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wnloads_D\"/>
    </mc:Choice>
  </mc:AlternateContent>
  <xr:revisionPtr revIDLastSave="0" documentId="13_ncr:1_{EB3A7174-A953-4358-AA40-FFF7F8CD65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nding View" sheetId="18" r:id="rId1"/>
    <sheet name="DATA" sheetId="6" r:id="rId2"/>
    <sheet name="DATA_Contracts" sheetId="19" r:id="rId3"/>
    <sheet name="DATA_Validations" sheetId="23" state="hidden" r:id="rId4"/>
  </sheets>
  <definedNames>
    <definedName name="_xlnm._FilterDatabase" localSheetId="1" hidden="1">DATA!$A$1:$U$522</definedName>
    <definedName name="_xlnm._FilterDatabase" localSheetId="2" hidden="1">DATA_Contracts!$S$1:$S$519</definedName>
    <definedName name="Slicer_Period1">#N/A</definedName>
  </definedNames>
  <calcPr calcId="191029"/>
  <pivotCaches>
    <pivotCache cacheId="6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6" l="1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9" i="6"/>
  <c r="A10" i="6"/>
  <c r="A11" i="6"/>
  <c r="A12" i="6"/>
  <c r="A13" i="6"/>
  <c r="A14" i="6"/>
  <c r="A15" i="6"/>
  <c r="A16" i="6"/>
  <c r="D3" i="6"/>
  <c r="E3" i="6"/>
  <c r="F3" i="6"/>
  <c r="G3" i="6"/>
  <c r="H3" i="6"/>
  <c r="D4" i="6"/>
  <c r="E4" i="6"/>
  <c r="F4" i="6"/>
  <c r="G4" i="6"/>
  <c r="H4" i="6"/>
  <c r="D5" i="6"/>
  <c r="E5" i="6"/>
  <c r="F5" i="6"/>
  <c r="G5" i="6"/>
  <c r="H5" i="6"/>
  <c r="D6" i="6"/>
  <c r="E6" i="6"/>
  <c r="F6" i="6"/>
  <c r="G6" i="6"/>
  <c r="H6" i="6"/>
  <c r="D7" i="6"/>
  <c r="E7" i="6"/>
  <c r="F7" i="6"/>
  <c r="G7" i="6"/>
  <c r="H7" i="6"/>
  <c r="D8" i="6"/>
  <c r="E8" i="6"/>
  <c r="F8" i="6"/>
  <c r="G8" i="6"/>
  <c r="H8" i="6"/>
  <c r="D9" i="6"/>
  <c r="E9" i="6"/>
  <c r="F9" i="6"/>
  <c r="G9" i="6"/>
  <c r="H9" i="6"/>
  <c r="D10" i="6"/>
  <c r="E10" i="6"/>
  <c r="F10" i="6"/>
  <c r="G10" i="6"/>
  <c r="H10" i="6"/>
  <c r="D11" i="6"/>
  <c r="E11" i="6"/>
  <c r="F11" i="6"/>
  <c r="G11" i="6"/>
  <c r="H11" i="6"/>
  <c r="D12" i="6"/>
  <c r="E12" i="6"/>
  <c r="F12" i="6"/>
  <c r="G12" i="6"/>
  <c r="H12" i="6"/>
  <c r="D13" i="6"/>
  <c r="E13" i="6"/>
  <c r="F13" i="6"/>
  <c r="G13" i="6"/>
  <c r="H13" i="6"/>
  <c r="D14" i="6"/>
  <c r="E14" i="6"/>
  <c r="F14" i="6"/>
  <c r="G14" i="6"/>
  <c r="H14" i="6"/>
  <c r="D15" i="6"/>
  <c r="E15" i="6"/>
  <c r="F15" i="6"/>
  <c r="G15" i="6"/>
  <c r="H15" i="6"/>
  <c r="D16" i="6"/>
  <c r="E16" i="6"/>
  <c r="F16" i="6"/>
  <c r="G16" i="6"/>
  <c r="H16" i="6"/>
  <c r="D17" i="6"/>
  <c r="E17" i="6"/>
  <c r="F17" i="6"/>
  <c r="G17" i="6"/>
  <c r="H17" i="6"/>
  <c r="D18" i="6"/>
  <c r="E18" i="6"/>
  <c r="F18" i="6"/>
  <c r="G18" i="6"/>
  <c r="H18" i="6"/>
  <c r="D19" i="6"/>
  <c r="E19" i="6"/>
  <c r="F19" i="6"/>
  <c r="G19" i="6"/>
  <c r="H19" i="6"/>
  <c r="D20" i="6"/>
  <c r="E20" i="6"/>
  <c r="F20" i="6"/>
  <c r="G20" i="6"/>
  <c r="H20" i="6"/>
  <c r="D21" i="6"/>
  <c r="E21" i="6"/>
  <c r="F21" i="6"/>
  <c r="G21" i="6"/>
  <c r="H21" i="6"/>
  <c r="D22" i="6"/>
  <c r="E22" i="6"/>
  <c r="F22" i="6"/>
  <c r="G22" i="6"/>
  <c r="H22" i="6"/>
  <c r="D23" i="6"/>
  <c r="E23" i="6"/>
  <c r="F23" i="6"/>
  <c r="G23" i="6"/>
  <c r="H23" i="6"/>
  <c r="D24" i="6"/>
  <c r="E24" i="6"/>
  <c r="F24" i="6"/>
  <c r="G24" i="6"/>
  <c r="H24" i="6"/>
  <c r="D25" i="6"/>
  <c r="E25" i="6"/>
  <c r="F25" i="6"/>
  <c r="G25" i="6"/>
  <c r="H25" i="6"/>
  <c r="D26" i="6"/>
  <c r="E26" i="6"/>
  <c r="F26" i="6"/>
  <c r="G26" i="6"/>
  <c r="H26" i="6"/>
  <c r="D27" i="6"/>
  <c r="E27" i="6"/>
  <c r="F27" i="6"/>
  <c r="G27" i="6"/>
  <c r="H27" i="6"/>
  <c r="D28" i="6"/>
  <c r="E28" i="6"/>
  <c r="F28" i="6"/>
  <c r="G28" i="6"/>
  <c r="H28" i="6"/>
  <c r="D29" i="6"/>
  <c r="E29" i="6"/>
  <c r="F29" i="6"/>
  <c r="G29" i="6"/>
  <c r="H29" i="6"/>
  <c r="D30" i="6"/>
  <c r="E30" i="6"/>
  <c r="F30" i="6"/>
  <c r="G30" i="6"/>
  <c r="H30" i="6"/>
  <c r="D31" i="6"/>
  <c r="E31" i="6"/>
  <c r="F31" i="6"/>
  <c r="G31" i="6"/>
  <c r="H31" i="6"/>
  <c r="D32" i="6"/>
  <c r="E32" i="6"/>
  <c r="F32" i="6"/>
  <c r="G32" i="6"/>
  <c r="H32" i="6"/>
  <c r="D33" i="6"/>
  <c r="E33" i="6"/>
  <c r="F33" i="6"/>
  <c r="G33" i="6"/>
  <c r="H33" i="6"/>
  <c r="D34" i="6"/>
  <c r="E34" i="6"/>
  <c r="F34" i="6"/>
  <c r="G34" i="6"/>
  <c r="H34" i="6"/>
  <c r="D35" i="6"/>
  <c r="E35" i="6"/>
  <c r="F35" i="6"/>
  <c r="G35" i="6"/>
  <c r="H35" i="6"/>
  <c r="D36" i="6"/>
  <c r="E36" i="6"/>
  <c r="F36" i="6"/>
  <c r="G36" i="6"/>
  <c r="H36" i="6"/>
  <c r="D37" i="6"/>
  <c r="E37" i="6"/>
  <c r="F37" i="6"/>
  <c r="G37" i="6"/>
  <c r="H37" i="6"/>
  <c r="D38" i="6"/>
  <c r="E38" i="6"/>
  <c r="F38" i="6"/>
  <c r="G38" i="6"/>
  <c r="H38" i="6"/>
  <c r="D39" i="6"/>
  <c r="E39" i="6"/>
  <c r="F39" i="6"/>
  <c r="G39" i="6"/>
  <c r="H39" i="6"/>
  <c r="D40" i="6"/>
  <c r="E40" i="6"/>
  <c r="F40" i="6"/>
  <c r="G40" i="6"/>
  <c r="H40" i="6"/>
  <c r="D41" i="6"/>
  <c r="E41" i="6"/>
  <c r="F41" i="6"/>
  <c r="G41" i="6"/>
  <c r="H41" i="6"/>
  <c r="D42" i="6"/>
  <c r="E42" i="6"/>
  <c r="F42" i="6"/>
  <c r="G42" i="6"/>
  <c r="H42" i="6"/>
  <c r="D43" i="6"/>
  <c r="E43" i="6"/>
  <c r="F43" i="6"/>
  <c r="G43" i="6"/>
  <c r="H43" i="6"/>
  <c r="D44" i="6"/>
  <c r="E44" i="6"/>
  <c r="F44" i="6"/>
  <c r="G44" i="6"/>
  <c r="H44" i="6"/>
  <c r="D45" i="6"/>
  <c r="E45" i="6"/>
  <c r="F45" i="6"/>
  <c r="G45" i="6"/>
  <c r="H45" i="6"/>
  <c r="D46" i="6"/>
  <c r="E46" i="6"/>
  <c r="F46" i="6"/>
  <c r="G46" i="6"/>
  <c r="H46" i="6"/>
  <c r="D47" i="6"/>
  <c r="E47" i="6"/>
  <c r="F47" i="6"/>
  <c r="G47" i="6"/>
  <c r="H47" i="6"/>
  <c r="D48" i="6"/>
  <c r="E48" i="6"/>
  <c r="F48" i="6"/>
  <c r="G48" i="6"/>
  <c r="H48" i="6"/>
  <c r="D49" i="6"/>
  <c r="E49" i="6"/>
  <c r="F49" i="6"/>
  <c r="G49" i="6"/>
  <c r="H49" i="6"/>
  <c r="D50" i="6"/>
  <c r="E50" i="6"/>
  <c r="F50" i="6"/>
  <c r="G50" i="6"/>
  <c r="H50" i="6"/>
  <c r="D51" i="6"/>
  <c r="E51" i="6"/>
  <c r="F51" i="6"/>
  <c r="G51" i="6"/>
  <c r="H51" i="6"/>
  <c r="D52" i="6"/>
  <c r="E52" i="6"/>
  <c r="F52" i="6"/>
  <c r="G52" i="6"/>
  <c r="H52" i="6"/>
  <c r="D53" i="6"/>
  <c r="E53" i="6"/>
  <c r="F53" i="6"/>
  <c r="G53" i="6"/>
  <c r="H53" i="6"/>
  <c r="D54" i="6"/>
  <c r="E54" i="6"/>
  <c r="F54" i="6"/>
  <c r="G54" i="6"/>
  <c r="H54" i="6"/>
  <c r="D55" i="6"/>
  <c r="E55" i="6"/>
  <c r="F55" i="6"/>
  <c r="G55" i="6"/>
  <c r="H55" i="6"/>
  <c r="D56" i="6"/>
  <c r="E56" i="6"/>
  <c r="F56" i="6"/>
  <c r="G56" i="6"/>
  <c r="H56" i="6"/>
  <c r="D57" i="6"/>
  <c r="E57" i="6"/>
  <c r="F57" i="6"/>
  <c r="G57" i="6"/>
  <c r="H57" i="6"/>
  <c r="D58" i="6"/>
  <c r="E58" i="6"/>
  <c r="F58" i="6"/>
  <c r="G58" i="6"/>
  <c r="H58" i="6"/>
  <c r="D59" i="6"/>
  <c r="E59" i="6"/>
  <c r="F59" i="6"/>
  <c r="G59" i="6"/>
  <c r="H59" i="6"/>
  <c r="D60" i="6"/>
  <c r="E60" i="6"/>
  <c r="F60" i="6"/>
  <c r="G60" i="6"/>
  <c r="H60" i="6"/>
  <c r="D61" i="6"/>
  <c r="E61" i="6"/>
  <c r="F61" i="6"/>
  <c r="G61" i="6"/>
  <c r="H61" i="6"/>
  <c r="D62" i="6"/>
  <c r="E62" i="6"/>
  <c r="F62" i="6"/>
  <c r="G62" i="6"/>
  <c r="H62" i="6"/>
  <c r="D63" i="6"/>
  <c r="E63" i="6"/>
  <c r="F63" i="6"/>
  <c r="G63" i="6"/>
  <c r="H63" i="6"/>
  <c r="D64" i="6"/>
  <c r="E64" i="6"/>
  <c r="F64" i="6"/>
  <c r="G64" i="6"/>
  <c r="H64" i="6"/>
  <c r="D65" i="6"/>
  <c r="E65" i="6"/>
  <c r="F65" i="6"/>
  <c r="G65" i="6"/>
  <c r="H65" i="6"/>
  <c r="D66" i="6"/>
  <c r="E66" i="6"/>
  <c r="F66" i="6"/>
  <c r="G66" i="6"/>
  <c r="H66" i="6"/>
  <c r="D67" i="6"/>
  <c r="E67" i="6"/>
  <c r="F67" i="6"/>
  <c r="G67" i="6"/>
  <c r="H67" i="6"/>
  <c r="D68" i="6"/>
  <c r="E68" i="6"/>
  <c r="F68" i="6"/>
  <c r="G68" i="6"/>
  <c r="H68" i="6"/>
  <c r="D69" i="6"/>
  <c r="E69" i="6"/>
  <c r="F69" i="6"/>
  <c r="G69" i="6"/>
  <c r="H69" i="6"/>
  <c r="D70" i="6"/>
  <c r="E70" i="6"/>
  <c r="F70" i="6"/>
  <c r="G70" i="6"/>
  <c r="H70" i="6"/>
  <c r="D71" i="6"/>
  <c r="E71" i="6"/>
  <c r="F71" i="6"/>
  <c r="G71" i="6"/>
  <c r="H71" i="6"/>
  <c r="D72" i="6"/>
  <c r="E72" i="6"/>
  <c r="F72" i="6"/>
  <c r="G72" i="6"/>
  <c r="H72" i="6"/>
  <c r="D73" i="6"/>
  <c r="E73" i="6"/>
  <c r="F73" i="6"/>
  <c r="G73" i="6"/>
  <c r="H73" i="6"/>
  <c r="D74" i="6"/>
  <c r="E74" i="6"/>
  <c r="F74" i="6"/>
  <c r="G74" i="6"/>
  <c r="H74" i="6"/>
  <c r="D75" i="6"/>
  <c r="E75" i="6"/>
  <c r="F75" i="6"/>
  <c r="G75" i="6"/>
  <c r="H75" i="6"/>
  <c r="D76" i="6"/>
  <c r="E76" i="6"/>
  <c r="F76" i="6"/>
  <c r="G76" i="6"/>
  <c r="H76" i="6"/>
  <c r="D77" i="6"/>
  <c r="E77" i="6"/>
  <c r="F77" i="6"/>
  <c r="G77" i="6"/>
  <c r="H77" i="6"/>
  <c r="D78" i="6"/>
  <c r="E78" i="6"/>
  <c r="F78" i="6"/>
  <c r="G78" i="6"/>
  <c r="H78" i="6"/>
  <c r="D79" i="6"/>
  <c r="E79" i="6"/>
  <c r="F79" i="6"/>
  <c r="G79" i="6"/>
  <c r="H79" i="6"/>
  <c r="D80" i="6"/>
  <c r="E80" i="6"/>
  <c r="F80" i="6"/>
  <c r="G80" i="6"/>
  <c r="H80" i="6"/>
  <c r="D81" i="6"/>
  <c r="E81" i="6"/>
  <c r="F81" i="6"/>
  <c r="G81" i="6"/>
  <c r="H81" i="6"/>
  <c r="D82" i="6"/>
  <c r="E82" i="6"/>
  <c r="F82" i="6"/>
  <c r="G82" i="6"/>
  <c r="H82" i="6"/>
  <c r="D83" i="6"/>
  <c r="E83" i="6"/>
  <c r="F83" i="6"/>
  <c r="G83" i="6"/>
  <c r="H83" i="6"/>
  <c r="D84" i="6"/>
  <c r="E84" i="6"/>
  <c r="F84" i="6"/>
  <c r="G84" i="6"/>
  <c r="H84" i="6"/>
  <c r="D85" i="6"/>
  <c r="E85" i="6"/>
  <c r="F85" i="6"/>
  <c r="G85" i="6"/>
  <c r="H85" i="6"/>
  <c r="D86" i="6"/>
  <c r="E86" i="6"/>
  <c r="F86" i="6"/>
  <c r="G86" i="6"/>
  <c r="H86" i="6"/>
  <c r="D87" i="6"/>
  <c r="E87" i="6"/>
  <c r="F87" i="6"/>
  <c r="G87" i="6"/>
  <c r="H87" i="6"/>
  <c r="D88" i="6"/>
  <c r="E88" i="6"/>
  <c r="F88" i="6"/>
  <c r="G88" i="6"/>
  <c r="H88" i="6"/>
  <c r="D89" i="6"/>
  <c r="E89" i="6"/>
  <c r="F89" i="6"/>
  <c r="G89" i="6"/>
  <c r="H89" i="6"/>
  <c r="D90" i="6"/>
  <c r="E90" i="6"/>
  <c r="F90" i="6"/>
  <c r="G90" i="6"/>
  <c r="H90" i="6"/>
  <c r="D91" i="6"/>
  <c r="E91" i="6"/>
  <c r="F91" i="6"/>
  <c r="G91" i="6"/>
  <c r="H91" i="6"/>
  <c r="D92" i="6"/>
  <c r="E92" i="6"/>
  <c r="F92" i="6"/>
  <c r="G92" i="6"/>
  <c r="H92" i="6"/>
  <c r="D93" i="6"/>
  <c r="E93" i="6"/>
  <c r="F93" i="6"/>
  <c r="G93" i="6"/>
  <c r="H93" i="6"/>
  <c r="D94" i="6"/>
  <c r="E94" i="6"/>
  <c r="F94" i="6"/>
  <c r="G94" i="6"/>
  <c r="H94" i="6"/>
  <c r="D95" i="6"/>
  <c r="E95" i="6"/>
  <c r="F95" i="6"/>
  <c r="G95" i="6"/>
  <c r="H95" i="6"/>
  <c r="D96" i="6"/>
  <c r="E96" i="6"/>
  <c r="F96" i="6"/>
  <c r="G96" i="6"/>
  <c r="H96" i="6"/>
  <c r="D97" i="6"/>
  <c r="E97" i="6"/>
  <c r="F97" i="6"/>
  <c r="G97" i="6"/>
  <c r="H97" i="6"/>
  <c r="D98" i="6"/>
  <c r="E98" i="6"/>
  <c r="F98" i="6"/>
  <c r="G98" i="6"/>
  <c r="H98" i="6"/>
  <c r="D99" i="6"/>
  <c r="E99" i="6"/>
  <c r="F99" i="6"/>
  <c r="G99" i="6"/>
  <c r="H99" i="6"/>
  <c r="D100" i="6"/>
  <c r="E100" i="6"/>
  <c r="F100" i="6"/>
  <c r="G100" i="6"/>
  <c r="H100" i="6"/>
  <c r="D101" i="6"/>
  <c r="E101" i="6"/>
  <c r="F101" i="6"/>
  <c r="G101" i="6"/>
  <c r="H101" i="6"/>
  <c r="D102" i="6"/>
  <c r="E102" i="6"/>
  <c r="F102" i="6"/>
  <c r="G102" i="6"/>
  <c r="H102" i="6"/>
  <c r="D103" i="6"/>
  <c r="E103" i="6"/>
  <c r="F103" i="6"/>
  <c r="G103" i="6"/>
  <c r="H103" i="6"/>
  <c r="D104" i="6"/>
  <c r="E104" i="6"/>
  <c r="F104" i="6"/>
  <c r="G104" i="6"/>
  <c r="H104" i="6"/>
  <c r="D105" i="6"/>
  <c r="E105" i="6"/>
  <c r="F105" i="6"/>
  <c r="G105" i="6"/>
  <c r="H105" i="6"/>
  <c r="D106" i="6"/>
  <c r="E106" i="6"/>
  <c r="F106" i="6"/>
  <c r="G106" i="6"/>
  <c r="H106" i="6"/>
  <c r="D107" i="6"/>
  <c r="E107" i="6"/>
  <c r="F107" i="6"/>
  <c r="G107" i="6"/>
  <c r="H107" i="6"/>
  <c r="D108" i="6"/>
  <c r="E108" i="6"/>
  <c r="F108" i="6"/>
  <c r="G108" i="6"/>
  <c r="H108" i="6"/>
  <c r="D109" i="6"/>
  <c r="E109" i="6"/>
  <c r="F109" i="6"/>
  <c r="G109" i="6"/>
  <c r="H109" i="6"/>
  <c r="D110" i="6"/>
  <c r="E110" i="6"/>
  <c r="F110" i="6"/>
  <c r="G110" i="6"/>
  <c r="H110" i="6"/>
  <c r="D111" i="6"/>
  <c r="E111" i="6"/>
  <c r="F111" i="6"/>
  <c r="G111" i="6"/>
  <c r="H111" i="6"/>
  <c r="D112" i="6"/>
  <c r="E112" i="6"/>
  <c r="F112" i="6"/>
  <c r="G112" i="6"/>
  <c r="H112" i="6"/>
  <c r="D113" i="6"/>
  <c r="E113" i="6"/>
  <c r="F113" i="6"/>
  <c r="G113" i="6"/>
  <c r="H113" i="6"/>
  <c r="D114" i="6"/>
  <c r="E114" i="6"/>
  <c r="F114" i="6"/>
  <c r="G114" i="6"/>
  <c r="H114" i="6"/>
  <c r="D115" i="6"/>
  <c r="E115" i="6"/>
  <c r="F115" i="6"/>
  <c r="G115" i="6"/>
  <c r="H115" i="6"/>
  <c r="D116" i="6"/>
  <c r="E116" i="6"/>
  <c r="F116" i="6"/>
  <c r="G116" i="6"/>
  <c r="H116" i="6"/>
  <c r="D117" i="6"/>
  <c r="E117" i="6"/>
  <c r="F117" i="6"/>
  <c r="G117" i="6"/>
  <c r="H117" i="6"/>
  <c r="D118" i="6"/>
  <c r="E118" i="6"/>
  <c r="F118" i="6"/>
  <c r="G118" i="6"/>
  <c r="H118" i="6"/>
  <c r="D119" i="6"/>
  <c r="E119" i="6"/>
  <c r="F119" i="6"/>
  <c r="G119" i="6"/>
  <c r="H119" i="6"/>
  <c r="D120" i="6"/>
  <c r="E120" i="6"/>
  <c r="F120" i="6"/>
  <c r="G120" i="6"/>
  <c r="H120" i="6"/>
  <c r="D121" i="6"/>
  <c r="E121" i="6"/>
  <c r="F121" i="6"/>
  <c r="G121" i="6"/>
  <c r="H121" i="6"/>
  <c r="D122" i="6"/>
  <c r="E122" i="6"/>
  <c r="F122" i="6"/>
  <c r="G122" i="6"/>
  <c r="H122" i="6"/>
  <c r="D123" i="6"/>
  <c r="E123" i="6"/>
  <c r="F123" i="6"/>
  <c r="G123" i="6"/>
  <c r="H123" i="6"/>
  <c r="D124" i="6"/>
  <c r="E124" i="6"/>
  <c r="F124" i="6"/>
  <c r="G124" i="6"/>
  <c r="H124" i="6"/>
  <c r="D125" i="6"/>
  <c r="E125" i="6"/>
  <c r="F125" i="6"/>
  <c r="G125" i="6"/>
  <c r="H125" i="6"/>
  <c r="D126" i="6"/>
  <c r="E126" i="6"/>
  <c r="F126" i="6"/>
  <c r="G126" i="6"/>
  <c r="H126" i="6"/>
  <c r="D127" i="6"/>
  <c r="E127" i="6"/>
  <c r="F127" i="6"/>
  <c r="G127" i="6"/>
  <c r="H127" i="6"/>
  <c r="D128" i="6"/>
  <c r="E128" i="6"/>
  <c r="F128" i="6"/>
  <c r="G128" i="6"/>
  <c r="H128" i="6"/>
  <c r="D129" i="6"/>
  <c r="E129" i="6"/>
  <c r="F129" i="6"/>
  <c r="G129" i="6"/>
  <c r="H129" i="6"/>
  <c r="D130" i="6"/>
  <c r="E130" i="6"/>
  <c r="F130" i="6"/>
  <c r="G130" i="6"/>
  <c r="H130" i="6"/>
  <c r="D131" i="6"/>
  <c r="E131" i="6"/>
  <c r="F131" i="6"/>
  <c r="G131" i="6"/>
  <c r="H131" i="6"/>
  <c r="D132" i="6"/>
  <c r="E132" i="6"/>
  <c r="F132" i="6"/>
  <c r="G132" i="6"/>
  <c r="H132" i="6"/>
  <c r="D133" i="6"/>
  <c r="E133" i="6"/>
  <c r="F133" i="6"/>
  <c r="G133" i="6"/>
  <c r="H133" i="6"/>
  <c r="D134" i="6"/>
  <c r="E134" i="6"/>
  <c r="F134" i="6"/>
  <c r="G134" i="6"/>
  <c r="H134" i="6"/>
  <c r="D135" i="6"/>
  <c r="E135" i="6"/>
  <c r="F135" i="6"/>
  <c r="G135" i="6"/>
  <c r="H135" i="6"/>
  <c r="D136" i="6"/>
  <c r="E136" i="6"/>
  <c r="F136" i="6"/>
  <c r="G136" i="6"/>
  <c r="H136" i="6"/>
  <c r="D137" i="6"/>
  <c r="E137" i="6"/>
  <c r="F137" i="6"/>
  <c r="G137" i="6"/>
  <c r="H137" i="6"/>
  <c r="D138" i="6"/>
  <c r="E138" i="6"/>
  <c r="F138" i="6"/>
  <c r="G138" i="6"/>
  <c r="H138" i="6"/>
  <c r="D139" i="6"/>
  <c r="E139" i="6"/>
  <c r="F139" i="6"/>
  <c r="G139" i="6"/>
  <c r="H139" i="6"/>
  <c r="D140" i="6"/>
  <c r="E140" i="6"/>
  <c r="F140" i="6"/>
  <c r="G140" i="6"/>
  <c r="H140" i="6"/>
  <c r="D141" i="6"/>
  <c r="E141" i="6"/>
  <c r="F141" i="6"/>
  <c r="G141" i="6"/>
  <c r="H141" i="6"/>
  <c r="D142" i="6"/>
  <c r="E142" i="6"/>
  <c r="F142" i="6"/>
  <c r="G142" i="6"/>
  <c r="H142" i="6"/>
  <c r="D143" i="6"/>
  <c r="E143" i="6"/>
  <c r="F143" i="6"/>
  <c r="G143" i="6"/>
  <c r="H143" i="6"/>
  <c r="D144" i="6"/>
  <c r="E144" i="6"/>
  <c r="F144" i="6"/>
  <c r="G144" i="6"/>
  <c r="H144" i="6"/>
  <c r="D145" i="6"/>
  <c r="E145" i="6"/>
  <c r="F145" i="6"/>
  <c r="G145" i="6"/>
  <c r="H145" i="6"/>
  <c r="D146" i="6"/>
  <c r="E146" i="6"/>
  <c r="F146" i="6"/>
  <c r="G146" i="6"/>
  <c r="H146" i="6"/>
  <c r="D147" i="6"/>
  <c r="E147" i="6"/>
  <c r="F147" i="6"/>
  <c r="G147" i="6"/>
  <c r="H147" i="6"/>
  <c r="D148" i="6"/>
  <c r="E148" i="6"/>
  <c r="F148" i="6"/>
  <c r="G148" i="6"/>
  <c r="H148" i="6"/>
  <c r="D149" i="6"/>
  <c r="E149" i="6"/>
  <c r="F149" i="6"/>
  <c r="G149" i="6"/>
  <c r="H149" i="6"/>
  <c r="D150" i="6"/>
  <c r="E150" i="6"/>
  <c r="F150" i="6"/>
  <c r="G150" i="6"/>
  <c r="H150" i="6"/>
  <c r="D151" i="6"/>
  <c r="E151" i="6"/>
  <c r="F151" i="6"/>
  <c r="G151" i="6"/>
  <c r="H151" i="6"/>
  <c r="D152" i="6"/>
  <c r="E152" i="6"/>
  <c r="F152" i="6"/>
  <c r="G152" i="6"/>
  <c r="H152" i="6"/>
  <c r="D153" i="6"/>
  <c r="E153" i="6"/>
  <c r="F153" i="6"/>
  <c r="G153" i="6"/>
  <c r="H153" i="6"/>
  <c r="D154" i="6"/>
  <c r="E154" i="6"/>
  <c r="F154" i="6"/>
  <c r="G154" i="6"/>
  <c r="H154" i="6"/>
  <c r="D155" i="6"/>
  <c r="E155" i="6"/>
  <c r="F155" i="6"/>
  <c r="G155" i="6"/>
  <c r="H155" i="6"/>
  <c r="D156" i="6"/>
  <c r="E156" i="6"/>
  <c r="F156" i="6"/>
  <c r="G156" i="6"/>
  <c r="H156" i="6"/>
  <c r="D157" i="6"/>
  <c r="E157" i="6"/>
  <c r="F157" i="6"/>
  <c r="G157" i="6"/>
  <c r="H157" i="6"/>
  <c r="D158" i="6"/>
  <c r="E158" i="6"/>
  <c r="F158" i="6"/>
  <c r="G158" i="6"/>
  <c r="H158" i="6"/>
  <c r="D159" i="6"/>
  <c r="E159" i="6"/>
  <c r="F159" i="6"/>
  <c r="G159" i="6"/>
  <c r="H159" i="6"/>
  <c r="D160" i="6"/>
  <c r="E160" i="6"/>
  <c r="F160" i="6"/>
  <c r="G160" i="6"/>
  <c r="H160" i="6"/>
  <c r="D161" i="6"/>
  <c r="E161" i="6"/>
  <c r="F161" i="6"/>
  <c r="G161" i="6"/>
  <c r="H161" i="6"/>
  <c r="D162" i="6"/>
  <c r="E162" i="6"/>
  <c r="F162" i="6"/>
  <c r="G162" i="6"/>
  <c r="H162" i="6"/>
  <c r="D163" i="6"/>
  <c r="E163" i="6"/>
  <c r="F163" i="6"/>
  <c r="G163" i="6"/>
  <c r="H163" i="6"/>
  <c r="D164" i="6"/>
  <c r="E164" i="6"/>
  <c r="F164" i="6"/>
  <c r="G164" i="6"/>
  <c r="H164" i="6"/>
  <c r="D165" i="6"/>
  <c r="E165" i="6"/>
  <c r="F165" i="6"/>
  <c r="G165" i="6"/>
  <c r="H165" i="6"/>
  <c r="D166" i="6"/>
  <c r="E166" i="6"/>
  <c r="F166" i="6"/>
  <c r="G166" i="6"/>
  <c r="H166" i="6"/>
  <c r="D167" i="6"/>
  <c r="E167" i="6"/>
  <c r="F167" i="6"/>
  <c r="G167" i="6"/>
  <c r="H167" i="6"/>
  <c r="D168" i="6"/>
  <c r="E168" i="6"/>
  <c r="F168" i="6"/>
  <c r="G168" i="6"/>
  <c r="H168" i="6"/>
  <c r="D169" i="6"/>
  <c r="E169" i="6"/>
  <c r="F169" i="6"/>
  <c r="G169" i="6"/>
  <c r="H169" i="6"/>
  <c r="D170" i="6"/>
  <c r="E170" i="6"/>
  <c r="F170" i="6"/>
  <c r="G170" i="6"/>
  <c r="H170" i="6"/>
  <c r="D171" i="6"/>
  <c r="E171" i="6"/>
  <c r="F171" i="6"/>
  <c r="G171" i="6"/>
  <c r="H171" i="6"/>
  <c r="D172" i="6"/>
  <c r="E172" i="6"/>
  <c r="F172" i="6"/>
  <c r="G172" i="6"/>
  <c r="H172" i="6"/>
  <c r="D173" i="6"/>
  <c r="E173" i="6"/>
  <c r="F173" i="6"/>
  <c r="G173" i="6"/>
  <c r="H173" i="6"/>
  <c r="D174" i="6"/>
  <c r="E174" i="6"/>
  <c r="F174" i="6"/>
  <c r="G174" i="6"/>
  <c r="H174" i="6"/>
  <c r="D175" i="6"/>
  <c r="E175" i="6"/>
  <c r="F175" i="6"/>
  <c r="G175" i="6"/>
  <c r="H175" i="6"/>
  <c r="D176" i="6"/>
  <c r="E176" i="6"/>
  <c r="F176" i="6"/>
  <c r="G176" i="6"/>
  <c r="H176" i="6"/>
  <c r="D177" i="6"/>
  <c r="E177" i="6"/>
  <c r="F177" i="6"/>
  <c r="G177" i="6"/>
  <c r="H177" i="6"/>
  <c r="D178" i="6"/>
  <c r="E178" i="6"/>
  <c r="F178" i="6"/>
  <c r="G178" i="6"/>
  <c r="H178" i="6"/>
  <c r="D179" i="6"/>
  <c r="E179" i="6"/>
  <c r="F179" i="6"/>
  <c r="G179" i="6"/>
  <c r="H179" i="6"/>
  <c r="D180" i="6"/>
  <c r="E180" i="6"/>
  <c r="F180" i="6"/>
  <c r="G180" i="6"/>
  <c r="H180" i="6"/>
  <c r="D181" i="6"/>
  <c r="E181" i="6"/>
  <c r="F181" i="6"/>
  <c r="G181" i="6"/>
  <c r="H181" i="6"/>
  <c r="D182" i="6"/>
  <c r="E182" i="6"/>
  <c r="F182" i="6"/>
  <c r="G182" i="6"/>
  <c r="H182" i="6"/>
  <c r="D183" i="6"/>
  <c r="E183" i="6"/>
  <c r="F183" i="6"/>
  <c r="G183" i="6"/>
  <c r="H183" i="6"/>
  <c r="D184" i="6"/>
  <c r="E184" i="6"/>
  <c r="F184" i="6"/>
  <c r="G184" i="6"/>
  <c r="H184" i="6"/>
  <c r="D185" i="6"/>
  <c r="E185" i="6"/>
  <c r="F185" i="6"/>
  <c r="G185" i="6"/>
  <c r="H185" i="6"/>
  <c r="D186" i="6"/>
  <c r="E186" i="6"/>
  <c r="F186" i="6"/>
  <c r="G186" i="6"/>
  <c r="H186" i="6"/>
  <c r="D187" i="6"/>
  <c r="E187" i="6"/>
  <c r="F187" i="6"/>
  <c r="G187" i="6"/>
  <c r="H187" i="6"/>
  <c r="D188" i="6"/>
  <c r="E188" i="6"/>
  <c r="F188" i="6"/>
  <c r="G188" i="6"/>
  <c r="H188" i="6"/>
  <c r="D189" i="6"/>
  <c r="E189" i="6"/>
  <c r="F189" i="6"/>
  <c r="G189" i="6"/>
  <c r="H189" i="6"/>
  <c r="D190" i="6"/>
  <c r="E190" i="6"/>
  <c r="F190" i="6"/>
  <c r="G190" i="6"/>
  <c r="H190" i="6"/>
  <c r="D191" i="6"/>
  <c r="E191" i="6"/>
  <c r="F191" i="6"/>
  <c r="G191" i="6"/>
  <c r="H191" i="6"/>
  <c r="D192" i="6"/>
  <c r="E192" i="6"/>
  <c r="F192" i="6"/>
  <c r="G192" i="6"/>
  <c r="H192" i="6"/>
  <c r="D193" i="6"/>
  <c r="E193" i="6"/>
  <c r="F193" i="6"/>
  <c r="G193" i="6"/>
  <c r="H193" i="6"/>
  <c r="D194" i="6"/>
  <c r="E194" i="6"/>
  <c r="F194" i="6"/>
  <c r="G194" i="6"/>
  <c r="H194" i="6"/>
  <c r="D195" i="6"/>
  <c r="E195" i="6"/>
  <c r="F195" i="6"/>
  <c r="G195" i="6"/>
  <c r="H195" i="6"/>
  <c r="D196" i="6"/>
  <c r="E196" i="6"/>
  <c r="F196" i="6"/>
  <c r="G196" i="6"/>
  <c r="H196" i="6"/>
  <c r="D197" i="6"/>
  <c r="E197" i="6"/>
  <c r="F197" i="6"/>
  <c r="G197" i="6"/>
  <c r="H197" i="6"/>
  <c r="D198" i="6"/>
  <c r="E198" i="6"/>
  <c r="F198" i="6"/>
  <c r="G198" i="6"/>
  <c r="H198" i="6"/>
  <c r="D199" i="6"/>
  <c r="E199" i="6"/>
  <c r="F199" i="6"/>
  <c r="G199" i="6"/>
  <c r="H199" i="6"/>
  <c r="D200" i="6"/>
  <c r="E200" i="6"/>
  <c r="F200" i="6"/>
  <c r="G200" i="6"/>
  <c r="H200" i="6"/>
  <c r="D201" i="6"/>
  <c r="E201" i="6"/>
  <c r="F201" i="6"/>
  <c r="G201" i="6"/>
  <c r="H201" i="6"/>
  <c r="D202" i="6"/>
  <c r="E202" i="6"/>
  <c r="F202" i="6"/>
  <c r="G202" i="6"/>
  <c r="H202" i="6"/>
  <c r="D203" i="6"/>
  <c r="E203" i="6"/>
  <c r="F203" i="6"/>
  <c r="G203" i="6"/>
  <c r="H203" i="6"/>
  <c r="D204" i="6"/>
  <c r="E204" i="6"/>
  <c r="F204" i="6"/>
  <c r="G204" i="6"/>
  <c r="H204" i="6"/>
  <c r="D205" i="6"/>
  <c r="E205" i="6"/>
  <c r="F205" i="6"/>
  <c r="G205" i="6"/>
  <c r="H205" i="6"/>
  <c r="D206" i="6"/>
  <c r="E206" i="6"/>
  <c r="F206" i="6"/>
  <c r="G206" i="6"/>
  <c r="H206" i="6"/>
  <c r="D207" i="6"/>
  <c r="E207" i="6"/>
  <c r="F207" i="6"/>
  <c r="G207" i="6"/>
  <c r="H207" i="6"/>
  <c r="D208" i="6"/>
  <c r="E208" i="6"/>
  <c r="F208" i="6"/>
  <c r="G208" i="6"/>
  <c r="H208" i="6"/>
  <c r="D209" i="6"/>
  <c r="E209" i="6"/>
  <c r="F209" i="6"/>
  <c r="G209" i="6"/>
  <c r="H209" i="6"/>
  <c r="D210" i="6"/>
  <c r="E210" i="6"/>
  <c r="F210" i="6"/>
  <c r="G210" i="6"/>
  <c r="H210" i="6"/>
  <c r="D211" i="6"/>
  <c r="E211" i="6"/>
  <c r="F211" i="6"/>
  <c r="G211" i="6"/>
  <c r="H211" i="6"/>
  <c r="D212" i="6"/>
  <c r="E212" i="6"/>
  <c r="F212" i="6"/>
  <c r="G212" i="6"/>
  <c r="H212" i="6"/>
  <c r="D213" i="6"/>
  <c r="E213" i="6"/>
  <c r="F213" i="6"/>
  <c r="G213" i="6"/>
  <c r="H213" i="6"/>
  <c r="D214" i="6"/>
  <c r="E214" i="6"/>
  <c r="F214" i="6"/>
  <c r="G214" i="6"/>
  <c r="H214" i="6"/>
  <c r="D215" i="6"/>
  <c r="E215" i="6"/>
  <c r="F215" i="6"/>
  <c r="G215" i="6"/>
  <c r="H215" i="6"/>
  <c r="D216" i="6"/>
  <c r="E216" i="6"/>
  <c r="F216" i="6"/>
  <c r="G216" i="6"/>
  <c r="H216" i="6"/>
  <c r="D217" i="6"/>
  <c r="E217" i="6"/>
  <c r="F217" i="6"/>
  <c r="G217" i="6"/>
  <c r="H217" i="6"/>
  <c r="D218" i="6"/>
  <c r="E218" i="6"/>
  <c r="F218" i="6"/>
  <c r="G218" i="6"/>
  <c r="H218" i="6"/>
  <c r="D219" i="6"/>
  <c r="E219" i="6"/>
  <c r="F219" i="6"/>
  <c r="G219" i="6"/>
  <c r="H219" i="6"/>
  <c r="D220" i="6"/>
  <c r="E220" i="6"/>
  <c r="F220" i="6"/>
  <c r="G220" i="6"/>
  <c r="H220" i="6"/>
  <c r="D221" i="6"/>
  <c r="E221" i="6"/>
  <c r="F221" i="6"/>
  <c r="G221" i="6"/>
  <c r="H221" i="6"/>
  <c r="D222" i="6"/>
  <c r="E222" i="6"/>
  <c r="F222" i="6"/>
  <c r="G222" i="6"/>
  <c r="H222" i="6"/>
  <c r="D223" i="6"/>
  <c r="E223" i="6"/>
  <c r="F223" i="6"/>
  <c r="G223" i="6"/>
  <c r="H223" i="6"/>
  <c r="D224" i="6"/>
  <c r="E224" i="6"/>
  <c r="F224" i="6"/>
  <c r="G224" i="6"/>
  <c r="H224" i="6"/>
  <c r="D225" i="6"/>
  <c r="E225" i="6"/>
  <c r="F225" i="6"/>
  <c r="G225" i="6"/>
  <c r="H225" i="6"/>
  <c r="D226" i="6"/>
  <c r="E226" i="6"/>
  <c r="F226" i="6"/>
  <c r="G226" i="6"/>
  <c r="H226" i="6"/>
  <c r="D227" i="6"/>
  <c r="E227" i="6"/>
  <c r="F227" i="6"/>
  <c r="G227" i="6"/>
  <c r="H227" i="6"/>
  <c r="D228" i="6"/>
  <c r="E228" i="6"/>
  <c r="F228" i="6"/>
  <c r="G228" i="6"/>
  <c r="H228" i="6"/>
  <c r="D229" i="6"/>
  <c r="E229" i="6"/>
  <c r="F229" i="6"/>
  <c r="G229" i="6"/>
  <c r="H229" i="6"/>
  <c r="D230" i="6"/>
  <c r="E230" i="6"/>
  <c r="F230" i="6"/>
  <c r="G230" i="6"/>
  <c r="H230" i="6"/>
  <c r="D231" i="6"/>
  <c r="E231" i="6"/>
  <c r="F231" i="6"/>
  <c r="G231" i="6"/>
  <c r="H231" i="6"/>
  <c r="D232" i="6"/>
  <c r="E232" i="6"/>
  <c r="F232" i="6"/>
  <c r="G232" i="6"/>
  <c r="H232" i="6"/>
  <c r="D233" i="6"/>
  <c r="E233" i="6"/>
  <c r="F233" i="6"/>
  <c r="G233" i="6"/>
  <c r="H233" i="6"/>
  <c r="D234" i="6"/>
  <c r="E234" i="6"/>
  <c r="F234" i="6"/>
  <c r="G234" i="6"/>
  <c r="H234" i="6"/>
  <c r="D235" i="6"/>
  <c r="E235" i="6"/>
  <c r="F235" i="6"/>
  <c r="G235" i="6"/>
  <c r="H235" i="6"/>
  <c r="D236" i="6"/>
  <c r="E236" i="6"/>
  <c r="F236" i="6"/>
  <c r="G236" i="6"/>
  <c r="H236" i="6"/>
  <c r="D237" i="6"/>
  <c r="E237" i="6"/>
  <c r="F237" i="6"/>
  <c r="G237" i="6"/>
  <c r="H237" i="6"/>
  <c r="D238" i="6"/>
  <c r="E238" i="6"/>
  <c r="F238" i="6"/>
  <c r="G238" i="6"/>
  <c r="H238" i="6"/>
  <c r="D239" i="6"/>
  <c r="E239" i="6"/>
  <c r="F239" i="6"/>
  <c r="G239" i="6"/>
  <c r="H239" i="6"/>
  <c r="D240" i="6"/>
  <c r="E240" i="6"/>
  <c r="F240" i="6"/>
  <c r="G240" i="6"/>
  <c r="H240" i="6"/>
  <c r="D241" i="6"/>
  <c r="E241" i="6"/>
  <c r="F241" i="6"/>
  <c r="G241" i="6"/>
  <c r="H241" i="6"/>
  <c r="D242" i="6"/>
  <c r="E242" i="6"/>
  <c r="F242" i="6"/>
  <c r="G242" i="6"/>
  <c r="H242" i="6"/>
  <c r="D243" i="6"/>
  <c r="E243" i="6"/>
  <c r="F243" i="6"/>
  <c r="G243" i="6"/>
  <c r="H243" i="6"/>
  <c r="D244" i="6"/>
  <c r="E244" i="6"/>
  <c r="F244" i="6"/>
  <c r="G244" i="6"/>
  <c r="H244" i="6"/>
  <c r="D245" i="6"/>
  <c r="E245" i="6"/>
  <c r="F245" i="6"/>
  <c r="G245" i="6"/>
  <c r="H245" i="6"/>
  <c r="D246" i="6"/>
  <c r="E246" i="6"/>
  <c r="F246" i="6"/>
  <c r="G246" i="6"/>
  <c r="H246" i="6"/>
  <c r="D247" i="6"/>
  <c r="E247" i="6"/>
  <c r="F247" i="6"/>
  <c r="G247" i="6"/>
  <c r="H247" i="6"/>
  <c r="D248" i="6"/>
  <c r="E248" i="6"/>
  <c r="F248" i="6"/>
  <c r="G248" i="6"/>
  <c r="H248" i="6"/>
  <c r="D249" i="6"/>
  <c r="E249" i="6"/>
  <c r="F249" i="6"/>
  <c r="G249" i="6"/>
  <c r="H249" i="6"/>
  <c r="D250" i="6"/>
  <c r="E250" i="6"/>
  <c r="F250" i="6"/>
  <c r="G250" i="6"/>
  <c r="H250" i="6"/>
  <c r="D251" i="6"/>
  <c r="E251" i="6"/>
  <c r="F251" i="6"/>
  <c r="G251" i="6"/>
  <c r="H251" i="6"/>
  <c r="D252" i="6"/>
  <c r="E252" i="6"/>
  <c r="F252" i="6"/>
  <c r="G252" i="6"/>
  <c r="H252" i="6"/>
  <c r="D253" i="6"/>
  <c r="E253" i="6"/>
  <c r="F253" i="6"/>
  <c r="G253" i="6"/>
  <c r="H253" i="6"/>
  <c r="D254" i="6"/>
  <c r="E254" i="6"/>
  <c r="F254" i="6"/>
  <c r="G254" i="6"/>
  <c r="H254" i="6"/>
  <c r="D255" i="6"/>
  <c r="E255" i="6"/>
  <c r="F255" i="6"/>
  <c r="G255" i="6"/>
  <c r="H255" i="6"/>
  <c r="D256" i="6"/>
  <c r="E256" i="6"/>
  <c r="F256" i="6"/>
  <c r="G256" i="6"/>
  <c r="H256" i="6"/>
  <c r="D257" i="6"/>
  <c r="E257" i="6"/>
  <c r="F257" i="6"/>
  <c r="G257" i="6"/>
  <c r="H257" i="6"/>
  <c r="D258" i="6"/>
  <c r="E258" i="6"/>
  <c r="F258" i="6"/>
  <c r="G258" i="6"/>
  <c r="H258" i="6"/>
  <c r="D259" i="6"/>
  <c r="E259" i="6"/>
  <c r="F259" i="6"/>
  <c r="G259" i="6"/>
  <c r="H259" i="6"/>
  <c r="D260" i="6"/>
  <c r="E260" i="6"/>
  <c r="F260" i="6"/>
  <c r="G260" i="6"/>
  <c r="H260" i="6"/>
  <c r="D261" i="6"/>
  <c r="E261" i="6"/>
  <c r="F261" i="6"/>
  <c r="G261" i="6"/>
  <c r="H261" i="6"/>
  <c r="D262" i="6"/>
  <c r="E262" i="6"/>
  <c r="F262" i="6"/>
  <c r="G262" i="6"/>
  <c r="H262" i="6"/>
  <c r="D263" i="6"/>
  <c r="E263" i="6"/>
  <c r="F263" i="6"/>
  <c r="G263" i="6"/>
  <c r="H263" i="6"/>
  <c r="D264" i="6"/>
  <c r="E264" i="6"/>
  <c r="F264" i="6"/>
  <c r="G264" i="6"/>
  <c r="H264" i="6"/>
  <c r="D265" i="6"/>
  <c r="E265" i="6"/>
  <c r="F265" i="6"/>
  <c r="G265" i="6"/>
  <c r="H265" i="6"/>
  <c r="D266" i="6"/>
  <c r="E266" i="6"/>
  <c r="F266" i="6"/>
  <c r="G266" i="6"/>
  <c r="H266" i="6"/>
  <c r="D267" i="6"/>
  <c r="E267" i="6"/>
  <c r="F267" i="6"/>
  <c r="G267" i="6"/>
  <c r="H267" i="6"/>
  <c r="D268" i="6"/>
  <c r="E268" i="6"/>
  <c r="F268" i="6"/>
  <c r="G268" i="6"/>
  <c r="H268" i="6"/>
  <c r="D269" i="6"/>
  <c r="E269" i="6"/>
  <c r="F269" i="6"/>
  <c r="G269" i="6"/>
  <c r="H269" i="6"/>
  <c r="D270" i="6"/>
  <c r="E270" i="6"/>
  <c r="F270" i="6"/>
  <c r="G270" i="6"/>
  <c r="H270" i="6"/>
  <c r="D271" i="6"/>
  <c r="E271" i="6"/>
  <c r="F271" i="6"/>
  <c r="G271" i="6"/>
  <c r="H271" i="6"/>
  <c r="D272" i="6"/>
  <c r="E272" i="6"/>
  <c r="F272" i="6"/>
  <c r="G272" i="6"/>
  <c r="H272" i="6"/>
  <c r="D273" i="6"/>
  <c r="E273" i="6"/>
  <c r="F273" i="6"/>
  <c r="G273" i="6"/>
  <c r="H273" i="6"/>
  <c r="D274" i="6"/>
  <c r="E274" i="6"/>
  <c r="F274" i="6"/>
  <c r="G274" i="6"/>
  <c r="H274" i="6"/>
  <c r="D275" i="6"/>
  <c r="E275" i="6"/>
  <c r="F275" i="6"/>
  <c r="G275" i="6"/>
  <c r="H275" i="6"/>
  <c r="D276" i="6"/>
  <c r="E276" i="6"/>
  <c r="F276" i="6"/>
  <c r="G276" i="6"/>
  <c r="H276" i="6"/>
  <c r="D277" i="6"/>
  <c r="E277" i="6"/>
  <c r="F277" i="6"/>
  <c r="G277" i="6"/>
  <c r="H277" i="6"/>
  <c r="D278" i="6"/>
  <c r="E278" i="6"/>
  <c r="F278" i="6"/>
  <c r="G278" i="6"/>
  <c r="H278" i="6"/>
  <c r="D279" i="6"/>
  <c r="E279" i="6"/>
  <c r="F279" i="6"/>
  <c r="G279" i="6"/>
  <c r="H279" i="6"/>
  <c r="D280" i="6"/>
  <c r="E280" i="6"/>
  <c r="F280" i="6"/>
  <c r="G280" i="6"/>
  <c r="H280" i="6"/>
  <c r="D281" i="6"/>
  <c r="E281" i="6"/>
  <c r="F281" i="6"/>
  <c r="G281" i="6"/>
  <c r="H281" i="6"/>
  <c r="D282" i="6"/>
  <c r="E282" i="6"/>
  <c r="F282" i="6"/>
  <c r="G282" i="6"/>
  <c r="H282" i="6"/>
  <c r="D283" i="6"/>
  <c r="E283" i="6"/>
  <c r="F283" i="6"/>
  <c r="G283" i="6"/>
  <c r="H283" i="6"/>
  <c r="D284" i="6"/>
  <c r="E284" i="6"/>
  <c r="F284" i="6"/>
  <c r="G284" i="6"/>
  <c r="H284" i="6"/>
  <c r="D285" i="6"/>
  <c r="E285" i="6"/>
  <c r="F285" i="6"/>
  <c r="G285" i="6"/>
  <c r="H285" i="6"/>
  <c r="D286" i="6"/>
  <c r="E286" i="6"/>
  <c r="F286" i="6"/>
  <c r="G286" i="6"/>
  <c r="H286" i="6"/>
  <c r="D287" i="6"/>
  <c r="E287" i="6"/>
  <c r="F287" i="6"/>
  <c r="G287" i="6"/>
  <c r="H287" i="6"/>
  <c r="D288" i="6"/>
  <c r="E288" i="6"/>
  <c r="F288" i="6"/>
  <c r="G288" i="6"/>
  <c r="H288" i="6"/>
  <c r="D289" i="6"/>
  <c r="E289" i="6"/>
  <c r="F289" i="6"/>
  <c r="G289" i="6"/>
  <c r="H289" i="6"/>
  <c r="D290" i="6"/>
  <c r="E290" i="6"/>
  <c r="F290" i="6"/>
  <c r="G290" i="6"/>
  <c r="H290" i="6"/>
  <c r="D291" i="6"/>
  <c r="E291" i="6"/>
  <c r="F291" i="6"/>
  <c r="G291" i="6"/>
  <c r="H291" i="6"/>
  <c r="D292" i="6"/>
  <c r="E292" i="6"/>
  <c r="F292" i="6"/>
  <c r="G292" i="6"/>
  <c r="H292" i="6"/>
  <c r="D293" i="6"/>
  <c r="E293" i="6"/>
  <c r="F293" i="6"/>
  <c r="G293" i="6"/>
  <c r="H293" i="6"/>
  <c r="D294" i="6"/>
  <c r="E294" i="6"/>
  <c r="F294" i="6"/>
  <c r="G294" i="6"/>
  <c r="H294" i="6"/>
  <c r="D295" i="6"/>
  <c r="E295" i="6"/>
  <c r="F295" i="6"/>
  <c r="G295" i="6"/>
  <c r="H295" i="6"/>
  <c r="D296" i="6"/>
  <c r="E296" i="6"/>
  <c r="F296" i="6"/>
  <c r="G296" i="6"/>
  <c r="H296" i="6"/>
  <c r="D297" i="6"/>
  <c r="E297" i="6"/>
  <c r="F297" i="6"/>
  <c r="G297" i="6"/>
  <c r="H297" i="6"/>
  <c r="D298" i="6"/>
  <c r="E298" i="6"/>
  <c r="F298" i="6"/>
  <c r="G298" i="6"/>
  <c r="H298" i="6"/>
  <c r="D299" i="6"/>
  <c r="E299" i="6"/>
  <c r="F299" i="6"/>
  <c r="G299" i="6"/>
  <c r="H299" i="6"/>
  <c r="D300" i="6"/>
  <c r="E300" i="6"/>
  <c r="F300" i="6"/>
  <c r="G300" i="6"/>
  <c r="H300" i="6"/>
  <c r="D301" i="6"/>
  <c r="E301" i="6"/>
  <c r="F301" i="6"/>
  <c r="G301" i="6"/>
  <c r="H301" i="6"/>
  <c r="D302" i="6"/>
  <c r="E302" i="6"/>
  <c r="F302" i="6"/>
  <c r="G302" i="6"/>
  <c r="H302" i="6"/>
  <c r="D303" i="6"/>
  <c r="E303" i="6"/>
  <c r="F303" i="6"/>
  <c r="G303" i="6"/>
  <c r="H303" i="6"/>
  <c r="D304" i="6"/>
  <c r="E304" i="6"/>
  <c r="F304" i="6"/>
  <c r="G304" i="6"/>
  <c r="H304" i="6"/>
  <c r="D305" i="6"/>
  <c r="E305" i="6"/>
  <c r="F305" i="6"/>
  <c r="G305" i="6"/>
  <c r="H305" i="6"/>
  <c r="D306" i="6"/>
  <c r="E306" i="6"/>
  <c r="F306" i="6"/>
  <c r="G306" i="6"/>
  <c r="H306" i="6"/>
  <c r="D307" i="6"/>
  <c r="E307" i="6"/>
  <c r="F307" i="6"/>
  <c r="G307" i="6"/>
  <c r="H307" i="6"/>
  <c r="D308" i="6"/>
  <c r="E308" i="6"/>
  <c r="F308" i="6"/>
  <c r="G308" i="6"/>
  <c r="H308" i="6"/>
  <c r="D309" i="6"/>
  <c r="E309" i="6"/>
  <c r="F309" i="6"/>
  <c r="G309" i="6"/>
  <c r="H309" i="6"/>
  <c r="D310" i="6"/>
  <c r="E310" i="6"/>
  <c r="F310" i="6"/>
  <c r="G310" i="6"/>
  <c r="H310" i="6"/>
  <c r="D311" i="6"/>
  <c r="E311" i="6"/>
  <c r="F311" i="6"/>
  <c r="G311" i="6"/>
  <c r="H311" i="6"/>
  <c r="D312" i="6"/>
  <c r="E312" i="6"/>
  <c r="F312" i="6"/>
  <c r="G312" i="6"/>
  <c r="H312" i="6"/>
  <c r="D313" i="6"/>
  <c r="E313" i="6"/>
  <c r="F313" i="6"/>
  <c r="G313" i="6"/>
  <c r="H313" i="6"/>
  <c r="D314" i="6"/>
  <c r="E314" i="6"/>
  <c r="F314" i="6"/>
  <c r="G314" i="6"/>
  <c r="H314" i="6"/>
  <c r="D315" i="6"/>
  <c r="E315" i="6"/>
  <c r="F315" i="6"/>
  <c r="G315" i="6"/>
  <c r="H315" i="6"/>
  <c r="D316" i="6"/>
  <c r="E316" i="6"/>
  <c r="F316" i="6"/>
  <c r="G316" i="6"/>
  <c r="H316" i="6"/>
  <c r="D317" i="6"/>
  <c r="E317" i="6"/>
  <c r="F317" i="6"/>
  <c r="G317" i="6"/>
  <c r="H317" i="6"/>
  <c r="D318" i="6"/>
  <c r="E318" i="6"/>
  <c r="F318" i="6"/>
  <c r="G318" i="6"/>
  <c r="H318" i="6"/>
  <c r="D319" i="6"/>
  <c r="E319" i="6"/>
  <c r="F319" i="6"/>
  <c r="G319" i="6"/>
  <c r="H319" i="6"/>
  <c r="D320" i="6"/>
  <c r="E320" i="6"/>
  <c r="F320" i="6"/>
  <c r="G320" i="6"/>
  <c r="H320" i="6"/>
  <c r="D321" i="6"/>
  <c r="E321" i="6"/>
  <c r="F321" i="6"/>
  <c r="G321" i="6"/>
  <c r="H321" i="6"/>
  <c r="D322" i="6"/>
  <c r="E322" i="6"/>
  <c r="F322" i="6"/>
  <c r="G322" i="6"/>
  <c r="H322" i="6"/>
  <c r="D323" i="6"/>
  <c r="E323" i="6"/>
  <c r="F323" i="6"/>
  <c r="G323" i="6"/>
  <c r="H323" i="6"/>
  <c r="D324" i="6"/>
  <c r="E324" i="6"/>
  <c r="F324" i="6"/>
  <c r="G324" i="6"/>
  <c r="H324" i="6"/>
  <c r="D325" i="6"/>
  <c r="E325" i="6"/>
  <c r="F325" i="6"/>
  <c r="G325" i="6"/>
  <c r="H325" i="6"/>
  <c r="D326" i="6"/>
  <c r="E326" i="6"/>
  <c r="F326" i="6"/>
  <c r="G326" i="6"/>
  <c r="H326" i="6"/>
  <c r="D327" i="6"/>
  <c r="E327" i="6"/>
  <c r="F327" i="6"/>
  <c r="G327" i="6"/>
  <c r="H327" i="6"/>
  <c r="D328" i="6"/>
  <c r="E328" i="6"/>
  <c r="F328" i="6"/>
  <c r="G328" i="6"/>
  <c r="H328" i="6"/>
  <c r="D329" i="6"/>
  <c r="E329" i="6"/>
  <c r="F329" i="6"/>
  <c r="G329" i="6"/>
  <c r="H329" i="6"/>
  <c r="D330" i="6"/>
  <c r="E330" i="6"/>
  <c r="F330" i="6"/>
  <c r="G330" i="6"/>
  <c r="H330" i="6"/>
  <c r="D331" i="6"/>
  <c r="E331" i="6"/>
  <c r="F331" i="6"/>
  <c r="G331" i="6"/>
  <c r="H331" i="6"/>
  <c r="D332" i="6"/>
  <c r="E332" i="6"/>
  <c r="F332" i="6"/>
  <c r="G332" i="6"/>
  <c r="H332" i="6"/>
  <c r="D333" i="6"/>
  <c r="E333" i="6"/>
  <c r="F333" i="6"/>
  <c r="G333" i="6"/>
  <c r="H333" i="6"/>
  <c r="D334" i="6"/>
  <c r="E334" i="6"/>
  <c r="F334" i="6"/>
  <c r="G334" i="6"/>
  <c r="H334" i="6"/>
  <c r="D335" i="6"/>
  <c r="E335" i="6"/>
  <c r="F335" i="6"/>
  <c r="G335" i="6"/>
  <c r="H335" i="6"/>
  <c r="D336" i="6"/>
  <c r="E336" i="6"/>
  <c r="F336" i="6"/>
  <c r="G336" i="6"/>
  <c r="H336" i="6"/>
  <c r="D337" i="6"/>
  <c r="E337" i="6"/>
  <c r="F337" i="6"/>
  <c r="G337" i="6"/>
  <c r="H337" i="6"/>
  <c r="D338" i="6"/>
  <c r="E338" i="6"/>
  <c r="F338" i="6"/>
  <c r="G338" i="6"/>
  <c r="H338" i="6"/>
  <c r="D339" i="6"/>
  <c r="E339" i="6"/>
  <c r="F339" i="6"/>
  <c r="G339" i="6"/>
  <c r="H339" i="6"/>
  <c r="D340" i="6"/>
  <c r="E340" i="6"/>
  <c r="F340" i="6"/>
  <c r="G340" i="6"/>
  <c r="H340" i="6"/>
  <c r="D341" i="6"/>
  <c r="E341" i="6"/>
  <c r="F341" i="6"/>
  <c r="G341" i="6"/>
  <c r="H341" i="6"/>
  <c r="D342" i="6"/>
  <c r="E342" i="6"/>
  <c r="F342" i="6"/>
  <c r="G342" i="6"/>
  <c r="H342" i="6"/>
  <c r="D343" i="6"/>
  <c r="E343" i="6"/>
  <c r="F343" i="6"/>
  <c r="G343" i="6"/>
  <c r="H343" i="6"/>
  <c r="D344" i="6"/>
  <c r="E344" i="6"/>
  <c r="F344" i="6"/>
  <c r="G344" i="6"/>
  <c r="H344" i="6"/>
  <c r="D345" i="6"/>
  <c r="E345" i="6"/>
  <c r="F345" i="6"/>
  <c r="G345" i="6"/>
  <c r="H345" i="6"/>
  <c r="D346" i="6"/>
  <c r="E346" i="6"/>
  <c r="F346" i="6"/>
  <c r="G346" i="6"/>
  <c r="H346" i="6"/>
  <c r="D347" i="6"/>
  <c r="E347" i="6"/>
  <c r="F347" i="6"/>
  <c r="G347" i="6"/>
  <c r="H347" i="6"/>
  <c r="D348" i="6"/>
  <c r="E348" i="6"/>
  <c r="F348" i="6"/>
  <c r="G348" i="6"/>
  <c r="H348" i="6"/>
  <c r="D349" i="6"/>
  <c r="E349" i="6"/>
  <c r="F349" i="6"/>
  <c r="G349" i="6"/>
  <c r="H349" i="6"/>
  <c r="D350" i="6"/>
  <c r="E350" i="6"/>
  <c r="F350" i="6"/>
  <c r="G350" i="6"/>
  <c r="H350" i="6"/>
  <c r="D351" i="6"/>
  <c r="E351" i="6"/>
  <c r="F351" i="6"/>
  <c r="G351" i="6"/>
  <c r="H351" i="6"/>
  <c r="D352" i="6"/>
  <c r="E352" i="6"/>
  <c r="F352" i="6"/>
  <c r="G352" i="6"/>
  <c r="H352" i="6"/>
  <c r="D353" i="6"/>
  <c r="E353" i="6"/>
  <c r="F353" i="6"/>
  <c r="G353" i="6"/>
  <c r="H353" i="6"/>
  <c r="D354" i="6"/>
  <c r="E354" i="6"/>
  <c r="F354" i="6"/>
  <c r="G354" i="6"/>
  <c r="H354" i="6"/>
  <c r="D355" i="6"/>
  <c r="E355" i="6"/>
  <c r="F355" i="6"/>
  <c r="G355" i="6"/>
  <c r="H355" i="6"/>
  <c r="D356" i="6"/>
  <c r="E356" i="6"/>
  <c r="F356" i="6"/>
  <c r="G356" i="6"/>
  <c r="H356" i="6"/>
  <c r="D357" i="6"/>
  <c r="E357" i="6"/>
  <c r="F357" i="6"/>
  <c r="G357" i="6"/>
  <c r="H357" i="6"/>
  <c r="D358" i="6"/>
  <c r="E358" i="6"/>
  <c r="F358" i="6"/>
  <c r="G358" i="6"/>
  <c r="H358" i="6"/>
  <c r="D359" i="6"/>
  <c r="E359" i="6"/>
  <c r="F359" i="6"/>
  <c r="G359" i="6"/>
  <c r="H359" i="6"/>
  <c r="D360" i="6"/>
  <c r="E360" i="6"/>
  <c r="F360" i="6"/>
  <c r="G360" i="6"/>
  <c r="H360" i="6"/>
  <c r="D361" i="6"/>
  <c r="E361" i="6"/>
  <c r="F361" i="6"/>
  <c r="G361" i="6"/>
  <c r="H361" i="6"/>
  <c r="D362" i="6"/>
  <c r="E362" i="6"/>
  <c r="F362" i="6"/>
  <c r="G362" i="6"/>
  <c r="H362" i="6"/>
  <c r="D363" i="6"/>
  <c r="E363" i="6"/>
  <c r="F363" i="6"/>
  <c r="G363" i="6"/>
  <c r="H363" i="6"/>
  <c r="D364" i="6"/>
  <c r="E364" i="6"/>
  <c r="F364" i="6"/>
  <c r="G364" i="6"/>
  <c r="H364" i="6"/>
  <c r="D365" i="6"/>
  <c r="E365" i="6"/>
  <c r="F365" i="6"/>
  <c r="G365" i="6"/>
  <c r="H365" i="6"/>
  <c r="D366" i="6"/>
  <c r="E366" i="6"/>
  <c r="F366" i="6"/>
  <c r="G366" i="6"/>
  <c r="H366" i="6"/>
  <c r="D367" i="6"/>
  <c r="E367" i="6"/>
  <c r="F367" i="6"/>
  <c r="G367" i="6"/>
  <c r="H367" i="6"/>
  <c r="D368" i="6"/>
  <c r="E368" i="6"/>
  <c r="F368" i="6"/>
  <c r="G368" i="6"/>
  <c r="H368" i="6"/>
  <c r="D369" i="6"/>
  <c r="E369" i="6"/>
  <c r="F369" i="6"/>
  <c r="G369" i="6"/>
  <c r="H369" i="6"/>
  <c r="D370" i="6"/>
  <c r="E370" i="6"/>
  <c r="F370" i="6"/>
  <c r="G370" i="6"/>
  <c r="H370" i="6"/>
  <c r="D371" i="6"/>
  <c r="E371" i="6"/>
  <c r="F371" i="6"/>
  <c r="G371" i="6"/>
  <c r="H371" i="6"/>
  <c r="D372" i="6"/>
  <c r="E372" i="6"/>
  <c r="F372" i="6"/>
  <c r="G372" i="6"/>
  <c r="H372" i="6"/>
  <c r="D373" i="6"/>
  <c r="E373" i="6"/>
  <c r="F373" i="6"/>
  <c r="G373" i="6"/>
  <c r="H373" i="6"/>
  <c r="D374" i="6"/>
  <c r="E374" i="6"/>
  <c r="F374" i="6"/>
  <c r="G374" i="6"/>
  <c r="H374" i="6"/>
  <c r="D375" i="6"/>
  <c r="E375" i="6"/>
  <c r="F375" i="6"/>
  <c r="G375" i="6"/>
  <c r="H375" i="6"/>
  <c r="D376" i="6"/>
  <c r="E376" i="6"/>
  <c r="F376" i="6"/>
  <c r="G376" i="6"/>
  <c r="H376" i="6"/>
  <c r="D377" i="6"/>
  <c r="E377" i="6"/>
  <c r="F377" i="6"/>
  <c r="G377" i="6"/>
  <c r="H377" i="6"/>
  <c r="D378" i="6"/>
  <c r="E378" i="6"/>
  <c r="F378" i="6"/>
  <c r="G378" i="6"/>
  <c r="H378" i="6"/>
  <c r="D379" i="6"/>
  <c r="E379" i="6"/>
  <c r="F379" i="6"/>
  <c r="G379" i="6"/>
  <c r="H379" i="6"/>
  <c r="D380" i="6"/>
  <c r="E380" i="6"/>
  <c r="F380" i="6"/>
  <c r="G380" i="6"/>
  <c r="H380" i="6"/>
  <c r="D381" i="6"/>
  <c r="E381" i="6"/>
  <c r="F381" i="6"/>
  <c r="G381" i="6"/>
  <c r="H381" i="6"/>
  <c r="D382" i="6"/>
  <c r="E382" i="6"/>
  <c r="F382" i="6"/>
  <c r="G382" i="6"/>
  <c r="H382" i="6"/>
  <c r="D383" i="6"/>
  <c r="E383" i="6"/>
  <c r="F383" i="6"/>
  <c r="G383" i="6"/>
  <c r="H383" i="6"/>
  <c r="D384" i="6"/>
  <c r="E384" i="6"/>
  <c r="F384" i="6"/>
  <c r="G384" i="6"/>
  <c r="H384" i="6"/>
  <c r="D385" i="6"/>
  <c r="E385" i="6"/>
  <c r="F385" i="6"/>
  <c r="G385" i="6"/>
  <c r="H385" i="6"/>
  <c r="D386" i="6"/>
  <c r="E386" i="6"/>
  <c r="F386" i="6"/>
  <c r="G386" i="6"/>
  <c r="H386" i="6"/>
  <c r="D387" i="6"/>
  <c r="E387" i="6"/>
  <c r="F387" i="6"/>
  <c r="G387" i="6"/>
  <c r="H387" i="6"/>
  <c r="D388" i="6"/>
  <c r="E388" i="6"/>
  <c r="F388" i="6"/>
  <c r="G388" i="6"/>
  <c r="H388" i="6"/>
  <c r="D389" i="6"/>
  <c r="E389" i="6"/>
  <c r="F389" i="6"/>
  <c r="G389" i="6"/>
  <c r="H389" i="6"/>
  <c r="D390" i="6"/>
  <c r="E390" i="6"/>
  <c r="F390" i="6"/>
  <c r="G390" i="6"/>
  <c r="H390" i="6"/>
  <c r="D391" i="6"/>
  <c r="E391" i="6"/>
  <c r="F391" i="6"/>
  <c r="G391" i="6"/>
  <c r="H391" i="6"/>
  <c r="D392" i="6"/>
  <c r="E392" i="6"/>
  <c r="F392" i="6"/>
  <c r="G392" i="6"/>
  <c r="H392" i="6"/>
  <c r="D393" i="6"/>
  <c r="E393" i="6"/>
  <c r="F393" i="6"/>
  <c r="G393" i="6"/>
  <c r="H393" i="6"/>
  <c r="D394" i="6"/>
  <c r="E394" i="6"/>
  <c r="F394" i="6"/>
  <c r="G394" i="6"/>
  <c r="H394" i="6"/>
  <c r="D395" i="6"/>
  <c r="E395" i="6"/>
  <c r="F395" i="6"/>
  <c r="G395" i="6"/>
  <c r="H395" i="6"/>
  <c r="D396" i="6"/>
  <c r="E396" i="6"/>
  <c r="F396" i="6"/>
  <c r="G396" i="6"/>
  <c r="H396" i="6"/>
  <c r="D397" i="6"/>
  <c r="E397" i="6"/>
  <c r="F397" i="6"/>
  <c r="G397" i="6"/>
  <c r="H397" i="6"/>
  <c r="D398" i="6"/>
  <c r="E398" i="6"/>
  <c r="F398" i="6"/>
  <c r="G398" i="6"/>
  <c r="H398" i="6"/>
  <c r="D399" i="6"/>
  <c r="E399" i="6"/>
  <c r="F399" i="6"/>
  <c r="G399" i="6"/>
  <c r="H399" i="6"/>
  <c r="D400" i="6"/>
  <c r="E400" i="6"/>
  <c r="F400" i="6"/>
  <c r="G400" i="6"/>
  <c r="H400" i="6"/>
  <c r="D401" i="6"/>
  <c r="E401" i="6"/>
  <c r="F401" i="6"/>
  <c r="G401" i="6"/>
  <c r="H401" i="6"/>
  <c r="D402" i="6"/>
  <c r="E402" i="6"/>
  <c r="F402" i="6"/>
  <c r="G402" i="6"/>
  <c r="H402" i="6"/>
  <c r="D403" i="6"/>
  <c r="E403" i="6"/>
  <c r="F403" i="6"/>
  <c r="G403" i="6"/>
  <c r="H403" i="6"/>
  <c r="D404" i="6"/>
  <c r="E404" i="6"/>
  <c r="F404" i="6"/>
  <c r="G404" i="6"/>
  <c r="H404" i="6"/>
  <c r="D405" i="6"/>
  <c r="E405" i="6"/>
  <c r="F405" i="6"/>
  <c r="G405" i="6"/>
  <c r="H405" i="6"/>
  <c r="D406" i="6"/>
  <c r="E406" i="6"/>
  <c r="F406" i="6"/>
  <c r="G406" i="6"/>
  <c r="H406" i="6"/>
  <c r="D407" i="6"/>
  <c r="E407" i="6"/>
  <c r="F407" i="6"/>
  <c r="G407" i="6"/>
  <c r="H407" i="6"/>
  <c r="D408" i="6"/>
  <c r="E408" i="6"/>
  <c r="F408" i="6"/>
  <c r="G408" i="6"/>
  <c r="H408" i="6"/>
  <c r="D409" i="6"/>
  <c r="E409" i="6"/>
  <c r="F409" i="6"/>
  <c r="G409" i="6"/>
  <c r="H409" i="6"/>
  <c r="D410" i="6"/>
  <c r="E410" i="6"/>
  <c r="F410" i="6"/>
  <c r="G410" i="6"/>
  <c r="H410" i="6"/>
  <c r="D411" i="6"/>
  <c r="E411" i="6"/>
  <c r="F411" i="6"/>
  <c r="G411" i="6"/>
  <c r="H411" i="6"/>
  <c r="D412" i="6"/>
  <c r="E412" i="6"/>
  <c r="F412" i="6"/>
  <c r="G412" i="6"/>
  <c r="H412" i="6"/>
  <c r="D413" i="6"/>
  <c r="E413" i="6"/>
  <c r="F413" i="6"/>
  <c r="G413" i="6"/>
  <c r="H413" i="6"/>
  <c r="D414" i="6"/>
  <c r="E414" i="6"/>
  <c r="F414" i="6"/>
  <c r="G414" i="6"/>
  <c r="H414" i="6"/>
  <c r="D415" i="6"/>
  <c r="E415" i="6"/>
  <c r="F415" i="6"/>
  <c r="G415" i="6"/>
  <c r="H415" i="6"/>
  <c r="D416" i="6"/>
  <c r="E416" i="6"/>
  <c r="F416" i="6"/>
  <c r="G416" i="6"/>
  <c r="H416" i="6"/>
  <c r="D417" i="6"/>
  <c r="E417" i="6"/>
  <c r="F417" i="6"/>
  <c r="G417" i="6"/>
  <c r="H417" i="6"/>
  <c r="D418" i="6"/>
  <c r="E418" i="6"/>
  <c r="F418" i="6"/>
  <c r="G418" i="6"/>
  <c r="H418" i="6"/>
  <c r="D419" i="6"/>
  <c r="E419" i="6"/>
  <c r="F419" i="6"/>
  <c r="G419" i="6"/>
  <c r="H419" i="6"/>
  <c r="D420" i="6"/>
  <c r="E420" i="6"/>
  <c r="F420" i="6"/>
  <c r="G420" i="6"/>
  <c r="H420" i="6"/>
  <c r="D421" i="6"/>
  <c r="E421" i="6"/>
  <c r="F421" i="6"/>
  <c r="G421" i="6"/>
  <c r="H421" i="6"/>
  <c r="D422" i="6"/>
  <c r="E422" i="6"/>
  <c r="F422" i="6"/>
  <c r="G422" i="6"/>
  <c r="H422" i="6"/>
  <c r="D423" i="6"/>
  <c r="E423" i="6"/>
  <c r="F423" i="6"/>
  <c r="G423" i="6"/>
  <c r="H423" i="6"/>
  <c r="D424" i="6"/>
  <c r="E424" i="6"/>
  <c r="F424" i="6"/>
  <c r="G424" i="6"/>
  <c r="H424" i="6"/>
  <c r="D425" i="6"/>
  <c r="E425" i="6"/>
  <c r="F425" i="6"/>
  <c r="G425" i="6"/>
  <c r="H425" i="6"/>
  <c r="D426" i="6"/>
  <c r="E426" i="6"/>
  <c r="F426" i="6"/>
  <c r="G426" i="6"/>
  <c r="H426" i="6"/>
  <c r="D427" i="6"/>
  <c r="E427" i="6"/>
  <c r="F427" i="6"/>
  <c r="G427" i="6"/>
  <c r="H427" i="6"/>
  <c r="D428" i="6"/>
  <c r="E428" i="6"/>
  <c r="F428" i="6"/>
  <c r="G428" i="6"/>
  <c r="H428" i="6"/>
  <c r="D429" i="6"/>
  <c r="E429" i="6"/>
  <c r="F429" i="6"/>
  <c r="G429" i="6"/>
  <c r="H429" i="6"/>
  <c r="D430" i="6"/>
  <c r="E430" i="6"/>
  <c r="F430" i="6"/>
  <c r="G430" i="6"/>
  <c r="H430" i="6"/>
  <c r="D431" i="6"/>
  <c r="E431" i="6"/>
  <c r="F431" i="6"/>
  <c r="G431" i="6"/>
  <c r="H431" i="6"/>
  <c r="D432" i="6"/>
  <c r="E432" i="6"/>
  <c r="F432" i="6"/>
  <c r="G432" i="6"/>
  <c r="H432" i="6"/>
  <c r="D433" i="6"/>
  <c r="E433" i="6"/>
  <c r="F433" i="6"/>
  <c r="G433" i="6"/>
  <c r="H433" i="6"/>
  <c r="D434" i="6"/>
  <c r="E434" i="6"/>
  <c r="F434" i="6"/>
  <c r="G434" i="6"/>
  <c r="H434" i="6"/>
  <c r="D435" i="6"/>
  <c r="E435" i="6"/>
  <c r="F435" i="6"/>
  <c r="G435" i="6"/>
  <c r="H435" i="6"/>
  <c r="D436" i="6"/>
  <c r="E436" i="6"/>
  <c r="F436" i="6"/>
  <c r="G436" i="6"/>
  <c r="H436" i="6"/>
  <c r="D437" i="6"/>
  <c r="E437" i="6"/>
  <c r="F437" i="6"/>
  <c r="G437" i="6"/>
  <c r="H437" i="6"/>
  <c r="D438" i="6"/>
  <c r="E438" i="6"/>
  <c r="F438" i="6"/>
  <c r="G438" i="6"/>
  <c r="H438" i="6"/>
  <c r="D439" i="6"/>
  <c r="E439" i="6"/>
  <c r="F439" i="6"/>
  <c r="G439" i="6"/>
  <c r="H439" i="6"/>
  <c r="D440" i="6"/>
  <c r="E440" i="6"/>
  <c r="F440" i="6"/>
  <c r="G440" i="6"/>
  <c r="H440" i="6"/>
  <c r="D441" i="6"/>
  <c r="E441" i="6"/>
  <c r="F441" i="6"/>
  <c r="G441" i="6"/>
  <c r="H441" i="6"/>
  <c r="D442" i="6"/>
  <c r="E442" i="6"/>
  <c r="F442" i="6"/>
  <c r="G442" i="6"/>
  <c r="H442" i="6"/>
  <c r="D443" i="6"/>
  <c r="E443" i="6"/>
  <c r="F443" i="6"/>
  <c r="G443" i="6"/>
  <c r="H443" i="6"/>
  <c r="D444" i="6"/>
  <c r="E444" i="6"/>
  <c r="F444" i="6"/>
  <c r="G444" i="6"/>
  <c r="H444" i="6"/>
  <c r="D445" i="6"/>
  <c r="E445" i="6"/>
  <c r="F445" i="6"/>
  <c r="G445" i="6"/>
  <c r="H445" i="6"/>
  <c r="D446" i="6"/>
  <c r="E446" i="6"/>
  <c r="F446" i="6"/>
  <c r="G446" i="6"/>
  <c r="H446" i="6"/>
  <c r="D447" i="6"/>
  <c r="E447" i="6"/>
  <c r="F447" i="6"/>
  <c r="G447" i="6"/>
  <c r="H447" i="6"/>
  <c r="D448" i="6"/>
  <c r="E448" i="6"/>
  <c r="F448" i="6"/>
  <c r="G448" i="6"/>
  <c r="H448" i="6"/>
  <c r="D449" i="6"/>
  <c r="E449" i="6"/>
  <c r="F449" i="6"/>
  <c r="G449" i="6"/>
  <c r="H449" i="6"/>
  <c r="D450" i="6"/>
  <c r="E450" i="6"/>
  <c r="F450" i="6"/>
  <c r="G450" i="6"/>
  <c r="H450" i="6"/>
  <c r="D451" i="6"/>
  <c r="E451" i="6"/>
  <c r="F451" i="6"/>
  <c r="G451" i="6"/>
  <c r="H451" i="6"/>
  <c r="D452" i="6"/>
  <c r="E452" i="6"/>
  <c r="F452" i="6"/>
  <c r="G452" i="6"/>
  <c r="H452" i="6"/>
  <c r="D453" i="6"/>
  <c r="E453" i="6"/>
  <c r="F453" i="6"/>
  <c r="G453" i="6"/>
  <c r="H453" i="6"/>
  <c r="D454" i="6"/>
  <c r="E454" i="6"/>
  <c r="F454" i="6"/>
  <c r="G454" i="6"/>
  <c r="H454" i="6"/>
  <c r="D455" i="6"/>
  <c r="E455" i="6"/>
  <c r="F455" i="6"/>
  <c r="G455" i="6"/>
  <c r="H455" i="6"/>
  <c r="D456" i="6"/>
  <c r="E456" i="6"/>
  <c r="F456" i="6"/>
  <c r="G456" i="6"/>
  <c r="H456" i="6"/>
  <c r="D457" i="6"/>
  <c r="E457" i="6"/>
  <c r="F457" i="6"/>
  <c r="G457" i="6"/>
  <c r="H457" i="6"/>
  <c r="D458" i="6"/>
  <c r="E458" i="6"/>
  <c r="F458" i="6"/>
  <c r="G458" i="6"/>
  <c r="H458" i="6"/>
  <c r="D459" i="6"/>
  <c r="E459" i="6"/>
  <c r="F459" i="6"/>
  <c r="G459" i="6"/>
  <c r="H459" i="6"/>
  <c r="D460" i="6"/>
  <c r="E460" i="6"/>
  <c r="F460" i="6"/>
  <c r="G460" i="6"/>
  <c r="H460" i="6"/>
  <c r="D461" i="6"/>
  <c r="E461" i="6"/>
  <c r="F461" i="6"/>
  <c r="G461" i="6"/>
  <c r="H461" i="6"/>
  <c r="D462" i="6"/>
  <c r="E462" i="6"/>
  <c r="F462" i="6"/>
  <c r="G462" i="6"/>
  <c r="H462" i="6"/>
  <c r="D463" i="6"/>
  <c r="E463" i="6"/>
  <c r="F463" i="6"/>
  <c r="G463" i="6"/>
  <c r="H463" i="6"/>
  <c r="D464" i="6"/>
  <c r="E464" i="6"/>
  <c r="F464" i="6"/>
  <c r="G464" i="6"/>
  <c r="H464" i="6"/>
  <c r="D465" i="6"/>
  <c r="E465" i="6"/>
  <c r="F465" i="6"/>
  <c r="G465" i="6"/>
  <c r="H465" i="6"/>
  <c r="D466" i="6"/>
  <c r="E466" i="6"/>
  <c r="F466" i="6"/>
  <c r="G466" i="6"/>
  <c r="H466" i="6"/>
  <c r="D467" i="6"/>
  <c r="E467" i="6"/>
  <c r="F467" i="6"/>
  <c r="G467" i="6"/>
  <c r="H467" i="6"/>
  <c r="D468" i="6"/>
  <c r="E468" i="6"/>
  <c r="F468" i="6"/>
  <c r="G468" i="6"/>
  <c r="H468" i="6"/>
  <c r="D469" i="6"/>
  <c r="E469" i="6"/>
  <c r="F469" i="6"/>
  <c r="G469" i="6"/>
  <c r="H469" i="6"/>
  <c r="D470" i="6"/>
  <c r="E470" i="6"/>
  <c r="F470" i="6"/>
  <c r="G470" i="6"/>
  <c r="H470" i="6"/>
  <c r="D471" i="6"/>
  <c r="E471" i="6"/>
  <c r="F471" i="6"/>
  <c r="G471" i="6"/>
  <c r="H471" i="6"/>
  <c r="D472" i="6"/>
  <c r="E472" i="6"/>
  <c r="F472" i="6"/>
  <c r="G472" i="6"/>
  <c r="H472" i="6"/>
  <c r="D473" i="6"/>
  <c r="E473" i="6"/>
  <c r="F473" i="6"/>
  <c r="G473" i="6"/>
  <c r="H473" i="6"/>
  <c r="D474" i="6"/>
  <c r="E474" i="6"/>
  <c r="F474" i="6"/>
  <c r="G474" i="6"/>
  <c r="H474" i="6"/>
  <c r="D475" i="6"/>
  <c r="E475" i="6"/>
  <c r="F475" i="6"/>
  <c r="G475" i="6"/>
  <c r="H475" i="6"/>
  <c r="D476" i="6"/>
  <c r="E476" i="6"/>
  <c r="F476" i="6"/>
  <c r="G476" i="6"/>
  <c r="H476" i="6"/>
  <c r="D477" i="6"/>
  <c r="E477" i="6"/>
  <c r="F477" i="6"/>
  <c r="G477" i="6"/>
  <c r="H477" i="6"/>
  <c r="D478" i="6"/>
  <c r="E478" i="6"/>
  <c r="F478" i="6"/>
  <c r="G478" i="6"/>
  <c r="H478" i="6"/>
  <c r="D479" i="6"/>
  <c r="E479" i="6"/>
  <c r="F479" i="6"/>
  <c r="G479" i="6"/>
  <c r="H479" i="6"/>
  <c r="D480" i="6"/>
  <c r="E480" i="6"/>
  <c r="F480" i="6"/>
  <c r="G480" i="6"/>
  <c r="H480" i="6"/>
  <c r="D481" i="6"/>
  <c r="E481" i="6"/>
  <c r="F481" i="6"/>
  <c r="G481" i="6"/>
  <c r="H481" i="6"/>
  <c r="D482" i="6"/>
  <c r="E482" i="6"/>
  <c r="F482" i="6"/>
  <c r="G482" i="6"/>
  <c r="H482" i="6"/>
  <c r="D483" i="6"/>
  <c r="E483" i="6"/>
  <c r="F483" i="6"/>
  <c r="G483" i="6"/>
  <c r="H483" i="6"/>
  <c r="D484" i="6"/>
  <c r="E484" i="6"/>
  <c r="F484" i="6"/>
  <c r="G484" i="6"/>
  <c r="H484" i="6"/>
  <c r="D485" i="6"/>
  <c r="E485" i="6"/>
  <c r="F485" i="6"/>
  <c r="G485" i="6"/>
  <c r="H485" i="6"/>
  <c r="D486" i="6"/>
  <c r="E486" i="6"/>
  <c r="F486" i="6"/>
  <c r="G486" i="6"/>
  <c r="H486" i="6"/>
  <c r="D487" i="6"/>
  <c r="E487" i="6"/>
  <c r="F487" i="6"/>
  <c r="G487" i="6"/>
  <c r="H487" i="6"/>
  <c r="D488" i="6"/>
  <c r="E488" i="6"/>
  <c r="F488" i="6"/>
  <c r="G488" i="6"/>
  <c r="H488" i="6"/>
  <c r="D489" i="6"/>
  <c r="E489" i="6"/>
  <c r="F489" i="6"/>
  <c r="G489" i="6"/>
  <c r="H489" i="6"/>
  <c r="D490" i="6"/>
  <c r="E490" i="6"/>
  <c r="F490" i="6"/>
  <c r="G490" i="6"/>
  <c r="H490" i="6"/>
  <c r="D491" i="6"/>
  <c r="E491" i="6"/>
  <c r="F491" i="6"/>
  <c r="G491" i="6"/>
  <c r="H491" i="6"/>
  <c r="D492" i="6"/>
  <c r="E492" i="6"/>
  <c r="F492" i="6"/>
  <c r="G492" i="6"/>
  <c r="H492" i="6"/>
  <c r="D493" i="6"/>
  <c r="E493" i="6"/>
  <c r="F493" i="6"/>
  <c r="G493" i="6"/>
  <c r="H493" i="6"/>
  <c r="D494" i="6"/>
  <c r="E494" i="6"/>
  <c r="F494" i="6"/>
  <c r="G494" i="6"/>
  <c r="H494" i="6"/>
  <c r="D495" i="6"/>
  <c r="E495" i="6"/>
  <c r="F495" i="6"/>
  <c r="G495" i="6"/>
  <c r="H495" i="6"/>
  <c r="D496" i="6"/>
  <c r="E496" i="6"/>
  <c r="F496" i="6"/>
  <c r="G496" i="6"/>
  <c r="H496" i="6"/>
  <c r="D497" i="6"/>
  <c r="E497" i="6"/>
  <c r="F497" i="6"/>
  <c r="G497" i="6"/>
  <c r="H497" i="6"/>
  <c r="D498" i="6"/>
  <c r="E498" i="6"/>
  <c r="F498" i="6"/>
  <c r="G498" i="6"/>
  <c r="H498" i="6"/>
  <c r="D499" i="6"/>
  <c r="E499" i="6"/>
  <c r="F499" i="6"/>
  <c r="G499" i="6"/>
  <c r="H499" i="6"/>
  <c r="D500" i="6"/>
  <c r="E500" i="6"/>
  <c r="F500" i="6"/>
  <c r="G500" i="6"/>
  <c r="H500" i="6"/>
  <c r="D501" i="6"/>
  <c r="E501" i="6"/>
  <c r="F501" i="6"/>
  <c r="G501" i="6"/>
  <c r="H501" i="6"/>
  <c r="D502" i="6"/>
  <c r="E502" i="6"/>
  <c r="F502" i="6"/>
  <c r="G502" i="6"/>
  <c r="H502" i="6"/>
  <c r="D503" i="6"/>
  <c r="E503" i="6"/>
  <c r="F503" i="6"/>
  <c r="G503" i="6"/>
  <c r="H503" i="6"/>
  <c r="D504" i="6"/>
  <c r="E504" i="6"/>
  <c r="F504" i="6"/>
  <c r="G504" i="6"/>
  <c r="H504" i="6"/>
  <c r="D505" i="6"/>
  <c r="E505" i="6"/>
  <c r="F505" i="6"/>
  <c r="G505" i="6"/>
  <c r="H505" i="6"/>
  <c r="D506" i="6"/>
  <c r="E506" i="6"/>
  <c r="F506" i="6"/>
  <c r="G506" i="6"/>
  <c r="H506" i="6"/>
  <c r="D507" i="6"/>
  <c r="E507" i="6"/>
  <c r="F507" i="6"/>
  <c r="G507" i="6"/>
  <c r="H507" i="6"/>
  <c r="D508" i="6"/>
  <c r="E508" i="6"/>
  <c r="F508" i="6"/>
  <c r="G508" i="6"/>
  <c r="H508" i="6"/>
  <c r="D509" i="6"/>
  <c r="E509" i="6"/>
  <c r="F509" i="6"/>
  <c r="G509" i="6"/>
  <c r="H509" i="6"/>
  <c r="D510" i="6"/>
  <c r="E510" i="6"/>
  <c r="F510" i="6"/>
  <c r="G510" i="6"/>
  <c r="H510" i="6"/>
  <c r="D511" i="6"/>
  <c r="E511" i="6"/>
  <c r="F511" i="6"/>
  <c r="G511" i="6"/>
  <c r="H511" i="6"/>
  <c r="D512" i="6"/>
  <c r="E512" i="6"/>
  <c r="F512" i="6"/>
  <c r="G512" i="6"/>
  <c r="H512" i="6"/>
  <c r="D513" i="6"/>
  <c r="E513" i="6"/>
  <c r="F513" i="6"/>
  <c r="G513" i="6"/>
  <c r="H513" i="6"/>
  <c r="D514" i="6"/>
  <c r="E514" i="6"/>
  <c r="F514" i="6"/>
  <c r="G514" i="6"/>
  <c r="H514" i="6"/>
  <c r="D515" i="6"/>
  <c r="E515" i="6"/>
  <c r="F515" i="6"/>
  <c r="G515" i="6"/>
  <c r="H515" i="6"/>
  <c r="D516" i="6"/>
  <c r="E516" i="6"/>
  <c r="F516" i="6"/>
  <c r="G516" i="6"/>
  <c r="H516" i="6"/>
  <c r="D517" i="6"/>
  <c r="E517" i="6"/>
  <c r="F517" i="6"/>
  <c r="G517" i="6"/>
  <c r="H517" i="6"/>
  <c r="D518" i="6"/>
  <c r="E518" i="6"/>
  <c r="F518" i="6"/>
  <c r="G518" i="6"/>
  <c r="H518" i="6"/>
  <c r="D519" i="6"/>
  <c r="E519" i="6"/>
  <c r="F519" i="6"/>
  <c r="G519" i="6"/>
  <c r="H519" i="6"/>
  <c r="D520" i="6"/>
  <c r="E520" i="6"/>
  <c r="F520" i="6"/>
  <c r="G520" i="6"/>
  <c r="H520" i="6"/>
  <c r="D521" i="6"/>
  <c r="E521" i="6"/>
  <c r="F521" i="6"/>
  <c r="G521" i="6"/>
  <c r="H521" i="6"/>
  <c r="D522" i="6"/>
  <c r="E522" i="6"/>
  <c r="F522" i="6"/>
  <c r="G522" i="6"/>
  <c r="H522" i="6"/>
  <c r="J3" i="6"/>
  <c r="K3" i="6"/>
  <c r="L3" i="6"/>
  <c r="M3" i="6"/>
  <c r="J4" i="6"/>
  <c r="K4" i="6"/>
  <c r="L4" i="6"/>
  <c r="M4" i="6"/>
  <c r="J5" i="6"/>
  <c r="K5" i="6"/>
  <c r="L5" i="6"/>
  <c r="M5" i="6"/>
  <c r="J6" i="6"/>
  <c r="K6" i="6"/>
  <c r="L6" i="6"/>
  <c r="M6" i="6"/>
  <c r="J7" i="6"/>
  <c r="K7" i="6"/>
  <c r="L7" i="6"/>
  <c r="M7" i="6"/>
  <c r="J8" i="6"/>
  <c r="K8" i="6"/>
  <c r="L8" i="6"/>
  <c r="M8" i="6"/>
  <c r="J9" i="6"/>
  <c r="K9" i="6"/>
  <c r="L9" i="6"/>
  <c r="M9" i="6"/>
  <c r="J10" i="6"/>
  <c r="K10" i="6"/>
  <c r="L10" i="6"/>
  <c r="M10" i="6"/>
  <c r="J11" i="6"/>
  <c r="K11" i="6"/>
  <c r="L11" i="6"/>
  <c r="M11" i="6"/>
  <c r="J12" i="6"/>
  <c r="K12" i="6"/>
  <c r="L12" i="6"/>
  <c r="M12" i="6"/>
  <c r="J13" i="6"/>
  <c r="K13" i="6"/>
  <c r="L13" i="6"/>
  <c r="M13" i="6"/>
  <c r="J14" i="6"/>
  <c r="K14" i="6"/>
  <c r="L14" i="6"/>
  <c r="M14" i="6"/>
  <c r="J15" i="6"/>
  <c r="K15" i="6"/>
  <c r="L15" i="6"/>
  <c r="M15" i="6"/>
  <c r="J16" i="6"/>
  <c r="K16" i="6"/>
  <c r="L16" i="6"/>
  <c r="M16" i="6"/>
  <c r="J17" i="6"/>
  <c r="K17" i="6"/>
  <c r="L17" i="6"/>
  <c r="M17" i="6"/>
  <c r="J18" i="6"/>
  <c r="K18" i="6"/>
  <c r="L18" i="6"/>
  <c r="M18" i="6"/>
  <c r="J19" i="6"/>
  <c r="K19" i="6"/>
  <c r="L19" i="6"/>
  <c r="M19" i="6"/>
  <c r="J20" i="6"/>
  <c r="K20" i="6"/>
  <c r="L20" i="6"/>
  <c r="M20" i="6"/>
  <c r="J21" i="6"/>
  <c r="K21" i="6"/>
  <c r="L21" i="6"/>
  <c r="M21" i="6"/>
  <c r="J22" i="6"/>
  <c r="K22" i="6"/>
  <c r="L22" i="6"/>
  <c r="M22" i="6"/>
  <c r="J23" i="6"/>
  <c r="K23" i="6"/>
  <c r="L23" i="6"/>
  <c r="M23" i="6"/>
  <c r="J24" i="6"/>
  <c r="K24" i="6"/>
  <c r="L24" i="6"/>
  <c r="M24" i="6"/>
  <c r="J25" i="6"/>
  <c r="K25" i="6"/>
  <c r="L25" i="6"/>
  <c r="M25" i="6"/>
  <c r="J26" i="6"/>
  <c r="K26" i="6"/>
  <c r="L26" i="6"/>
  <c r="M26" i="6"/>
  <c r="J27" i="6"/>
  <c r="K27" i="6"/>
  <c r="L27" i="6"/>
  <c r="M27" i="6"/>
  <c r="J28" i="6"/>
  <c r="K28" i="6"/>
  <c r="L28" i="6"/>
  <c r="M28" i="6"/>
  <c r="J29" i="6"/>
  <c r="K29" i="6"/>
  <c r="L29" i="6"/>
  <c r="M29" i="6"/>
  <c r="J30" i="6"/>
  <c r="K30" i="6"/>
  <c r="L30" i="6"/>
  <c r="M30" i="6"/>
  <c r="J31" i="6"/>
  <c r="K31" i="6"/>
  <c r="L31" i="6"/>
  <c r="M31" i="6"/>
  <c r="J32" i="6"/>
  <c r="K32" i="6"/>
  <c r="L32" i="6"/>
  <c r="M32" i="6"/>
  <c r="J33" i="6"/>
  <c r="K33" i="6"/>
  <c r="L33" i="6"/>
  <c r="M33" i="6"/>
  <c r="J34" i="6"/>
  <c r="K34" i="6"/>
  <c r="L34" i="6"/>
  <c r="M34" i="6"/>
  <c r="J35" i="6"/>
  <c r="K35" i="6"/>
  <c r="L35" i="6"/>
  <c r="M35" i="6"/>
  <c r="J36" i="6"/>
  <c r="K36" i="6"/>
  <c r="L36" i="6"/>
  <c r="M36" i="6"/>
  <c r="J37" i="6"/>
  <c r="K37" i="6"/>
  <c r="L37" i="6"/>
  <c r="M37" i="6"/>
  <c r="J38" i="6"/>
  <c r="K38" i="6"/>
  <c r="L38" i="6"/>
  <c r="M38" i="6"/>
  <c r="J39" i="6"/>
  <c r="K39" i="6"/>
  <c r="L39" i="6"/>
  <c r="M39" i="6"/>
  <c r="J40" i="6"/>
  <c r="K40" i="6"/>
  <c r="L40" i="6"/>
  <c r="M40" i="6"/>
  <c r="J41" i="6"/>
  <c r="K41" i="6"/>
  <c r="L41" i="6"/>
  <c r="M41" i="6"/>
  <c r="J42" i="6"/>
  <c r="K42" i="6"/>
  <c r="L42" i="6"/>
  <c r="M42" i="6"/>
  <c r="J43" i="6"/>
  <c r="K43" i="6"/>
  <c r="L43" i="6"/>
  <c r="M43" i="6"/>
  <c r="J44" i="6"/>
  <c r="K44" i="6"/>
  <c r="L44" i="6"/>
  <c r="M44" i="6"/>
  <c r="J45" i="6"/>
  <c r="K45" i="6"/>
  <c r="L45" i="6"/>
  <c r="M45" i="6"/>
  <c r="J46" i="6"/>
  <c r="K46" i="6"/>
  <c r="L46" i="6"/>
  <c r="M46" i="6"/>
  <c r="J47" i="6"/>
  <c r="K47" i="6"/>
  <c r="L47" i="6"/>
  <c r="M47" i="6"/>
  <c r="J48" i="6"/>
  <c r="K48" i="6"/>
  <c r="L48" i="6"/>
  <c r="M48" i="6"/>
  <c r="J49" i="6"/>
  <c r="K49" i="6"/>
  <c r="L49" i="6"/>
  <c r="M49" i="6"/>
  <c r="J50" i="6"/>
  <c r="K50" i="6"/>
  <c r="L50" i="6"/>
  <c r="M50" i="6"/>
  <c r="J51" i="6"/>
  <c r="K51" i="6"/>
  <c r="L51" i="6"/>
  <c r="M51" i="6"/>
  <c r="J52" i="6"/>
  <c r="K52" i="6"/>
  <c r="L52" i="6"/>
  <c r="M52" i="6"/>
  <c r="J53" i="6"/>
  <c r="K53" i="6"/>
  <c r="L53" i="6"/>
  <c r="M53" i="6"/>
  <c r="J54" i="6"/>
  <c r="K54" i="6"/>
  <c r="L54" i="6"/>
  <c r="M54" i="6"/>
  <c r="J55" i="6"/>
  <c r="K55" i="6"/>
  <c r="L55" i="6"/>
  <c r="M55" i="6"/>
  <c r="J56" i="6"/>
  <c r="K56" i="6"/>
  <c r="L56" i="6"/>
  <c r="M56" i="6"/>
  <c r="J57" i="6"/>
  <c r="K57" i="6"/>
  <c r="L57" i="6"/>
  <c r="M57" i="6"/>
  <c r="J58" i="6"/>
  <c r="K58" i="6"/>
  <c r="L58" i="6"/>
  <c r="M58" i="6"/>
  <c r="J59" i="6"/>
  <c r="K59" i="6"/>
  <c r="L59" i="6"/>
  <c r="M59" i="6"/>
  <c r="J60" i="6"/>
  <c r="K60" i="6"/>
  <c r="L60" i="6"/>
  <c r="M60" i="6"/>
  <c r="J61" i="6"/>
  <c r="K61" i="6"/>
  <c r="L61" i="6"/>
  <c r="M61" i="6"/>
  <c r="J62" i="6"/>
  <c r="K62" i="6"/>
  <c r="L62" i="6"/>
  <c r="M62" i="6"/>
  <c r="J63" i="6"/>
  <c r="K63" i="6"/>
  <c r="L63" i="6"/>
  <c r="M63" i="6"/>
  <c r="J64" i="6"/>
  <c r="K64" i="6"/>
  <c r="L64" i="6"/>
  <c r="M64" i="6"/>
  <c r="J65" i="6"/>
  <c r="K65" i="6"/>
  <c r="L65" i="6"/>
  <c r="M65" i="6"/>
  <c r="J66" i="6"/>
  <c r="K66" i="6"/>
  <c r="L66" i="6"/>
  <c r="M66" i="6"/>
  <c r="J67" i="6"/>
  <c r="K67" i="6"/>
  <c r="L67" i="6"/>
  <c r="M67" i="6"/>
  <c r="J68" i="6"/>
  <c r="K68" i="6"/>
  <c r="L68" i="6"/>
  <c r="M68" i="6"/>
  <c r="J69" i="6"/>
  <c r="K69" i="6"/>
  <c r="L69" i="6"/>
  <c r="M69" i="6"/>
  <c r="J70" i="6"/>
  <c r="K70" i="6"/>
  <c r="L70" i="6"/>
  <c r="M70" i="6"/>
  <c r="J71" i="6"/>
  <c r="K71" i="6"/>
  <c r="L71" i="6"/>
  <c r="M71" i="6"/>
  <c r="J72" i="6"/>
  <c r="K72" i="6"/>
  <c r="L72" i="6"/>
  <c r="M72" i="6"/>
  <c r="J73" i="6"/>
  <c r="K73" i="6"/>
  <c r="L73" i="6"/>
  <c r="M73" i="6"/>
  <c r="J74" i="6"/>
  <c r="K74" i="6"/>
  <c r="L74" i="6"/>
  <c r="M74" i="6"/>
  <c r="J75" i="6"/>
  <c r="K75" i="6"/>
  <c r="L75" i="6"/>
  <c r="M75" i="6"/>
  <c r="J76" i="6"/>
  <c r="K76" i="6"/>
  <c r="L76" i="6"/>
  <c r="M76" i="6"/>
  <c r="J77" i="6"/>
  <c r="K77" i="6"/>
  <c r="L77" i="6"/>
  <c r="M77" i="6"/>
  <c r="J78" i="6"/>
  <c r="K78" i="6"/>
  <c r="L78" i="6"/>
  <c r="M78" i="6"/>
  <c r="J79" i="6"/>
  <c r="K79" i="6"/>
  <c r="L79" i="6"/>
  <c r="M79" i="6"/>
  <c r="J80" i="6"/>
  <c r="K80" i="6"/>
  <c r="L80" i="6"/>
  <c r="M80" i="6"/>
  <c r="J81" i="6"/>
  <c r="K81" i="6"/>
  <c r="L81" i="6"/>
  <c r="M81" i="6"/>
  <c r="J82" i="6"/>
  <c r="K82" i="6"/>
  <c r="L82" i="6"/>
  <c r="M82" i="6"/>
  <c r="J83" i="6"/>
  <c r="K83" i="6"/>
  <c r="L83" i="6"/>
  <c r="M83" i="6"/>
  <c r="J84" i="6"/>
  <c r="K84" i="6"/>
  <c r="L84" i="6"/>
  <c r="M84" i="6"/>
  <c r="J85" i="6"/>
  <c r="K85" i="6"/>
  <c r="L85" i="6"/>
  <c r="M85" i="6"/>
  <c r="J86" i="6"/>
  <c r="K86" i="6"/>
  <c r="L86" i="6"/>
  <c r="M86" i="6"/>
  <c r="J87" i="6"/>
  <c r="K87" i="6"/>
  <c r="L87" i="6"/>
  <c r="M87" i="6"/>
  <c r="J88" i="6"/>
  <c r="K88" i="6"/>
  <c r="L88" i="6"/>
  <c r="M88" i="6"/>
  <c r="J89" i="6"/>
  <c r="K89" i="6"/>
  <c r="L89" i="6"/>
  <c r="M89" i="6"/>
  <c r="J90" i="6"/>
  <c r="K90" i="6"/>
  <c r="L90" i="6"/>
  <c r="M90" i="6"/>
  <c r="J91" i="6"/>
  <c r="K91" i="6"/>
  <c r="L91" i="6"/>
  <c r="M91" i="6"/>
  <c r="J92" i="6"/>
  <c r="K92" i="6"/>
  <c r="L92" i="6"/>
  <c r="M92" i="6"/>
  <c r="J93" i="6"/>
  <c r="K93" i="6"/>
  <c r="L93" i="6"/>
  <c r="M93" i="6"/>
  <c r="J94" i="6"/>
  <c r="K94" i="6"/>
  <c r="L94" i="6"/>
  <c r="M94" i="6"/>
  <c r="J95" i="6"/>
  <c r="K95" i="6"/>
  <c r="L95" i="6"/>
  <c r="M95" i="6"/>
  <c r="J96" i="6"/>
  <c r="K96" i="6"/>
  <c r="L96" i="6"/>
  <c r="M96" i="6"/>
  <c r="J97" i="6"/>
  <c r="K97" i="6"/>
  <c r="L97" i="6"/>
  <c r="M97" i="6"/>
  <c r="J98" i="6"/>
  <c r="K98" i="6"/>
  <c r="L98" i="6"/>
  <c r="M98" i="6"/>
  <c r="J99" i="6"/>
  <c r="K99" i="6"/>
  <c r="L99" i="6"/>
  <c r="M99" i="6"/>
  <c r="J100" i="6"/>
  <c r="K100" i="6"/>
  <c r="L100" i="6"/>
  <c r="M100" i="6"/>
  <c r="J101" i="6"/>
  <c r="K101" i="6"/>
  <c r="L101" i="6"/>
  <c r="M101" i="6"/>
  <c r="J102" i="6"/>
  <c r="K102" i="6"/>
  <c r="L102" i="6"/>
  <c r="M102" i="6"/>
  <c r="J103" i="6"/>
  <c r="K103" i="6"/>
  <c r="L103" i="6"/>
  <c r="M103" i="6"/>
  <c r="J104" i="6"/>
  <c r="K104" i="6"/>
  <c r="L104" i="6"/>
  <c r="M104" i="6"/>
  <c r="J105" i="6"/>
  <c r="K105" i="6"/>
  <c r="L105" i="6"/>
  <c r="M105" i="6"/>
  <c r="J106" i="6"/>
  <c r="K106" i="6"/>
  <c r="L106" i="6"/>
  <c r="M106" i="6"/>
  <c r="J107" i="6"/>
  <c r="K107" i="6"/>
  <c r="L107" i="6"/>
  <c r="M107" i="6"/>
  <c r="J108" i="6"/>
  <c r="K108" i="6"/>
  <c r="L108" i="6"/>
  <c r="M108" i="6"/>
  <c r="J109" i="6"/>
  <c r="K109" i="6"/>
  <c r="L109" i="6"/>
  <c r="M109" i="6"/>
  <c r="J110" i="6"/>
  <c r="K110" i="6"/>
  <c r="L110" i="6"/>
  <c r="M110" i="6"/>
  <c r="J111" i="6"/>
  <c r="K111" i="6"/>
  <c r="L111" i="6"/>
  <c r="M111" i="6"/>
  <c r="J112" i="6"/>
  <c r="K112" i="6"/>
  <c r="L112" i="6"/>
  <c r="M112" i="6"/>
  <c r="J113" i="6"/>
  <c r="K113" i="6"/>
  <c r="L113" i="6"/>
  <c r="M113" i="6"/>
  <c r="J114" i="6"/>
  <c r="K114" i="6"/>
  <c r="L114" i="6"/>
  <c r="M114" i="6"/>
  <c r="J115" i="6"/>
  <c r="K115" i="6"/>
  <c r="L115" i="6"/>
  <c r="M115" i="6"/>
  <c r="J116" i="6"/>
  <c r="K116" i="6"/>
  <c r="L116" i="6"/>
  <c r="M116" i="6"/>
  <c r="J117" i="6"/>
  <c r="K117" i="6"/>
  <c r="L117" i="6"/>
  <c r="M117" i="6"/>
  <c r="J118" i="6"/>
  <c r="K118" i="6"/>
  <c r="L118" i="6"/>
  <c r="M118" i="6"/>
  <c r="J119" i="6"/>
  <c r="K119" i="6"/>
  <c r="L119" i="6"/>
  <c r="M119" i="6"/>
  <c r="J120" i="6"/>
  <c r="K120" i="6"/>
  <c r="L120" i="6"/>
  <c r="M120" i="6"/>
  <c r="J121" i="6"/>
  <c r="K121" i="6"/>
  <c r="L121" i="6"/>
  <c r="M121" i="6"/>
  <c r="J122" i="6"/>
  <c r="K122" i="6"/>
  <c r="L122" i="6"/>
  <c r="M122" i="6"/>
  <c r="J123" i="6"/>
  <c r="K123" i="6"/>
  <c r="L123" i="6"/>
  <c r="M123" i="6"/>
  <c r="J124" i="6"/>
  <c r="K124" i="6"/>
  <c r="L124" i="6"/>
  <c r="M124" i="6"/>
  <c r="J125" i="6"/>
  <c r="K125" i="6"/>
  <c r="L125" i="6"/>
  <c r="M125" i="6"/>
  <c r="J126" i="6"/>
  <c r="K126" i="6"/>
  <c r="L126" i="6"/>
  <c r="M126" i="6"/>
  <c r="J127" i="6"/>
  <c r="K127" i="6"/>
  <c r="L127" i="6"/>
  <c r="M127" i="6"/>
  <c r="J128" i="6"/>
  <c r="K128" i="6"/>
  <c r="L128" i="6"/>
  <c r="M128" i="6"/>
  <c r="J129" i="6"/>
  <c r="K129" i="6"/>
  <c r="L129" i="6"/>
  <c r="M129" i="6"/>
  <c r="J130" i="6"/>
  <c r="K130" i="6"/>
  <c r="L130" i="6"/>
  <c r="M130" i="6"/>
  <c r="J131" i="6"/>
  <c r="K131" i="6"/>
  <c r="L131" i="6"/>
  <c r="M131" i="6"/>
  <c r="J132" i="6"/>
  <c r="K132" i="6"/>
  <c r="L132" i="6"/>
  <c r="M132" i="6"/>
  <c r="J133" i="6"/>
  <c r="K133" i="6"/>
  <c r="L133" i="6"/>
  <c r="M133" i="6"/>
  <c r="J134" i="6"/>
  <c r="K134" i="6"/>
  <c r="L134" i="6"/>
  <c r="M134" i="6"/>
  <c r="J135" i="6"/>
  <c r="K135" i="6"/>
  <c r="L135" i="6"/>
  <c r="M135" i="6"/>
  <c r="J136" i="6"/>
  <c r="K136" i="6"/>
  <c r="L136" i="6"/>
  <c r="M136" i="6"/>
  <c r="J137" i="6"/>
  <c r="K137" i="6"/>
  <c r="L137" i="6"/>
  <c r="M137" i="6"/>
  <c r="J138" i="6"/>
  <c r="K138" i="6"/>
  <c r="L138" i="6"/>
  <c r="M138" i="6"/>
  <c r="J139" i="6"/>
  <c r="K139" i="6"/>
  <c r="L139" i="6"/>
  <c r="M139" i="6"/>
  <c r="J140" i="6"/>
  <c r="K140" i="6"/>
  <c r="L140" i="6"/>
  <c r="M140" i="6"/>
  <c r="J141" i="6"/>
  <c r="K141" i="6"/>
  <c r="L141" i="6"/>
  <c r="M141" i="6"/>
  <c r="J142" i="6"/>
  <c r="K142" i="6"/>
  <c r="L142" i="6"/>
  <c r="M142" i="6"/>
  <c r="J143" i="6"/>
  <c r="K143" i="6"/>
  <c r="L143" i="6"/>
  <c r="M143" i="6"/>
  <c r="J144" i="6"/>
  <c r="K144" i="6"/>
  <c r="L144" i="6"/>
  <c r="M144" i="6"/>
  <c r="J145" i="6"/>
  <c r="K145" i="6"/>
  <c r="L145" i="6"/>
  <c r="M145" i="6"/>
  <c r="J146" i="6"/>
  <c r="K146" i="6"/>
  <c r="L146" i="6"/>
  <c r="M146" i="6"/>
  <c r="J147" i="6"/>
  <c r="K147" i="6"/>
  <c r="L147" i="6"/>
  <c r="M147" i="6"/>
  <c r="J148" i="6"/>
  <c r="K148" i="6"/>
  <c r="L148" i="6"/>
  <c r="M148" i="6"/>
  <c r="J149" i="6"/>
  <c r="K149" i="6"/>
  <c r="L149" i="6"/>
  <c r="M149" i="6"/>
  <c r="J150" i="6"/>
  <c r="K150" i="6"/>
  <c r="L150" i="6"/>
  <c r="M150" i="6"/>
  <c r="J151" i="6"/>
  <c r="K151" i="6"/>
  <c r="L151" i="6"/>
  <c r="M151" i="6"/>
  <c r="J152" i="6"/>
  <c r="K152" i="6"/>
  <c r="L152" i="6"/>
  <c r="M152" i="6"/>
  <c r="J153" i="6"/>
  <c r="K153" i="6"/>
  <c r="L153" i="6"/>
  <c r="M153" i="6"/>
  <c r="J154" i="6"/>
  <c r="K154" i="6"/>
  <c r="L154" i="6"/>
  <c r="M154" i="6"/>
  <c r="J155" i="6"/>
  <c r="K155" i="6"/>
  <c r="L155" i="6"/>
  <c r="M155" i="6"/>
  <c r="J156" i="6"/>
  <c r="K156" i="6"/>
  <c r="L156" i="6"/>
  <c r="M156" i="6"/>
  <c r="J157" i="6"/>
  <c r="K157" i="6"/>
  <c r="L157" i="6"/>
  <c r="M157" i="6"/>
  <c r="J158" i="6"/>
  <c r="K158" i="6"/>
  <c r="L158" i="6"/>
  <c r="M158" i="6"/>
  <c r="J159" i="6"/>
  <c r="K159" i="6"/>
  <c r="L159" i="6"/>
  <c r="M159" i="6"/>
  <c r="J160" i="6"/>
  <c r="K160" i="6"/>
  <c r="L160" i="6"/>
  <c r="M160" i="6"/>
  <c r="J161" i="6"/>
  <c r="K161" i="6"/>
  <c r="L161" i="6"/>
  <c r="M161" i="6"/>
  <c r="J162" i="6"/>
  <c r="K162" i="6"/>
  <c r="L162" i="6"/>
  <c r="M162" i="6"/>
  <c r="J163" i="6"/>
  <c r="K163" i="6"/>
  <c r="L163" i="6"/>
  <c r="M163" i="6"/>
  <c r="J164" i="6"/>
  <c r="K164" i="6"/>
  <c r="L164" i="6"/>
  <c r="M164" i="6"/>
  <c r="J165" i="6"/>
  <c r="K165" i="6"/>
  <c r="L165" i="6"/>
  <c r="M165" i="6"/>
  <c r="J166" i="6"/>
  <c r="K166" i="6"/>
  <c r="L166" i="6"/>
  <c r="M166" i="6"/>
  <c r="J167" i="6"/>
  <c r="K167" i="6"/>
  <c r="L167" i="6"/>
  <c r="M167" i="6"/>
  <c r="J168" i="6"/>
  <c r="K168" i="6"/>
  <c r="L168" i="6"/>
  <c r="M168" i="6"/>
  <c r="J169" i="6"/>
  <c r="K169" i="6"/>
  <c r="L169" i="6"/>
  <c r="M169" i="6"/>
  <c r="J170" i="6"/>
  <c r="K170" i="6"/>
  <c r="L170" i="6"/>
  <c r="M170" i="6"/>
  <c r="J171" i="6"/>
  <c r="K171" i="6"/>
  <c r="L171" i="6"/>
  <c r="M171" i="6"/>
  <c r="J172" i="6"/>
  <c r="K172" i="6"/>
  <c r="L172" i="6"/>
  <c r="M172" i="6"/>
  <c r="J173" i="6"/>
  <c r="K173" i="6"/>
  <c r="L173" i="6"/>
  <c r="M173" i="6"/>
  <c r="J174" i="6"/>
  <c r="K174" i="6"/>
  <c r="L174" i="6"/>
  <c r="M174" i="6"/>
  <c r="J175" i="6"/>
  <c r="K175" i="6"/>
  <c r="L175" i="6"/>
  <c r="M175" i="6"/>
  <c r="J176" i="6"/>
  <c r="K176" i="6"/>
  <c r="L176" i="6"/>
  <c r="M176" i="6"/>
  <c r="J177" i="6"/>
  <c r="K177" i="6"/>
  <c r="L177" i="6"/>
  <c r="M177" i="6"/>
  <c r="J178" i="6"/>
  <c r="K178" i="6"/>
  <c r="L178" i="6"/>
  <c r="M178" i="6"/>
  <c r="J179" i="6"/>
  <c r="K179" i="6"/>
  <c r="L179" i="6"/>
  <c r="M179" i="6"/>
  <c r="J180" i="6"/>
  <c r="K180" i="6"/>
  <c r="L180" i="6"/>
  <c r="M180" i="6"/>
  <c r="J181" i="6"/>
  <c r="K181" i="6"/>
  <c r="L181" i="6"/>
  <c r="M181" i="6"/>
  <c r="J182" i="6"/>
  <c r="K182" i="6"/>
  <c r="L182" i="6"/>
  <c r="M182" i="6"/>
  <c r="J183" i="6"/>
  <c r="K183" i="6"/>
  <c r="L183" i="6"/>
  <c r="M183" i="6"/>
  <c r="J184" i="6"/>
  <c r="K184" i="6"/>
  <c r="L184" i="6"/>
  <c r="M184" i="6"/>
  <c r="J185" i="6"/>
  <c r="K185" i="6"/>
  <c r="L185" i="6"/>
  <c r="M185" i="6"/>
  <c r="J186" i="6"/>
  <c r="K186" i="6"/>
  <c r="L186" i="6"/>
  <c r="M186" i="6"/>
  <c r="J187" i="6"/>
  <c r="K187" i="6"/>
  <c r="L187" i="6"/>
  <c r="M187" i="6"/>
  <c r="J188" i="6"/>
  <c r="K188" i="6"/>
  <c r="L188" i="6"/>
  <c r="M188" i="6"/>
  <c r="J189" i="6"/>
  <c r="K189" i="6"/>
  <c r="L189" i="6"/>
  <c r="M189" i="6"/>
  <c r="J190" i="6"/>
  <c r="K190" i="6"/>
  <c r="L190" i="6"/>
  <c r="M190" i="6"/>
  <c r="J191" i="6"/>
  <c r="K191" i="6"/>
  <c r="L191" i="6"/>
  <c r="M191" i="6"/>
  <c r="J192" i="6"/>
  <c r="K192" i="6"/>
  <c r="L192" i="6"/>
  <c r="M192" i="6"/>
  <c r="J193" i="6"/>
  <c r="K193" i="6"/>
  <c r="L193" i="6"/>
  <c r="M193" i="6"/>
  <c r="J194" i="6"/>
  <c r="K194" i="6"/>
  <c r="L194" i="6"/>
  <c r="M194" i="6"/>
  <c r="J195" i="6"/>
  <c r="K195" i="6"/>
  <c r="L195" i="6"/>
  <c r="M195" i="6"/>
  <c r="J196" i="6"/>
  <c r="K196" i="6"/>
  <c r="L196" i="6"/>
  <c r="M196" i="6"/>
  <c r="J197" i="6"/>
  <c r="K197" i="6"/>
  <c r="L197" i="6"/>
  <c r="M197" i="6"/>
  <c r="J198" i="6"/>
  <c r="K198" i="6"/>
  <c r="L198" i="6"/>
  <c r="M198" i="6"/>
  <c r="J199" i="6"/>
  <c r="K199" i="6"/>
  <c r="L199" i="6"/>
  <c r="M199" i="6"/>
  <c r="J200" i="6"/>
  <c r="K200" i="6"/>
  <c r="L200" i="6"/>
  <c r="M200" i="6"/>
  <c r="J201" i="6"/>
  <c r="K201" i="6"/>
  <c r="L201" i="6"/>
  <c r="M201" i="6"/>
  <c r="J202" i="6"/>
  <c r="K202" i="6"/>
  <c r="L202" i="6"/>
  <c r="M202" i="6"/>
  <c r="J203" i="6"/>
  <c r="K203" i="6"/>
  <c r="L203" i="6"/>
  <c r="M203" i="6"/>
  <c r="J204" i="6"/>
  <c r="K204" i="6"/>
  <c r="L204" i="6"/>
  <c r="M204" i="6"/>
  <c r="J205" i="6"/>
  <c r="K205" i="6"/>
  <c r="L205" i="6"/>
  <c r="M205" i="6"/>
  <c r="J206" i="6"/>
  <c r="K206" i="6"/>
  <c r="L206" i="6"/>
  <c r="M206" i="6"/>
  <c r="J207" i="6"/>
  <c r="K207" i="6"/>
  <c r="L207" i="6"/>
  <c r="M207" i="6"/>
  <c r="J208" i="6"/>
  <c r="K208" i="6"/>
  <c r="L208" i="6"/>
  <c r="M208" i="6"/>
  <c r="J209" i="6"/>
  <c r="K209" i="6"/>
  <c r="L209" i="6"/>
  <c r="M209" i="6"/>
  <c r="J210" i="6"/>
  <c r="K210" i="6"/>
  <c r="L210" i="6"/>
  <c r="M210" i="6"/>
  <c r="J211" i="6"/>
  <c r="K211" i="6"/>
  <c r="L211" i="6"/>
  <c r="M211" i="6"/>
  <c r="J212" i="6"/>
  <c r="K212" i="6"/>
  <c r="L212" i="6"/>
  <c r="M212" i="6"/>
  <c r="J213" i="6"/>
  <c r="K213" i="6"/>
  <c r="L213" i="6"/>
  <c r="M213" i="6"/>
  <c r="J214" i="6"/>
  <c r="K214" i="6"/>
  <c r="L214" i="6"/>
  <c r="M214" i="6"/>
  <c r="J215" i="6"/>
  <c r="K215" i="6"/>
  <c r="L215" i="6"/>
  <c r="M215" i="6"/>
  <c r="J216" i="6"/>
  <c r="K216" i="6"/>
  <c r="L216" i="6"/>
  <c r="M216" i="6"/>
  <c r="J217" i="6"/>
  <c r="K217" i="6"/>
  <c r="L217" i="6"/>
  <c r="M217" i="6"/>
  <c r="J218" i="6"/>
  <c r="K218" i="6"/>
  <c r="L218" i="6"/>
  <c r="M218" i="6"/>
  <c r="J219" i="6"/>
  <c r="K219" i="6"/>
  <c r="L219" i="6"/>
  <c r="M219" i="6"/>
  <c r="J220" i="6"/>
  <c r="K220" i="6"/>
  <c r="L220" i="6"/>
  <c r="M220" i="6"/>
  <c r="J221" i="6"/>
  <c r="K221" i="6"/>
  <c r="L221" i="6"/>
  <c r="M221" i="6"/>
  <c r="J222" i="6"/>
  <c r="K222" i="6"/>
  <c r="L222" i="6"/>
  <c r="M222" i="6"/>
  <c r="J223" i="6"/>
  <c r="K223" i="6"/>
  <c r="L223" i="6"/>
  <c r="M223" i="6"/>
  <c r="J224" i="6"/>
  <c r="K224" i="6"/>
  <c r="L224" i="6"/>
  <c r="M224" i="6"/>
  <c r="J225" i="6"/>
  <c r="K225" i="6"/>
  <c r="L225" i="6"/>
  <c r="M225" i="6"/>
  <c r="J226" i="6"/>
  <c r="K226" i="6"/>
  <c r="L226" i="6"/>
  <c r="M226" i="6"/>
  <c r="J227" i="6"/>
  <c r="K227" i="6"/>
  <c r="L227" i="6"/>
  <c r="M227" i="6"/>
  <c r="J228" i="6"/>
  <c r="K228" i="6"/>
  <c r="L228" i="6"/>
  <c r="M228" i="6"/>
  <c r="J229" i="6"/>
  <c r="K229" i="6"/>
  <c r="L229" i="6"/>
  <c r="M229" i="6"/>
  <c r="J230" i="6"/>
  <c r="K230" i="6"/>
  <c r="L230" i="6"/>
  <c r="M230" i="6"/>
  <c r="J231" i="6"/>
  <c r="K231" i="6"/>
  <c r="L231" i="6"/>
  <c r="M231" i="6"/>
  <c r="J232" i="6"/>
  <c r="K232" i="6"/>
  <c r="L232" i="6"/>
  <c r="M232" i="6"/>
  <c r="J233" i="6"/>
  <c r="K233" i="6"/>
  <c r="L233" i="6"/>
  <c r="M233" i="6"/>
  <c r="J234" i="6"/>
  <c r="K234" i="6"/>
  <c r="L234" i="6"/>
  <c r="M234" i="6"/>
  <c r="J235" i="6"/>
  <c r="K235" i="6"/>
  <c r="L235" i="6"/>
  <c r="M235" i="6"/>
  <c r="J236" i="6"/>
  <c r="K236" i="6"/>
  <c r="L236" i="6"/>
  <c r="M236" i="6"/>
  <c r="J237" i="6"/>
  <c r="K237" i="6"/>
  <c r="L237" i="6"/>
  <c r="M237" i="6"/>
  <c r="J238" i="6"/>
  <c r="K238" i="6"/>
  <c r="L238" i="6"/>
  <c r="M238" i="6"/>
  <c r="J239" i="6"/>
  <c r="K239" i="6"/>
  <c r="L239" i="6"/>
  <c r="M239" i="6"/>
  <c r="J240" i="6"/>
  <c r="K240" i="6"/>
  <c r="L240" i="6"/>
  <c r="M240" i="6"/>
  <c r="J241" i="6"/>
  <c r="K241" i="6"/>
  <c r="L241" i="6"/>
  <c r="M241" i="6"/>
  <c r="J242" i="6"/>
  <c r="K242" i="6"/>
  <c r="L242" i="6"/>
  <c r="M242" i="6"/>
  <c r="J243" i="6"/>
  <c r="K243" i="6"/>
  <c r="L243" i="6"/>
  <c r="M243" i="6"/>
  <c r="J244" i="6"/>
  <c r="K244" i="6"/>
  <c r="L244" i="6"/>
  <c r="M244" i="6"/>
  <c r="J245" i="6"/>
  <c r="K245" i="6"/>
  <c r="L245" i="6"/>
  <c r="M245" i="6"/>
  <c r="J246" i="6"/>
  <c r="K246" i="6"/>
  <c r="L246" i="6"/>
  <c r="M246" i="6"/>
  <c r="J247" i="6"/>
  <c r="K247" i="6"/>
  <c r="L247" i="6"/>
  <c r="M247" i="6"/>
  <c r="J248" i="6"/>
  <c r="K248" i="6"/>
  <c r="L248" i="6"/>
  <c r="M248" i="6"/>
  <c r="J249" i="6"/>
  <c r="K249" i="6"/>
  <c r="L249" i="6"/>
  <c r="M249" i="6"/>
  <c r="J250" i="6"/>
  <c r="K250" i="6"/>
  <c r="L250" i="6"/>
  <c r="M250" i="6"/>
  <c r="J251" i="6"/>
  <c r="K251" i="6"/>
  <c r="L251" i="6"/>
  <c r="M251" i="6"/>
  <c r="J252" i="6"/>
  <c r="K252" i="6"/>
  <c r="L252" i="6"/>
  <c r="M252" i="6"/>
  <c r="J253" i="6"/>
  <c r="K253" i="6"/>
  <c r="L253" i="6"/>
  <c r="M253" i="6"/>
  <c r="J254" i="6"/>
  <c r="K254" i="6"/>
  <c r="L254" i="6"/>
  <c r="M254" i="6"/>
  <c r="J255" i="6"/>
  <c r="K255" i="6"/>
  <c r="L255" i="6"/>
  <c r="M255" i="6"/>
  <c r="J256" i="6"/>
  <c r="K256" i="6"/>
  <c r="L256" i="6"/>
  <c r="M256" i="6"/>
  <c r="J257" i="6"/>
  <c r="K257" i="6"/>
  <c r="L257" i="6"/>
  <c r="M257" i="6"/>
  <c r="J258" i="6"/>
  <c r="K258" i="6"/>
  <c r="L258" i="6"/>
  <c r="M258" i="6"/>
  <c r="J259" i="6"/>
  <c r="K259" i="6"/>
  <c r="L259" i="6"/>
  <c r="M259" i="6"/>
  <c r="J260" i="6"/>
  <c r="K260" i="6"/>
  <c r="L260" i="6"/>
  <c r="M260" i="6"/>
  <c r="J261" i="6"/>
  <c r="K261" i="6"/>
  <c r="L261" i="6"/>
  <c r="M261" i="6"/>
  <c r="J262" i="6"/>
  <c r="K262" i="6"/>
  <c r="L262" i="6"/>
  <c r="M262" i="6"/>
  <c r="J263" i="6"/>
  <c r="K263" i="6"/>
  <c r="L263" i="6"/>
  <c r="M263" i="6"/>
  <c r="J264" i="6"/>
  <c r="K264" i="6"/>
  <c r="L264" i="6"/>
  <c r="M264" i="6"/>
  <c r="J265" i="6"/>
  <c r="K265" i="6"/>
  <c r="L265" i="6"/>
  <c r="M265" i="6"/>
  <c r="J266" i="6"/>
  <c r="K266" i="6"/>
  <c r="L266" i="6"/>
  <c r="M266" i="6"/>
  <c r="J267" i="6"/>
  <c r="K267" i="6"/>
  <c r="L267" i="6"/>
  <c r="M267" i="6"/>
  <c r="J268" i="6"/>
  <c r="K268" i="6"/>
  <c r="L268" i="6"/>
  <c r="M268" i="6"/>
  <c r="J269" i="6"/>
  <c r="K269" i="6"/>
  <c r="L269" i="6"/>
  <c r="M269" i="6"/>
  <c r="J270" i="6"/>
  <c r="K270" i="6"/>
  <c r="L270" i="6"/>
  <c r="M270" i="6"/>
  <c r="J271" i="6"/>
  <c r="K271" i="6"/>
  <c r="L271" i="6"/>
  <c r="M271" i="6"/>
  <c r="J272" i="6"/>
  <c r="K272" i="6"/>
  <c r="L272" i="6"/>
  <c r="M272" i="6"/>
  <c r="J273" i="6"/>
  <c r="K273" i="6"/>
  <c r="L273" i="6"/>
  <c r="M273" i="6"/>
  <c r="J274" i="6"/>
  <c r="K274" i="6"/>
  <c r="L274" i="6"/>
  <c r="M274" i="6"/>
  <c r="J275" i="6"/>
  <c r="K275" i="6"/>
  <c r="L275" i="6"/>
  <c r="M275" i="6"/>
  <c r="J276" i="6"/>
  <c r="K276" i="6"/>
  <c r="L276" i="6"/>
  <c r="M276" i="6"/>
  <c r="J277" i="6"/>
  <c r="K277" i="6"/>
  <c r="L277" i="6"/>
  <c r="M277" i="6"/>
  <c r="J278" i="6"/>
  <c r="K278" i="6"/>
  <c r="L278" i="6"/>
  <c r="M278" i="6"/>
  <c r="J279" i="6"/>
  <c r="K279" i="6"/>
  <c r="L279" i="6"/>
  <c r="M279" i="6"/>
  <c r="J280" i="6"/>
  <c r="K280" i="6"/>
  <c r="L280" i="6"/>
  <c r="M280" i="6"/>
  <c r="J281" i="6"/>
  <c r="K281" i="6"/>
  <c r="L281" i="6"/>
  <c r="M281" i="6"/>
  <c r="J282" i="6"/>
  <c r="K282" i="6"/>
  <c r="L282" i="6"/>
  <c r="M282" i="6"/>
  <c r="J283" i="6"/>
  <c r="K283" i="6"/>
  <c r="L283" i="6"/>
  <c r="M283" i="6"/>
  <c r="J284" i="6"/>
  <c r="K284" i="6"/>
  <c r="L284" i="6"/>
  <c r="M284" i="6"/>
  <c r="J285" i="6"/>
  <c r="K285" i="6"/>
  <c r="L285" i="6"/>
  <c r="M285" i="6"/>
  <c r="J286" i="6"/>
  <c r="K286" i="6"/>
  <c r="L286" i="6"/>
  <c r="M286" i="6"/>
  <c r="J287" i="6"/>
  <c r="K287" i="6"/>
  <c r="L287" i="6"/>
  <c r="M287" i="6"/>
  <c r="J288" i="6"/>
  <c r="K288" i="6"/>
  <c r="L288" i="6"/>
  <c r="M288" i="6"/>
  <c r="J289" i="6"/>
  <c r="K289" i="6"/>
  <c r="L289" i="6"/>
  <c r="M289" i="6"/>
  <c r="J290" i="6"/>
  <c r="K290" i="6"/>
  <c r="L290" i="6"/>
  <c r="M290" i="6"/>
  <c r="J291" i="6"/>
  <c r="K291" i="6"/>
  <c r="L291" i="6"/>
  <c r="M291" i="6"/>
  <c r="J292" i="6"/>
  <c r="K292" i="6"/>
  <c r="L292" i="6"/>
  <c r="M292" i="6"/>
  <c r="J293" i="6"/>
  <c r="K293" i="6"/>
  <c r="L293" i="6"/>
  <c r="M293" i="6"/>
  <c r="J294" i="6"/>
  <c r="K294" i="6"/>
  <c r="L294" i="6"/>
  <c r="M294" i="6"/>
  <c r="J295" i="6"/>
  <c r="K295" i="6"/>
  <c r="L295" i="6"/>
  <c r="M295" i="6"/>
  <c r="J296" i="6"/>
  <c r="K296" i="6"/>
  <c r="L296" i="6"/>
  <c r="M296" i="6"/>
  <c r="J297" i="6"/>
  <c r="K297" i="6"/>
  <c r="L297" i="6"/>
  <c r="M297" i="6"/>
  <c r="J298" i="6"/>
  <c r="K298" i="6"/>
  <c r="L298" i="6"/>
  <c r="M298" i="6"/>
  <c r="J299" i="6"/>
  <c r="K299" i="6"/>
  <c r="L299" i="6"/>
  <c r="M299" i="6"/>
  <c r="J300" i="6"/>
  <c r="K300" i="6"/>
  <c r="L300" i="6"/>
  <c r="M300" i="6"/>
  <c r="J301" i="6"/>
  <c r="K301" i="6"/>
  <c r="L301" i="6"/>
  <c r="M301" i="6"/>
  <c r="J302" i="6"/>
  <c r="K302" i="6"/>
  <c r="L302" i="6"/>
  <c r="M302" i="6"/>
  <c r="J303" i="6"/>
  <c r="K303" i="6"/>
  <c r="L303" i="6"/>
  <c r="M303" i="6"/>
  <c r="J304" i="6"/>
  <c r="K304" i="6"/>
  <c r="L304" i="6"/>
  <c r="M304" i="6"/>
  <c r="J305" i="6"/>
  <c r="K305" i="6"/>
  <c r="L305" i="6"/>
  <c r="M305" i="6"/>
  <c r="J306" i="6"/>
  <c r="K306" i="6"/>
  <c r="L306" i="6"/>
  <c r="M306" i="6"/>
  <c r="J307" i="6"/>
  <c r="K307" i="6"/>
  <c r="L307" i="6"/>
  <c r="M307" i="6"/>
  <c r="J308" i="6"/>
  <c r="K308" i="6"/>
  <c r="L308" i="6"/>
  <c r="M308" i="6"/>
  <c r="J309" i="6"/>
  <c r="K309" i="6"/>
  <c r="L309" i="6"/>
  <c r="M309" i="6"/>
  <c r="J310" i="6"/>
  <c r="K310" i="6"/>
  <c r="L310" i="6"/>
  <c r="M310" i="6"/>
  <c r="J311" i="6"/>
  <c r="K311" i="6"/>
  <c r="L311" i="6"/>
  <c r="M311" i="6"/>
  <c r="J312" i="6"/>
  <c r="K312" i="6"/>
  <c r="L312" i="6"/>
  <c r="M312" i="6"/>
  <c r="J313" i="6"/>
  <c r="K313" i="6"/>
  <c r="L313" i="6"/>
  <c r="M313" i="6"/>
  <c r="J314" i="6"/>
  <c r="K314" i="6"/>
  <c r="L314" i="6"/>
  <c r="M314" i="6"/>
  <c r="J315" i="6"/>
  <c r="K315" i="6"/>
  <c r="L315" i="6"/>
  <c r="M315" i="6"/>
  <c r="J316" i="6"/>
  <c r="K316" i="6"/>
  <c r="L316" i="6"/>
  <c r="M316" i="6"/>
  <c r="J317" i="6"/>
  <c r="K317" i="6"/>
  <c r="L317" i="6"/>
  <c r="M317" i="6"/>
  <c r="J318" i="6"/>
  <c r="K318" i="6"/>
  <c r="L318" i="6"/>
  <c r="M318" i="6"/>
  <c r="J319" i="6"/>
  <c r="K319" i="6"/>
  <c r="L319" i="6"/>
  <c r="M319" i="6"/>
  <c r="J320" i="6"/>
  <c r="K320" i="6"/>
  <c r="L320" i="6"/>
  <c r="M320" i="6"/>
  <c r="J321" i="6"/>
  <c r="K321" i="6"/>
  <c r="L321" i="6"/>
  <c r="M321" i="6"/>
  <c r="J322" i="6"/>
  <c r="K322" i="6"/>
  <c r="L322" i="6"/>
  <c r="M322" i="6"/>
  <c r="J323" i="6"/>
  <c r="K323" i="6"/>
  <c r="L323" i="6"/>
  <c r="M323" i="6"/>
  <c r="J324" i="6"/>
  <c r="K324" i="6"/>
  <c r="L324" i="6"/>
  <c r="M324" i="6"/>
  <c r="J325" i="6"/>
  <c r="K325" i="6"/>
  <c r="L325" i="6"/>
  <c r="M325" i="6"/>
  <c r="J326" i="6"/>
  <c r="K326" i="6"/>
  <c r="L326" i="6"/>
  <c r="M326" i="6"/>
  <c r="J327" i="6"/>
  <c r="K327" i="6"/>
  <c r="L327" i="6"/>
  <c r="M327" i="6"/>
  <c r="J328" i="6"/>
  <c r="K328" i="6"/>
  <c r="L328" i="6"/>
  <c r="M328" i="6"/>
  <c r="J329" i="6"/>
  <c r="K329" i="6"/>
  <c r="L329" i="6"/>
  <c r="M329" i="6"/>
  <c r="J330" i="6"/>
  <c r="K330" i="6"/>
  <c r="L330" i="6"/>
  <c r="M330" i="6"/>
  <c r="J331" i="6"/>
  <c r="K331" i="6"/>
  <c r="L331" i="6"/>
  <c r="M331" i="6"/>
  <c r="J332" i="6"/>
  <c r="K332" i="6"/>
  <c r="L332" i="6"/>
  <c r="M332" i="6"/>
  <c r="J333" i="6"/>
  <c r="K333" i="6"/>
  <c r="L333" i="6"/>
  <c r="M333" i="6"/>
  <c r="J334" i="6"/>
  <c r="K334" i="6"/>
  <c r="L334" i="6"/>
  <c r="M334" i="6"/>
  <c r="J335" i="6"/>
  <c r="K335" i="6"/>
  <c r="L335" i="6"/>
  <c r="M335" i="6"/>
  <c r="J336" i="6"/>
  <c r="K336" i="6"/>
  <c r="L336" i="6"/>
  <c r="M336" i="6"/>
  <c r="J337" i="6"/>
  <c r="K337" i="6"/>
  <c r="L337" i="6"/>
  <c r="M337" i="6"/>
  <c r="J338" i="6"/>
  <c r="K338" i="6"/>
  <c r="L338" i="6"/>
  <c r="M338" i="6"/>
  <c r="J339" i="6"/>
  <c r="K339" i="6"/>
  <c r="L339" i="6"/>
  <c r="M339" i="6"/>
  <c r="J340" i="6"/>
  <c r="K340" i="6"/>
  <c r="L340" i="6"/>
  <c r="M340" i="6"/>
  <c r="J341" i="6"/>
  <c r="K341" i="6"/>
  <c r="L341" i="6"/>
  <c r="M341" i="6"/>
  <c r="J342" i="6"/>
  <c r="K342" i="6"/>
  <c r="L342" i="6"/>
  <c r="M342" i="6"/>
  <c r="J343" i="6"/>
  <c r="K343" i="6"/>
  <c r="L343" i="6"/>
  <c r="M343" i="6"/>
  <c r="J344" i="6"/>
  <c r="K344" i="6"/>
  <c r="L344" i="6"/>
  <c r="M344" i="6"/>
  <c r="J345" i="6"/>
  <c r="K345" i="6"/>
  <c r="L345" i="6"/>
  <c r="M345" i="6"/>
  <c r="J346" i="6"/>
  <c r="K346" i="6"/>
  <c r="L346" i="6"/>
  <c r="M346" i="6"/>
  <c r="J347" i="6"/>
  <c r="K347" i="6"/>
  <c r="L347" i="6"/>
  <c r="M347" i="6"/>
  <c r="J348" i="6"/>
  <c r="K348" i="6"/>
  <c r="L348" i="6"/>
  <c r="M348" i="6"/>
  <c r="J349" i="6"/>
  <c r="K349" i="6"/>
  <c r="L349" i="6"/>
  <c r="M349" i="6"/>
  <c r="J350" i="6"/>
  <c r="K350" i="6"/>
  <c r="L350" i="6"/>
  <c r="M350" i="6"/>
  <c r="J351" i="6"/>
  <c r="K351" i="6"/>
  <c r="L351" i="6"/>
  <c r="M351" i="6"/>
  <c r="J352" i="6"/>
  <c r="K352" i="6"/>
  <c r="L352" i="6"/>
  <c r="M352" i="6"/>
  <c r="J353" i="6"/>
  <c r="K353" i="6"/>
  <c r="L353" i="6"/>
  <c r="M353" i="6"/>
  <c r="J354" i="6"/>
  <c r="K354" i="6"/>
  <c r="L354" i="6"/>
  <c r="M354" i="6"/>
  <c r="J355" i="6"/>
  <c r="K355" i="6"/>
  <c r="L355" i="6"/>
  <c r="M355" i="6"/>
  <c r="J356" i="6"/>
  <c r="K356" i="6"/>
  <c r="L356" i="6"/>
  <c r="M356" i="6"/>
  <c r="J357" i="6"/>
  <c r="K357" i="6"/>
  <c r="L357" i="6"/>
  <c r="M357" i="6"/>
  <c r="J358" i="6"/>
  <c r="K358" i="6"/>
  <c r="L358" i="6"/>
  <c r="M358" i="6"/>
  <c r="J359" i="6"/>
  <c r="K359" i="6"/>
  <c r="L359" i="6"/>
  <c r="M359" i="6"/>
  <c r="J360" i="6"/>
  <c r="K360" i="6"/>
  <c r="L360" i="6"/>
  <c r="M360" i="6"/>
  <c r="J361" i="6"/>
  <c r="K361" i="6"/>
  <c r="L361" i="6"/>
  <c r="M361" i="6"/>
  <c r="J362" i="6"/>
  <c r="K362" i="6"/>
  <c r="L362" i="6"/>
  <c r="M362" i="6"/>
  <c r="J363" i="6"/>
  <c r="K363" i="6"/>
  <c r="L363" i="6"/>
  <c r="M363" i="6"/>
  <c r="J364" i="6"/>
  <c r="K364" i="6"/>
  <c r="L364" i="6"/>
  <c r="M364" i="6"/>
  <c r="J365" i="6"/>
  <c r="K365" i="6"/>
  <c r="L365" i="6"/>
  <c r="M365" i="6"/>
  <c r="J366" i="6"/>
  <c r="K366" i="6"/>
  <c r="L366" i="6"/>
  <c r="M366" i="6"/>
  <c r="J367" i="6"/>
  <c r="K367" i="6"/>
  <c r="L367" i="6"/>
  <c r="M367" i="6"/>
  <c r="J368" i="6"/>
  <c r="K368" i="6"/>
  <c r="L368" i="6"/>
  <c r="M368" i="6"/>
  <c r="J369" i="6"/>
  <c r="K369" i="6"/>
  <c r="L369" i="6"/>
  <c r="M369" i="6"/>
  <c r="J370" i="6"/>
  <c r="K370" i="6"/>
  <c r="L370" i="6"/>
  <c r="M370" i="6"/>
  <c r="J371" i="6"/>
  <c r="K371" i="6"/>
  <c r="L371" i="6"/>
  <c r="M371" i="6"/>
  <c r="J372" i="6"/>
  <c r="K372" i="6"/>
  <c r="L372" i="6"/>
  <c r="M372" i="6"/>
  <c r="J373" i="6"/>
  <c r="K373" i="6"/>
  <c r="L373" i="6"/>
  <c r="M373" i="6"/>
  <c r="J374" i="6"/>
  <c r="K374" i="6"/>
  <c r="L374" i="6"/>
  <c r="M374" i="6"/>
  <c r="J375" i="6"/>
  <c r="K375" i="6"/>
  <c r="L375" i="6"/>
  <c r="M375" i="6"/>
  <c r="J376" i="6"/>
  <c r="K376" i="6"/>
  <c r="L376" i="6"/>
  <c r="M376" i="6"/>
  <c r="J377" i="6"/>
  <c r="K377" i="6"/>
  <c r="L377" i="6"/>
  <c r="M377" i="6"/>
  <c r="J378" i="6"/>
  <c r="K378" i="6"/>
  <c r="L378" i="6"/>
  <c r="M378" i="6"/>
  <c r="J379" i="6"/>
  <c r="K379" i="6"/>
  <c r="L379" i="6"/>
  <c r="M379" i="6"/>
  <c r="J380" i="6"/>
  <c r="K380" i="6"/>
  <c r="L380" i="6"/>
  <c r="M380" i="6"/>
  <c r="J381" i="6"/>
  <c r="K381" i="6"/>
  <c r="L381" i="6"/>
  <c r="M381" i="6"/>
  <c r="J382" i="6"/>
  <c r="K382" i="6"/>
  <c r="L382" i="6"/>
  <c r="M382" i="6"/>
  <c r="J383" i="6"/>
  <c r="K383" i="6"/>
  <c r="L383" i="6"/>
  <c r="M383" i="6"/>
  <c r="J384" i="6"/>
  <c r="K384" i="6"/>
  <c r="L384" i="6"/>
  <c r="M384" i="6"/>
  <c r="J385" i="6"/>
  <c r="K385" i="6"/>
  <c r="L385" i="6"/>
  <c r="M385" i="6"/>
  <c r="J386" i="6"/>
  <c r="K386" i="6"/>
  <c r="L386" i="6"/>
  <c r="M386" i="6"/>
  <c r="J387" i="6"/>
  <c r="K387" i="6"/>
  <c r="L387" i="6"/>
  <c r="M387" i="6"/>
  <c r="J388" i="6"/>
  <c r="K388" i="6"/>
  <c r="L388" i="6"/>
  <c r="M388" i="6"/>
  <c r="J389" i="6"/>
  <c r="K389" i="6"/>
  <c r="L389" i="6"/>
  <c r="M389" i="6"/>
  <c r="J390" i="6"/>
  <c r="K390" i="6"/>
  <c r="L390" i="6"/>
  <c r="M390" i="6"/>
  <c r="J391" i="6"/>
  <c r="K391" i="6"/>
  <c r="L391" i="6"/>
  <c r="M391" i="6"/>
  <c r="J392" i="6"/>
  <c r="K392" i="6"/>
  <c r="L392" i="6"/>
  <c r="M392" i="6"/>
  <c r="J393" i="6"/>
  <c r="K393" i="6"/>
  <c r="L393" i="6"/>
  <c r="M393" i="6"/>
  <c r="J394" i="6"/>
  <c r="K394" i="6"/>
  <c r="L394" i="6"/>
  <c r="M394" i="6"/>
  <c r="J395" i="6"/>
  <c r="K395" i="6"/>
  <c r="L395" i="6"/>
  <c r="M395" i="6"/>
  <c r="J396" i="6"/>
  <c r="K396" i="6"/>
  <c r="L396" i="6"/>
  <c r="M396" i="6"/>
  <c r="J397" i="6"/>
  <c r="K397" i="6"/>
  <c r="L397" i="6"/>
  <c r="M397" i="6"/>
  <c r="J398" i="6"/>
  <c r="K398" i="6"/>
  <c r="L398" i="6"/>
  <c r="M398" i="6"/>
  <c r="J399" i="6"/>
  <c r="K399" i="6"/>
  <c r="L399" i="6"/>
  <c r="M399" i="6"/>
  <c r="J400" i="6"/>
  <c r="K400" i="6"/>
  <c r="L400" i="6"/>
  <c r="M400" i="6"/>
  <c r="J401" i="6"/>
  <c r="K401" i="6"/>
  <c r="L401" i="6"/>
  <c r="M401" i="6"/>
  <c r="J402" i="6"/>
  <c r="K402" i="6"/>
  <c r="L402" i="6"/>
  <c r="M402" i="6"/>
  <c r="J403" i="6"/>
  <c r="K403" i="6"/>
  <c r="L403" i="6"/>
  <c r="M403" i="6"/>
  <c r="J404" i="6"/>
  <c r="K404" i="6"/>
  <c r="L404" i="6"/>
  <c r="M404" i="6"/>
  <c r="J405" i="6"/>
  <c r="K405" i="6"/>
  <c r="L405" i="6"/>
  <c r="M405" i="6"/>
  <c r="J406" i="6"/>
  <c r="K406" i="6"/>
  <c r="L406" i="6"/>
  <c r="M406" i="6"/>
  <c r="J407" i="6"/>
  <c r="K407" i="6"/>
  <c r="L407" i="6"/>
  <c r="M407" i="6"/>
  <c r="J408" i="6"/>
  <c r="K408" i="6"/>
  <c r="L408" i="6"/>
  <c r="M408" i="6"/>
  <c r="J409" i="6"/>
  <c r="K409" i="6"/>
  <c r="L409" i="6"/>
  <c r="M409" i="6"/>
  <c r="J410" i="6"/>
  <c r="K410" i="6"/>
  <c r="L410" i="6"/>
  <c r="M410" i="6"/>
  <c r="J411" i="6"/>
  <c r="K411" i="6"/>
  <c r="L411" i="6"/>
  <c r="M411" i="6"/>
  <c r="J412" i="6"/>
  <c r="K412" i="6"/>
  <c r="L412" i="6"/>
  <c r="M412" i="6"/>
  <c r="J413" i="6"/>
  <c r="K413" i="6"/>
  <c r="L413" i="6"/>
  <c r="M413" i="6"/>
  <c r="J414" i="6"/>
  <c r="K414" i="6"/>
  <c r="L414" i="6"/>
  <c r="M414" i="6"/>
  <c r="J415" i="6"/>
  <c r="K415" i="6"/>
  <c r="L415" i="6"/>
  <c r="M415" i="6"/>
  <c r="J416" i="6"/>
  <c r="K416" i="6"/>
  <c r="L416" i="6"/>
  <c r="M416" i="6"/>
  <c r="J417" i="6"/>
  <c r="K417" i="6"/>
  <c r="L417" i="6"/>
  <c r="M417" i="6"/>
  <c r="J418" i="6"/>
  <c r="K418" i="6"/>
  <c r="L418" i="6"/>
  <c r="M418" i="6"/>
  <c r="J419" i="6"/>
  <c r="K419" i="6"/>
  <c r="L419" i="6"/>
  <c r="M419" i="6"/>
  <c r="J420" i="6"/>
  <c r="K420" i="6"/>
  <c r="L420" i="6"/>
  <c r="M420" i="6"/>
  <c r="J421" i="6"/>
  <c r="K421" i="6"/>
  <c r="L421" i="6"/>
  <c r="M421" i="6"/>
  <c r="J422" i="6"/>
  <c r="K422" i="6"/>
  <c r="L422" i="6"/>
  <c r="M422" i="6"/>
  <c r="J423" i="6"/>
  <c r="K423" i="6"/>
  <c r="L423" i="6"/>
  <c r="M423" i="6"/>
  <c r="J424" i="6"/>
  <c r="K424" i="6"/>
  <c r="L424" i="6"/>
  <c r="M424" i="6"/>
  <c r="J425" i="6"/>
  <c r="K425" i="6"/>
  <c r="L425" i="6"/>
  <c r="M425" i="6"/>
  <c r="J426" i="6"/>
  <c r="K426" i="6"/>
  <c r="L426" i="6"/>
  <c r="M426" i="6"/>
  <c r="J427" i="6"/>
  <c r="K427" i="6"/>
  <c r="L427" i="6"/>
  <c r="M427" i="6"/>
  <c r="J428" i="6"/>
  <c r="K428" i="6"/>
  <c r="L428" i="6"/>
  <c r="M428" i="6"/>
  <c r="J429" i="6"/>
  <c r="K429" i="6"/>
  <c r="L429" i="6"/>
  <c r="M429" i="6"/>
  <c r="J430" i="6"/>
  <c r="K430" i="6"/>
  <c r="L430" i="6"/>
  <c r="M430" i="6"/>
  <c r="J431" i="6"/>
  <c r="K431" i="6"/>
  <c r="L431" i="6"/>
  <c r="M431" i="6"/>
  <c r="J432" i="6"/>
  <c r="K432" i="6"/>
  <c r="L432" i="6"/>
  <c r="M432" i="6"/>
  <c r="J433" i="6"/>
  <c r="K433" i="6"/>
  <c r="L433" i="6"/>
  <c r="M433" i="6"/>
  <c r="J434" i="6"/>
  <c r="K434" i="6"/>
  <c r="L434" i="6"/>
  <c r="M434" i="6"/>
  <c r="J435" i="6"/>
  <c r="K435" i="6"/>
  <c r="L435" i="6"/>
  <c r="M435" i="6"/>
  <c r="J436" i="6"/>
  <c r="K436" i="6"/>
  <c r="L436" i="6"/>
  <c r="M436" i="6"/>
  <c r="J437" i="6"/>
  <c r="K437" i="6"/>
  <c r="L437" i="6"/>
  <c r="M437" i="6"/>
  <c r="J438" i="6"/>
  <c r="K438" i="6"/>
  <c r="L438" i="6"/>
  <c r="M438" i="6"/>
  <c r="J439" i="6"/>
  <c r="K439" i="6"/>
  <c r="L439" i="6"/>
  <c r="M439" i="6"/>
  <c r="J440" i="6"/>
  <c r="K440" i="6"/>
  <c r="L440" i="6"/>
  <c r="M440" i="6"/>
  <c r="J441" i="6"/>
  <c r="K441" i="6"/>
  <c r="L441" i="6"/>
  <c r="M441" i="6"/>
  <c r="J442" i="6"/>
  <c r="K442" i="6"/>
  <c r="L442" i="6"/>
  <c r="M442" i="6"/>
  <c r="J443" i="6"/>
  <c r="K443" i="6"/>
  <c r="L443" i="6"/>
  <c r="M443" i="6"/>
  <c r="J444" i="6"/>
  <c r="K444" i="6"/>
  <c r="L444" i="6"/>
  <c r="M444" i="6"/>
  <c r="J445" i="6"/>
  <c r="K445" i="6"/>
  <c r="L445" i="6"/>
  <c r="M445" i="6"/>
  <c r="J446" i="6"/>
  <c r="K446" i="6"/>
  <c r="L446" i="6"/>
  <c r="M446" i="6"/>
  <c r="J447" i="6"/>
  <c r="K447" i="6"/>
  <c r="L447" i="6"/>
  <c r="M447" i="6"/>
  <c r="J448" i="6"/>
  <c r="K448" i="6"/>
  <c r="L448" i="6"/>
  <c r="M448" i="6"/>
  <c r="J449" i="6"/>
  <c r="K449" i="6"/>
  <c r="L449" i="6"/>
  <c r="M449" i="6"/>
  <c r="J450" i="6"/>
  <c r="K450" i="6"/>
  <c r="L450" i="6"/>
  <c r="M450" i="6"/>
  <c r="J451" i="6"/>
  <c r="K451" i="6"/>
  <c r="L451" i="6"/>
  <c r="M451" i="6"/>
  <c r="J452" i="6"/>
  <c r="K452" i="6"/>
  <c r="L452" i="6"/>
  <c r="M452" i="6"/>
  <c r="J453" i="6"/>
  <c r="K453" i="6"/>
  <c r="L453" i="6"/>
  <c r="M453" i="6"/>
  <c r="J454" i="6"/>
  <c r="K454" i="6"/>
  <c r="L454" i="6"/>
  <c r="M454" i="6"/>
  <c r="J455" i="6"/>
  <c r="K455" i="6"/>
  <c r="L455" i="6"/>
  <c r="M455" i="6"/>
  <c r="J456" i="6"/>
  <c r="K456" i="6"/>
  <c r="L456" i="6"/>
  <c r="M456" i="6"/>
  <c r="J457" i="6"/>
  <c r="K457" i="6"/>
  <c r="L457" i="6"/>
  <c r="M457" i="6"/>
  <c r="J458" i="6"/>
  <c r="K458" i="6"/>
  <c r="L458" i="6"/>
  <c r="M458" i="6"/>
  <c r="J459" i="6"/>
  <c r="K459" i="6"/>
  <c r="L459" i="6"/>
  <c r="M459" i="6"/>
  <c r="J460" i="6"/>
  <c r="K460" i="6"/>
  <c r="L460" i="6"/>
  <c r="M460" i="6"/>
  <c r="J461" i="6"/>
  <c r="K461" i="6"/>
  <c r="L461" i="6"/>
  <c r="M461" i="6"/>
  <c r="J462" i="6"/>
  <c r="K462" i="6"/>
  <c r="L462" i="6"/>
  <c r="M462" i="6"/>
  <c r="J463" i="6"/>
  <c r="K463" i="6"/>
  <c r="L463" i="6"/>
  <c r="M463" i="6"/>
  <c r="J464" i="6"/>
  <c r="K464" i="6"/>
  <c r="L464" i="6"/>
  <c r="M464" i="6"/>
  <c r="J465" i="6"/>
  <c r="K465" i="6"/>
  <c r="L465" i="6"/>
  <c r="M465" i="6"/>
  <c r="J466" i="6"/>
  <c r="K466" i="6"/>
  <c r="L466" i="6"/>
  <c r="M466" i="6"/>
  <c r="J467" i="6"/>
  <c r="K467" i="6"/>
  <c r="L467" i="6"/>
  <c r="M467" i="6"/>
  <c r="J468" i="6"/>
  <c r="K468" i="6"/>
  <c r="L468" i="6"/>
  <c r="M468" i="6"/>
  <c r="J469" i="6"/>
  <c r="K469" i="6"/>
  <c r="L469" i="6"/>
  <c r="M469" i="6"/>
  <c r="J470" i="6"/>
  <c r="K470" i="6"/>
  <c r="L470" i="6"/>
  <c r="M470" i="6"/>
  <c r="J471" i="6"/>
  <c r="K471" i="6"/>
  <c r="L471" i="6"/>
  <c r="M471" i="6"/>
  <c r="J472" i="6"/>
  <c r="K472" i="6"/>
  <c r="L472" i="6"/>
  <c r="M472" i="6"/>
  <c r="J473" i="6"/>
  <c r="K473" i="6"/>
  <c r="L473" i="6"/>
  <c r="M473" i="6"/>
  <c r="J474" i="6"/>
  <c r="K474" i="6"/>
  <c r="L474" i="6"/>
  <c r="M474" i="6"/>
  <c r="J475" i="6"/>
  <c r="K475" i="6"/>
  <c r="L475" i="6"/>
  <c r="M475" i="6"/>
  <c r="J476" i="6"/>
  <c r="K476" i="6"/>
  <c r="L476" i="6"/>
  <c r="M476" i="6"/>
  <c r="J477" i="6"/>
  <c r="K477" i="6"/>
  <c r="L477" i="6"/>
  <c r="M477" i="6"/>
  <c r="J478" i="6"/>
  <c r="K478" i="6"/>
  <c r="L478" i="6"/>
  <c r="M478" i="6"/>
  <c r="J479" i="6"/>
  <c r="K479" i="6"/>
  <c r="L479" i="6"/>
  <c r="M479" i="6"/>
  <c r="J480" i="6"/>
  <c r="K480" i="6"/>
  <c r="L480" i="6"/>
  <c r="M480" i="6"/>
  <c r="J481" i="6"/>
  <c r="K481" i="6"/>
  <c r="L481" i="6"/>
  <c r="M481" i="6"/>
  <c r="J482" i="6"/>
  <c r="K482" i="6"/>
  <c r="L482" i="6"/>
  <c r="M482" i="6"/>
  <c r="J483" i="6"/>
  <c r="K483" i="6"/>
  <c r="L483" i="6"/>
  <c r="M483" i="6"/>
  <c r="J484" i="6"/>
  <c r="K484" i="6"/>
  <c r="L484" i="6"/>
  <c r="M484" i="6"/>
  <c r="J485" i="6"/>
  <c r="K485" i="6"/>
  <c r="L485" i="6"/>
  <c r="M485" i="6"/>
  <c r="J486" i="6"/>
  <c r="K486" i="6"/>
  <c r="L486" i="6"/>
  <c r="M486" i="6"/>
  <c r="J487" i="6"/>
  <c r="K487" i="6"/>
  <c r="L487" i="6"/>
  <c r="M487" i="6"/>
  <c r="J488" i="6"/>
  <c r="K488" i="6"/>
  <c r="L488" i="6"/>
  <c r="M488" i="6"/>
  <c r="J489" i="6"/>
  <c r="K489" i="6"/>
  <c r="L489" i="6"/>
  <c r="M489" i="6"/>
  <c r="J490" i="6"/>
  <c r="K490" i="6"/>
  <c r="L490" i="6"/>
  <c r="M490" i="6"/>
  <c r="J491" i="6"/>
  <c r="K491" i="6"/>
  <c r="L491" i="6"/>
  <c r="M491" i="6"/>
  <c r="J492" i="6"/>
  <c r="K492" i="6"/>
  <c r="L492" i="6"/>
  <c r="M492" i="6"/>
  <c r="J493" i="6"/>
  <c r="K493" i="6"/>
  <c r="L493" i="6"/>
  <c r="M493" i="6"/>
  <c r="J494" i="6"/>
  <c r="K494" i="6"/>
  <c r="L494" i="6"/>
  <c r="M494" i="6"/>
  <c r="J495" i="6"/>
  <c r="K495" i="6"/>
  <c r="L495" i="6"/>
  <c r="M495" i="6"/>
  <c r="J496" i="6"/>
  <c r="K496" i="6"/>
  <c r="L496" i="6"/>
  <c r="M496" i="6"/>
  <c r="J497" i="6"/>
  <c r="K497" i="6"/>
  <c r="L497" i="6"/>
  <c r="M497" i="6"/>
  <c r="J498" i="6"/>
  <c r="K498" i="6"/>
  <c r="L498" i="6"/>
  <c r="M498" i="6"/>
  <c r="J499" i="6"/>
  <c r="K499" i="6"/>
  <c r="L499" i="6"/>
  <c r="M499" i="6"/>
  <c r="J500" i="6"/>
  <c r="K500" i="6"/>
  <c r="L500" i="6"/>
  <c r="M500" i="6"/>
  <c r="J501" i="6"/>
  <c r="K501" i="6"/>
  <c r="L501" i="6"/>
  <c r="M501" i="6"/>
  <c r="J502" i="6"/>
  <c r="K502" i="6"/>
  <c r="L502" i="6"/>
  <c r="M502" i="6"/>
  <c r="J503" i="6"/>
  <c r="K503" i="6"/>
  <c r="L503" i="6"/>
  <c r="M503" i="6"/>
  <c r="J504" i="6"/>
  <c r="K504" i="6"/>
  <c r="L504" i="6"/>
  <c r="M504" i="6"/>
  <c r="J505" i="6"/>
  <c r="K505" i="6"/>
  <c r="L505" i="6"/>
  <c r="M505" i="6"/>
  <c r="J506" i="6"/>
  <c r="K506" i="6"/>
  <c r="L506" i="6"/>
  <c r="M506" i="6"/>
  <c r="J507" i="6"/>
  <c r="K507" i="6"/>
  <c r="L507" i="6"/>
  <c r="M507" i="6"/>
  <c r="J508" i="6"/>
  <c r="K508" i="6"/>
  <c r="L508" i="6"/>
  <c r="M508" i="6"/>
  <c r="J509" i="6"/>
  <c r="K509" i="6"/>
  <c r="L509" i="6"/>
  <c r="M509" i="6"/>
  <c r="J510" i="6"/>
  <c r="K510" i="6"/>
  <c r="L510" i="6"/>
  <c r="M510" i="6"/>
  <c r="J511" i="6"/>
  <c r="K511" i="6"/>
  <c r="L511" i="6"/>
  <c r="M511" i="6"/>
  <c r="J512" i="6"/>
  <c r="K512" i="6"/>
  <c r="L512" i="6"/>
  <c r="M512" i="6"/>
  <c r="J513" i="6"/>
  <c r="K513" i="6"/>
  <c r="L513" i="6"/>
  <c r="M513" i="6"/>
  <c r="J514" i="6"/>
  <c r="K514" i="6"/>
  <c r="L514" i="6"/>
  <c r="M514" i="6"/>
  <c r="J515" i="6"/>
  <c r="K515" i="6"/>
  <c r="L515" i="6"/>
  <c r="M515" i="6"/>
  <c r="J516" i="6"/>
  <c r="K516" i="6"/>
  <c r="L516" i="6"/>
  <c r="M516" i="6"/>
  <c r="J517" i="6"/>
  <c r="K517" i="6"/>
  <c r="L517" i="6"/>
  <c r="M517" i="6"/>
  <c r="J518" i="6"/>
  <c r="K518" i="6"/>
  <c r="L518" i="6"/>
  <c r="M518" i="6"/>
  <c r="J519" i="6"/>
  <c r="K519" i="6"/>
  <c r="L519" i="6"/>
  <c r="M519" i="6"/>
  <c r="J520" i="6"/>
  <c r="K520" i="6"/>
  <c r="L520" i="6"/>
  <c r="M520" i="6"/>
  <c r="J521" i="6"/>
  <c r="K521" i="6"/>
  <c r="L521" i="6"/>
  <c r="M521" i="6"/>
  <c r="J522" i="6"/>
  <c r="K522" i="6"/>
  <c r="L522" i="6"/>
  <c r="M522" i="6"/>
  <c r="L2" i="6"/>
  <c r="K2" i="6"/>
  <c r="J2" i="6"/>
  <c r="H2" i="6"/>
  <c r="G2" i="6"/>
  <c r="F2" i="6"/>
  <c r="D2" i="6"/>
  <c r="E2" i="6"/>
  <c r="M2" i="6"/>
  <c r="A2" i="6" s="1"/>
  <c r="A3" i="6"/>
  <c r="Q2" i="6"/>
  <c r="R2" i="6" s="1"/>
  <c r="N2" i="6"/>
  <c r="O2" i="6" s="1"/>
  <c r="N3" i="6"/>
  <c r="O3" i="6" s="1"/>
  <c r="N4" i="6"/>
  <c r="O4" i="6" s="1"/>
  <c r="N5" i="6"/>
  <c r="O5" i="6" s="1"/>
  <c r="R5" i="6" s="1"/>
  <c r="N6" i="6"/>
  <c r="O6" i="6" s="1"/>
  <c r="N7" i="6"/>
  <c r="O7" i="6" s="1"/>
  <c r="N8" i="6"/>
  <c r="O8" i="6" s="1"/>
  <c r="N9" i="6"/>
  <c r="O9" i="6" s="1"/>
  <c r="N10" i="6"/>
  <c r="O10" i="6" s="1"/>
  <c r="R10" i="6" s="1"/>
  <c r="N11" i="6"/>
  <c r="O11" i="6" s="1"/>
  <c r="N12" i="6"/>
  <c r="O12" i="6" s="1"/>
  <c r="N13" i="6"/>
  <c r="O13" i="6" s="1"/>
  <c r="N14" i="6"/>
  <c r="O14" i="6" s="1"/>
  <c r="N15" i="6"/>
  <c r="O15" i="6" s="1"/>
  <c r="N16" i="6"/>
  <c r="O16" i="6" s="1"/>
  <c r="N17" i="6"/>
  <c r="O17" i="6" s="1"/>
  <c r="N18" i="6"/>
  <c r="O18" i="6" s="1"/>
  <c r="N19" i="6"/>
  <c r="O19" i="6" s="1"/>
  <c r="N20" i="6"/>
  <c r="O20" i="6" s="1"/>
  <c r="N21" i="6"/>
  <c r="O21" i="6" s="1"/>
  <c r="N22" i="6"/>
  <c r="O22" i="6" s="1"/>
  <c r="N23" i="6"/>
  <c r="O23" i="6" s="1"/>
  <c r="N24" i="6"/>
  <c r="O24" i="6" s="1"/>
  <c r="N25" i="6"/>
  <c r="O25" i="6" s="1"/>
  <c r="N26" i="6"/>
  <c r="O26" i="6" s="1"/>
  <c r="N27" i="6"/>
  <c r="O27" i="6" s="1"/>
  <c r="N28" i="6"/>
  <c r="O28" i="6" s="1"/>
  <c r="N29" i="6"/>
  <c r="O29" i="6" s="1"/>
  <c r="N30" i="6"/>
  <c r="O30" i="6" s="1"/>
  <c r="N31" i="6"/>
  <c r="O31" i="6" s="1"/>
  <c r="N32" i="6"/>
  <c r="O32" i="6" s="1"/>
  <c r="N33" i="6"/>
  <c r="O33" i="6" s="1"/>
  <c r="N34" i="6"/>
  <c r="O34" i="6" s="1"/>
  <c r="N35" i="6"/>
  <c r="O35" i="6" s="1"/>
  <c r="N36" i="6"/>
  <c r="O36" i="6" s="1"/>
  <c r="N37" i="6"/>
  <c r="O37" i="6" s="1"/>
  <c r="R37" i="6" s="1"/>
  <c r="N38" i="6"/>
  <c r="O38" i="6" s="1"/>
  <c r="N39" i="6"/>
  <c r="O39" i="6" s="1"/>
  <c r="N40" i="6"/>
  <c r="O40" i="6" s="1"/>
  <c r="N41" i="6"/>
  <c r="O41" i="6" s="1"/>
  <c r="N42" i="6"/>
  <c r="O42" i="6" s="1"/>
  <c r="N43" i="6"/>
  <c r="O43" i="6" s="1"/>
  <c r="N44" i="6"/>
  <c r="O44" i="6" s="1"/>
  <c r="N45" i="6"/>
  <c r="O45" i="6" s="1"/>
  <c r="N46" i="6"/>
  <c r="O46" i="6" s="1"/>
  <c r="N47" i="6"/>
  <c r="O47" i="6" s="1"/>
  <c r="N48" i="6"/>
  <c r="O48" i="6" s="1"/>
  <c r="N49" i="6"/>
  <c r="O49" i="6" s="1"/>
  <c r="N50" i="6"/>
  <c r="O50" i="6" s="1"/>
  <c r="N51" i="6"/>
  <c r="O51" i="6" s="1"/>
  <c r="N52" i="6"/>
  <c r="O52" i="6" s="1"/>
  <c r="N53" i="6"/>
  <c r="O53" i="6" s="1"/>
  <c r="N54" i="6"/>
  <c r="O54" i="6" s="1"/>
  <c r="N55" i="6"/>
  <c r="O55" i="6" s="1"/>
  <c r="N56" i="6"/>
  <c r="O56" i="6" s="1"/>
  <c r="N57" i="6"/>
  <c r="O57" i="6" s="1"/>
  <c r="N58" i="6"/>
  <c r="O58" i="6" s="1"/>
  <c r="N59" i="6"/>
  <c r="O59" i="6" s="1"/>
  <c r="N60" i="6"/>
  <c r="O60" i="6" s="1"/>
  <c r="N61" i="6"/>
  <c r="O61" i="6" s="1"/>
  <c r="N62" i="6"/>
  <c r="O62" i="6" s="1"/>
  <c r="N63" i="6"/>
  <c r="O63" i="6" s="1"/>
  <c r="N64" i="6"/>
  <c r="O64" i="6" s="1"/>
  <c r="N65" i="6"/>
  <c r="O65" i="6" s="1"/>
  <c r="N66" i="6"/>
  <c r="O66" i="6" s="1"/>
  <c r="N67" i="6"/>
  <c r="O67" i="6" s="1"/>
  <c r="N68" i="6"/>
  <c r="O68" i="6" s="1"/>
  <c r="N69" i="6"/>
  <c r="O69" i="6" s="1"/>
  <c r="N70" i="6"/>
  <c r="O70" i="6" s="1"/>
  <c r="N71" i="6"/>
  <c r="O71" i="6" s="1"/>
  <c r="R71" i="6" s="1"/>
  <c r="N72" i="6"/>
  <c r="O72" i="6" s="1"/>
  <c r="N73" i="6"/>
  <c r="O73" i="6" s="1"/>
  <c r="N74" i="6"/>
  <c r="O74" i="6" s="1"/>
  <c r="N75" i="6"/>
  <c r="O75" i="6" s="1"/>
  <c r="N76" i="6"/>
  <c r="O76" i="6" s="1"/>
  <c r="N77" i="6"/>
  <c r="O77" i="6" s="1"/>
  <c r="N78" i="6"/>
  <c r="O78" i="6" s="1"/>
  <c r="N79" i="6"/>
  <c r="O79" i="6" s="1"/>
  <c r="N80" i="6"/>
  <c r="O80" i="6" s="1"/>
  <c r="N81" i="6"/>
  <c r="O81" i="6" s="1"/>
  <c r="N82" i="6"/>
  <c r="O82" i="6" s="1"/>
  <c r="N83" i="6"/>
  <c r="O83" i="6" s="1"/>
  <c r="N84" i="6"/>
  <c r="O84" i="6" s="1"/>
  <c r="N85" i="6"/>
  <c r="O85" i="6" s="1"/>
  <c r="N86" i="6"/>
  <c r="O86" i="6" s="1"/>
  <c r="N87" i="6"/>
  <c r="O87" i="6" s="1"/>
  <c r="N88" i="6"/>
  <c r="O88" i="6" s="1"/>
  <c r="N89" i="6"/>
  <c r="O89" i="6" s="1"/>
  <c r="N90" i="6"/>
  <c r="O90" i="6" s="1"/>
  <c r="N91" i="6"/>
  <c r="O91" i="6" s="1"/>
  <c r="N92" i="6"/>
  <c r="O92" i="6" s="1"/>
  <c r="N93" i="6"/>
  <c r="O93" i="6" s="1"/>
  <c r="N94" i="6"/>
  <c r="O94" i="6" s="1"/>
  <c r="N95" i="6"/>
  <c r="O95" i="6" s="1"/>
  <c r="N96" i="6"/>
  <c r="O96" i="6" s="1"/>
  <c r="N97" i="6"/>
  <c r="O97" i="6" s="1"/>
  <c r="N98" i="6"/>
  <c r="O98" i="6" s="1"/>
  <c r="N99" i="6"/>
  <c r="O99" i="6" s="1"/>
  <c r="N100" i="6"/>
  <c r="O100" i="6" s="1"/>
  <c r="N101" i="6"/>
  <c r="O101" i="6" s="1"/>
  <c r="N102" i="6"/>
  <c r="O102" i="6" s="1"/>
  <c r="N103" i="6"/>
  <c r="O103" i="6" s="1"/>
  <c r="N104" i="6"/>
  <c r="O104" i="6" s="1"/>
  <c r="N105" i="6"/>
  <c r="O105" i="6" s="1"/>
  <c r="N106" i="6"/>
  <c r="O106" i="6" s="1"/>
  <c r="N107" i="6"/>
  <c r="O107" i="6" s="1"/>
  <c r="N108" i="6"/>
  <c r="O108" i="6" s="1"/>
  <c r="N109" i="6"/>
  <c r="O109" i="6" s="1"/>
  <c r="N110" i="6"/>
  <c r="O110" i="6" s="1"/>
  <c r="N111" i="6"/>
  <c r="O111" i="6" s="1"/>
  <c r="N112" i="6"/>
  <c r="O112" i="6" s="1"/>
  <c r="N113" i="6"/>
  <c r="O113" i="6" s="1"/>
  <c r="N114" i="6"/>
  <c r="O114" i="6" s="1"/>
  <c r="N115" i="6"/>
  <c r="O115" i="6" s="1"/>
  <c r="N116" i="6"/>
  <c r="O116" i="6" s="1"/>
  <c r="N117" i="6"/>
  <c r="O117" i="6" s="1"/>
  <c r="N118" i="6"/>
  <c r="O118" i="6" s="1"/>
  <c r="N119" i="6"/>
  <c r="O119" i="6" s="1"/>
  <c r="N120" i="6"/>
  <c r="O120" i="6" s="1"/>
  <c r="N121" i="6"/>
  <c r="O121" i="6" s="1"/>
  <c r="N122" i="6"/>
  <c r="O122" i="6" s="1"/>
  <c r="N123" i="6"/>
  <c r="O123" i="6" s="1"/>
  <c r="N124" i="6"/>
  <c r="O124" i="6" s="1"/>
  <c r="N125" i="6"/>
  <c r="O125" i="6" s="1"/>
  <c r="N126" i="6"/>
  <c r="O126" i="6" s="1"/>
  <c r="N127" i="6"/>
  <c r="O127" i="6" s="1"/>
  <c r="N128" i="6"/>
  <c r="O128" i="6" s="1"/>
  <c r="N129" i="6"/>
  <c r="O129" i="6" s="1"/>
  <c r="N130" i="6"/>
  <c r="O130" i="6" s="1"/>
  <c r="N131" i="6"/>
  <c r="O131" i="6" s="1"/>
  <c r="N132" i="6"/>
  <c r="O132" i="6" s="1"/>
  <c r="N133" i="6"/>
  <c r="O133" i="6" s="1"/>
  <c r="N134" i="6"/>
  <c r="O134" i="6" s="1"/>
  <c r="N135" i="6"/>
  <c r="O135" i="6" s="1"/>
  <c r="N136" i="6"/>
  <c r="O136" i="6" s="1"/>
  <c r="N137" i="6"/>
  <c r="O137" i="6" s="1"/>
  <c r="N138" i="6"/>
  <c r="O138" i="6" s="1"/>
  <c r="N139" i="6"/>
  <c r="O139" i="6" s="1"/>
  <c r="N140" i="6"/>
  <c r="O140" i="6" s="1"/>
  <c r="N141" i="6"/>
  <c r="O141" i="6" s="1"/>
  <c r="N142" i="6"/>
  <c r="O142" i="6" s="1"/>
  <c r="N143" i="6"/>
  <c r="O143" i="6" s="1"/>
  <c r="N144" i="6"/>
  <c r="O144" i="6" s="1"/>
  <c r="N145" i="6"/>
  <c r="O145" i="6" s="1"/>
  <c r="N146" i="6"/>
  <c r="O146" i="6" s="1"/>
  <c r="N147" i="6"/>
  <c r="O147" i="6" s="1"/>
  <c r="N148" i="6"/>
  <c r="O148" i="6" s="1"/>
  <c r="N149" i="6"/>
  <c r="O149" i="6" s="1"/>
  <c r="N150" i="6"/>
  <c r="O150" i="6" s="1"/>
  <c r="N151" i="6"/>
  <c r="O151" i="6" s="1"/>
  <c r="R151" i="6" s="1"/>
  <c r="N152" i="6"/>
  <c r="O152" i="6" s="1"/>
  <c r="N153" i="6"/>
  <c r="O153" i="6" s="1"/>
  <c r="N154" i="6"/>
  <c r="O154" i="6" s="1"/>
  <c r="N155" i="6"/>
  <c r="O155" i="6" s="1"/>
  <c r="N156" i="6"/>
  <c r="O156" i="6" s="1"/>
  <c r="N157" i="6"/>
  <c r="O157" i="6" s="1"/>
  <c r="N158" i="6"/>
  <c r="O158" i="6" s="1"/>
  <c r="N159" i="6"/>
  <c r="O159" i="6" s="1"/>
  <c r="N160" i="6"/>
  <c r="O160" i="6" s="1"/>
  <c r="N161" i="6"/>
  <c r="O161" i="6" s="1"/>
  <c r="N162" i="6"/>
  <c r="O162" i="6" s="1"/>
  <c r="N163" i="6"/>
  <c r="O163" i="6" s="1"/>
  <c r="N164" i="6"/>
  <c r="O164" i="6" s="1"/>
  <c r="N165" i="6"/>
  <c r="O165" i="6" s="1"/>
  <c r="N166" i="6"/>
  <c r="O166" i="6" s="1"/>
  <c r="N167" i="6"/>
  <c r="O167" i="6" s="1"/>
  <c r="N168" i="6"/>
  <c r="O168" i="6" s="1"/>
  <c r="N169" i="6"/>
  <c r="O169" i="6" s="1"/>
  <c r="N170" i="6"/>
  <c r="O170" i="6" s="1"/>
  <c r="N171" i="6"/>
  <c r="O171" i="6" s="1"/>
  <c r="N172" i="6"/>
  <c r="O172" i="6" s="1"/>
  <c r="N173" i="6"/>
  <c r="O173" i="6" s="1"/>
  <c r="N174" i="6"/>
  <c r="O174" i="6" s="1"/>
  <c r="N175" i="6"/>
  <c r="O175" i="6" s="1"/>
  <c r="N176" i="6"/>
  <c r="O176" i="6" s="1"/>
  <c r="N177" i="6"/>
  <c r="O177" i="6" s="1"/>
  <c r="N178" i="6"/>
  <c r="O178" i="6" s="1"/>
  <c r="N179" i="6"/>
  <c r="O179" i="6" s="1"/>
  <c r="N180" i="6"/>
  <c r="O180" i="6" s="1"/>
  <c r="N181" i="6"/>
  <c r="O181" i="6" s="1"/>
  <c r="N182" i="6"/>
  <c r="O182" i="6" s="1"/>
  <c r="N183" i="6"/>
  <c r="O183" i="6" s="1"/>
  <c r="N184" i="6"/>
  <c r="O184" i="6" s="1"/>
  <c r="N185" i="6"/>
  <c r="O185" i="6" s="1"/>
  <c r="N186" i="6"/>
  <c r="O186" i="6" s="1"/>
  <c r="N187" i="6"/>
  <c r="O187" i="6" s="1"/>
  <c r="N188" i="6"/>
  <c r="O188" i="6" s="1"/>
  <c r="N189" i="6"/>
  <c r="O189" i="6" s="1"/>
  <c r="N190" i="6"/>
  <c r="O190" i="6" s="1"/>
  <c r="N191" i="6"/>
  <c r="O191" i="6" s="1"/>
  <c r="N192" i="6"/>
  <c r="O192" i="6" s="1"/>
  <c r="N193" i="6"/>
  <c r="O193" i="6" s="1"/>
  <c r="N194" i="6"/>
  <c r="O194" i="6" s="1"/>
  <c r="N195" i="6"/>
  <c r="O195" i="6" s="1"/>
  <c r="N196" i="6"/>
  <c r="O196" i="6" s="1"/>
  <c r="N197" i="6"/>
  <c r="O197" i="6" s="1"/>
  <c r="N198" i="6"/>
  <c r="O198" i="6" s="1"/>
  <c r="N199" i="6"/>
  <c r="O199" i="6" s="1"/>
  <c r="N200" i="6"/>
  <c r="O200" i="6" s="1"/>
  <c r="N201" i="6"/>
  <c r="O201" i="6" s="1"/>
  <c r="N202" i="6"/>
  <c r="O202" i="6" s="1"/>
  <c r="N203" i="6"/>
  <c r="O203" i="6" s="1"/>
  <c r="N204" i="6"/>
  <c r="O204" i="6" s="1"/>
  <c r="N205" i="6"/>
  <c r="O205" i="6" s="1"/>
  <c r="N206" i="6"/>
  <c r="O206" i="6" s="1"/>
  <c r="N207" i="6"/>
  <c r="O207" i="6" s="1"/>
  <c r="N208" i="6"/>
  <c r="O208" i="6" s="1"/>
  <c r="N209" i="6"/>
  <c r="O209" i="6" s="1"/>
  <c r="N210" i="6"/>
  <c r="O210" i="6" s="1"/>
  <c r="N211" i="6"/>
  <c r="O211" i="6" s="1"/>
  <c r="N212" i="6"/>
  <c r="O212" i="6" s="1"/>
  <c r="N213" i="6"/>
  <c r="O213" i="6" s="1"/>
  <c r="N214" i="6"/>
  <c r="O214" i="6" s="1"/>
  <c r="N215" i="6"/>
  <c r="O215" i="6" s="1"/>
  <c r="N216" i="6"/>
  <c r="O216" i="6" s="1"/>
  <c r="N217" i="6"/>
  <c r="O217" i="6" s="1"/>
  <c r="N218" i="6"/>
  <c r="O218" i="6" s="1"/>
  <c r="N219" i="6"/>
  <c r="O219" i="6" s="1"/>
  <c r="N220" i="6"/>
  <c r="O220" i="6" s="1"/>
  <c r="N221" i="6"/>
  <c r="O221" i="6" s="1"/>
  <c r="N222" i="6"/>
  <c r="O222" i="6" s="1"/>
  <c r="N223" i="6"/>
  <c r="O223" i="6" s="1"/>
  <c r="N224" i="6"/>
  <c r="O224" i="6" s="1"/>
  <c r="N225" i="6"/>
  <c r="O225" i="6" s="1"/>
  <c r="N226" i="6"/>
  <c r="O226" i="6" s="1"/>
  <c r="N227" i="6"/>
  <c r="O227" i="6" s="1"/>
  <c r="N228" i="6"/>
  <c r="O228" i="6" s="1"/>
  <c r="N229" i="6"/>
  <c r="O229" i="6" s="1"/>
  <c r="N230" i="6"/>
  <c r="O230" i="6" s="1"/>
  <c r="N231" i="6"/>
  <c r="O231" i="6" s="1"/>
  <c r="N232" i="6"/>
  <c r="O232" i="6" s="1"/>
  <c r="N233" i="6"/>
  <c r="O233" i="6" s="1"/>
  <c r="N234" i="6"/>
  <c r="O234" i="6" s="1"/>
  <c r="N235" i="6"/>
  <c r="O235" i="6" s="1"/>
  <c r="N236" i="6"/>
  <c r="O236" i="6" s="1"/>
  <c r="N237" i="6"/>
  <c r="O237" i="6" s="1"/>
  <c r="N238" i="6"/>
  <c r="O238" i="6" s="1"/>
  <c r="N239" i="6"/>
  <c r="O239" i="6" s="1"/>
  <c r="N240" i="6"/>
  <c r="O240" i="6" s="1"/>
  <c r="N241" i="6"/>
  <c r="O241" i="6" s="1"/>
  <c r="N242" i="6"/>
  <c r="O242" i="6" s="1"/>
  <c r="N243" i="6"/>
  <c r="O243" i="6" s="1"/>
  <c r="N244" i="6"/>
  <c r="O244" i="6" s="1"/>
  <c r="N245" i="6"/>
  <c r="O245" i="6" s="1"/>
  <c r="N246" i="6"/>
  <c r="O246" i="6" s="1"/>
  <c r="N247" i="6"/>
  <c r="O247" i="6" s="1"/>
  <c r="N248" i="6"/>
  <c r="O248" i="6" s="1"/>
  <c r="N249" i="6"/>
  <c r="O249" i="6" s="1"/>
  <c r="N250" i="6"/>
  <c r="O250" i="6" s="1"/>
  <c r="N251" i="6"/>
  <c r="O251" i="6" s="1"/>
  <c r="N252" i="6"/>
  <c r="O252" i="6" s="1"/>
  <c r="N253" i="6"/>
  <c r="O253" i="6" s="1"/>
  <c r="N254" i="6"/>
  <c r="O254" i="6" s="1"/>
  <c r="N255" i="6"/>
  <c r="O255" i="6" s="1"/>
  <c r="N256" i="6"/>
  <c r="O256" i="6" s="1"/>
  <c r="N257" i="6"/>
  <c r="O257" i="6" s="1"/>
  <c r="N258" i="6"/>
  <c r="O258" i="6" s="1"/>
  <c r="N259" i="6"/>
  <c r="O259" i="6" s="1"/>
  <c r="N260" i="6"/>
  <c r="O260" i="6" s="1"/>
  <c r="N261" i="6"/>
  <c r="O261" i="6" s="1"/>
  <c r="N262" i="6"/>
  <c r="O262" i="6" s="1"/>
  <c r="N263" i="6"/>
  <c r="O263" i="6" s="1"/>
  <c r="N264" i="6"/>
  <c r="O264" i="6" s="1"/>
  <c r="N265" i="6"/>
  <c r="O265" i="6" s="1"/>
  <c r="N266" i="6"/>
  <c r="O266" i="6" s="1"/>
  <c r="N267" i="6"/>
  <c r="O267" i="6" s="1"/>
  <c r="N268" i="6"/>
  <c r="O268" i="6" s="1"/>
  <c r="N269" i="6"/>
  <c r="O269" i="6" s="1"/>
  <c r="N270" i="6"/>
  <c r="O270" i="6" s="1"/>
  <c r="N271" i="6"/>
  <c r="O271" i="6" s="1"/>
  <c r="N272" i="6"/>
  <c r="O272" i="6" s="1"/>
  <c r="N273" i="6"/>
  <c r="O273" i="6" s="1"/>
  <c r="N274" i="6"/>
  <c r="O274" i="6" s="1"/>
  <c r="N275" i="6"/>
  <c r="O275" i="6" s="1"/>
  <c r="N276" i="6"/>
  <c r="O276" i="6" s="1"/>
  <c r="N277" i="6"/>
  <c r="O277" i="6" s="1"/>
  <c r="N278" i="6"/>
  <c r="O278" i="6" s="1"/>
  <c r="N279" i="6"/>
  <c r="O279" i="6" s="1"/>
  <c r="N280" i="6"/>
  <c r="O280" i="6" s="1"/>
  <c r="N281" i="6"/>
  <c r="O281" i="6" s="1"/>
  <c r="N282" i="6"/>
  <c r="O282" i="6" s="1"/>
  <c r="N283" i="6"/>
  <c r="O283" i="6" s="1"/>
  <c r="N284" i="6"/>
  <c r="O284" i="6" s="1"/>
  <c r="N285" i="6"/>
  <c r="O285" i="6" s="1"/>
  <c r="N286" i="6"/>
  <c r="O286" i="6" s="1"/>
  <c r="N287" i="6"/>
  <c r="O287" i="6" s="1"/>
  <c r="N288" i="6"/>
  <c r="O288" i="6" s="1"/>
  <c r="N289" i="6"/>
  <c r="O289" i="6" s="1"/>
  <c r="N290" i="6"/>
  <c r="O290" i="6" s="1"/>
  <c r="N291" i="6"/>
  <c r="O291" i="6" s="1"/>
  <c r="N292" i="6"/>
  <c r="O292" i="6" s="1"/>
  <c r="N293" i="6"/>
  <c r="O293" i="6" s="1"/>
  <c r="N294" i="6"/>
  <c r="O294" i="6" s="1"/>
  <c r="N295" i="6"/>
  <c r="O295" i="6" s="1"/>
  <c r="N296" i="6"/>
  <c r="O296" i="6" s="1"/>
  <c r="N297" i="6"/>
  <c r="O297" i="6" s="1"/>
  <c r="N298" i="6"/>
  <c r="O298" i="6" s="1"/>
  <c r="N299" i="6"/>
  <c r="O299" i="6" s="1"/>
  <c r="N300" i="6"/>
  <c r="O300" i="6" s="1"/>
  <c r="N301" i="6"/>
  <c r="O301" i="6" s="1"/>
  <c r="N302" i="6"/>
  <c r="O302" i="6" s="1"/>
  <c r="N303" i="6"/>
  <c r="O303" i="6" s="1"/>
  <c r="N304" i="6"/>
  <c r="O304" i="6" s="1"/>
  <c r="N305" i="6"/>
  <c r="O305" i="6" s="1"/>
  <c r="N306" i="6"/>
  <c r="O306" i="6" s="1"/>
  <c r="N307" i="6"/>
  <c r="O307" i="6" s="1"/>
  <c r="N308" i="6"/>
  <c r="O308" i="6" s="1"/>
  <c r="N309" i="6"/>
  <c r="O309" i="6" s="1"/>
  <c r="N310" i="6"/>
  <c r="O310" i="6" s="1"/>
  <c r="N311" i="6"/>
  <c r="O311" i="6" s="1"/>
  <c r="N312" i="6"/>
  <c r="O312" i="6" s="1"/>
  <c r="N313" i="6"/>
  <c r="O313" i="6" s="1"/>
  <c r="N314" i="6"/>
  <c r="O314" i="6" s="1"/>
  <c r="N315" i="6"/>
  <c r="O315" i="6" s="1"/>
  <c r="N316" i="6"/>
  <c r="O316" i="6" s="1"/>
  <c r="N317" i="6"/>
  <c r="O317" i="6" s="1"/>
  <c r="N318" i="6"/>
  <c r="O318" i="6" s="1"/>
  <c r="N319" i="6"/>
  <c r="O319" i="6" s="1"/>
  <c r="N320" i="6"/>
  <c r="O320" i="6" s="1"/>
  <c r="N321" i="6"/>
  <c r="O321" i="6" s="1"/>
  <c r="N322" i="6"/>
  <c r="O322" i="6" s="1"/>
  <c r="N323" i="6"/>
  <c r="O323" i="6" s="1"/>
  <c r="N324" i="6"/>
  <c r="O324" i="6" s="1"/>
  <c r="N325" i="6"/>
  <c r="O325" i="6" s="1"/>
  <c r="N326" i="6"/>
  <c r="O326" i="6" s="1"/>
  <c r="N327" i="6"/>
  <c r="O327" i="6" s="1"/>
  <c r="N328" i="6"/>
  <c r="O328" i="6" s="1"/>
  <c r="N329" i="6"/>
  <c r="O329" i="6" s="1"/>
  <c r="N330" i="6"/>
  <c r="O330" i="6" s="1"/>
  <c r="N331" i="6"/>
  <c r="O331" i="6" s="1"/>
  <c r="N332" i="6"/>
  <c r="O332" i="6" s="1"/>
  <c r="N333" i="6"/>
  <c r="O333" i="6" s="1"/>
  <c r="N334" i="6"/>
  <c r="O334" i="6" s="1"/>
  <c r="N335" i="6"/>
  <c r="O335" i="6" s="1"/>
  <c r="N336" i="6"/>
  <c r="O336" i="6" s="1"/>
  <c r="N337" i="6"/>
  <c r="O337" i="6" s="1"/>
  <c r="N338" i="6"/>
  <c r="O338" i="6" s="1"/>
  <c r="N339" i="6"/>
  <c r="O339" i="6" s="1"/>
  <c r="N340" i="6"/>
  <c r="O340" i="6" s="1"/>
  <c r="N341" i="6"/>
  <c r="O341" i="6" s="1"/>
  <c r="N342" i="6"/>
  <c r="O342" i="6" s="1"/>
  <c r="N343" i="6"/>
  <c r="O343" i="6" s="1"/>
  <c r="N344" i="6"/>
  <c r="O344" i="6" s="1"/>
  <c r="N345" i="6"/>
  <c r="O345" i="6" s="1"/>
  <c r="N346" i="6"/>
  <c r="O346" i="6" s="1"/>
  <c r="N347" i="6"/>
  <c r="O347" i="6" s="1"/>
  <c r="N348" i="6"/>
  <c r="O348" i="6" s="1"/>
  <c r="N349" i="6"/>
  <c r="O349" i="6" s="1"/>
  <c r="N350" i="6"/>
  <c r="O350" i="6" s="1"/>
  <c r="N351" i="6"/>
  <c r="O351" i="6" s="1"/>
  <c r="N352" i="6"/>
  <c r="O352" i="6" s="1"/>
  <c r="N353" i="6"/>
  <c r="O353" i="6" s="1"/>
  <c r="R353" i="6" s="1"/>
  <c r="N354" i="6"/>
  <c r="O354" i="6" s="1"/>
  <c r="N355" i="6"/>
  <c r="O355" i="6" s="1"/>
  <c r="N356" i="6"/>
  <c r="O356" i="6" s="1"/>
  <c r="N357" i="6"/>
  <c r="O357" i="6" s="1"/>
  <c r="N358" i="6"/>
  <c r="O358" i="6" s="1"/>
  <c r="N359" i="6"/>
  <c r="O359" i="6" s="1"/>
  <c r="N360" i="6"/>
  <c r="O360" i="6" s="1"/>
  <c r="N361" i="6"/>
  <c r="O361" i="6" s="1"/>
  <c r="N362" i="6"/>
  <c r="O362" i="6" s="1"/>
  <c r="N363" i="6"/>
  <c r="O363" i="6" s="1"/>
  <c r="N364" i="6"/>
  <c r="O364" i="6" s="1"/>
  <c r="N365" i="6"/>
  <c r="O365" i="6" s="1"/>
  <c r="N366" i="6"/>
  <c r="O366" i="6" s="1"/>
  <c r="N367" i="6"/>
  <c r="O367" i="6" s="1"/>
  <c r="N368" i="6"/>
  <c r="O368" i="6" s="1"/>
  <c r="N369" i="6"/>
  <c r="O369" i="6" s="1"/>
  <c r="N370" i="6"/>
  <c r="O370" i="6" s="1"/>
  <c r="N371" i="6"/>
  <c r="O371" i="6" s="1"/>
  <c r="N372" i="6"/>
  <c r="O372" i="6" s="1"/>
  <c r="N373" i="6"/>
  <c r="O373" i="6" s="1"/>
  <c r="N374" i="6"/>
  <c r="O374" i="6" s="1"/>
  <c r="N375" i="6"/>
  <c r="O375" i="6" s="1"/>
  <c r="N376" i="6"/>
  <c r="O376" i="6" s="1"/>
  <c r="N377" i="6"/>
  <c r="O377" i="6" s="1"/>
  <c r="N378" i="6"/>
  <c r="O378" i="6" s="1"/>
  <c r="N379" i="6"/>
  <c r="O379" i="6" s="1"/>
  <c r="N380" i="6"/>
  <c r="O380" i="6" s="1"/>
  <c r="N381" i="6"/>
  <c r="O381" i="6" s="1"/>
  <c r="N382" i="6"/>
  <c r="O382" i="6" s="1"/>
  <c r="N383" i="6"/>
  <c r="O383" i="6" s="1"/>
  <c r="N384" i="6"/>
  <c r="O384" i="6" s="1"/>
  <c r="N385" i="6"/>
  <c r="O385" i="6" s="1"/>
  <c r="N386" i="6"/>
  <c r="O386" i="6" s="1"/>
  <c r="N387" i="6"/>
  <c r="O387" i="6" s="1"/>
  <c r="N388" i="6"/>
  <c r="O388" i="6" s="1"/>
  <c r="N389" i="6"/>
  <c r="O389" i="6" s="1"/>
  <c r="N390" i="6"/>
  <c r="O390" i="6" s="1"/>
  <c r="N391" i="6"/>
  <c r="O391" i="6" s="1"/>
  <c r="N392" i="6"/>
  <c r="O392" i="6" s="1"/>
  <c r="N393" i="6"/>
  <c r="O393" i="6" s="1"/>
  <c r="N394" i="6"/>
  <c r="O394" i="6" s="1"/>
  <c r="N395" i="6"/>
  <c r="O395" i="6" s="1"/>
  <c r="N396" i="6"/>
  <c r="O396" i="6" s="1"/>
  <c r="N397" i="6"/>
  <c r="O397" i="6" s="1"/>
  <c r="N398" i="6"/>
  <c r="O398" i="6" s="1"/>
  <c r="N399" i="6"/>
  <c r="O399" i="6" s="1"/>
  <c r="N400" i="6"/>
  <c r="O400" i="6" s="1"/>
  <c r="N401" i="6"/>
  <c r="O401" i="6" s="1"/>
  <c r="N402" i="6"/>
  <c r="O402" i="6" s="1"/>
  <c r="N403" i="6"/>
  <c r="O403" i="6" s="1"/>
  <c r="N404" i="6"/>
  <c r="O404" i="6" s="1"/>
  <c r="N405" i="6"/>
  <c r="O405" i="6" s="1"/>
  <c r="N406" i="6"/>
  <c r="T406" i="6" s="1"/>
  <c r="N407" i="6"/>
  <c r="O407" i="6" s="1"/>
  <c r="N408" i="6"/>
  <c r="O408" i="6" s="1"/>
  <c r="N409" i="6"/>
  <c r="T409" i="6" s="1"/>
  <c r="N410" i="6"/>
  <c r="O410" i="6" s="1"/>
  <c r="N411" i="6"/>
  <c r="O411" i="6" s="1"/>
  <c r="N412" i="6"/>
  <c r="O412" i="6" s="1"/>
  <c r="N413" i="6"/>
  <c r="O413" i="6" s="1"/>
  <c r="N414" i="6"/>
  <c r="O414" i="6" s="1"/>
  <c r="N415" i="6"/>
  <c r="O415" i="6" s="1"/>
  <c r="N416" i="6"/>
  <c r="O416" i="6" s="1"/>
  <c r="N417" i="6"/>
  <c r="O417" i="6" s="1"/>
  <c r="N418" i="6"/>
  <c r="O418" i="6" s="1"/>
  <c r="N419" i="6"/>
  <c r="O419" i="6" s="1"/>
  <c r="N420" i="6"/>
  <c r="O420" i="6" s="1"/>
  <c r="N421" i="6"/>
  <c r="O421" i="6" s="1"/>
  <c r="N422" i="6"/>
  <c r="O422" i="6" s="1"/>
  <c r="N423" i="6"/>
  <c r="O423" i="6" s="1"/>
  <c r="N424" i="6"/>
  <c r="O424" i="6" s="1"/>
  <c r="N425" i="6"/>
  <c r="O425" i="6" s="1"/>
  <c r="N426" i="6"/>
  <c r="O426" i="6" s="1"/>
  <c r="N427" i="6"/>
  <c r="O427" i="6" s="1"/>
  <c r="N428" i="6"/>
  <c r="O428" i="6" s="1"/>
  <c r="N429" i="6"/>
  <c r="O429" i="6" s="1"/>
  <c r="N430" i="6"/>
  <c r="O430" i="6" s="1"/>
  <c r="N431" i="6"/>
  <c r="O431" i="6" s="1"/>
  <c r="N432" i="6"/>
  <c r="O432" i="6" s="1"/>
  <c r="N433" i="6"/>
  <c r="O433" i="6" s="1"/>
  <c r="N434" i="6"/>
  <c r="O434" i="6" s="1"/>
  <c r="N435" i="6"/>
  <c r="O435" i="6" s="1"/>
  <c r="N436" i="6"/>
  <c r="O436" i="6" s="1"/>
  <c r="N437" i="6"/>
  <c r="O437" i="6" s="1"/>
  <c r="N438" i="6"/>
  <c r="O438" i="6" s="1"/>
  <c r="N439" i="6"/>
  <c r="O439" i="6" s="1"/>
  <c r="N440" i="6"/>
  <c r="O440" i="6" s="1"/>
  <c r="N441" i="6"/>
  <c r="O441" i="6" s="1"/>
  <c r="N442" i="6"/>
  <c r="O442" i="6" s="1"/>
  <c r="N443" i="6"/>
  <c r="O443" i="6" s="1"/>
  <c r="N444" i="6"/>
  <c r="O444" i="6" s="1"/>
  <c r="N445" i="6"/>
  <c r="O445" i="6" s="1"/>
  <c r="N446" i="6"/>
  <c r="O446" i="6" s="1"/>
  <c r="N447" i="6"/>
  <c r="O447" i="6" s="1"/>
  <c r="N448" i="6"/>
  <c r="O448" i="6" s="1"/>
  <c r="N449" i="6"/>
  <c r="O449" i="6" s="1"/>
  <c r="N450" i="6"/>
  <c r="O450" i="6" s="1"/>
  <c r="N451" i="6"/>
  <c r="O451" i="6" s="1"/>
  <c r="N452" i="6"/>
  <c r="O452" i="6" s="1"/>
  <c r="N453" i="6"/>
  <c r="O453" i="6" s="1"/>
  <c r="N454" i="6"/>
  <c r="O454" i="6" s="1"/>
  <c r="N455" i="6"/>
  <c r="O455" i="6" s="1"/>
  <c r="N456" i="6"/>
  <c r="O456" i="6" s="1"/>
  <c r="N457" i="6"/>
  <c r="O457" i="6" s="1"/>
  <c r="N458" i="6"/>
  <c r="O458" i="6" s="1"/>
  <c r="N459" i="6"/>
  <c r="O459" i="6" s="1"/>
  <c r="N460" i="6"/>
  <c r="O460" i="6" s="1"/>
  <c r="N461" i="6"/>
  <c r="O461" i="6" s="1"/>
  <c r="N462" i="6"/>
  <c r="O462" i="6" s="1"/>
  <c r="N463" i="6"/>
  <c r="O463" i="6" s="1"/>
  <c r="N464" i="6"/>
  <c r="O464" i="6" s="1"/>
  <c r="N465" i="6"/>
  <c r="O465" i="6" s="1"/>
  <c r="N466" i="6"/>
  <c r="O466" i="6" s="1"/>
  <c r="N467" i="6"/>
  <c r="O467" i="6" s="1"/>
  <c r="N468" i="6"/>
  <c r="O468" i="6" s="1"/>
  <c r="N469" i="6"/>
  <c r="O469" i="6" s="1"/>
  <c r="N470" i="6"/>
  <c r="O470" i="6" s="1"/>
  <c r="N471" i="6"/>
  <c r="O471" i="6" s="1"/>
  <c r="N472" i="6"/>
  <c r="O472" i="6" s="1"/>
  <c r="N473" i="6"/>
  <c r="O473" i="6" s="1"/>
  <c r="N474" i="6"/>
  <c r="O474" i="6" s="1"/>
  <c r="N475" i="6"/>
  <c r="O475" i="6" s="1"/>
  <c r="N476" i="6"/>
  <c r="O476" i="6" s="1"/>
  <c r="N477" i="6"/>
  <c r="O477" i="6" s="1"/>
  <c r="N478" i="6"/>
  <c r="O478" i="6" s="1"/>
  <c r="N479" i="6"/>
  <c r="O479" i="6" s="1"/>
  <c r="N480" i="6"/>
  <c r="O480" i="6" s="1"/>
  <c r="N481" i="6"/>
  <c r="O481" i="6" s="1"/>
  <c r="N482" i="6"/>
  <c r="O482" i="6" s="1"/>
  <c r="N483" i="6"/>
  <c r="O483" i="6" s="1"/>
  <c r="N484" i="6"/>
  <c r="O484" i="6" s="1"/>
  <c r="N485" i="6"/>
  <c r="O485" i="6" s="1"/>
  <c r="N486" i="6"/>
  <c r="O486" i="6" s="1"/>
  <c r="N487" i="6"/>
  <c r="O487" i="6" s="1"/>
  <c r="N488" i="6"/>
  <c r="O488" i="6" s="1"/>
  <c r="N489" i="6"/>
  <c r="O489" i="6" s="1"/>
  <c r="N490" i="6"/>
  <c r="O490" i="6" s="1"/>
  <c r="N491" i="6"/>
  <c r="O491" i="6" s="1"/>
  <c r="N492" i="6"/>
  <c r="O492" i="6" s="1"/>
  <c r="N493" i="6"/>
  <c r="O493" i="6" s="1"/>
  <c r="N494" i="6"/>
  <c r="O494" i="6" s="1"/>
  <c r="N495" i="6"/>
  <c r="O495" i="6" s="1"/>
  <c r="N496" i="6"/>
  <c r="O496" i="6" s="1"/>
  <c r="N497" i="6"/>
  <c r="O497" i="6" s="1"/>
  <c r="N498" i="6"/>
  <c r="O498" i="6" s="1"/>
  <c r="N499" i="6"/>
  <c r="O499" i="6" s="1"/>
  <c r="N500" i="6"/>
  <c r="O500" i="6" s="1"/>
  <c r="N501" i="6"/>
  <c r="O501" i="6" s="1"/>
  <c r="N502" i="6"/>
  <c r="O502" i="6" s="1"/>
  <c r="N503" i="6"/>
  <c r="O503" i="6" s="1"/>
  <c r="N504" i="6"/>
  <c r="O504" i="6" s="1"/>
  <c r="N505" i="6"/>
  <c r="O505" i="6" s="1"/>
  <c r="N506" i="6"/>
  <c r="O506" i="6" s="1"/>
  <c r="N507" i="6"/>
  <c r="O507" i="6" s="1"/>
  <c r="N508" i="6"/>
  <c r="O508" i="6" s="1"/>
  <c r="N509" i="6"/>
  <c r="O509" i="6" s="1"/>
  <c r="N510" i="6"/>
  <c r="O510" i="6" s="1"/>
  <c r="N511" i="6"/>
  <c r="O511" i="6" s="1"/>
  <c r="N512" i="6"/>
  <c r="O512" i="6" s="1"/>
  <c r="N513" i="6"/>
  <c r="O513" i="6" s="1"/>
  <c r="N514" i="6"/>
  <c r="O514" i="6" s="1"/>
  <c r="N515" i="6"/>
  <c r="O515" i="6" s="1"/>
  <c r="N516" i="6"/>
  <c r="O516" i="6" s="1"/>
  <c r="N517" i="6"/>
  <c r="O517" i="6" s="1"/>
  <c r="N518" i="6"/>
  <c r="O518" i="6" s="1"/>
  <c r="N519" i="6"/>
  <c r="O519" i="6" s="1"/>
  <c r="N520" i="6"/>
  <c r="O520" i="6" s="1"/>
  <c r="N521" i="6"/>
  <c r="O521" i="6" s="1"/>
  <c r="N522" i="6"/>
  <c r="O522" i="6" s="1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Q353" i="6" l="1"/>
  <c r="Q151" i="6"/>
  <c r="Q71" i="6"/>
  <c r="Q37" i="6"/>
  <c r="Q10" i="6"/>
  <c r="Q5" i="6"/>
  <c r="T448" i="6"/>
  <c r="T430" i="6"/>
  <c r="T521" i="6"/>
  <c r="T466" i="6"/>
  <c r="T418" i="6"/>
  <c r="T490" i="6"/>
  <c r="T484" i="6"/>
  <c r="T455" i="6"/>
  <c r="O409" i="6"/>
  <c r="U409" i="6" s="1"/>
  <c r="O406" i="6"/>
  <c r="P406" i="6" s="1"/>
  <c r="P463" i="6"/>
  <c r="T403" i="6"/>
  <c r="T421" i="6"/>
  <c r="T508" i="6"/>
  <c r="U508" i="6"/>
  <c r="T477" i="6"/>
  <c r="T472" i="6"/>
  <c r="T454" i="6"/>
  <c r="T442" i="6"/>
  <c r="T424" i="6"/>
  <c r="T400" i="6"/>
  <c r="P432" i="6"/>
  <c r="T438" i="6"/>
  <c r="T475" i="6"/>
  <c r="P440" i="6"/>
  <c r="U426" i="6"/>
  <c r="T463" i="6"/>
  <c r="P502" i="6"/>
  <c r="P466" i="6"/>
  <c r="U435" i="6"/>
  <c r="U412" i="6"/>
  <c r="U493" i="6"/>
  <c r="U490" i="6"/>
  <c r="U484" i="6"/>
  <c r="U454" i="6"/>
  <c r="U448" i="6"/>
  <c r="P400" i="6"/>
  <c r="U462" i="6"/>
  <c r="P475" i="6"/>
  <c r="P457" i="6"/>
  <c r="P421" i="6"/>
  <c r="U403" i="6"/>
  <c r="T493" i="6"/>
  <c r="T422" i="6"/>
  <c r="P477" i="6"/>
  <c r="P476" i="6"/>
  <c r="P467" i="6"/>
  <c r="P447" i="6"/>
  <c r="P439" i="6"/>
  <c r="U419" i="6"/>
  <c r="P442" i="6"/>
  <c r="T457" i="6"/>
  <c r="U521" i="6"/>
  <c r="T516" i="6"/>
  <c r="U516" i="6"/>
  <c r="U510" i="6"/>
  <c r="T505" i="6"/>
  <c r="P505" i="6"/>
  <c r="U456" i="6"/>
  <c r="T451" i="6"/>
  <c r="U451" i="6"/>
  <c r="P441" i="6"/>
  <c r="P428" i="6"/>
  <c r="P408" i="6"/>
  <c r="P494" i="6"/>
  <c r="P424" i="6"/>
  <c r="P501" i="6"/>
  <c r="T439" i="6"/>
  <c r="T506" i="6"/>
  <c r="T520" i="6"/>
  <c r="U520" i="6"/>
  <c r="U509" i="6"/>
  <c r="P504" i="6"/>
  <c r="P489" i="6"/>
  <c r="T480" i="6"/>
  <c r="P480" i="6"/>
  <c r="P471" i="6"/>
  <c r="U460" i="6"/>
  <c r="U455" i="6"/>
  <c r="U450" i="6"/>
  <c r="P437" i="6"/>
  <c r="T433" i="6"/>
  <c r="P433" i="6"/>
  <c r="U417" i="6"/>
  <c r="U472" i="6"/>
  <c r="U514" i="6"/>
  <c r="U498" i="6"/>
  <c r="P479" i="6"/>
  <c r="U465" i="6"/>
  <c r="U459" i="6"/>
  <c r="T445" i="6"/>
  <c r="P445" i="6"/>
  <c r="T427" i="6"/>
  <c r="U427" i="6"/>
  <c r="U411" i="6"/>
  <c r="U506" i="6"/>
  <c r="U488" i="6"/>
  <c r="U452" i="6"/>
  <c r="U511" i="6"/>
  <c r="T419" i="6"/>
  <c r="P518" i="6"/>
  <c r="T513" i="6"/>
  <c r="P513" i="6"/>
  <c r="U492" i="6"/>
  <c r="T487" i="6"/>
  <c r="U487" i="6"/>
  <c r="P474" i="6"/>
  <c r="U469" i="6"/>
  <c r="U444" i="6"/>
  <c r="T415" i="6"/>
  <c r="P415" i="6"/>
  <c r="U405" i="6"/>
  <c r="P519" i="6"/>
  <c r="U495" i="6"/>
  <c r="T467" i="6"/>
  <c r="T511" i="6"/>
  <c r="U512" i="6"/>
  <c r="P496" i="6"/>
  <c r="P468" i="6"/>
  <c r="P453" i="6"/>
  <c r="U420" i="6"/>
  <c r="U482" i="6"/>
  <c r="U446" i="6"/>
  <c r="P435" i="6"/>
  <c r="T440" i="6"/>
  <c r="T468" i="6"/>
  <c r="T432" i="6"/>
  <c r="T450" i="6"/>
  <c r="T495" i="6"/>
  <c r="T441" i="6"/>
  <c r="T431" i="6"/>
  <c r="T489" i="6"/>
  <c r="T514" i="6"/>
  <c r="T459" i="6"/>
  <c r="T414" i="6"/>
  <c r="T405" i="6"/>
  <c r="T518" i="6"/>
  <c r="T453" i="6"/>
  <c r="T498" i="6"/>
  <c r="T426" i="6"/>
  <c r="T408" i="6"/>
  <c r="T462" i="6"/>
  <c r="T479" i="6"/>
  <c r="T444" i="6"/>
  <c r="U475" i="6"/>
  <c r="P448" i="6"/>
  <c r="T417" i="6"/>
  <c r="U466" i="6"/>
  <c r="P420" i="6"/>
  <c r="T411" i="6"/>
  <c r="T482" i="6"/>
  <c r="U496" i="6"/>
  <c r="T429" i="6"/>
  <c r="T464" i="6"/>
  <c r="P464" i="6"/>
  <c r="T410" i="6"/>
  <c r="U410" i="6"/>
  <c r="T401" i="6"/>
  <c r="P401" i="6"/>
  <c r="T428" i="6"/>
  <c r="T465" i="6"/>
  <c r="T473" i="6"/>
  <c r="P473" i="6"/>
  <c r="T503" i="6"/>
  <c r="U503" i="6"/>
  <c r="T485" i="6"/>
  <c r="U485" i="6"/>
  <c r="T458" i="6"/>
  <c r="P458" i="6"/>
  <c r="T449" i="6"/>
  <c r="P449" i="6"/>
  <c r="T413" i="6"/>
  <c r="P413" i="6"/>
  <c r="T404" i="6"/>
  <c r="P404" i="6"/>
  <c r="T456" i="6"/>
  <c r="T481" i="6"/>
  <c r="P481" i="6"/>
  <c r="T436" i="6"/>
  <c r="U436" i="6"/>
  <c r="T402" i="6"/>
  <c r="T474" i="6"/>
  <c r="T492" i="6"/>
  <c r="T501" i="6"/>
  <c r="T500" i="6"/>
  <c r="U500" i="6"/>
  <c r="T437" i="6"/>
  <c r="T446" i="6"/>
  <c r="T509" i="6"/>
  <c r="T497" i="6"/>
  <c r="P497" i="6"/>
  <c r="T478" i="6"/>
  <c r="U478" i="6"/>
  <c r="T470" i="6"/>
  <c r="U470" i="6"/>
  <c r="T461" i="6"/>
  <c r="P461" i="6"/>
  <c r="T443" i="6"/>
  <c r="P443" i="6"/>
  <c r="T434" i="6"/>
  <c r="U434" i="6"/>
  <c r="T425" i="6"/>
  <c r="P425" i="6"/>
  <c r="T416" i="6"/>
  <c r="P416" i="6"/>
  <c r="U443" i="6"/>
  <c r="P512" i="6"/>
  <c r="U461" i="6"/>
  <c r="U418" i="6"/>
  <c r="U402" i="6"/>
  <c r="T412" i="6"/>
  <c r="U464" i="6"/>
  <c r="T476" i="6"/>
  <c r="T452" i="6"/>
  <c r="T522" i="6"/>
  <c r="T507" i="6"/>
  <c r="T491" i="6"/>
  <c r="U429" i="6"/>
  <c r="T423" i="6"/>
  <c r="T407" i="6"/>
  <c r="P405" i="6"/>
  <c r="P403" i="6"/>
  <c r="U463" i="6"/>
  <c r="P451" i="6"/>
  <c r="P517" i="6"/>
  <c r="P486" i="6"/>
  <c r="P478" i="6"/>
  <c r="P429" i="6"/>
  <c r="U447" i="6"/>
  <c r="T460" i="6"/>
  <c r="T447" i="6"/>
  <c r="T435" i="6"/>
  <c r="T420" i="6"/>
  <c r="T471" i="6"/>
  <c r="U517" i="6"/>
  <c r="U502" i="6"/>
  <c r="U486" i="6"/>
  <c r="T515" i="6"/>
  <c r="T499" i="6"/>
  <c r="T483" i="6"/>
  <c r="U421" i="6"/>
  <c r="P438" i="6"/>
  <c r="P431" i="6"/>
  <c r="P423" i="6"/>
  <c r="P407" i="6"/>
  <c r="T469" i="6"/>
  <c r="P522" i="6"/>
  <c r="P515" i="6"/>
  <c r="P507" i="6"/>
  <c r="P499" i="6"/>
  <c r="P491" i="6"/>
  <c r="P483" i="6"/>
  <c r="P430" i="6"/>
  <c r="P422" i="6"/>
  <c r="P414" i="6"/>
  <c r="U479" i="6"/>
  <c r="U522" i="6"/>
  <c r="U515" i="6"/>
  <c r="U507" i="6"/>
  <c r="U499" i="6"/>
  <c r="U491" i="6"/>
  <c r="U483" i="6"/>
  <c r="T519" i="6"/>
  <c r="T512" i="6"/>
  <c r="T504" i="6"/>
  <c r="T496" i="6"/>
  <c r="T488" i="6"/>
  <c r="U513" i="6"/>
  <c r="U497" i="6"/>
  <c r="T517" i="6"/>
  <c r="T510" i="6"/>
  <c r="T502" i="6"/>
  <c r="T494" i="6"/>
  <c r="T486" i="6"/>
  <c r="P509" i="6"/>
  <c r="P493" i="6"/>
  <c r="P485" i="6"/>
  <c r="P516" i="6"/>
  <c r="P508" i="6"/>
  <c r="P484" i="6"/>
  <c r="P521" i="6"/>
  <c r="P514" i="6"/>
  <c r="P490" i="6"/>
  <c r="P462" i="6"/>
  <c r="U457" i="6"/>
  <c r="U449" i="6"/>
  <c r="P460" i="6"/>
  <c r="P452" i="6"/>
  <c r="P444" i="6"/>
  <c r="P426" i="6"/>
  <c r="P418" i="6"/>
  <c r="P410" i="6"/>
  <c r="P402" i="6"/>
  <c r="U440" i="6"/>
  <c r="U401" i="6"/>
  <c r="U432" i="6"/>
  <c r="U416" i="6"/>
  <c r="U400" i="6"/>
  <c r="U438" i="6"/>
  <c r="U431" i="6"/>
  <c r="U423" i="6"/>
  <c r="U407" i="6"/>
  <c r="U437" i="6"/>
  <c r="U430" i="6"/>
  <c r="U422" i="6"/>
  <c r="U414" i="6"/>
  <c r="P409" i="6" l="1"/>
  <c r="P412" i="6"/>
  <c r="U480" i="6"/>
  <c r="P450" i="6"/>
  <c r="U471" i="6"/>
  <c r="P488" i="6"/>
  <c r="P511" i="6"/>
  <c r="U476" i="6"/>
  <c r="P482" i="6"/>
  <c r="U441" i="6"/>
  <c r="U477" i="6"/>
  <c r="P506" i="6"/>
  <c r="U439" i="6"/>
  <c r="U467" i="6"/>
  <c r="U504" i="6"/>
  <c r="U489" i="6"/>
  <c r="P459" i="6"/>
  <c r="U424" i="6"/>
  <c r="P498" i="6"/>
  <c r="U474" i="6"/>
  <c r="U519" i="6"/>
  <c r="P446" i="6"/>
  <c r="U433" i="6"/>
  <c r="P472" i="6"/>
  <c r="U408" i="6"/>
  <c r="P411" i="6"/>
  <c r="U453" i="6"/>
  <c r="P492" i="6"/>
  <c r="P495" i="6"/>
  <c r="P520" i="6"/>
  <c r="U445" i="6"/>
  <c r="U428" i="6"/>
  <c r="P454" i="6"/>
  <c r="P455" i="6"/>
  <c r="U468" i="6"/>
  <c r="U518" i="6"/>
  <c r="P417" i="6"/>
  <c r="U501" i="6"/>
  <c r="P419" i="6"/>
  <c r="U494" i="6"/>
  <c r="P469" i="6"/>
  <c r="P465" i="6"/>
  <c r="P510" i="6"/>
  <c r="U406" i="6"/>
  <c r="U442" i="6"/>
  <c r="P427" i="6"/>
  <c r="P456" i="6"/>
  <c r="U473" i="6"/>
  <c r="U415" i="6"/>
  <c r="U404" i="6"/>
  <c r="U458" i="6"/>
  <c r="U505" i="6"/>
  <c r="P487" i="6"/>
  <c r="U413" i="6"/>
  <c r="U481" i="6"/>
  <c r="P500" i="6"/>
  <c r="P503" i="6"/>
  <c r="U425" i="6"/>
  <c r="P434" i="6"/>
  <c r="P436" i="6"/>
  <c r="P470" i="6"/>
  <c r="S270" i="6" l="1"/>
  <c r="S271" i="6"/>
  <c r="S278" i="6"/>
  <c r="T280" i="6"/>
  <c r="T238" i="6"/>
  <c r="T358" i="6"/>
  <c r="T359" i="6"/>
  <c r="T360" i="6"/>
  <c r="T363" i="6"/>
  <c r="T366" i="6"/>
  <c r="T367" i="6"/>
  <c r="T371" i="6"/>
  <c r="T374" i="6"/>
  <c r="T375" i="6"/>
  <c r="T378" i="6"/>
  <c r="T379" i="6"/>
  <c r="T380" i="6"/>
  <c r="T382" i="6"/>
  <c r="T383" i="6"/>
  <c r="T384" i="6"/>
  <c r="T385" i="6"/>
  <c r="T387" i="6"/>
  <c r="T388" i="6"/>
  <c r="T389" i="6"/>
  <c r="T390" i="6"/>
  <c r="T391" i="6"/>
  <c r="T394" i="6"/>
  <c r="T395" i="6"/>
  <c r="T396" i="6"/>
  <c r="T397" i="6"/>
  <c r="T399" i="6"/>
  <c r="U359" i="6"/>
  <c r="P361" i="6"/>
  <c r="U366" i="6"/>
  <c r="P369" i="6"/>
  <c r="U375" i="6"/>
  <c r="P377" i="6"/>
  <c r="U388" i="6"/>
  <c r="P389" i="6"/>
  <c r="P390" i="6"/>
  <c r="U397" i="6"/>
  <c r="P399" i="6"/>
  <c r="P358" i="6"/>
  <c r="P374" i="6"/>
  <c r="P378" i="6"/>
  <c r="P384" i="6"/>
  <c r="P396" i="6"/>
  <c r="S351" i="6"/>
  <c r="S352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T361" i="6"/>
  <c r="T362" i="6"/>
  <c r="T364" i="6"/>
  <c r="T368" i="6"/>
  <c r="T369" i="6"/>
  <c r="T370" i="6"/>
  <c r="T376" i="6"/>
  <c r="T377" i="6"/>
  <c r="T386" i="6"/>
  <c r="T392" i="6"/>
  <c r="T393" i="6"/>
  <c r="T398" i="6"/>
  <c r="U358" i="6"/>
  <c r="U367" i="6"/>
  <c r="U370" i="6"/>
  <c r="U371" i="6"/>
  <c r="U374" i="6"/>
  <c r="U378" i="6"/>
  <c r="U379" i="6"/>
  <c r="U382" i="6"/>
  <c r="U384" i="6"/>
  <c r="U387" i="6"/>
  <c r="U390" i="6"/>
  <c r="U396" i="6"/>
  <c r="T297" i="6"/>
  <c r="T299" i="6"/>
  <c r="T300" i="6"/>
  <c r="T303" i="6"/>
  <c r="T304" i="6"/>
  <c r="T305" i="6"/>
  <c r="T307" i="6"/>
  <c r="T313" i="6"/>
  <c r="T315" i="6"/>
  <c r="T321" i="6"/>
  <c r="T323" i="6"/>
  <c r="T324" i="6"/>
  <c r="T325" i="6"/>
  <c r="T331" i="6"/>
  <c r="T335" i="6"/>
  <c r="T337" i="6"/>
  <c r="T342" i="6"/>
  <c r="T343" i="6"/>
  <c r="T344" i="6"/>
  <c r="T347" i="6"/>
  <c r="T350" i="6"/>
  <c r="U298" i="6"/>
  <c r="U302" i="6"/>
  <c r="U314" i="6"/>
  <c r="P317" i="6"/>
  <c r="U318" i="6"/>
  <c r="P325" i="6"/>
  <c r="U326" i="6"/>
  <c r="U344" i="6"/>
  <c r="P348" i="6"/>
  <c r="P309" i="6"/>
  <c r="P314" i="6"/>
  <c r="P340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T298" i="6"/>
  <c r="T301" i="6"/>
  <c r="T306" i="6"/>
  <c r="T308" i="6"/>
  <c r="T309" i="6"/>
  <c r="T314" i="6"/>
  <c r="T316" i="6"/>
  <c r="T317" i="6"/>
  <c r="T320" i="6"/>
  <c r="T322" i="6"/>
  <c r="T330" i="6"/>
  <c r="T332" i="6"/>
  <c r="T333" i="6"/>
  <c r="T338" i="6"/>
  <c r="T339" i="6"/>
  <c r="T340" i="6"/>
  <c r="T345" i="6"/>
  <c r="T348" i="6"/>
  <c r="U300" i="6"/>
  <c r="U303" i="6"/>
  <c r="U308" i="6"/>
  <c r="U309" i="6"/>
  <c r="U310" i="6"/>
  <c r="U316" i="6"/>
  <c r="U317" i="6"/>
  <c r="U319" i="6"/>
  <c r="U324" i="6"/>
  <c r="U325" i="6"/>
  <c r="U327" i="6"/>
  <c r="U332" i="6"/>
  <c r="U334" i="6"/>
  <c r="U335" i="6"/>
  <c r="U337" i="6"/>
  <c r="U340" i="6"/>
  <c r="U347" i="6"/>
  <c r="U348" i="6"/>
  <c r="U350" i="6"/>
  <c r="P238" i="6"/>
  <c r="P240" i="6"/>
  <c r="P250" i="6"/>
  <c r="P251" i="6"/>
  <c r="P256" i="6"/>
  <c r="P259" i="6"/>
  <c r="P277" i="6"/>
  <c r="P284" i="6"/>
  <c r="P292" i="6"/>
  <c r="T294" i="6"/>
  <c r="T295" i="6"/>
  <c r="T296" i="6"/>
  <c r="P294" i="6"/>
  <c r="S294" i="6"/>
  <c r="S295" i="6"/>
  <c r="S296" i="6"/>
  <c r="T246" i="6"/>
  <c r="T248" i="6"/>
  <c r="T253" i="6"/>
  <c r="T254" i="6"/>
  <c r="T256" i="6"/>
  <c r="T262" i="6"/>
  <c r="T264" i="6"/>
  <c r="T269" i="6"/>
  <c r="T270" i="6"/>
  <c r="T272" i="6"/>
  <c r="T277" i="6"/>
  <c r="T279" i="6"/>
  <c r="T284" i="6"/>
  <c r="T286" i="6"/>
  <c r="T290" i="6"/>
  <c r="T292" i="6"/>
  <c r="P239" i="6"/>
  <c r="P241" i="6"/>
  <c r="U242" i="6"/>
  <c r="U243" i="6"/>
  <c r="P244" i="6"/>
  <c r="U245" i="6"/>
  <c r="P246" i="6"/>
  <c r="P247" i="6"/>
  <c r="P248" i="6"/>
  <c r="P249" i="6"/>
  <c r="U251" i="6"/>
  <c r="P252" i="6"/>
  <c r="U253" i="6"/>
  <c r="P254" i="6"/>
  <c r="P255" i="6"/>
  <c r="P257" i="6"/>
  <c r="U259" i="6"/>
  <c r="U261" i="6"/>
  <c r="P262" i="6"/>
  <c r="P263" i="6"/>
  <c r="P264" i="6"/>
  <c r="P265" i="6"/>
  <c r="U267" i="6"/>
  <c r="U269" i="6"/>
  <c r="P270" i="6"/>
  <c r="P271" i="6"/>
  <c r="P272" i="6"/>
  <c r="P273" i="6"/>
  <c r="P275" i="6"/>
  <c r="U276" i="6"/>
  <c r="P278" i="6"/>
  <c r="P279" i="6"/>
  <c r="P280" i="6"/>
  <c r="U282" i="6"/>
  <c r="P285" i="6"/>
  <c r="P286" i="6"/>
  <c r="P287" i="6"/>
  <c r="P288" i="6"/>
  <c r="U289" i="6"/>
  <c r="P290" i="6"/>
  <c r="P291" i="6"/>
  <c r="S241" i="6"/>
  <c r="S242" i="6"/>
  <c r="S243" i="6"/>
  <c r="S244" i="6"/>
  <c r="S245" i="6"/>
  <c r="S248" i="6"/>
  <c r="S250" i="6"/>
  <c r="S251" i="6"/>
  <c r="S252" i="6"/>
  <c r="S253" i="6"/>
  <c r="S256" i="6"/>
  <c r="S258" i="6"/>
  <c r="S259" i="6"/>
  <c r="S260" i="6"/>
  <c r="S261" i="6"/>
  <c r="S264" i="6"/>
  <c r="S266" i="6"/>
  <c r="S267" i="6"/>
  <c r="S268" i="6"/>
  <c r="S269" i="6"/>
  <c r="S272" i="6"/>
  <c r="S274" i="6"/>
  <c r="S275" i="6"/>
  <c r="S276" i="6"/>
  <c r="S277" i="6"/>
  <c r="S279" i="6"/>
  <c r="S281" i="6"/>
  <c r="S282" i="6"/>
  <c r="S283" i="6"/>
  <c r="S284" i="6"/>
  <c r="S285" i="6"/>
  <c r="S286" i="6"/>
  <c r="S288" i="6"/>
  <c r="S289" i="6"/>
  <c r="S292" i="6"/>
  <c r="T241" i="6"/>
  <c r="T243" i="6"/>
  <c r="T245" i="6"/>
  <c r="T247" i="6"/>
  <c r="T251" i="6"/>
  <c r="T255" i="6"/>
  <c r="T257" i="6"/>
  <c r="T259" i="6"/>
  <c r="T263" i="6"/>
  <c r="T267" i="6"/>
  <c r="T271" i="6"/>
  <c r="T276" i="6"/>
  <c r="T278" i="6"/>
  <c r="T282" i="6"/>
  <c r="T285" i="6"/>
  <c r="T289" i="6"/>
  <c r="T291" i="6"/>
  <c r="U238" i="6"/>
  <c r="U240" i="6"/>
  <c r="U244" i="6"/>
  <c r="U248" i="6"/>
  <c r="U252" i="6"/>
  <c r="U256" i="6"/>
  <c r="U260" i="6"/>
  <c r="U262" i="6"/>
  <c r="U264" i="6"/>
  <c r="U266" i="6"/>
  <c r="U268" i="6"/>
  <c r="U272" i="6"/>
  <c r="U275" i="6"/>
  <c r="U277" i="6"/>
  <c r="U279" i="6"/>
  <c r="U281" i="6"/>
  <c r="U283" i="6"/>
  <c r="U286" i="6"/>
  <c r="U288" i="6"/>
  <c r="U292" i="6"/>
  <c r="S229" i="6"/>
  <c r="T216" i="6"/>
  <c r="U216" i="6"/>
  <c r="S216" i="6"/>
  <c r="S293" i="6" l="1"/>
  <c r="T293" i="6"/>
  <c r="U290" i="6"/>
  <c r="S290" i="6"/>
  <c r="U254" i="6"/>
  <c r="S247" i="6"/>
  <c r="U270" i="6"/>
  <c r="S255" i="6"/>
  <c r="S246" i="6"/>
  <c r="S291" i="6"/>
  <c r="U284" i="6"/>
  <c r="S263" i="6"/>
  <c r="S254" i="6"/>
  <c r="U246" i="6"/>
  <c r="S262" i="6"/>
  <c r="S239" i="6"/>
  <c r="T273" i="6"/>
  <c r="S287" i="6"/>
  <c r="S273" i="6"/>
  <c r="S257" i="6"/>
  <c r="S280" i="6"/>
  <c r="T287" i="6"/>
  <c r="T249" i="6"/>
  <c r="T265" i="6"/>
  <c r="S265" i="6"/>
  <c r="S249" i="6"/>
  <c r="S240" i="6"/>
  <c r="T240" i="6"/>
  <c r="T239" i="6"/>
  <c r="S238" i="6"/>
  <c r="P269" i="6"/>
  <c r="U250" i="6"/>
  <c r="P289" i="6"/>
  <c r="P268" i="6"/>
  <c r="P242" i="6"/>
  <c r="P298" i="6"/>
  <c r="P363" i="6"/>
  <c r="U391" i="6"/>
  <c r="U385" i="6"/>
  <c r="P385" i="6"/>
  <c r="P379" i="6"/>
  <c r="P371" i="6"/>
  <c r="U363" i="6"/>
  <c r="T381" i="6"/>
  <c r="T373" i="6"/>
  <c r="T365" i="6"/>
  <c r="T357" i="6"/>
  <c r="T319" i="6"/>
  <c r="P266" i="6"/>
  <c r="U313" i="6"/>
  <c r="U329" i="6"/>
  <c r="P260" i="6"/>
  <c r="P283" i="6"/>
  <c r="U297" i="6"/>
  <c r="T327" i="6"/>
  <c r="T311" i="6"/>
  <c r="P274" i="6"/>
  <c r="U274" i="6"/>
  <c r="U258" i="6"/>
  <c r="P258" i="6"/>
  <c r="P391" i="6"/>
  <c r="U321" i="6"/>
  <c r="P281" i="6"/>
  <c r="T261" i="6"/>
  <c r="P276" i="6"/>
  <c r="U305" i="6"/>
  <c r="U345" i="6"/>
  <c r="P345" i="6"/>
  <c r="P338" i="6"/>
  <c r="U338" i="6"/>
  <c r="U330" i="6"/>
  <c r="P330" i="6"/>
  <c r="U322" i="6"/>
  <c r="P322" i="6"/>
  <c r="U306" i="6"/>
  <c r="P306" i="6"/>
  <c r="T336" i="6"/>
  <c r="T328" i="6"/>
  <c r="T312" i="6"/>
  <c r="P267" i="6"/>
  <c r="U349" i="6"/>
  <c r="P370" i="6"/>
  <c r="P362" i="6"/>
  <c r="T372" i="6"/>
  <c r="P296" i="6"/>
  <c r="P282" i="6"/>
  <c r="P295" i="6"/>
  <c r="P245" i="6"/>
  <c r="U333" i="6"/>
  <c r="P333" i="6"/>
  <c r="U301" i="6"/>
  <c r="P301" i="6"/>
  <c r="T346" i="6"/>
  <c r="P253" i="6"/>
  <c r="P387" i="6"/>
  <c r="P293" i="6"/>
  <c r="P261" i="6"/>
  <c r="P243" i="6"/>
  <c r="U341" i="6"/>
  <c r="P346" i="6"/>
  <c r="P339" i="6"/>
  <c r="P331" i="6"/>
  <c r="P323" i="6"/>
  <c r="P315" i="6"/>
  <c r="P307" i="6"/>
  <c r="P299" i="6"/>
  <c r="T329" i="6"/>
  <c r="U362" i="6"/>
  <c r="P366" i="6"/>
  <c r="P395" i="6"/>
  <c r="P393" i="6"/>
  <c r="P386" i="6"/>
  <c r="P381" i="6"/>
  <c r="P373" i="6"/>
  <c r="P365" i="6"/>
  <c r="P357" i="6"/>
  <c r="P398" i="6"/>
  <c r="P394" i="6"/>
  <c r="P383" i="6"/>
  <c r="P376" i="6"/>
  <c r="P368" i="6"/>
  <c r="P360" i="6"/>
  <c r="P350" i="6"/>
  <c r="P342" i="6"/>
  <c r="P335" i="6"/>
  <c r="P327" i="6"/>
  <c r="P319" i="6"/>
  <c r="P311" i="6"/>
  <c r="P303" i="6"/>
  <c r="U342" i="6"/>
  <c r="U311" i="6"/>
  <c r="P347" i="6"/>
  <c r="P332" i="6"/>
  <c r="P324" i="6"/>
  <c r="P316" i="6"/>
  <c r="P308" i="6"/>
  <c r="P300" i="6"/>
  <c r="P392" i="6"/>
  <c r="P380" i="6"/>
  <c r="P372" i="6"/>
  <c r="P364" i="6"/>
  <c r="U392" i="6"/>
  <c r="U380" i="6"/>
  <c r="U372" i="6"/>
  <c r="U364" i="6"/>
  <c r="U399" i="6"/>
  <c r="U389" i="6"/>
  <c r="U377" i="6"/>
  <c r="U369" i="6"/>
  <c r="U361" i="6"/>
  <c r="U398" i="6"/>
  <c r="U394" i="6"/>
  <c r="U383" i="6"/>
  <c r="U376" i="6"/>
  <c r="U368" i="6"/>
  <c r="U360" i="6"/>
  <c r="P397" i="6"/>
  <c r="P388" i="6"/>
  <c r="P382" i="6"/>
  <c r="P375" i="6"/>
  <c r="P367" i="6"/>
  <c r="P359" i="6"/>
  <c r="U395" i="6"/>
  <c r="U393" i="6"/>
  <c r="U386" i="6"/>
  <c r="U381" i="6"/>
  <c r="U373" i="6"/>
  <c r="U365" i="6"/>
  <c r="U357" i="6"/>
  <c r="U295" i="6"/>
  <c r="U293" i="6"/>
  <c r="P336" i="6"/>
  <c r="U336" i="6"/>
  <c r="P312" i="6"/>
  <c r="U312" i="6"/>
  <c r="T349" i="6"/>
  <c r="T334" i="6"/>
  <c r="T326" i="6"/>
  <c r="T318" i="6"/>
  <c r="T310" i="6"/>
  <c r="T302" i="6"/>
  <c r="P343" i="6"/>
  <c r="U343" i="6"/>
  <c r="P320" i="6"/>
  <c r="U320" i="6"/>
  <c r="P328" i="6"/>
  <c r="U328" i="6"/>
  <c r="P304" i="6"/>
  <c r="U304" i="6"/>
  <c r="T341" i="6"/>
  <c r="P349" i="6"/>
  <c r="P341" i="6"/>
  <c r="P334" i="6"/>
  <c r="P326" i="6"/>
  <c r="P318" i="6"/>
  <c r="P310" i="6"/>
  <c r="P302" i="6"/>
  <c r="P344" i="6"/>
  <c r="P337" i="6"/>
  <c r="P329" i="6"/>
  <c r="P321" i="6"/>
  <c r="P313" i="6"/>
  <c r="P305" i="6"/>
  <c r="P297" i="6"/>
  <c r="U346" i="6"/>
  <c r="U339" i="6"/>
  <c r="U331" i="6"/>
  <c r="U323" i="6"/>
  <c r="U315" i="6"/>
  <c r="U307" i="6"/>
  <c r="U299" i="6"/>
  <c r="U296" i="6"/>
  <c r="U294" i="6"/>
  <c r="U287" i="6"/>
  <c r="U280" i="6"/>
  <c r="U273" i="6"/>
  <c r="U265" i="6"/>
  <c r="U257" i="6"/>
  <c r="U249" i="6"/>
  <c r="U241" i="6"/>
  <c r="T288" i="6"/>
  <c r="T283" i="6"/>
  <c r="T275" i="6"/>
  <c r="T268" i="6"/>
  <c r="T260" i="6"/>
  <c r="T252" i="6"/>
  <c r="T244" i="6"/>
  <c r="U291" i="6"/>
  <c r="U285" i="6"/>
  <c r="U278" i="6"/>
  <c r="U271" i="6"/>
  <c r="U263" i="6"/>
  <c r="U255" i="6"/>
  <c r="U247" i="6"/>
  <c r="U239" i="6"/>
  <c r="T281" i="6"/>
  <c r="T274" i="6"/>
  <c r="T266" i="6"/>
  <c r="T258" i="6"/>
  <c r="T250" i="6"/>
  <c r="T242" i="6"/>
  <c r="P216" i="6"/>
  <c r="U205" i="6" l="1"/>
  <c r="S205" i="6"/>
  <c r="T178" i="6"/>
  <c r="S178" i="6"/>
  <c r="T184" i="6"/>
  <c r="U184" i="6"/>
  <c r="S184" i="6"/>
  <c r="S353" i="6" l="1"/>
  <c r="P352" i="6"/>
  <c r="U352" i="6"/>
  <c r="T352" i="6"/>
  <c r="P356" i="6"/>
  <c r="U356" i="6"/>
  <c r="T356" i="6"/>
  <c r="T351" i="6"/>
  <c r="P354" i="6"/>
  <c r="U354" i="6"/>
  <c r="T354" i="6"/>
  <c r="U351" i="6"/>
  <c r="P351" i="6"/>
  <c r="U355" i="6"/>
  <c r="P355" i="6"/>
  <c r="P353" i="6"/>
  <c r="U353" i="6"/>
  <c r="T355" i="6"/>
  <c r="T353" i="6"/>
  <c r="T205" i="6"/>
  <c r="P205" i="6"/>
  <c r="P178" i="6"/>
  <c r="U178" i="6"/>
  <c r="P184" i="6"/>
  <c r="U185" i="6"/>
  <c r="S185" i="6"/>
  <c r="T185" i="6" l="1"/>
  <c r="P185" i="6"/>
  <c r="R170" i="6" l="1"/>
  <c r="P127" i="6"/>
  <c r="S127" i="6"/>
  <c r="T127" i="6"/>
  <c r="U127" i="6"/>
  <c r="T237" i="6" l="1"/>
  <c r="S237" i="6"/>
  <c r="U237" i="6" l="1"/>
  <c r="P148" i="6"/>
  <c r="P237" i="6"/>
  <c r="T200" i="6"/>
  <c r="T204" i="6"/>
  <c r="T207" i="6"/>
  <c r="T209" i="6"/>
  <c r="T214" i="6"/>
  <c r="T217" i="6"/>
  <c r="U202" i="6"/>
  <c r="P204" i="6"/>
  <c r="P206" i="6"/>
  <c r="U211" i="6"/>
  <c r="U212" i="6"/>
  <c r="U219" i="6"/>
  <c r="P221" i="6"/>
  <c r="U226" i="6"/>
  <c r="U231" i="6"/>
  <c r="U234" i="6"/>
  <c r="P236" i="6"/>
  <c r="P196" i="6"/>
  <c r="P197" i="6"/>
  <c r="P201" i="6"/>
  <c r="P210" i="6"/>
  <c r="P213" i="6"/>
  <c r="P214" i="6"/>
  <c r="P218" i="6"/>
  <c r="P228" i="6"/>
  <c r="P233" i="6"/>
  <c r="S200" i="6"/>
  <c r="S201" i="6"/>
  <c r="S202" i="6"/>
  <c r="S203" i="6"/>
  <c r="S204" i="6"/>
  <c r="S206" i="6"/>
  <c r="S207" i="6"/>
  <c r="S208" i="6"/>
  <c r="S209" i="6"/>
  <c r="S210" i="6"/>
  <c r="S211" i="6"/>
  <c r="S212" i="6"/>
  <c r="S213" i="6"/>
  <c r="S214" i="6"/>
  <c r="S215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30" i="6"/>
  <c r="S231" i="6"/>
  <c r="S232" i="6"/>
  <c r="S233" i="6"/>
  <c r="S234" i="6"/>
  <c r="S235" i="6"/>
  <c r="S236" i="6"/>
  <c r="T201" i="6"/>
  <c r="T202" i="6"/>
  <c r="T203" i="6"/>
  <c r="T206" i="6"/>
  <c r="T210" i="6"/>
  <c r="T211" i="6"/>
  <c r="T212" i="6"/>
  <c r="T213" i="6"/>
  <c r="T215" i="6"/>
  <c r="T218" i="6"/>
  <c r="T219" i="6"/>
  <c r="T220" i="6"/>
  <c r="T221" i="6"/>
  <c r="T222" i="6"/>
  <c r="T225" i="6"/>
  <c r="T226" i="6"/>
  <c r="T227" i="6"/>
  <c r="T228" i="6"/>
  <c r="T230" i="6"/>
  <c r="T233" i="6"/>
  <c r="T234" i="6"/>
  <c r="T236" i="6"/>
  <c r="U200" i="6"/>
  <c r="U201" i="6"/>
  <c r="U203" i="6"/>
  <c r="U204" i="6"/>
  <c r="U206" i="6"/>
  <c r="U209" i="6"/>
  <c r="U210" i="6"/>
  <c r="U213" i="6"/>
  <c r="U217" i="6"/>
  <c r="U218" i="6"/>
  <c r="U220" i="6"/>
  <c r="U225" i="6"/>
  <c r="U227" i="6"/>
  <c r="U228" i="6"/>
  <c r="U232" i="6"/>
  <c r="U233" i="6"/>
  <c r="U235" i="6"/>
  <c r="U236" i="6"/>
  <c r="P194" i="6"/>
  <c r="P164" i="6"/>
  <c r="P168" i="6"/>
  <c r="P172" i="6"/>
  <c r="P190" i="6"/>
  <c r="P163" i="6"/>
  <c r="P189" i="6"/>
  <c r="P153" i="6"/>
  <c r="P154" i="6"/>
  <c r="P155" i="6"/>
  <c r="P161" i="6"/>
  <c r="P162" i="6"/>
  <c r="P169" i="6"/>
  <c r="P170" i="6"/>
  <c r="P177" i="6"/>
  <c r="P179" i="6"/>
  <c r="P180" i="6"/>
  <c r="P187" i="6"/>
  <c r="P188" i="6"/>
  <c r="P160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S120" i="6"/>
  <c r="S132" i="6"/>
  <c r="T120" i="6"/>
  <c r="T132" i="6"/>
  <c r="U120" i="6"/>
  <c r="U132" i="6"/>
  <c r="U208" i="6" l="1"/>
  <c r="T232" i="6"/>
  <c r="T223" i="6"/>
  <c r="P232" i="6"/>
  <c r="P217" i="6"/>
  <c r="P200" i="6"/>
  <c r="P230" i="6"/>
  <c r="P223" i="6"/>
  <c r="P215" i="6"/>
  <c r="P207" i="6"/>
  <c r="P198" i="6"/>
  <c r="U214" i="6"/>
  <c r="U224" i="6"/>
  <c r="P225" i="6"/>
  <c r="P209" i="6"/>
  <c r="P235" i="6"/>
  <c r="P227" i="6"/>
  <c r="P220" i="6"/>
  <c r="P212" i="6"/>
  <c r="P203" i="6"/>
  <c r="P195" i="6"/>
  <c r="U222" i="6"/>
  <c r="T235" i="6"/>
  <c r="P222" i="6"/>
  <c r="U221" i="6"/>
  <c r="U230" i="6"/>
  <c r="U223" i="6"/>
  <c r="U215" i="6"/>
  <c r="U207" i="6"/>
  <c r="T231" i="6"/>
  <c r="T224" i="6"/>
  <c r="T208" i="6"/>
  <c r="P234" i="6"/>
  <c r="P226" i="6"/>
  <c r="P219" i="6"/>
  <c r="P211" i="6"/>
  <c r="P202" i="6"/>
  <c r="P231" i="6"/>
  <c r="P224" i="6"/>
  <c r="P208" i="6"/>
  <c r="P199" i="6"/>
  <c r="P152" i="6"/>
  <c r="P176" i="6"/>
  <c r="P186" i="6"/>
  <c r="P156" i="6"/>
  <c r="P149" i="6"/>
  <c r="P171" i="6"/>
  <c r="P193" i="6"/>
  <c r="P183" i="6"/>
  <c r="P175" i="6"/>
  <c r="P167" i="6"/>
  <c r="P159" i="6"/>
  <c r="P151" i="6"/>
  <c r="P192" i="6"/>
  <c r="P182" i="6"/>
  <c r="P174" i="6"/>
  <c r="P166" i="6"/>
  <c r="P158" i="6"/>
  <c r="P150" i="6"/>
  <c r="P191" i="6"/>
  <c r="P181" i="6"/>
  <c r="P173" i="6"/>
  <c r="P165" i="6"/>
  <c r="P157" i="6"/>
  <c r="S148" i="6" l="1"/>
  <c r="U148" i="6"/>
  <c r="T148" i="6"/>
  <c r="T198" i="6" l="1"/>
  <c r="U197" i="6"/>
  <c r="S197" i="6"/>
  <c r="U199" i="6"/>
  <c r="S199" i="6"/>
  <c r="T199" i="6"/>
  <c r="T195" i="6"/>
  <c r="S196" i="6"/>
  <c r="U196" i="6"/>
  <c r="T197" i="6"/>
  <c r="U195" i="6"/>
  <c r="S195" i="6"/>
  <c r="T196" i="6"/>
  <c r="T194" i="6"/>
  <c r="S198" i="6"/>
  <c r="U198" i="6"/>
  <c r="S194" i="6"/>
  <c r="U194" i="6"/>
  <c r="S192" i="6"/>
  <c r="U192" i="6"/>
  <c r="T162" i="6"/>
  <c r="T192" i="6"/>
  <c r="S176" i="6"/>
  <c r="U176" i="6"/>
  <c r="S165" i="6"/>
  <c r="U165" i="6"/>
  <c r="S154" i="6"/>
  <c r="U154" i="6"/>
  <c r="S179" i="6"/>
  <c r="U179" i="6"/>
  <c r="T186" i="6"/>
  <c r="T154" i="6"/>
  <c r="T190" i="6"/>
  <c r="S151" i="6"/>
  <c r="U151" i="6"/>
  <c r="T169" i="6"/>
  <c r="U191" i="6"/>
  <c r="S191" i="6"/>
  <c r="U171" i="6"/>
  <c r="S171" i="6"/>
  <c r="S190" i="6"/>
  <c r="U190" i="6"/>
  <c r="T193" i="6"/>
  <c r="T151" i="6"/>
  <c r="S187" i="6"/>
  <c r="U187" i="6"/>
  <c r="T155" i="6"/>
  <c r="S174" i="6"/>
  <c r="U174" i="6"/>
  <c r="S150" i="6"/>
  <c r="U150" i="6"/>
  <c r="S166" i="6"/>
  <c r="U166" i="6"/>
  <c r="S186" i="6"/>
  <c r="U186" i="6"/>
  <c r="T166" i="6"/>
  <c r="T165" i="6"/>
  <c r="T157" i="6"/>
  <c r="T171" i="6"/>
  <c r="S193" i="6"/>
  <c r="U193" i="6"/>
  <c r="T159" i="6"/>
  <c r="S153" i="6"/>
  <c r="U153" i="6"/>
  <c r="T191" i="6"/>
  <c r="T153" i="6"/>
  <c r="U189" i="6"/>
  <c r="S189" i="6"/>
  <c r="U160" i="6"/>
  <c r="S160" i="6"/>
  <c r="S161" i="6"/>
  <c r="U161" i="6"/>
  <c r="T187" i="6"/>
  <c r="U155" i="6"/>
  <c r="S155" i="6"/>
  <c r="T174" i="6"/>
  <c r="T150" i="6"/>
  <c r="U181" i="6"/>
  <c r="S181" i="6"/>
  <c r="T189" i="6"/>
  <c r="T160" i="6"/>
  <c r="T161" i="6"/>
  <c r="T180" i="6"/>
  <c r="S152" i="6"/>
  <c r="U152" i="6"/>
  <c r="S158" i="6"/>
  <c r="U158" i="6"/>
  <c r="S173" i="6"/>
  <c r="U173" i="6"/>
  <c r="S188" i="6"/>
  <c r="U188" i="6"/>
  <c r="T163" i="6"/>
  <c r="T181" i="6"/>
  <c r="S162" i="6"/>
  <c r="U162" i="6"/>
  <c r="U183" i="6"/>
  <c r="S183" i="6"/>
  <c r="S180" i="6"/>
  <c r="U180" i="6"/>
  <c r="T152" i="6"/>
  <c r="T158" i="6"/>
  <c r="T173" i="6"/>
  <c r="T188" i="6"/>
  <c r="S163" i="6"/>
  <c r="U163" i="6"/>
  <c r="S156" i="6"/>
  <c r="U156" i="6"/>
  <c r="T183" i="6"/>
  <c r="S170" i="6"/>
  <c r="U170" i="6"/>
  <c r="S172" i="6"/>
  <c r="U172" i="6"/>
  <c r="S182" i="6"/>
  <c r="U182" i="6"/>
  <c r="S177" i="6"/>
  <c r="U177" i="6"/>
  <c r="S168" i="6"/>
  <c r="U168" i="6"/>
  <c r="T170" i="6"/>
  <c r="T172" i="6"/>
  <c r="T182" i="6"/>
  <c r="T177" i="6"/>
  <c r="T168" i="6"/>
  <c r="S164" i="6"/>
  <c r="U164" i="6"/>
  <c r="T156" i="6"/>
  <c r="S157" i="6"/>
  <c r="U157" i="6"/>
  <c r="S169" i="6"/>
  <c r="U169" i="6"/>
  <c r="S159" i="6"/>
  <c r="U159" i="6"/>
  <c r="T149" i="6"/>
  <c r="S167" i="6"/>
  <c r="U167" i="6"/>
  <c r="S175" i="6"/>
  <c r="U175" i="6"/>
  <c r="T164" i="6"/>
  <c r="T176" i="6"/>
  <c r="T179" i="6"/>
  <c r="S149" i="6"/>
  <c r="U149" i="6"/>
  <c r="T167" i="6"/>
  <c r="T175" i="6"/>
  <c r="U113" i="6"/>
  <c r="S113" i="6"/>
  <c r="T147" i="6"/>
  <c r="T137" i="6"/>
  <c r="S108" i="6"/>
  <c r="U108" i="6"/>
  <c r="T133" i="6"/>
  <c r="T106" i="6"/>
  <c r="T128" i="6"/>
  <c r="T111" i="6"/>
  <c r="U129" i="6"/>
  <c r="S129" i="6"/>
  <c r="T143" i="6"/>
  <c r="T135" i="6"/>
  <c r="S115" i="6"/>
  <c r="U115" i="6"/>
  <c r="S123" i="6"/>
  <c r="U123" i="6"/>
  <c r="U145" i="6"/>
  <c r="S145" i="6"/>
  <c r="U142" i="6"/>
  <c r="S142" i="6"/>
  <c r="S116" i="6"/>
  <c r="U116" i="6"/>
  <c r="S106" i="6"/>
  <c r="U106" i="6"/>
  <c r="T113" i="6"/>
  <c r="U119" i="6"/>
  <c r="S119" i="6"/>
  <c r="T129" i="6"/>
  <c r="S143" i="6"/>
  <c r="U143" i="6"/>
  <c r="U135" i="6"/>
  <c r="S135" i="6"/>
  <c r="T115" i="6"/>
  <c r="T123" i="6"/>
  <c r="T145" i="6"/>
  <c r="T142" i="6"/>
  <c r="T116" i="6"/>
  <c r="T119" i="6"/>
  <c r="T126" i="6"/>
  <c r="U137" i="6"/>
  <c r="S137" i="6"/>
  <c r="T108" i="6"/>
  <c r="S138" i="6"/>
  <c r="U138" i="6"/>
  <c r="U133" i="6"/>
  <c r="S133" i="6"/>
  <c r="U136" i="6"/>
  <c r="S136" i="6"/>
  <c r="S114" i="6"/>
  <c r="U114" i="6"/>
  <c r="T139" i="6"/>
  <c r="T109" i="6"/>
  <c r="S139" i="6"/>
  <c r="U139" i="6"/>
  <c r="U117" i="6"/>
  <c r="S117" i="6"/>
  <c r="T146" i="6"/>
  <c r="S140" i="6"/>
  <c r="U140" i="6"/>
  <c r="T140" i="6"/>
  <c r="U126" i="6"/>
  <c r="S126" i="6"/>
  <c r="T138" i="6"/>
  <c r="T136" i="6"/>
  <c r="U118" i="6"/>
  <c r="S118" i="6"/>
  <c r="S147" i="6"/>
  <c r="U147" i="6"/>
  <c r="U121" i="6"/>
  <c r="S121" i="6"/>
  <c r="S131" i="6"/>
  <c r="U131" i="6"/>
  <c r="T117" i="6"/>
  <c r="S146" i="6"/>
  <c r="U146" i="6"/>
  <c r="S107" i="6"/>
  <c r="U107" i="6"/>
  <c r="T121" i="6"/>
  <c r="T131" i="6"/>
  <c r="U112" i="6"/>
  <c r="S112" i="6"/>
  <c r="U144" i="6"/>
  <c r="S144" i="6"/>
  <c r="T124" i="6"/>
  <c r="T107" i="6"/>
  <c r="U134" i="6"/>
  <c r="S134" i="6"/>
  <c r="T122" i="6"/>
  <c r="T130" i="6"/>
  <c r="U110" i="6"/>
  <c r="S110" i="6"/>
  <c r="U141" i="6"/>
  <c r="S141" i="6"/>
  <c r="U125" i="6"/>
  <c r="S125" i="6"/>
  <c r="T114" i="6"/>
  <c r="U109" i="6"/>
  <c r="S109" i="6"/>
  <c r="T118" i="6"/>
  <c r="S124" i="6"/>
  <c r="U124" i="6"/>
  <c r="T112" i="6"/>
  <c r="T144" i="6"/>
  <c r="U128" i="6"/>
  <c r="S128" i="6"/>
  <c r="S111" i="6"/>
  <c r="U111" i="6"/>
  <c r="T134" i="6"/>
  <c r="U122" i="6"/>
  <c r="S122" i="6"/>
  <c r="S130" i="6"/>
  <c r="U130" i="6"/>
  <c r="T110" i="6"/>
  <c r="T141" i="6"/>
  <c r="T125" i="6"/>
  <c r="B105" i="6" l="1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P105" i="6" l="1"/>
  <c r="U105" i="6" l="1"/>
  <c r="T105" i="6"/>
  <c r="P103" i="6"/>
  <c r="P104" i="6"/>
  <c r="P99" i="6"/>
  <c r="T88" i="6" l="1"/>
  <c r="T89" i="6"/>
  <c r="T90" i="6"/>
  <c r="T91" i="6"/>
  <c r="T92" i="6"/>
  <c r="U88" i="6"/>
  <c r="U89" i="6"/>
  <c r="T98" i="6" l="1"/>
  <c r="T93" i="6"/>
  <c r="P91" i="6"/>
  <c r="U94" i="6"/>
  <c r="P92" i="6"/>
  <c r="U91" i="6"/>
  <c r="P90" i="6"/>
  <c r="U99" i="6"/>
  <c r="T95" i="6"/>
  <c r="U92" i="6"/>
  <c r="P95" i="6"/>
  <c r="P87" i="6"/>
  <c r="U90" i="6"/>
  <c r="P100" i="6"/>
  <c r="P98" i="6"/>
  <c r="P94" i="6"/>
  <c r="U95" i="6"/>
  <c r="P93" i="6"/>
  <c r="T94" i="6"/>
  <c r="P97" i="6"/>
  <c r="P89" i="6"/>
  <c r="P96" i="6"/>
  <c r="P88" i="6"/>
  <c r="U97" i="6" l="1"/>
  <c r="U87" i="6"/>
  <c r="U98" i="6"/>
  <c r="U100" i="6"/>
  <c r="T100" i="6"/>
  <c r="T87" i="6"/>
  <c r="T99" i="6"/>
  <c r="T97" i="6"/>
  <c r="U96" i="6"/>
  <c r="T96" i="6"/>
  <c r="U93" i="6"/>
  <c r="T9" i="6" l="1"/>
  <c r="S9" i="6"/>
  <c r="S35" i="6"/>
  <c r="S36" i="6"/>
  <c r="P10" i="6" l="1"/>
  <c r="U10" i="6"/>
  <c r="S10" i="6"/>
  <c r="T10" i="6"/>
  <c r="P9" i="6"/>
  <c r="U9" i="6"/>
  <c r="U35" i="6"/>
  <c r="U36" i="6"/>
  <c r="P36" i="6"/>
  <c r="T35" i="6"/>
  <c r="P35" i="6"/>
  <c r="T36" i="6"/>
  <c r="R8" i="6"/>
  <c r="Q8" i="6"/>
  <c r="A4" i="6" l="1"/>
  <c r="A5" i="6"/>
  <c r="A6" i="6"/>
  <c r="A7" i="6"/>
  <c r="A8" i="6"/>
  <c r="S63" i="6" l="1"/>
  <c r="S41" i="6"/>
  <c r="S79" i="6"/>
  <c r="S45" i="6"/>
  <c r="T85" i="6"/>
  <c r="S69" i="6"/>
  <c r="S51" i="6"/>
  <c r="S83" i="6"/>
  <c r="U51" i="6"/>
  <c r="U50" i="6"/>
  <c r="U32" i="6"/>
  <c r="T31" i="6"/>
  <c r="T17" i="6"/>
  <c r="T8" i="6"/>
  <c r="T7" i="6"/>
  <c r="S86" i="6"/>
  <c r="T86" i="6"/>
  <c r="S85" i="6"/>
  <c r="S84" i="6"/>
  <c r="T84" i="6"/>
  <c r="T33" i="6"/>
  <c r="T34" i="6"/>
  <c r="S33" i="6"/>
  <c r="S34" i="6"/>
  <c r="T64" i="6"/>
  <c r="U76" i="6"/>
  <c r="T21" i="6"/>
  <c r="U21" i="6"/>
  <c r="T27" i="6"/>
  <c r="U27" i="6"/>
  <c r="S82" i="6"/>
  <c r="S81" i="6"/>
  <c r="S80" i="6"/>
  <c r="S77" i="6"/>
  <c r="S76" i="6"/>
  <c r="S75" i="6"/>
  <c r="S73" i="6"/>
  <c r="S71" i="6"/>
  <c r="S70" i="6"/>
  <c r="S68" i="6"/>
  <c r="S67" i="6"/>
  <c r="S65" i="6"/>
  <c r="S64" i="6"/>
  <c r="S62" i="6"/>
  <c r="S61" i="6"/>
  <c r="S60" i="6"/>
  <c r="S59" i="6"/>
  <c r="S58" i="6"/>
  <c r="S57" i="6"/>
  <c r="S56" i="6"/>
  <c r="S55" i="6"/>
  <c r="S53" i="6"/>
  <c r="S52" i="6"/>
  <c r="S50" i="6"/>
  <c r="S49" i="6"/>
  <c r="S48" i="6"/>
  <c r="S47" i="6"/>
  <c r="S46" i="6"/>
  <c r="S43" i="6"/>
  <c r="S42" i="6"/>
  <c r="S39" i="6"/>
  <c r="S37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8" i="6"/>
  <c r="S7" i="6"/>
  <c r="S6" i="6"/>
  <c r="S4" i="6"/>
  <c r="S3" i="6"/>
  <c r="S2" i="6"/>
  <c r="T4" i="6"/>
  <c r="T20" i="6"/>
  <c r="T12" i="6"/>
  <c r="T16" i="6"/>
  <c r="T19" i="6"/>
  <c r="T15" i="6"/>
  <c r="S38" i="6" l="1"/>
  <c r="S40" i="6"/>
  <c r="S44" i="6"/>
  <c r="S54" i="6"/>
  <c r="S66" i="6"/>
  <c r="S72" i="6"/>
  <c r="S74" i="6"/>
  <c r="S78" i="6"/>
  <c r="U5" i="6"/>
  <c r="T5" i="6"/>
  <c r="S5" i="6"/>
  <c r="T2" i="6"/>
  <c r="T58" i="6"/>
  <c r="U85" i="6"/>
  <c r="U84" i="6"/>
  <c r="P85" i="6"/>
  <c r="U86" i="6"/>
  <c r="P84" i="6"/>
  <c r="P86" i="6"/>
  <c r="P34" i="6"/>
  <c r="P33" i="6"/>
  <c r="U33" i="6"/>
  <c r="U34" i="6"/>
  <c r="U30" i="6"/>
  <c r="U17" i="6"/>
  <c r="T67" i="6"/>
  <c r="P27" i="6"/>
  <c r="P50" i="6"/>
  <c r="P51" i="6"/>
  <c r="T50" i="6"/>
  <c r="P21" i="6"/>
  <c r="T51" i="6"/>
  <c r="U58" i="6"/>
  <c r="P58" i="6"/>
  <c r="U64" i="6"/>
  <c r="T29" i="6"/>
  <c r="T18" i="6"/>
  <c r="P5" i="6"/>
  <c r="T52" i="6"/>
  <c r="T11" i="6"/>
  <c r="U12" i="6"/>
  <c r="T3" i="6"/>
  <c r="T13" i="6"/>
  <c r="T25" i="6"/>
  <c r="P32" i="6"/>
  <c r="T28" i="6"/>
  <c r="T26" i="6"/>
  <c r="T76" i="6"/>
  <c r="P76" i="6"/>
  <c r="T32" i="6"/>
  <c r="T6" i="6"/>
  <c r="T14" i="6"/>
  <c r="T24" i="6"/>
  <c r="T30" i="6"/>
  <c r="P64" i="6"/>
  <c r="T48" i="6"/>
  <c r="T40" i="6"/>
  <c r="T37" i="6"/>
  <c r="T56" i="6"/>
  <c r="T72" i="6"/>
  <c r="U6" i="6"/>
  <c r="P30" i="6" l="1"/>
  <c r="U2" i="6"/>
  <c r="P3" i="6"/>
  <c r="U3" i="6"/>
  <c r="U31" i="6"/>
  <c r="P31" i="6"/>
  <c r="P2" i="6"/>
  <c r="P17" i="6"/>
  <c r="T80" i="6"/>
  <c r="P12" i="6"/>
  <c r="U16" i="6"/>
  <c r="T83" i="6"/>
  <c r="T46" i="6"/>
  <c r="T57" i="6"/>
  <c r="T77" i="6"/>
  <c r="T70" i="6"/>
  <c r="U19" i="6"/>
  <c r="P19" i="6"/>
  <c r="T23" i="6"/>
  <c r="T45" i="6"/>
  <c r="T78" i="6"/>
  <c r="P15" i="6"/>
  <c r="U15" i="6"/>
  <c r="P24" i="6"/>
  <c r="P6" i="6"/>
  <c r="P11" i="6"/>
  <c r="U11" i="6"/>
  <c r="T47" i="6"/>
  <c r="T43" i="6"/>
  <c r="T65" i="6"/>
  <c r="T41" i="6"/>
  <c r="T73" i="6"/>
  <c r="T22" i="6"/>
  <c r="T74" i="6"/>
  <c r="U25" i="6"/>
  <c r="P25" i="6"/>
  <c r="T49" i="6"/>
  <c r="T81" i="6"/>
  <c r="U28" i="6"/>
  <c r="P28" i="6"/>
  <c r="T59" i="6"/>
  <c r="T60" i="6"/>
  <c r="T61" i="6"/>
  <c r="T62" i="6"/>
  <c r="T69" i="6"/>
  <c r="T63" i="6"/>
  <c r="P14" i="6"/>
  <c r="T42" i="6"/>
  <c r="T44" i="6"/>
  <c r="P8" i="6"/>
  <c r="U8" i="6"/>
  <c r="T38" i="6"/>
  <c r="T82" i="6"/>
  <c r="T54" i="6"/>
  <c r="P20" i="6"/>
  <c r="U14" i="6"/>
  <c r="U7" i="6"/>
  <c r="P7" i="6"/>
  <c r="U26" i="6"/>
  <c r="P26" i="6"/>
  <c r="T75" i="6"/>
  <c r="T71" i="6"/>
  <c r="U24" i="6"/>
  <c r="U20" i="6"/>
  <c r="T66" i="6"/>
  <c r="U4" i="6"/>
  <c r="P4" i="6"/>
  <c r="T39" i="6"/>
  <c r="T53" i="6"/>
  <c r="P16" i="6"/>
  <c r="P18" i="6"/>
  <c r="U18" i="6"/>
  <c r="T55" i="6" l="1"/>
  <c r="U13" i="6"/>
  <c r="P13" i="6"/>
  <c r="T68" i="6"/>
  <c r="U79" i="6"/>
  <c r="P79" i="6"/>
  <c r="T79" i="6"/>
  <c r="P29" i="6"/>
  <c r="U29" i="6"/>
  <c r="U75" i="6"/>
  <c r="P75" i="6"/>
  <c r="P60" i="6"/>
  <c r="U60" i="6"/>
  <c r="U71" i="6"/>
  <c r="P71" i="6"/>
  <c r="U38" i="6"/>
  <c r="P38" i="6"/>
  <c r="U63" i="6"/>
  <c r="P63" i="6"/>
  <c r="U42" i="6"/>
  <c r="P42" i="6"/>
  <c r="P37" i="6"/>
  <c r="U37" i="6"/>
  <c r="U54" i="6"/>
  <c r="P54" i="6"/>
  <c r="U23" i="6"/>
  <c r="P23" i="6"/>
  <c r="U81" i="6"/>
  <c r="P81" i="6"/>
  <c r="P82" i="6"/>
  <c r="U82" i="6"/>
  <c r="P22" i="6"/>
  <c r="U22" i="6"/>
  <c r="P59" i="6"/>
  <c r="U59" i="6"/>
  <c r="P47" i="6"/>
  <c r="U47" i="6"/>
  <c r="U40" i="6"/>
  <c r="P40" i="6"/>
  <c r="U57" i="6"/>
  <c r="P57" i="6"/>
  <c r="P56" i="6"/>
  <c r="U56" i="6"/>
  <c r="P45" i="6"/>
  <c r="U45" i="6"/>
  <c r="U48" i="6"/>
  <c r="P48" i="6"/>
  <c r="P83" i="6"/>
  <c r="U83" i="6"/>
  <c r="P55" i="6"/>
  <c r="U55" i="6"/>
  <c r="P61" i="6"/>
  <c r="U61" i="6"/>
  <c r="P44" i="6" l="1"/>
  <c r="U44" i="6"/>
  <c r="U53" i="6"/>
  <c r="P53" i="6"/>
  <c r="U80" i="6"/>
  <c r="P80" i="6"/>
  <c r="U67" i="6"/>
  <c r="P67" i="6"/>
  <c r="P65" i="6"/>
  <c r="U65" i="6"/>
  <c r="U41" i="6"/>
  <c r="P41" i="6"/>
  <c r="P70" i="6"/>
  <c r="U70" i="6"/>
  <c r="U66" i="6"/>
  <c r="P66" i="6"/>
  <c r="U43" i="6"/>
  <c r="P43" i="6"/>
  <c r="U62" i="6"/>
  <c r="P62" i="6"/>
  <c r="U69" i="6"/>
  <c r="P69" i="6"/>
  <c r="U49" i="6"/>
  <c r="P49" i="6"/>
  <c r="U52" i="6"/>
  <c r="P52" i="6"/>
  <c r="P77" i="6"/>
  <c r="U77" i="6"/>
  <c r="U72" i="6"/>
  <c r="P72" i="6"/>
  <c r="P46" i="6"/>
  <c r="U46" i="6"/>
  <c r="P68" i="6"/>
  <c r="U68" i="6"/>
  <c r="P74" i="6"/>
  <c r="U74" i="6"/>
  <c r="U39" i="6"/>
  <c r="P39" i="6"/>
  <c r="P73" i="6"/>
  <c r="U73" i="6"/>
  <c r="P78" i="6"/>
  <c r="U78" i="6"/>
  <c r="T229" i="6" l="1"/>
  <c r="P229" i="6" l="1"/>
  <c r="U229" i="6"/>
</calcChain>
</file>

<file path=xl/sharedStrings.xml><?xml version="1.0" encoding="utf-8"?>
<sst xmlns="http://schemas.openxmlformats.org/spreadsheetml/2006/main" count="1065" uniqueCount="155">
  <si>
    <t>Sorting Value</t>
  </si>
  <si>
    <t>Manager</t>
  </si>
  <si>
    <t>Projection</t>
  </si>
  <si>
    <t>US Number</t>
  </si>
  <si>
    <t>US Name</t>
  </si>
  <si>
    <t xml:space="preserve">Revenue Plan </t>
  </si>
  <si>
    <t xml:space="preserve">CCI Plan </t>
  </si>
  <si>
    <t xml:space="preserve">CCI% Plan  </t>
  </si>
  <si>
    <t>Rev Landing</t>
  </si>
  <si>
    <t>CCI  Landing</t>
  </si>
  <si>
    <t xml:space="preserve">CCI% Landing   </t>
  </si>
  <si>
    <t xml:space="preserve">Rev Plan vs Landing </t>
  </si>
  <si>
    <t xml:space="preserve">CCI Plan vs Landing </t>
  </si>
  <si>
    <t>Backlog</t>
  </si>
  <si>
    <t>Customer Group</t>
  </si>
  <si>
    <t>Macro Area</t>
  </si>
  <si>
    <t>Type of Work</t>
  </si>
  <si>
    <t>Period</t>
  </si>
  <si>
    <t>Customer</t>
  </si>
  <si>
    <t>Customer Name</t>
  </si>
  <si>
    <t>Number</t>
  </si>
  <si>
    <t>Name</t>
  </si>
  <si>
    <t>Revenue Plan</t>
  </si>
  <si>
    <t>CCI Plan</t>
  </si>
  <si>
    <t>CCI% Plan</t>
  </si>
  <si>
    <t>Revenue Landing</t>
  </si>
  <si>
    <t>CCI Landing</t>
  </si>
  <si>
    <t>CCI% Landing</t>
  </si>
  <si>
    <t>Rev Plan vs Landing</t>
  </si>
  <si>
    <t>CCI Plan vs Landing</t>
  </si>
  <si>
    <t>Captain America</t>
  </si>
  <si>
    <t>Iron Man</t>
  </si>
  <si>
    <t>Wonder Woman</t>
  </si>
  <si>
    <t>Spiderman</t>
  </si>
  <si>
    <t>Hulk</t>
  </si>
  <si>
    <t>Thor</t>
  </si>
  <si>
    <t>Winter Soldier</t>
  </si>
  <si>
    <t>Vision</t>
  </si>
  <si>
    <t>Wanda Maximof</t>
  </si>
  <si>
    <t>Other</t>
  </si>
  <si>
    <t>Black Widow</t>
  </si>
  <si>
    <t>4. Defensive Services</t>
  </si>
  <si>
    <t>5. Offensive Services</t>
  </si>
  <si>
    <t>2. World Security</t>
  </si>
  <si>
    <t>1. Friendly Neighborhood service</t>
  </si>
  <si>
    <t>3. Dethrone tyranny</t>
  </si>
  <si>
    <t>ID</t>
  </si>
  <si>
    <t>US Government</t>
  </si>
  <si>
    <t>Government</t>
  </si>
  <si>
    <t>Political</t>
  </si>
  <si>
    <t>The Battalion</t>
  </si>
  <si>
    <t>The Called</t>
  </si>
  <si>
    <t>Celestials</t>
  </si>
  <si>
    <t>Contingency</t>
  </si>
  <si>
    <t>Crazy Eight</t>
  </si>
  <si>
    <t>Crusaders</t>
  </si>
  <si>
    <t>Daily Globe</t>
  </si>
  <si>
    <t>Dawn of the White Light</t>
  </si>
  <si>
    <t>Delta Network</t>
  </si>
  <si>
    <t>Deviants</t>
  </si>
  <si>
    <t>Eternals</t>
  </si>
  <si>
    <t>Excelsior (see Loners)</t>
  </si>
  <si>
    <t>Fantastic Five</t>
  </si>
  <si>
    <t>Fearsome Foursome</t>
  </si>
  <si>
    <t>Femizons</t>
  </si>
  <si>
    <t>Femme Fatales</t>
  </si>
  <si>
    <t>Freedom Force</t>
  </si>
  <si>
    <t>Future Foundation</t>
  </si>
  <si>
    <t>The Garrison</t>
  </si>
  <si>
    <t>Giants</t>
  </si>
  <si>
    <t>Gods</t>
  </si>
  <si>
    <t>Grapplers</t>
  </si>
  <si>
    <t>Hand</t>
  </si>
  <si>
    <t>Heliopolitans</t>
  </si>
  <si>
    <t>The Hellbent</t>
  </si>
  <si>
    <t>Horsemen of Apocalypse</t>
  </si>
  <si>
    <t>Howling Commandos (Sgt. Fury)</t>
  </si>
  <si>
    <t>Humanity's Last Stand</t>
  </si>
  <si>
    <t>Imperial Guard</t>
  </si>
  <si>
    <t>The Initiative</t>
  </si>
  <si>
    <t>League of Losers</t>
  </si>
  <si>
    <t>Lebeau Clan</t>
  </si>
  <si>
    <t>Lemurians</t>
  </si>
  <si>
    <t>Liberators</t>
  </si>
  <si>
    <t>Lizard Men</t>
  </si>
  <si>
    <t>Maelstrom's Minions</t>
  </si>
  <si>
    <t>Maggia</t>
  </si>
  <si>
    <t>Mega Morphs</t>
  </si>
  <si>
    <t>MI-13</t>
  </si>
  <si>
    <t>Micronauts</t>
  </si>
  <si>
    <t>Mighty Avengers</t>
  </si>
  <si>
    <t>Monster Hunters</t>
  </si>
  <si>
    <t>Mutant Force (see Resistants)</t>
  </si>
  <si>
    <t>New Men</t>
  </si>
  <si>
    <t>New X-Men</t>
  </si>
  <si>
    <t>Night Shift</t>
  </si>
  <si>
    <t>O-Force</t>
  </si>
  <si>
    <t>People's Defense Force</t>
  </si>
  <si>
    <t>Press Gang</t>
  </si>
  <si>
    <t>Psionex</t>
  </si>
  <si>
    <t>Savage Land Races</t>
  </si>
  <si>
    <t>Sentinels</t>
  </si>
  <si>
    <t>Sinister Six</t>
  </si>
  <si>
    <t>Skeleton Crew</t>
  </si>
  <si>
    <t>Special Executive</t>
  </si>
  <si>
    <t>The Spinsterhood</t>
  </si>
  <si>
    <t>Squadron Supreme</t>
  </si>
  <si>
    <t>Starforce</t>
  </si>
  <si>
    <t>Starjammers</t>
  </si>
  <si>
    <t>S.T.R.I.K.E.</t>
  </si>
  <si>
    <t>Styx and Stone</t>
  </si>
  <si>
    <t>Super-Axis</t>
  </si>
  <si>
    <t>TNTNT (Ultraverse)</t>
  </si>
  <si>
    <t>Terror Inc.</t>
  </si>
  <si>
    <t>U-Foes</t>
  </si>
  <si>
    <t>Underground</t>
  </si>
  <si>
    <t>Vanguard</t>
  </si>
  <si>
    <t>Vault</t>
  </si>
  <si>
    <t>Warriors Three</t>
  </si>
  <si>
    <t>Warwolves</t>
  </si>
  <si>
    <t>West Coast Avengers</t>
  </si>
  <si>
    <t>Wild Pack</t>
  </si>
  <si>
    <t>Xavier's Security Enforcers</t>
  </si>
  <si>
    <t>X-Corps</t>
  </si>
  <si>
    <t>X-Statix</t>
  </si>
  <si>
    <t>Zodiac</t>
  </si>
  <si>
    <t>Legion Of Galactic Guardians 2099 (Amalgam Comics)</t>
  </si>
  <si>
    <t>Sinister Society (Amalgam Comics)</t>
  </si>
  <si>
    <t>The Strangers (Ultraverse)</t>
  </si>
  <si>
    <t>X-Men 2099 (Marvel 2099)</t>
  </si>
  <si>
    <t>Etiquetas de columna</t>
  </si>
  <si>
    <t>Total Captain America</t>
  </si>
  <si>
    <t>Total Other</t>
  </si>
  <si>
    <t>Total Iron Man</t>
  </si>
  <si>
    <t>Total Spiderman</t>
  </si>
  <si>
    <t>Total Vision</t>
  </si>
  <si>
    <t>Total Winter Soldier</t>
  </si>
  <si>
    <t>Total Black Widow</t>
  </si>
  <si>
    <t>Total Thor</t>
  </si>
  <si>
    <t>Total Wonder Woman</t>
  </si>
  <si>
    <t>Total Hulk</t>
  </si>
  <si>
    <t>Total Wanda Maximof</t>
  </si>
  <si>
    <t>Total Backlog</t>
  </si>
  <si>
    <t>Total general</t>
  </si>
  <si>
    <t>EU Government</t>
  </si>
  <si>
    <t>Europe</t>
  </si>
  <si>
    <t>Hawkeye</t>
  </si>
  <si>
    <t>Civilians</t>
  </si>
  <si>
    <t>Earth Civilians</t>
  </si>
  <si>
    <t>Secret Organizations</t>
  </si>
  <si>
    <t>Organization</t>
  </si>
  <si>
    <t>Public Organization</t>
  </si>
  <si>
    <t>Security</t>
  </si>
  <si>
    <t>Total Hawkeye</t>
  </si>
  <si>
    <t>MARVEL Products 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</si>
</sst>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;\(#,##0\);0"/>
    <numFmt numFmtId="165" formatCode="#,##0.0;\(#,##0.0\);0"/>
    <numFmt numFmtId="166" formatCode="0.0%"/>
    <numFmt numFmtId="167" formatCode="[$-409]mmm\-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u/>
      <sz val="11"/>
      <color rgb="FF0D44A0"/>
      <name val="Arial"/>
      <family val="2"/>
    </font>
    <font>
      <b/>
      <sz val="15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8" tint="-0.249977111117893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9" fillId="0" borderId="0"/>
    <xf numFmtId="0" fontId="25" fillId="0" borderId="0"/>
    <xf numFmtId="9" fontId="1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/>
    </xf>
    <xf numFmtId="0" fontId="20" fillId="0" borderId="0" xfId="0" pivotButton="1" applyFont="1"/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43" fontId="23" fillId="36" borderId="16" xfId="0" applyNumberFormat="1" applyFont="1" applyFill="1" applyBorder="1"/>
    <xf numFmtId="0" fontId="22" fillId="37" borderId="17" xfId="0" applyFont="1" applyFill="1" applyBorder="1"/>
    <xf numFmtId="43" fontId="23" fillId="37" borderId="17" xfId="0" applyNumberFormat="1" applyFont="1" applyFill="1" applyBorder="1"/>
    <xf numFmtId="167" fontId="0" fillId="0" borderId="0" xfId="0" applyNumberFormat="1"/>
    <xf numFmtId="0" fontId="24" fillId="0" borderId="0" xfId="0" applyFont="1" applyAlignment="1">
      <alignment horizontal="center" vertical="center"/>
    </xf>
    <xf numFmtId="0" fontId="0" fillId="0" borderId="0" xfId="0"/>
    <xf numFmtId="43" fontId="0" fillId="0" borderId="0" xfId="0" applyNumberFormat="1"/>
    <xf numFmtId="0" fontId="0" fillId="0" borderId="0" xfId="0" applyFill="1"/>
    <xf numFmtId="14" fontId="0" fillId="0" borderId="0" xfId="0" applyNumberFormat="1"/>
    <xf numFmtId="2" fontId="0" fillId="0" borderId="0" xfId="0" applyNumberFormat="1"/>
    <xf numFmtId="14" fontId="0" fillId="0" borderId="0" xfId="0" applyNumberFormat="1" applyFill="1"/>
    <xf numFmtId="0" fontId="22" fillId="35" borderId="13" xfId="0" applyFont="1" applyFill="1" applyBorder="1"/>
    <xf numFmtId="0" fontId="22" fillId="35" borderId="14" xfId="0" applyFont="1" applyFill="1" applyBorder="1"/>
    <xf numFmtId="0" fontId="22" fillId="35" borderId="15" xfId="0" applyFont="1" applyFill="1" applyBorder="1"/>
    <xf numFmtId="0" fontId="22" fillId="36" borderId="16" xfId="0" applyFont="1" applyFill="1" applyBorder="1"/>
    <xf numFmtId="43" fontId="0" fillId="0" borderId="16" xfId="0" applyNumberFormat="1" applyFont="1" applyFill="1" applyBorder="1"/>
    <xf numFmtId="0" fontId="0" fillId="0" borderId="0" xfId="0" pivotButton="1"/>
    <xf numFmtId="0" fontId="0" fillId="0" borderId="0" xfId="0"/>
    <xf numFmtId="0" fontId="0" fillId="0" borderId="0" xfId="0" applyFill="1"/>
    <xf numFmtId="14" fontId="0" fillId="0" borderId="0" xfId="0" applyNumberFormat="1" applyFill="1"/>
    <xf numFmtId="4" fontId="0" fillId="0" borderId="0" xfId="0" applyNumberFormat="1" applyFill="1"/>
    <xf numFmtId="0" fontId="14" fillId="0" borderId="0" xfId="0" applyFont="1"/>
    <xf numFmtId="0" fontId="26" fillId="0" borderId="0" xfId="0" applyFont="1" applyFill="1"/>
    <xf numFmtId="0" fontId="0" fillId="38" borderId="0" xfId="0" applyFill="1"/>
    <xf numFmtId="0" fontId="0" fillId="38" borderId="0" xfId="0" applyFill="1" applyAlignment="1">
      <alignment horizontal="left"/>
    </xf>
    <xf numFmtId="2" fontId="0" fillId="38" borderId="0" xfId="0" applyNumberFormat="1" applyFill="1"/>
    <xf numFmtId="0" fontId="0" fillId="0" borderId="0" xfId="0" applyNumberFormat="1" applyFill="1"/>
    <xf numFmtId="0" fontId="21" fillId="34" borderId="10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21" fillId="34" borderId="12" xfId="0" applyFont="1" applyFill="1" applyBorder="1" applyAlignment="1">
      <alignment horizontal="center" vertical="center"/>
    </xf>
    <xf numFmtId="0" fontId="28" fillId="0" borderId="0" xfId="0" applyFont="1" applyAlignment="1">
      <alignment horizontal="left" vertical="center" wrapText="1" indent="1"/>
    </xf>
    <xf numFmtId="0" fontId="30" fillId="0" borderId="0" xfId="51" applyAlignment="1">
      <alignment horizontal="left" vertical="center" wrapText="1" indent="1"/>
    </xf>
    <xf numFmtId="0" fontId="27" fillId="0" borderId="0" xfId="0" applyFont="1" applyAlignment="1">
      <alignment horizontal="left" vertical="center" wrapText="1" indent="1"/>
    </xf>
    <xf numFmtId="0" fontId="29" fillId="0" borderId="0" xfId="0" applyFont="1" applyAlignment="1">
      <alignment vertical="center" wrapText="1"/>
    </xf>
    <xf numFmtId="0" fontId="30" fillId="0" borderId="0" xfId="51" applyAlignment="1">
      <alignment horizontal="left" vertical="center" wrapText="1" indent="2"/>
    </xf>
    <xf numFmtId="0" fontId="26" fillId="0" borderId="0" xfId="0" applyFont="1"/>
    <xf numFmtId="0" fontId="1" fillId="10" borderId="18" xfId="19" applyBorder="1"/>
    <xf numFmtId="0" fontId="17" fillId="9" borderId="10" xfId="18" applyBorder="1" applyAlignment="1">
      <alignment horizontal="center" vertical="center"/>
    </xf>
  </cellXfs>
  <cellStyles count="5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xcelNumberFormat" xfId="42" xr:uid="{00000000-0005-0000-0000-00001B000000}"/>
    <cellStyle name="excelNumberFormat 2" xfId="44" xr:uid="{2D34D277-0FE0-4DB4-A843-EF4BB656EA01}"/>
    <cellStyle name="excelPercentFormat" xfId="43" xr:uid="{00000000-0005-0000-0000-00001C000000}"/>
    <cellStyle name="Hipervínculo" xfId="51" builtinId="8"/>
    <cellStyle name="Incorrecto" xfId="7" builtinId="27" customBuiltin="1"/>
    <cellStyle name="Neutral" xfId="8" builtinId="28" customBuiltin="1"/>
    <cellStyle name="Normal" xfId="0" builtinId="0"/>
    <cellStyle name="Normal 2" xfId="45" xr:uid="{04B70F50-0E4C-4A3B-B6FD-83C8C90947BD}"/>
    <cellStyle name="Normal 2 2" xfId="49" xr:uid="{A70D42C8-A434-4213-9BC7-31F8CFAC9199}"/>
    <cellStyle name="Normal 3" xfId="46" xr:uid="{C0DFC344-2F88-4B49-ABBC-24E2978C0B1C}"/>
    <cellStyle name="Normal 4" xfId="47" xr:uid="{354A4ED5-E62F-4AF9-8019-6791DB65A533}"/>
    <cellStyle name="Notas" xfId="15" builtinId="10" customBuiltin="1"/>
    <cellStyle name="Percent 2" xfId="50" xr:uid="{1245E26B-370D-4F4E-AECE-D5A7BB9A335E}"/>
    <cellStyle name="Percent 3" xfId="48" xr:uid="{B739A534-1275-48AA-A3E9-45A60CE948A5}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13">
    <dxf>
      <numFmt numFmtId="35" formatCode="_(* #,##0.00_);_(* \(#,##0.00\);_(* &quot;-&quot;??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auto="1"/>
      </font>
    </dxf>
    <dxf>
      <fill>
        <patternFill patternType="solid">
          <bgColor theme="4" tint="0.39997558519241921"/>
        </patternFill>
      </fill>
    </dxf>
    <dxf>
      <fill>
        <patternFill>
          <bgColor theme="3" tint="0.39997558519241921"/>
        </patternFill>
      </fill>
    </dxf>
    <dxf>
      <border>
        <horizontal style="thin">
          <color theme="3" tint="0.39994506668294322"/>
        </horizontal>
      </border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499984740745262"/>
        </patternFill>
      </fill>
    </dxf>
    <dxf>
      <font>
        <color theme="0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z val="12"/>
      </font>
    </dxf>
    <dxf>
      <font>
        <sz val="12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</border>
    </dxf>
    <dxf>
      <border>
        <top style="thin">
          <color indexed="64"/>
        </top>
        <bottom style="double">
          <color indexed="64"/>
        </bottom>
      </border>
    </dxf>
    <dxf>
      <font>
        <color auto="1"/>
      </font>
    </dxf>
    <dxf>
      <font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</font>
    </dxf>
    <dxf>
      <numFmt numFmtId="35" formatCode="_(* #,##0.00_);_(* \(#,##0.00\);_(* &quot;-&quot;??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auto="1"/>
      </font>
    </dxf>
    <dxf>
      <fill>
        <patternFill patternType="solid">
          <bgColor theme="4" tint="0.39997558519241921"/>
        </patternFill>
      </fill>
    </dxf>
    <dxf>
      <fill>
        <patternFill>
          <bgColor theme="3" tint="0.39997558519241921"/>
        </patternFill>
      </fill>
    </dxf>
    <dxf>
      <border>
        <horizontal style="thin">
          <color theme="3" tint="0.39994506668294322"/>
        </horizontal>
      </border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499984740745262"/>
        </patternFill>
      </fill>
    </dxf>
    <dxf>
      <font>
        <color theme="0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z val="12"/>
      </font>
    </dxf>
    <dxf>
      <font>
        <sz val="12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</border>
    </dxf>
    <dxf>
      <border>
        <top style="thin">
          <color indexed="64"/>
        </top>
        <bottom style="double">
          <color indexed="64"/>
        </bottom>
      </border>
    </dxf>
    <dxf>
      <font>
        <color auto="1"/>
      </font>
    </dxf>
    <dxf>
      <font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</font>
    </dxf>
    <dxf>
      <numFmt numFmtId="35" formatCode="_(* #,##0.00_);_(* \(#,##0.00\);_(* &quot;-&quot;??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color auto="1"/>
      </font>
    </dxf>
    <dxf>
      <fill>
        <patternFill patternType="solid">
          <bgColor theme="4" tint="0.39997558519241921"/>
        </patternFill>
      </fill>
    </dxf>
    <dxf>
      <fill>
        <patternFill>
          <bgColor theme="3" tint="0.39997558519241921"/>
        </patternFill>
      </fill>
    </dxf>
    <dxf>
      <border>
        <horizontal style="thin">
          <color theme="3" tint="0.39994506668294322"/>
        </horizontal>
      </border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499984740745262"/>
        </patternFill>
      </fill>
    </dxf>
    <dxf>
      <font>
        <color theme="0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z val="12"/>
      </font>
    </dxf>
    <dxf>
      <font>
        <sz val="12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top style="thin">
          <color indexed="64"/>
        </top>
      </border>
    </dxf>
    <dxf>
      <border>
        <top style="thin">
          <color indexed="64"/>
        </top>
        <bottom style="double">
          <color indexed="64"/>
        </bottom>
      </border>
    </dxf>
    <dxf>
      <font>
        <color auto="1"/>
      </font>
    </dxf>
    <dxf>
      <font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  <fill>
        <patternFill>
          <fgColor indexed="64"/>
          <bgColor rgb="FFD9D9D9"/>
        </patternFill>
      </fill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color auto="1"/>
      </font>
    </dxf>
    <dxf>
      <border outline="0">
        <bottom style="hair">
          <color auto="1"/>
        </bottom>
      </border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D9D9D9"/>
        </patternFill>
      </fill>
    </dxf>
    <dxf>
      <fill>
        <patternFill patternType="solid">
          <fgColor indexed="64"/>
          <bgColor rgb="FFD9D9D9"/>
        </patternFill>
      </fill>
    </dxf>
    <dxf>
      <fill>
        <patternFill>
          <fgColor indexed="64"/>
          <bgColor rgb="FFD9D9D9"/>
        </patternFill>
      </fill>
    </dxf>
    <dxf>
      <numFmt numFmtId="2" formatCode="0.00"/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D9D9D9"/>
        </patternFill>
      </fill>
    </dxf>
    <dxf>
      <fill>
        <patternFill>
          <fgColor indexed="64"/>
          <bgColor rgb="FFD9D9D9"/>
        </patternFill>
      </fill>
    </dxf>
    <dxf>
      <numFmt numFmtId="19" formatCode="m/d/yyyy"/>
    </dxf>
    <dxf>
      <fill>
        <patternFill>
          <fgColor indexed="64"/>
          <bgColor rgb="FFD9D9D9"/>
        </patternFill>
      </fill>
    </dxf>
    <dxf>
      <border outline="0">
        <bottom style="hair">
          <color auto="1"/>
        </bottom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border>
        <top style="thin">
          <color indexed="64"/>
        </top>
        <bottom style="double">
          <color indexed="64"/>
        </bottom>
      </border>
    </dxf>
    <dxf>
      <border>
        <top style="thin">
          <color indexed="64"/>
        </top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auto="1"/>
      </font>
    </dxf>
    <dxf>
      <font>
        <color theme="0"/>
      </font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249977111117893"/>
        </patternFill>
      </fill>
    </dxf>
    <dxf>
      <border>
        <horizontal style="thin">
          <color theme="3" tint="0.39994506668294322"/>
        </horizontal>
      </border>
    </dxf>
    <dxf>
      <fill>
        <patternFill>
          <bgColor theme="3" tint="0.39997558519241921"/>
        </patternFill>
      </fill>
    </dxf>
    <dxf>
      <fill>
        <patternFill patternType="solid">
          <bgColor theme="4" tint="0.39997558519241921"/>
        </patternFill>
      </fill>
    </dxf>
    <dxf>
      <font>
        <color auto="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35" formatCode="_(* #,##0.00_);_(* \(#,##0.00\);_(* &quot;-&quot;??_);_(@_)"/>
    </dxf>
  </dxfs>
  <tableStyles count="0" defaultTableStyle="TableStyleMedium2" defaultPivotStyle="PivotStyleLight16"/>
  <colors>
    <mruColors>
      <color rgb="FFFFFFFF"/>
      <color rgb="FFD9D9D9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-1</xdr:colOff>
      <xdr:row>3</xdr:row>
      <xdr:rowOff>56242</xdr:rowOff>
    </xdr:from>
    <xdr:to>
      <xdr:col>17</xdr:col>
      <xdr:colOff>390979</xdr:colOff>
      <xdr:row>14</xdr:row>
      <xdr:rowOff>197301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eriod 1">
              <a:extLst>
                <a:ext uri="{FF2B5EF4-FFF2-40B4-BE49-F238E27FC236}">
                  <a16:creationId xmlns:a16="http://schemas.microsoft.com/office/drawing/2014/main" id="{EFEAD538-02E8-4C4D-9A8F-DE65670DF4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io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05963" y="450849"/>
              <a:ext cx="1710873" cy="23726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go Lacheta" refreshedDate="44540.509577430559" createdVersion="6" refreshedVersion="7" minRefreshableVersion="3" recordCount="521" xr:uid="{1D3E69B7-8431-4E42-B2D5-AE5A3D06A68B}">
  <cacheSource type="worksheet">
    <worksheetSource name="DATA"/>
  </cacheSource>
  <cacheFields count="24">
    <cacheField name="Sorting Value" numFmtId="0">
      <sharedItems containsBlank="1" containsMixedTypes="1" containsNumber="1" containsInteger="1" minValue="0" maxValue="0" count="15">
        <s v="Captain America"/>
        <m/>
        <s v="d.bose"/>
        <s v="Spiderman"/>
        <s v="Black Widow"/>
        <s v="Wonder Woman"/>
        <s v="Hulk"/>
        <s v="Iron Man"/>
        <s v="Vision"/>
        <s v="Winter Soldier"/>
        <s v="Thor"/>
        <s v="Hawkeye"/>
        <s v="Other"/>
        <s v="Wanda Maximof"/>
        <n v="0" u="1"/>
      </sharedItems>
    </cacheField>
    <cacheField name="Projection" numFmtId="0">
      <sharedItems containsBlank="1" count="4">
        <s v="Backlog"/>
        <s v="Phasing"/>
        <m u="1"/>
        <s v="Speculative" u="1"/>
      </sharedItems>
    </cacheField>
    <cacheField name="Period" numFmtId="14">
      <sharedItems containsSemiMixedTypes="0" containsNonDate="0" containsDate="1" containsString="0" minDate="2020-07-01T00:00:00" maxDate="2022-02-02T00:00:00" count="20">
        <d v="2020-12-01T00:00:00"/>
        <d v="2021-01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0-08-01T00:00:00" u="1"/>
        <d v="2020-07-01T00:00:00" u="1"/>
        <d v="2021-05-01T00:00:00" u="1"/>
        <d v="2021-04-01T00:00:00" u="1"/>
        <d v="2021-03-01T00:00:00" u="1"/>
        <d v="2021-02-01T00:00:00" u="1"/>
        <d v="2020-11-01T00:00:00" u="1"/>
        <d v="2020-10-01T00:00:00" u="1"/>
        <d v="2020-09-01T00:00:00" u="1"/>
      </sharedItems>
    </cacheField>
    <cacheField name="Customer" numFmtId="0">
      <sharedItems containsSemiMixedTypes="0" containsString="0" containsNumber="1" containsInteger="1" minValue="7847054" maxValue="20028782"/>
    </cacheField>
    <cacheField name="Customer Name" numFmtId="0">
      <sharedItems/>
    </cacheField>
    <cacheField name="Customer Group" numFmtId="0">
      <sharedItems containsMixedTypes="1" containsNumber="1" containsInteger="1" minValue="0" maxValue="0" count="5">
        <s v="Europe"/>
        <s v="Civilians"/>
        <s v="Organization"/>
        <s v="Government"/>
        <n v="0" u="1"/>
      </sharedItems>
    </cacheField>
    <cacheField name="US Number" numFmtId="0">
      <sharedItems containsSemiMixedTypes="0" containsString="0" containsNumber="1" minValue="0" maxValue="9940376973" count="275">
        <n v="940159096"/>
        <n v="940185383"/>
        <n v="940314049"/>
        <n v="940314339"/>
        <n v="940350068"/>
        <n v="940219754"/>
        <n v="940324947"/>
        <n v="940260590"/>
        <n v="940275849"/>
        <n v="940281242"/>
        <n v="940320135"/>
        <n v="940323304"/>
        <n v="940340766"/>
        <n v="940302504"/>
        <n v="940311163"/>
        <n v="940351708"/>
        <n v="940327469"/>
        <n v="940327951"/>
        <n v="940330869"/>
        <n v="940337336"/>
        <n v="940336869"/>
        <n v="940340206"/>
        <n v="940302459"/>
        <n v="940344401"/>
        <n v="940350696"/>
        <n v="940351033"/>
        <n v="940314050"/>
        <n v="940352209"/>
        <n v="940314053"/>
        <n v="940270414"/>
        <n v="940294522"/>
        <n v="940292366"/>
        <n v="940296271"/>
        <n v="940302138"/>
        <n v="940251254"/>
        <n v="940322046"/>
        <n v="940286480"/>
        <n v="940352208"/>
        <n v="940295318"/>
        <n v="940304772"/>
        <n v="940323130"/>
        <n v="940270275"/>
        <n v="940351088"/>
        <n v="940353189"/>
        <n v="940353636"/>
        <n v="940354604"/>
        <n v="940355363"/>
        <n v="940366122"/>
        <n v="940366600"/>
        <n v="940365112"/>
        <n v="940360392"/>
        <n v="940361466"/>
        <n v="940374176"/>
        <n v="940358515"/>
        <n v="940358810"/>
        <n v="940124156"/>
        <n v="940309358"/>
        <n v="940166390"/>
        <n v="940377750"/>
        <n v="0" u="1"/>
        <n v="11291734" u="1"/>
        <n v="9940365823" u="1"/>
        <n v="11049608" u="1"/>
        <n v="11080848" u="1"/>
        <n v="11350167" u="1"/>
        <n v="11351058" u="1"/>
        <n v="11467088" u="1"/>
        <n v="9940344833" u="1"/>
        <n v="9940364335" u="1"/>
        <n v="11446569" u="1"/>
        <n v="9940184606" u="1"/>
        <n v="11342475" u="1"/>
        <n v="11406501" u="1"/>
        <n v="11408766" u="1"/>
        <n v="11447390" u="1"/>
        <n v="11464524" u="1"/>
        <n v="9940308654" u="1"/>
        <n v="9940321269" u="1"/>
        <n v="9940326692" u="1"/>
        <n v="11403425" u="1"/>
        <n v="11463964" u="1"/>
        <n v="9940319358" u="1"/>
        <n v="11045672" u="1"/>
        <n v="11209177" u="1"/>
        <n v="11398400" u="1"/>
        <n v="9940165613" u="1"/>
        <n v="11301690" u="1"/>
        <n v="11345103" u="1"/>
        <n v="122864210" u="1"/>
        <n v="9940259813" u="1"/>
        <n v="11250507" u="1"/>
        <n v="11449710" u="1"/>
        <n v="81712975" u="1"/>
        <n v="9940353827" u="1"/>
        <n v="11386914" u="1"/>
        <n v="9940324127" u="1"/>
        <n v="9940350256" u="1"/>
        <n v="9940357738" u="1"/>
        <n v="11138477" u="1"/>
        <n v="9940191192" u="1"/>
        <n v="11280643" u="1"/>
        <n v="11439841" u="1"/>
        <n v="105328245" u="1"/>
        <n v="9940285703" u="1"/>
        <n v="9940303995" u="1"/>
        <n v="9940350931" u="1"/>
        <n v="11456487" u="1"/>
        <n v="74090212" u="1"/>
        <n v="9940351431" u="1"/>
        <n v="9940355688" u="1"/>
        <n v="116247492" u="1"/>
        <n v="11257703" u="1"/>
        <n v="11259809" u="1"/>
        <n v="11464455" u="1"/>
        <n v="9940349919" u="1"/>
        <n v="11345096" u="1"/>
        <n v="11363035" u="1"/>
        <n v="11081647" u="1"/>
        <n v="9940336559" u="1"/>
        <n v="11229421" u="1"/>
        <n v="9940320042" u="1"/>
        <n v="11220823" u="1"/>
        <n v="11230076" u="1"/>
        <n v="11304484" u="1"/>
        <n v="73651107" u="1"/>
        <n v="116215022" u="1"/>
        <n v="9940313273" u="1"/>
        <n v="9940322527" u="1"/>
        <n v="10987951" u="1"/>
        <n v="11290939" u="1"/>
        <n v="11449814" u="1"/>
        <n v="9940313276" u="1"/>
        <n v="11138479" u="1"/>
        <n v="116247485" u="1"/>
        <n v="9940343624" u="1"/>
        <n v="11184976" u="1"/>
        <n v="9940336006" u="1"/>
        <n v="11327962" u="1"/>
        <n v="9940123379" u="1"/>
        <n v="9940330092" u="1"/>
        <n v="9940340411" u="1"/>
        <n v="11345097" u="1"/>
        <n v="11422755" u="1"/>
        <n v="11465844" u="1"/>
        <n v="73916623" u="1"/>
        <n v="9940250477" u="1"/>
        <n v="9940308581" u="1"/>
        <n v="9940317480" u="1"/>
        <n v="11284171" u="1"/>
        <n v="11345105" u="1"/>
        <n v="9940310386" u="1"/>
        <n v="11251645" u="1"/>
        <n v="11342604" u="1"/>
        <n v="9940336092" u="1"/>
        <n v="73917033" u="1"/>
        <n v="9940339429" u="1"/>
        <n v="9940365345" u="1"/>
        <n v="11258304" u="1"/>
        <n v="11441531" u="1"/>
        <n v="940360419" u="1"/>
        <n v="9940301682" u="1"/>
        <n v="11251101" u="1"/>
        <n v="79288113" u="1"/>
        <n v="9940266586" u="1"/>
        <n v="11228871" u="1"/>
        <n v="11320074" u="1"/>
        <n v="11427103" u="1"/>
        <n v="11212651" u="1"/>
        <n v="11436853" u="1"/>
        <n v="105545741" u="1"/>
        <n v="9940250356" u="1"/>
        <n v="9940322353" u="1"/>
        <n v="11340538" u="1"/>
        <n v="9940293745" u="1"/>
        <n v="11162518" u="1"/>
        <n v="105545504" u="1"/>
        <n v="9940323850" u="1"/>
        <n v="9940359615" u="1"/>
        <n v="11318812" u="1"/>
        <n v="11416824" u="1"/>
        <n v="11457318" u="1"/>
        <n v="11345106" u="1"/>
        <n v="9940193400" u="1"/>
        <n v="9940351432" u="1"/>
        <n v="11331072" u="1"/>
        <n v="79288132" u="1"/>
        <n v="9940360689" u="1"/>
        <n v="11444601" u="1"/>
        <n v="11448987" u="1"/>
        <n v="81700063" u="1"/>
        <n v="9940242895" u="1"/>
        <n v="9940294541" u="1"/>
        <n v="11386918" u="1"/>
        <n v="11405417" u="1"/>
        <n v="11456947" u="1"/>
        <n v="11462470" u="1"/>
        <n v="116247486" u="1"/>
        <n v="11207935" u="1"/>
        <n v="11445043" u="1"/>
        <n v="81711886" u="1"/>
        <n v="9940158319" u="1"/>
        <n v="11278548" u="1"/>
        <n v="11446345" u="1"/>
        <n v="9940359642" u="1"/>
        <n v="89850634" u="1"/>
        <n v="9940269637" u="1"/>
        <n v="9940301727" u="1"/>
        <n v="11165446" u="1"/>
        <n v="11249675" u="1"/>
        <n v="9940269498" u="1"/>
        <n v="11420809" u="1"/>
        <n v="97597812" u="1"/>
        <n v="9940324170" u="1"/>
        <n v="11387147" u="1"/>
        <n v="9940191445" u="1"/>
        <n v="9940354586" u="1"/>
        <n v="11260247" u="1"/>
        <n v="11349020" u="1"/>
        <n v="11451742" u="1"/>
        <n v="9940194714" u="1"/>
        <n v="9940198004" u="1"/>
        <n v="9940295494" u="1"/>
        <n v="11208653" u="1"/>
        <n v="11254086" u="1"/>
        <n v="11437305" u="1"/>
        <n v="81700233" u="1"/>
        <n v="9940280465" u="1"/>
        <n v="9940339989" u="1"/>
        <n v="11305214" u="1"/>
        <n v="11462471" u="1"/>
        <n v="9940321200" u="1"/>
        <n v="9940350311" u="1"/>
        <n v="11212322" u="1"/>
        <n v="11328439" u="1"/>
        <n v="9940349039" u="1"/>
        <n v="11421764" u="1"/>
        <n v="9940376973" u="1"/>
        <n v="11296402" u="1"/>
        <n v="105545618" u="1"/>
        <n v="9940258824" u="1"/>
        <n v="9940373399" u="1"/>
        <n v="9940352412" u="1"/>
        <n v="11087639" u="1"/>
        <n v="11345108" u="1"/>
        <n v="11408077" u="1"/>
        <n v="89818225" u="1"/>
        <n v="9940291589" u="1"/>
        <n v="11207984" u="1"/>
        <n v="9940275072" u="1"/>
        <n v="11103890" u="1"/>
        <n v="11384238" u="1"/>
        <n v="105545370" u="1"/>
        <n v="9940301944" u="1"/>
        <n v="9940358033" u="1"/>
        <n v="11202501" u="1"/>
        <n v="11209878" u="1"/>
        <n v="11462472" u="1"/>
        <n v="11251026" u="1"/>
        <n v="9940352859" u="1"/>
        <n v="11100435" u="1"/>
        <n v="11290636" u="1"/>
        <n v="11413001" u="1"/>
        <n v="11464366" u="1"/>
        <n v="97449117" u="1"/>
        <n v="9940301361" u="1"/>
        <n v="11249677" u="1"/>
        <n v="15575947.75" u="1"/>
        <n v="116247491" u="1"/>
        <n v="9940218977" u="1"/>
        <n v="9940349291" u="1"/>
        <n v="9940313272" u="1"/>
        <n v="11199623" u="1"/>
        <n v="9940353368" u="1"/>
        <n v="9940313562" u="1"/>
        <n v="9940327174" u="1"/>
      </sharedItems>
    </cacheField>
    <cacheField name="US Name" numFmtId="0">
      <sharedItems containsMixedTypes="1" containsNumber="1" containsInteger="1" minValue="0" maxValue="11258304" count="85">
        <s v="Mega Morphs"/>
        <s v="The Garrison"/>
        <s v="Delta Network"/>
        <s v="Skeleton Crew"/>
        <s v="Terror Inc."/>
        <s v="Giants"/>
        <s v="X-Men 2099 (Marvel 2099)"/>
        <s v="The Initiative"/>
        <s v="Super-Axis"/>
        <s v="Grapplers"/>
        <s v="Wild Pack"/>
        <s v="New X-Men"/>
        <s v="The Hellbent"/>
        <s v="Horsemen of Apocalypse"/>
        <s v="Eternals"/>
        <s v="Xavier's Security Enforcers"/>
        <s v="Imperial Guard"/>
        <s v="Maggia"/>
        <s v="Humanity's Last Stand"/>
        <s v="Night Shift"/>
        <s v="Heliopolitans"/>
        <s v="Vanguard"/>
        <s v="The Strangers (Ultraverse)"/>
        <s v="Starforce"/>
        <s v="Styx and Stone"/>
        <s v="Gods"/>
        <s v="Mighty Avengers"/>
        <s v="Monster Hunters"/>
        <s v="Savage Land Races"/>
        <s v="The Called"/>
        <s v="Lebeau Clan"/>
        <s v="X-Statix"/>
        <s v="Warriors Three"/>
        <s v="Starjammers"/>
        <s v="Dawn of the White Light"/>
        <s v="Maelstrom's Minions"/>
        <s v="Freedom Force"/>
        <s v="Legion Of Galactic Guardians 2099 (Amalgam Comics)"/>
        <s v="Special Executive"/>
        <s v="The Battalion"/>
        <s v="O-Force"/>
        <s v="People's Defense Force"/>
        <s v="Crazy Eight"/>
        <s v="Mutant Force (see Resistants)"/>
        <s v="Lizard Men"/>
        <s v="MI-13"/>
        <s v="Contingency"/>
        <s v="Hand"/>
        <s v="Warwolves"/>
        <s v="Squadron Supreme"/>
        <s v="Deviants"/>
        <s v="Sinister Society (Amalgam Comics)"/>
        <s v="X-Corps"/>
        <s v="Psionex"/>
        <s v="Sentinels"/>
        <s v="The Spinsterhood"/>
        <s v="Howling Commandos (Sgt. Fury)"/>
        <s v="League of Losers"/>
        <s v="Excelsior (see Loners)"/>
        <s v="New Men"/>
        <s v="Vault"/>
        <s v="Future Foundation"/>
        <s v="Micronauts"/>
        <s v="Fearsome Foursome"/>
        <s v="Zodiac"/>
        <s v="U-Foes"/>
        <s v="Femizons"/>
        <s v="Sinister Six"/>
        <s v="Daily Globe"/>
        <s v="Underground"/>
        <s v="Press Gang"/>
        <s v="Crusaders"/>
        <s v="S.T.R.I.K.E."/>
        <s v="West Coast Avengers"/>
        <s v="TNTNT (Ultraverse)"/>
        <s v="Femme Fatales"/>
        <s v="Liberators"/>
        <s v="Lemurians"/>
        <n v="0" u="1"/>
        <n v="11209177" u="1"/>
        <n v="11230076" u="1"/>
        <n v="11258304" u="1"/>
        <n v="11251101" u="1"/>
        <n v="11249675" u="1"/>
        <n v="11212322" u="1"/>
      </sharedItems>
    </cacheField>
    <cacheField name="Number" numFmtId="0">
      <sharedItems containsSemiMixedTypes="0" containsString="0" containsNumber="1" containsInteger="1" minValue="940124156" maxValue="940377750" count="78">
        <n v="940159096"/>
        <n v="940185383"/>
        <n v="940191969"/>
        <n v="940192222"/>
        <n v="940194177"/>
        <n v="940195491"/>
        <n v="940198781"/>
        <n v="940350068"/>
        <n v="940341188"/>
        <n v="940198806"/>
        <n v="940219754"/>
        <n v="940324947"/>
        <n v="940260590"/>
        <n v="940275849"/>
        <n v="940281242"/>
        <n v="940320135"/>
        <n v="940323304"/>
        <n v="940340766"/>
        <n v="940302504"/>
        <n v="940311163"/>
        <n v="940320819"/>
        <n v="940327469"/>
        <n v="940327951"/>
        <n v="940330869"/>
        <n v="940324904"/>
        <n v="940324627"/>
        <n v="940336869"/>
        <n v="940340206"/>
        <n v="940302459"/>
        <n v="940344401"/>
        <n v="940336783"/>
        <n v="940350696"/>
        <n v="940351033"/>
        <n v="940243672"/>
        <n v="940259601"/>
        <n v="940267363"/>
        <n v="940270414"/>
        <n v="940294522"/>
        <n v="940292366"/>
        <n v="940296271"/>
        <n v="940302138"/>
        <n v="940251133"/>
        <n v="940251254"/>
        <n v="940322046"/>
        <n v="940286480"/>
        <n v="940321977"/>
        <n v="940295318"/>
        <n v="940302721"/>
        <n v="940304772"/>
        <n v="940323130"/>
        <n v="940337336"/>
        <n v="940270275"/>
        <n v="940351088"/>
        <n v="940353189"/>
        <n v="940353636"/>
        <n v="940314049"/>
        <n v="940352209"/>
        <n v="940314053"/>
        <n v="940351708"/>
        <n v="940352208"/>
        <n v="940314339"/>
        <n v="940314050"/>
        <n v="940354604"/>
        <n v="940345610"/>
        <n v="940355363"/>
        <n v="940349816"/>
        <n v="940366122"/>
        <n v="940366600"/>
        <n v="940365112"/>
        <n v="940360392"/>
        <n v="940361466"/>
        <n v="940374176"/>
        <n v="940358515"/>
        <n v="940358810"/>
        <n v="940124156"/>
        <n v="940309358"/>
        <n v="940166390"/>
        <n v="940377750"/>
      </sharedItems>
    </cacheField>
    <cacheField name="Name" numFmtId="0">
      <sharedItems count="78">
        <s v="Mega Morphs"/>
        <s v="The Garrison"/>
        <s v="Delta Network"/>
        <s v="Skeleton Crew"/>
        <s v="Terror Inc."/>
        <s v="Giants"/>
        <s v="X-Men 2099 (Marvel 2099)"/>
        <s v="The Initiative"/>
        <s v="Super-Axis"/>
        <s v="Grapplers"/>
        <s v="Wild Pack"/>
        <s v="New X-Men"/>
        <s v="The Hellbent"/>
        <s v="Horsemen of Apocalypse"/>
        <s v="Eternals"/>
        <s v="Xavier's Security Enforcers"/>
        <s v="Imperial Guard"/>
        <s v="Maggia"/>
        <s v="Humanity's Last Stand"/>
        <s v="Night Shift"/>
        <s v="Heliopolitans"/>
        <s v="Vanguard"/>
        <s v="The Strangers (Ultraverse)"/>
        <s v="Starforce"/>
        <s v="Styx and Stone"/>
        <s v="Gods"/>
        <s v="Mighty Avengers"/>
        <s v="Monster Hunters"/>
        <s v="Savage Land Races"/>
        <s v="The Called"/>
        <s v="Lebeau Clan"/>
        <s v="X-Statix"/>
        <s v="Warriors Three"/>
        <s v="Starjammers"/>
        <s v="Dawn of the White Light"/>
        <s v="Maelstrom's Minions"/>
        <s v="Freedom Force"/>
        <s v="Legion Of Galactic Guardians 2099 (Amalgam Comics)"/>
        <s v="Special Executive"/>
        <s v="The Battalion"/>
        <s v="O-Force"/>
        <s v="People's Defense Force"/>
        <s v="Crazy Eight"/>
        <s v="Mutant Force (see Resistants)"/>
        <s v="Lizard Men"/>
        <s v="MI-13"/>
        <s v="Contingency"/>
        <s v="Hand"/>
        <s v="Warwolves"/>
        <s v="Squadron Supreme"/>
        <s v="Deviants"/>
        <s v="Sinister Society (Amalgam Comics)"/>
        <s v="X-Corps"/>
        <s v="Psionex"/>
        <s v="Sentinels"/>
        <s v="The Spinsterhood"/>
        <s v="Howling Commandos (Sgt. Fury)"/>
        <s v="League of Losers"/>
        <s v="Excelsior (see Loners)"/>
        <s v="New Men"/>
        <s v="Vault"/>
        <s v="Future Foundation"/>
        <s v="Micronauts"/>
        <s v="Fearsome Foursome"/>
        <s v="Zodiac"/>
        <s v="U-Foes"/>
        <s v="Femizons"/>
        <s v="Sinister Six"/>
        <s v="Daily Globe"/>
        <s v="Underground"/>
        <s v="Press Gang"/>
        <s v="Crusaders"/>
        <s v="S.T.R.I.K.E."/>
        <s v="West Coast Avengers"/>
        <s v="TNTNT (Ultraverse)"/>
        <s v="Femme Fatales"/>
        <s v="Liberators"/>
        <s v="Lemurians"/>
      </sharedItems>
    </cacheField>
    <cacheField name="Macro Area" numFmtId="0">
      <sharedItems/>
    </cacheField>
    <cacheField name="Type of Work" numFmtId="0">
      <sharedItems/>
    </cacheField>
    <cacheField name="Manager" numFmtId="0">
      <sharedItems containsMixedTypes="1" containsNumber="1" containsInteger="1" minValue="0" maxValue="0" count="13">
        <s v="Captain America"/>
        <s v="Other"/>
        <s v="Spiderman"/>
        <s v="Black Widow"/>
        <s v="Wonder Woman"/>
        <s v="Hulk"/>
        <s v="Iron Man"/>
        <s v="Vision"/>
        <s v="Winter Soldier"/>
        <s v="Thor"/>
        <s v="Hawkeye"/>
        <s v="Wanda Maximof"/>
        <n v="0" u="1"/>
      </sharedItems>
    </cacheField>
    <cacheField name="Revenue Plan" numFmtId="0">
      <sharedItems containsSemiMixedTypes="0" containsString="0" containsNumber="1" containsInteger="1" minValue="5" maxValue="35"/>
    </cacheField>
    <cacheField name="CCI Plan" numFmtId="2">
      <sharedItems containsSemiMixedTypes="0" containsString="0" containsNumber="1" minValue="0.3" maxValue="16.169999999999998"/>
    </cacheField>
    <cacheField name="CCI% Plan" numFmtId="0">
      <sharedItems containsString="0" containsBlank="1" containsNumber="1" minValue="0.05" maxValue="0.5"/>
    </cacheField>
    <cacheField name="Revenue Landing" numFmtId="0">
      <sharedItems containsString="0" containsBlank="1" containsNumber="1" minValue="-14.0884911273647" maxValue="2707.1572719401211"/>
    </cacheField>
    <cacheField name="CCI Landing" numFmtId="0">
      <sharedItems containsString="0" containsBlank="1" containsNumber="1" minValue="-218.81306520000001" maxValue="1180.1279984558266"/>
    </cacheField>
    <cacheField name="CCI% Landing" numFmtId="0">
      <sharedItems containsSemiMixedTypes="0" containsString="0" containsNumber="1" minValue="-56.919775344541144" maxValue="202501.01249999998"/>
    </cacheField>
    <cacheField name="Rev Plan vs Landing" numFmtId="0">
      <sharedItems containsString="0" containsBlank="1" containsNumber="1" minValue="-40.799999999999997" maxValue="2676.1572719401211"/>
    </cacheField>
    <cacheField name="CCI Plan vs Landing" numFmtId="0">
      <sharedItems containsString="0" containsBlank="1" containsNumber="1" minValue="-220.34306520000001" maxValue="1173.3079984558267"/>
    </cacheField>
    <cacheField name="CCI% Plan " numFmtId="0" formula="IFERROR('CCI Plan'/'Revenue Plan',0)" databaseField="0"/>
    <cacheField name="CCI% Actuals  " numFmtId="0" formula="IFERROR(#NAME?/#NAME?,0)" databaseField="0"/>
    <cacheField name="CCI% Landing  " numFmtId="0" formula=" IFERROR('CCI Landing'/'Revenue Landing',0)" databaseField="0"/>
  </cacheFields>
  <extLst>
    <ext xmlns:x14="http://schemas.microsoft.com/office/spreadsheetml/2009/9/main" uri="{725AE2AE-9491-48be-B2B4-4EB974FC3084}">
      <x14:pivotCacheDefinition pivotCacheId="12918230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x v="0"/>
    <x v="0"/>
    <x v="0"/>
    <n v="10012699"/>
    <s v="EU Government"/>
    <x v="0"/>
    <x v="0"/>
    <x v="0"/>
    <x v="0"/>
    <x v="0"/>
    <s v="2. World Security"/>
    <s v="Security"/>
    <x v="0"/>
    <n v="6"/>
    <n v="2.34"/>
    <n v="0.38999999999999996"/>
    <n v="7"/>
    <n v="2.0299999999999998"/>
    <n v="0.28999999999999998"/>
    <n v="1"/>
    <n v="-0.31000000000000005"/>
  </r>
  <r>
    <x v="0"/>
    <x v="0"/>
    <x v="0"/>
    <n v="10051562"/>
    <s v="EU Government"/>
    <x v="0"/>
    <x v="1"/>
    <x v="1"/>
    <x v="1"/>
    <x v="1"/>
    <s v="2. World Security"/>
    <s v="Security"/>
    <x v="0"/>
    <n v="17"/>
    <n v="4.59"/>
    <n v="0.27"/>
    <n v="105"/>
    <n v="10.14"/>
    <n v="9.6571428571428572E-2"/>
    <n v="88"/>
    <n v="5.5500000000000007"/>
  </r>
  <r>
    <x v="0"/>
    <x v="0"/>
    <x v="0"/>
    <n v="20028782"/>
    <s v="Earth Civilians"/>
    <x v="1"/>
    <x v="2"/>
    <x v="2"/>
    <x v="2"/>
    <x v="2"/>
    <s v="2. World Security"/>
    <s v="Security"/>
    <x v="0"/>
    <n v="13"/>
    <n v="1.3"/>
    <n v="0.1"/>
    <n v="44.702919347910317"/>
    <n v="23.639961657903424"/>
    <n v="0.52882366527161717"/>
    <n v="31.702919347910317"/>
    <n v="22.339961657903423"/>
  </r>
  <r>
    <x v="0"/>
    <x v="0"/>
    <x v="0"/>
    <n v="20028782"/>
    <s v="Earth Civilians"/>
    <x v="1"/>
    <x v="2"/>
    <x v="3"/>
    <x v="3"/>
    <x v="3"/>
    <s v="2. World Security"/>
    <s v="Security"/>
    <x v="0"/>
    <n v="13"/>
    <n v="2.86"/>
    <n v="0.22"/>
    <n v="13.65"/>
    <n v="3.0030000000000001"/>
    <n v="0.22"/>
    <n v="0.65000000000000036"/>
    <n v="0.14300000000000024"/>
  </r>
  <r>
    <x v="0"/>
    <x v="0"/>
    <x v="0"/>
    <n v="20028782"/>
    <s v="Earth Civilians"/>
    <x v="1"/>
    <x v="2"/>
    <x v="4"/>
    <x v="4"/>
    <x v="4"/>
    <s v="2. World Security"/>
    <s v="Security"/>
    <x v="0"/>
    <n v="11"/>
    <n v="0.77"/>
    <n v="7.0000000000000007E-2"/>
    <n v="5.3792282202110755"/>
    <n v="2.3633866727520059"/>
    <n v="0.4393542300124364"/>
    <n v="-5.6207717797889245"/>
    <n v="1.5933866727520059"/>
  </r>
  <r>
    <x v="0"/>
    <x v="0"/>
    <x v="0"/>
    <n v="7847054"/>
    <s v="Public Organization"/>
    <x v="2"/>
    <x v="3"/>
    <x v="5"/>
    <x v="5"/>
    <x v="5"/>
    <s v="2. World Security"/>
    <s v="Security"/>
    <x v="0"/>
    <n v="32"/>
    <n v="15.36"/>
    <n v="0.48"/>
    <n v="0"/>
    <n v="3.9373799323132928"/>
    <n v="0"/>
    <n v="-32"/>
    <n v="-11.422620067686706"/>
  </r>
  <r>
    <x v="0"/>
    <x v="0"/>
    <x v="0"/>
    <n v="7847054"/>
    <s v="Public Organization"/>
    <x v="2"/>
    <x v="3"/>
    <x v="6"/>
    <x v="6"/>
    <x v="6"/>
    <s v="2. World Security"/>
    <s v="Security"/>
    <x v="0"/>
    <n v="11"/>
    <n v="2.75"/>
    <n v="0.25"/>
    <n v="83.160000000000011"/>
    <n v="34.020000000000003"/>
    <n v="0.40909090909090906"/>
    <n v="72.160000000000011"/>
    <n v="31.270000000000003"/>
  </r>
  <r>
    <x v="1"/>
    <x v="0"/>
    <x v="0"/>
    <n v="10051562"/>
    <s v="EU Government"/>
    <x v="0"/>
    <x v="4"/>
    <x v="7"/>
    <x v="7"/>
    <x v="7"/>
    <s v="2. World Security"/>
    <s v="Security"/>
    <x v="1"/>
    <n v="6"/>
    <n v="2.82"/>
    <n v="0.47"/>
    <m/>
    <n v="0"/>
    <n v="0"/>
    <n v="-6"/>
    <n v="-2.82"/>
  </r>
  <r>
    <x v="2"/>
    <x v="0"/>
    <x v="0"/>
    <n v="20028782"/>
    <s v="Earth Civilians"/>
    <x v="1"/>
    <x v="3"/>
    <x v="8"/>
    <x v="8"/>
    <x v="8"/>
    <s v="2. World Security"/>
    <s v="Security"/>
    <x v="0"/>
    <n v="10"/>
    <n v="4.2"/>
    <n v="0.42000000000000004"/>
    <n v="10.5"/>
    <n v="4.41"/>
    <n v="0.42000000000000004"/>
    <n v="0.5"/>
    <n v="0.20999999999999996"/>
  </r>
  <r>
    <x v="0"/>
    <x v="0"/>
    <x v="0"/>
    <n v="20028782"/>
    <s v="Earth Civilians"/>
    <x v="1"/>
    <x v="3"/>
    <x v="9"/>
    <x v="9"/>
    <x v="9"/>
    <s v="2. World Security"/>
    <s v="Security"/>
    <x v="0"/>
    <n v="7"/>
    <n v="1.1900000000000002"/>
    <n v="0.17"/>
    <n v="0"/>
    <n v="18.296184891657958"/>
    <n v="0"/>
    <n v="-7"/>
    <n v="17.106184891657957"/>
  </r>
  <r>
    <x v="0"/>
    <x v="0"/>
    <x v="0"/>
    <n v="10051562"/>
    <s v="EU Government"/>
    <x v="0"/>
    <x v="5"/>
    <x v="10"/>
    <x v="10"/>
    <x v="10"/>
    <s v="2. World Security"/>
    <s v="Security"/>
    <x v="0"/>
    <n v="17"/>
    <n v="3.23"/>
    <n v="0.19"/>
    <n v="29.867999999999999"/>
    <n v="-15.842009743712879"/>
    <n v="-0.53040075477811977"/>
    <n v="12.867999999999999"/>
    <n v="-19.072009743712879"/>
  </r>
  <r>
    <x v="3"/>
    <x v="0"/>
    <x v="0"/>
    <n v="7847054"/>
    <s v="Public Organization"/>
    <x v="2"/>
    <x v="6"/>
    <x v="11"/>
    <x v="11"/>
    <x v="11"/>
    <s v="3. Dethrone tyranny"/>
    <s v="Political"/>
    <x v="2"/>
    <n v="18"/>
    <n v="1.8"/>
    <n v="0.1"/>
    <n v="0"/>
    <n v="-0.181225"/>
    <n v="0"/>
    <n v="-18"/>
    <n v="-1.981225"/>
  </r>
  <r>
    <x v="0"/>
    <x v="0"/>
    <x v="0"/>
    <n v="7847054"/>
    <s v="Public Organization"/>
    <x v="2"/>
    <x v="7"/>
    <x v="12"/>
    <x v="12"/>
    <x v="12"/>
    <s v="2. World Security"/>
    <s v="Security"/>
    <x v="0"/>
    <n v="15"/>
    <n v="3.15"/>
    <n v="0.21"/>
    <n v="100"/>
    <n v="100"/>
    <n v="1"/>
    <n v="85"/>
    <n v="96.85"/>
  </r>
  <r>
    <x v="0"/>
    <x v="0"/>
    <x v="0"/>
    <n v="10051562"/>
    <s v="EU Government"/>
    <x v="0"/>
    <x v="8"/>
    <x v="13"/>
    <x v="13"/>
    <x v="13"/>
    <s v="1. Friendly Neighborhood service"/>
    <s v="Political"/>
    <x v="0"/>
    <n v="17"/>
    <n v="1.53"/>
    <n v="0.09"/>
    <n v="8.1"/>
    <n v="-48.12"/>
    <n v="-5.9407407407407407"/>
    <n v="-8.9"/>
    <n v="-49.65"/>
  </r>
  <r>
    <x v="0"/>
    <x v="0"/>
    <x v="0"/>
    <n v="10051562"/>
    <s v="EU Government"/>
    <x v="0"/>
    <x v="9"/>
    <x v="14"/>
    <x v="14"/>
    <x v="14"/>
    <s v="2. World Security"/>
    <s v="Security"/>
    <x v="0"/>
    <n v="13"/>
    <n v="3.9"/>
    <n v="0.3"/>
    <n v="18.266999999999999"/>
    <n v="4.9455712959999998"/>
    <n v="0.27073801368588163"/>
    <n v="5.2669999999999995"/>
    <n v="1.0455712959999999"/>
  </r>
  <r>
    <x v="3"/>
    <x v="0"/>
    <x v="0"/>
    <n v="7951124"/>
    <s v="Secret Organizations"/>
    <x v="2"/>
    <x v="10"/>
    <x v="15"/>
    <x v="15"/>
    <x v="15"/>
    <s v="3. Dethrone tyranny"/>
    <s v="Political"/>
    <x v="2"/>
    <n v="13"/>
    <n v="5.33"/>
    <n v="0.41000000000000003"/>
    <n v="63.823999999999998"/>
    <n v="-27.832575452477798"/>
    <n v="-0.43608322030079277"/>
    <n v="50.823999999999998"/>
    <n v="-33.162575452477796"/>
  </r>
  <r>
    <x v="3"/>
    <x v="0"/>
    <x v="0"/>
    <n v="7951124"/>
    <s v="Secret Organizations"/>
    <x v="2"/>
    <x v="11"/>
    <x v="16"/>
    <x v="16"/>
    <x v="16"/>
    <s v="3. Dethrone tyranny"/>
    <s v="Political"/>
    <x v="2"/>
    <n v="8"/>
    <n v="0.64"/>
    <n v="0.08"/>
    <n v="340.36007000000001"/>
    <n v="136"/>
    <n v="0.39957683637801578"/>
    <n v="332.36007000000001"/>
    <n v="135.36000000000001"/>
  </r>
  <r>
    <x v="4"/>
    <x v="0"/>
    <x v="0"/>
    <n v="13605106"/>
    <s v="US Government"/>
    <x v="3"/>
    <x v="12"/>
    <x v="17"/>
    <x v="17"/>
    <x v="17"/>
    <s v="3. Dethrone tyranny"/>
    <s v="Political"/>
    <x v="3"/>
    <n v="34"/>
    <n v="6.46"/>
    <n v="0.19"/>
    <n v="0"/>
    <n v="-1.1171886171885999"/>
    <n v="0"/>
    <n v="-34"/>
    <n v="-7.5771886171886003"/>
  </r>
  <r>
    <x v="4"/>
    <x v="0"/>
    <x v="0"/>
    <n v="13605106"/>
    <s v="US Government"/>
    <x v="3"/>
    <x v="13"/>
    <x v="18"/>
    <x v="18"/>
    <x v="18"/>
    <s v="3. Dethrone tyranny"/>
    <s v="Political"/>
    <x v="3"/>
    <n v="5"/>
    <n v="0.5"/>
    <n v="0.1"/>
    <n v="0"/>
    <n v="-2.2000000000000002"/>
    <n v="0"/>
    <n v="-5"/>
    <n v="-2.7"/>
  </r>
  <r>
    <x v="0"/>
    <x v="0"/>
    <x v="0"/>
    <n v="20028782"/>
    <s v="Earth Civilians"/>
    <x v="1"/>
    <x v="14"/>
    <x v="19"/>
    <x v="19"/>
    <x v="19"/>
    <s v="1. Friendly Neighborhood service"/>
    <s v="Political"/>
    <x v="0"/>
    <n v="31"/>
    <n v="8.6800000000000015"/>
    <n v="0.28000000000000003"/>
    <n v="0"/>
    <n v="0"/>
    <n v="0"/>
    <n v="-31"/>
    <n v="-8.6800000000000015"/>
  </r>
  <r>
    <x v="0"/>
    <x v="0"/>
    <x v="0"/>
    <n v="20028782"/>
    <s v="Earth Civilians"/>
    <x v="1"/>
    <x v="15"/>
    <x v="20"/>
    <x v="20"/>
    <x v="20"/>
    <s v="2. World Security"/>
    <s v="Security"/>
    <x v="0"/>
    <n v="31"/>
    <n v="13.02"/>
    <n v="0.42"/>
    <n v="49.5"/>
    <n v="14.284630053912849"/>
    <n v="0.28857838492753229"/>
    <n v="18.5"/>
    <n v="1.2646300539128497"/>
  </r>
  <r>
    <x v="0"/>
    <x v="0"/>
    <x v="0"/>
    <n v="20028782"/>
    <s v="Earth Civilians"/>
    <x v="1"/>
    <x v="15"/>
    <x v="20"/>
    <x v="20"/>
    <x v="20"/>
    <s v="2. World Security"/>
    <s v="Security"/>
    <x v="0"/>
    <n v="16"/>
    <n v="7.84"/>
    <n v="0.49"/>
    <n v="49.5"/>
    <n v="14.284630053912849"/>
    <n v="0.28857838492753229"/>
    <n v="33.5"/>
    <n v="6.4446300539128494"/>
  </r>
  <r>
    <x v="0"/>
    <x v="0"/>
    <x v="0"/>
    <n v="10051562"/>
    <s v="EU Government"/>
    <x v="0"/>
    <x v="16"/>
    <x v="21"/>
    <x v="21"/>
    <x v="21"/>
    <s v="1. Friendly Neighborhood service"/>
    <s v="Political"/>
    <x v="0"/>
    <n v="22"/>
    <n v="1.54"/>
    <n v="7.0000000000000007E-2"/>
    <n v="34.5"/>
    <n v="12.382756973747801"/>
    <n v="0.35892049199268988"/>
    <n v="12.5"/>
    <n v="10.8427569737478"/>
  </r>
  <r>
    <x v="5"/>
    <x v="0"/>
    <x v="0"/>
    <n v="7951124"/>
    <s v="Secret Organizations"/>
    <x v="2"/>
    <x v="17"/>
    <x v="22"/>
    <x v="22"/>
    <x v="22"/>
    <s v="1. Friendly Neighborhood service"/>
    <s v="Political"/>
    <x v="4"/>
    <n v="15"/>
    <n v="5.55"/>
    <n v="0.37"/>
    <n v="40.363999999999997"/>
    <n v="19.2318130223277"/>
    <n v="0.47645954371042765"/>
    <n v="25.363999999999997"/>
    <n v="13.681813022327699"/>
  </r>
  <r>
    <x v="4"/>
    <x v="0"/>
    <x v="0"/>
    <n v="13605106"/>
    <s v="US Government"/>
    <x v="3"/>
    <x v="18"/>
    <x v="23"/>
    <x v="23"/>
    <x v="23"/>
    <s v="3. Dethrone tyranny"/>
    <s v="Political"/>
    <x v="3"/>
    <n v="20"/>
    <n v="3"/>
    <n v="0.15"/>
    <n v="99.79"/>
    <n v="38.99"/>
    <n v="0.39072051307746269"/>
    <n v="79.790000000000006"/>
    <n v="35.99"/>
  </r>
  <r>
    <x v="6"/>
    <x v="0"/>
    <x v="0"/>
    <n v="10051562"/>
    <s v="EU Government"/>
    <x v="0"/>
    <x v="19"/>
    <x v="24"/>
    <x v="24"/>
    <x v="24"/>
    <s v="4. Defensive Services"/>
    <s v="Security"/>
    <x v="5"/>
    <n v="6"/>
    <n v="2.0999999999999996"/>
    <n v="0.34999999999999992"/>
    <n v="0"/>
    <n v="0"/>
    <n v="0"/>
    <n v="-6"/>
    <n v="-2.0999999999999996"/>
  </r>
  <r>
    <x v="6"/>
    <x v="0"/>
    <x v="0"/>
    <n v="10058140"/>
    <s v="EU Government"/>
    <x v="0"/>
    <x v="19"/>
    <x v="25"/>
    <x v="25"/>
    <x v="25"/>
    <s v="4. Defensive Services"/>
    <s v="Security"/>
    <x v="5"/>
    <n v="26"/>
    <n v="9.36"/>
    <n v="0.36"/>
    <n v="636.09"/>
    <n v="-129.38999999999999"/>
    <n v="-0.203414611139933"/>
    <n v="610.09"/>
    <n v="-138.75"/>
  </r>
  <r>
    <x v="0"/>
    <x v="0"/>
    <x v="0"/>
    <n v="20028782"/>
    <s v="Earth Civilians"/>
    <x v="1"/>
    <x v="20"/>
    <x v="26"/>
    <x v="26"/>
    <x v="26"/>
    <s v="2. World Security"/>
    <s v="Security"/>
    <x v="0"/>
    <n v="25"/>
    <n v="5.25"/>
    <n v="0.21"/>
    <n v="-1.0000000000000001E-5"/>
    <n v="-2.0250101250000001"/>
    <n v="202501.01249999998"/>
    <n v="-25.00001"/>
    <n v="-7.2750101249999997"/>
  </r>
  <r>
    <x v="0"/>
    <x v="0"/>
    <x v="0"/>
    <n v="10051562"/>
    <s v="EU Government"/>
    <x v="0"/>
    <x v="21"/>
    <x v="27"/>
    <x v="27"/>
    <x v="27"/>
    <s v="4. Defensive Services"/>
    <s v="Security"/>
    <x v="0"/>
    <n v="32"/>
    <n v="2.2400000000000002"/>
    <n v="7.0000000000000007E-2"/>
    <n v="13.727"/>
    <n v="0.47342427999999898"/>
    <n v="3.4488546659867336E-2"/>
    <n v="-18.273"/>
    <n v="-1.7665757200000012"/>
  </r>
  <r>
    <x v="0"/>
    <x v="0"/>
    <x v="0"/>
    <n v="20028782"/>
    <s v="Earth Civilians"/>
    <x v="1"/>
    <x v="22"/>
    <x v="28"/>
    <x v="28"/>
    <x v="28"/>
    <s v="2. World Security"/>
    <s v="Security"/>
    <x v="0"/>
    <n v="25"/>
    <n v="7.5"/>
    <n v="0.3"/>
    <n v="12.026"/>
    <n v="2.6734545124000002"/>
    <n v="0.22230621257275904"/>
    <n v="-12.974"/>
    <n v="-4.8265454875999998"/>
  </r>
  <r>
    <x v="0"/>
    <x v="0"/>
    <x v="0"/>
    <n v="20028782"/>
    <s v="Earth Civilians"/>
    <x v="1"/>
    <x v="23"/>
    <x v="29"/>
    <x v="29"/>
    <x v="29"/>
    <s v="2. World Security"/>
    <s v="Security"/>
    <x v="0"/>
    <n v="6"/>
    <n v="2.2800000000000002"/>
    <n v="0.38000000000000006"/>
    <n v="167"/>
    <n v="57"/>
    <n v="0.3413173652694611"/>
    <n v="161"/>
    <n v="54.72"/>
  </r>
  <r>
    <x v="0"/>
    <x v="0"/>
    <x v="0"/>
    <n v="20028782"/>
    <s v="Earth Civilians"/>
    <x v="1"/>
    <x v="3"/>
    <x v="8"/>
    <x v="8"/>
    <x v="8"/>
    <s v="2. World Security"/>
    <s v="Security"/>
    <x v="0"/>
    <n v="15"/>
    <n v="7.1999999999999993"/>
    <n v="0.47999999999999993"/>
    <n v="0"/>
    <n v="0"/>
    <n v="0"/>
    <n v="-15"/>
    <n v="-7.1999999999999993"/>
  </r>
  <r>
    <x v="0"/>
    <x v="0"/>
    <x v="0"/>
    <n v="20028782"/>
    <s v="Earth Civilians"/>
    <x v="1"/>
    <x v="3"/>
    <x v="30"/>
    <x v="30"/>
    <x v="30"/>
    <s v="2. World Security"/>
    <s v="Security"/>
    <x v="0"/>
    <n v="15"/>
    <n v="6.1499999999999995"/>
    <n v="0.41"/>
    <n v="0"/>
    <n v="0"/>
    <n v="0"/>
    <n v="-15"/>
    <n v="-6.1499999999999995"/>
  </r>
  <r>
    <x v="0"/>
    <x v="0"/>
    <x v="0"/>
    <n v="10051562"/>
    <s v="EU Government"/>
    <x v="0"/>
    <x v="24"/>
    <x v="31"/>
    <x v="31"/>
    <x v="31"/>
    <s v="4. Defensive Services"/>
    <s v="Security"/>
    <x v="0"/>
    <n v="34"/>
    <n v="7.82"/>
    <n v="0.23"/>
    <n v="29.5"/>
    <n v="10.8"/>
    <n v="0.36610169491525424"/>
    <n v="-4.5"/>
    <n v="2.9800000000000004"/>
  </r>
  <r>
    <x v="4"/>
    <x v="0"/>
    <x v="0"/>
    <n v="13605106"/>
    <s v="US Government"/>
    <x v="3"/>
    <x v="25"/>
    <x v="32"/>
    <x v="32"/>
    <x v="32"/>
    <s v="3. Dethrone tyranny"/>
    <s v="Political"/>
    <x v="3"/>
    <n v="5"/>
    <n v="1.7999999999999998"/>
    <n v="0.36"/>
    <n v="80.430000000000007"/>
    <n v="24.5"/>
    <n v="0.3046127067014795"/>
    <n v="75.430000000000007"/>
    <n v="22.7"/>
  </r>
  <r>
    <x v="0"/>
    <x v="1"/>
    <x v="1"/>
    <n v="10012699"/>
    <s v="EU Government"/>
    <x v="0"/>
    <x v="0"/>
    <x v="0"/>
    <x v="0"/>
    <x v="0"/>
    <s v="2. World Security"/>
    <s v="Security"/>
    <x v="0"/>
    <n v="7"/>
    <n v="3.22"/>
    <n v="0.46"/>
    <n v="7.3500000000000005"/>
    <n v="3.3810000000000002"/>
    <n v="0.46"/>
    <n v="0.35000000000000053"/>
    <n v="0.16100000000000003"/>
  </r>
  <r>
    <x v="0"/>
    <x v="1"/>
    <x v="1"/>
    <n v="10051562"/>
    <s v="EU Government"/>
    <x v="0"/>
    <x v="1"/>
    <x v="1"/>
    <x v="1"/>
    <x v="1"/>
    <s v="2. World Security"/>
    <s v="Security"/>
    <x v="0"/>
    <n v="34"/>
    <n v="15.64"/>
    <n v="0.46"/>
    <n v="107.54808"/>
    <n v="11.2507082242651"/>
    <n v="0.10461096306196355"/>
    <n v="73.548079999999999"/>
    <n v="-4.3892917757349004"/>
  </r>
  <r>
    <x v="0"/>
    <x v="1"/>
    <x v="1"/>
    <n v="20028782"/>
    <s v="Earth Civilians"/>
    <x v="1"/>
    <x v="2"/>
    <x v="2"/>
    <x v="2"/>
    <x v="2"/>
    <s v="2. World Security"/>
    <s v="Security"/>
    <x v="0"/>
    <n v="29"/>
    <n v="6.09"/>
    <n v="0.21"/>
    <n v="0"/>
    <n v="0"/>
    <n v="0"/>
    <n v="-29"/>
    <n v="-6.09"/>
  </r>
  <r>
    <x v="0"/>
    <x v="1"/>
    <x v="1"/>
    <n v="20028782"/>
    <s v="Earth Civilians"/>
    <x v="1"/>
    <x v="2"/>
    <x v="3"/>
    <x v="3"/>
    <x v="3"/>
    <s v="2. World Security"/>
    <s v="Security"/>
    <x v="0"/>
    <n v="11"/>
    <n v="1.1000000000000001"/>
    <n v="0.1"/>
    <n v="0"/>
    <n v="0"/>
    <n v="0"/>
    <n v="-11"/>
    <n v="-1.1000000000000001"/>
  </r>
  <r>
    <x v="0"/>
    <x v="1"/>
    <x v="1"/>
    <n v="20028782"/>
    <s v="Earth Civilians"/>
    <x v="1"/>
    <x v="2"/>
    <x v="4"/>
    <x v="4"/>
    <x v="4"/>
    <s v="2. World Security"/>
    <s v="Security"/>
    <x v="0"/>
    <n v="10"/>
    <n v="1.7999999999999998"/>
    <n v="0.18"/>
    <n v="0"/>
    <n v="0"/>
    <n v="0"/>
    <n v="-10"/>
    <n v="-1.7999999999999998"/>
  </r>
  <r>
    <x v="0"/>
    <x v="1"/>
    <x v="1"/>
    <n v="7847054"/>
    <s v="Public Organization"/>
    <x v="2"/>
    <x v="3"/>
    <x v="5"/>
    <x v="5"/>
    <x v="5"/>
    <s v="2. World Security"/>
    <s v="Security"/>
    <x v="0"/>
    <n v="16"/>
    <n v="2.4"/>
    <n v="0.15"/>
    <n v="-2.0895911418142465"/>
    <n v="2.7599700546287615"/>
    <n v="-1.3208182210384332"/>
    <n v="-18.089591141814246"/>
    <n v="0.35997005462876164"/>
  </r>
  <r>
    <x v="0"/>
    <x v="1"/>
    <x v="1"/>
    <n v="7847054"/>
    <s v="Public Organization"/>
    <x v="2"/>
    <x v="3"/>
    <x v="6"/>
    <x v="6"/>
    <x v="6"/>
    <s v="2. World Security"/>
    <s v="Security"/>
    <x v="0"/>
    <n v="34"/>
    <n v="3.06"/>
    <n v="0.09"/>
    <n v="0"/>
    <n v="1.0674701440000001"/>
    <n v="0"/>
    <n v="-34"/>
    <n v="-1.992529856"/>
  </r>
  <r>
    <x v="0"/>
    <x v="1"/>
    <x v="1"/>
    <n v="20028782"/>
    <s v="Earth Civilians"/>
    <x v="1"/>
    <x v="3"/>
    <x v="9"/>
    <x v="9"/>
    <x v="9"/>
    <s v="2. World Security"/>
    <s v="Security"/>
    <x v="0"/>
    <n v="19"/>
    <n v="3.42"/>
    <n v="0.18"/>
    <n v="0"/>
    <n v="18.346359599174711"/>
    <n v="0"/>
    <n v="-19"/>
    <n v="14.926359599174711"/>
  </r>
  <r>
    <x v="0"/>
    <x v="1"/>
    <x v="1"/>
    <n v="10051562"/>
    <s v="EU Government"/>
    <x v="0"/>
    <x v="5"/>
    <x v="10"/>
    <x v="10"/>
    <x v="10"/>
    <s v="2. World Security"/>
    <s v="Security"/>
    <x v="0"/>
    <n v="15"/>
    <n v="6.3"/>
    <n v="0.42"/>
    <n v="49.999997999999998"/>
    <n v="13.2"/>
    <n v="0.26400001056000044"/>
    <n v="34.999997999999998"/>
    <n v="6.8999999999999995"/>
  </r>
  <r>
    <x v="7"/>
    <x v="1"/>
    <x v="1"/>
    <n v="7847054"/>
    <s v="Public Organization"/>
    <x v="2"/>
    <x v="26"/>
    <x v="33"/>
    <x v="33"/>
    <x v="33"/>
    <s v="2. World Security"/>
    <s v="Security"/>
    <x v="6"/>
    <n v="9"/>
    <n v="2.16"/>
    <n v="0.24000000000000002"/>
    <n v="0"/>
    <n v="0.14327162500000001"/>
    <n v="0"/>
    <n v="-9"/>
    <n v="-2.016728375"/>
  </r>
  <r>
    <x v="3"/>
    <x v="1"/>
    <x v="1"/>
    <n v="7847054"/>
    <s v="Public Organization"/>
    <x v="2"/>
    <x v="6"/>
    <x v="11"/>
    <x v="11"/>
    <x v="11"/>
    <s v="3. Dethrone tyranny"/>
    <s v="Political"/>
    <x v="2"/>
    <n v="12"/>
    <n v="2.16"/>
    <n v="0.18000000000000002"/>
    <n v="0"/>
    <n v="-0.181225"/>
    <n v="0"/>
    <n v="-12"/>
    <n v="-2.3412250000000001"/>
  </r>
  <r>
    <x v="7"/>
    <x v="1"/>
    <x v="1"/>
    <n v="20028782"/>
    <s v="Earth Civilians"/>
    <x v="1"/>
    <x v="27"/>
    <x v="34"/>
    <x v="34"/>
    <x v="34"/>
    <s v="2. World Security"/>
    <s v="Security"/>
    <x v="6"/>
    <n v="21"/>
    <n v="8.61"/>
    <n v="0.41"/>
    <n v="0"/>
    <n v="0"/>
    <n v="0"/>
    <n v="-21"/>
    <n v="-8.61"/>
  </r>
  <r>
    <x v="0"/>
    <x v="1"/>
    <x v="1"/>
    <n v="7847054"/>
    <s v="Public Organization"/>
    <x v="2"/>
    <x v="7"/>
    <x v="12"/>
    <x v="12"/>
    <x v="12"/>
    <s v="2. World Security"/>
    <s v="Security"/>
    <x v="0"/>
    <n v="26"/>
    <n v="10.14"/>
    <n v="0.39"/>
    <n v="0"/>
    <n v="0"/>
    <n v="0"/>
    <n v="-26"/>
    <n v="-10.14"/>
  </r>
  <r>
    <x v="7"/>
    <x v="1"/>
    <x v="1"/>
    <n v="20028782"/>
    <s v="Earth Civilians"/>
    <x v="1"/>
    <x v="28"/>
    <x v="35"/>
    <x v="35"/>
    <x v="35"/>
    <s v="2. World Security"/>
    <s v="Security"/>
    <x v="6"/>
    <n v="20"/>
    <n v="4.6000000000000005"/>
    <n v="0.23000000000000004"/>
    <n v="0"/>
    <n v="-0.35444737500000001"/>
    <n v="0"/>
    <n v="-20"/>
    <n v="-4.9544473750000009"/>
  </r>
  <r>
    <x v="7"/>
    <x v="1"/>
    <x v="1"/>
    <n v="20028782"/>
    <s v="Earth Civilians"/>
    <x v="1"/>
    <x v="29"/>
    <x v="36"/>
    <x v="36"/>
    <x v="36"/>
    <s v="2. World Security"/>
    <s v="Security"/>
    <x v="6"/>
    <n v="18"/>
    <n v="1.98"/>
    <n v="0.11"/>
    <n v="0"/>
    <n v="0"/>
    <n v="0"/>
    <n v="-18"/>
    <n v="-1.98"/>
  </r>
  <r>
    <x v="0"/>
    <x v="1"/>
    <x v="1"/>
    <n v="10051562"/>
    <s v="EU Government"/>
    <x v="0"/>
    <x v="8"/>
    <x v="13"/>
    <x v="13"/>
    <x v="13"/>
    <s v="1. Friendly Neighborhood service"/>
    <s v="Political"/>
    <x v="0"/>
    <n v="13"/>
    <n v="3.7699999999999996"/>
    <n v="0.28999999999999998"/>
    <n v="64.448999999999998"/>
    <n v="7.1456187710051999"/>
    <n v="0.11087245373869571"/>
    <n v="51.448999999999998"/>
    <n v="3.3756187710052004"/>
  </r>
  <r>
    <x v="0"/>
    <x v="1"/>
    <x v="1"/>
    <n v="10051562"/>
    <s v="EU Government"/>
    <x v="0"/>
    <x v="9"/>
    <x v="14"/>
    <x v="14"/>
    <x v="14"/>
    <s v="2. World Security"/>
    <s v="Security"/>
    <x v="0"/>
    <n v="24"/>
    <n v="11.76"/>
    <n v="0.49"/>
    <n v="27.530999999999999"/>
    <n v="10.7353325"/>
    <n v="0.38993616287094551"/>
    <n v="3.5309999999999988"/>
    <n v="-1.0246674999999996"/>
  </r>
  <r>
    <x v="3"/>
    <x v="1"/>
    <x v="1"/>
    <n v="7951124"/>
    <s v="Secret Organizations"/>
    <x v="2"/>
    <x v="10"/>
    <x v="15"/>
    <x v="15"/>
    <x v="15"/>
    <s v="3. Dethrone tyranny"/>
    <s v="Political"/>
    <x v="2"/>
    <n v="32"/>
    <n v="8.64"/>
    <n v="0.27"/>
    <n v="0"/>
    <n v="0"/>
    <n v="0"/>
    <n v="-32"/>
    <n v="-8.64"/>
  </r>
  <r>
    <x v="3"/>
    <x v="1"/>
    <x v="1"/>
    <n v="7951124"/>
    <s v="Secret Organizations"/>
    <x v="2"/>
    <x v="11"/>
    <x v="16"/>
    <x v="16"/>
    <x v="16"/>
    <s v="3. Dethrone tyranny"/>
    <s v="Political"/>
    <x v="2"/>
    <n v="19"/>
    <n v="6.08"/>
    <n v="0.32"/>
    <n v="0"/>
    <n v="0"/>
    <n v="0"/>
    <n v="-19"/>
    <n v="-6.08"/>
  </r>
  <r>
    <x v="8"/>
    <x v="1"/>
    <x v="1"/>
    <n v="13605106"/>
    <s v="US Government"/>
    <x v="3"/>
    <x v="30"/>
    <x v="37"/>
    <x v="37"/>
    <x v="37"/>
    <s v="3. Dethrone tyranny"/>
    <s v="Political"/>
    <x v="7"/>
    <n v="13"/>
    <n v="4.55"/>
    <n v="0.35"/>
    <n v="0"/>
    <n v="-1.4085887319026802"/>
    <n v="0"/>
    <n v="-13"/>
    <n v="-5.9585887319026796"/>
  </r>
  <r>
    <x v="9"/>
    <x v="1"/>
    <x v="1"/>
    <n v="7951124"/>
    <s v="Secret Organizations"/>
    <x v="2"/>
    <x v="31"/>
    <x v="38"/>
    <x v="38"/>
    <x v="38"/>
    <s v="5. Offensive Services"/>
    <s v="Political"/>
    <x v="8"/>
    <n v="14"/>
    <n v="4.8999999999999995"/>
    <n v="0.35"/>
    <n v="620"/>
    <n v="231.65"/>
    <n v="0.37362903225806454"/>
    <n v="606"/>
    <n v="226.75"/>
  </r>
  <r>
    <x v="7"/>
    <x v="1"/>
    <x v="1"/>
    <n v="7951124"/>
    <s v="Secret Organizations"/>
    <x v="2"/>
    <x v="32"/>
    <x v="39"/>
    <x v="39"/>
    <x v="39"/>
    <s v="5. Offensive Services"/>
    <s v="Political"/>
    <x v="6"/>
    <n v="10"/>
    <n v="1.7999999999999998"/>
    <n v="0.18"/>
    <n v="0"/>
    <n v="0"/>
    <n v="0"/>
    <n v="-10"/>
    <n v="-1.7999999999999998"/>
  </r>
  <r>
    <x v="7"/>
    <x v="1"/>
    <x v="1"/>
    <n v="7951124"/>
    <s v="Secret Organizations"/>
    <x v="2"/>
    <x v="33"/>
    <x v="40"/>
    <x v="40"/>
    <x v="40"/>
    <s v="5. Offensive Services"/>
    <s v="Political"/>
    <x v="6"/>
    <n v="24"/>
    <n v="3.12"/>
    <n v="0.13"/>
    <n v="67.50475999999999"/>
    <n v="18.937616281656503"/>
    <n v="0.28053749515821558"/>
    <n v="43.50475999999999"/>
    <n v="15.817616281656502"/>
  </r>
  <r>
    <x v="4"/>
    <x v="1"/>
    <x v="1"/>
    <n v="13605106"/>
    <s v="US Government"/>
    <x v="3"/>
    <x v="12"/>
    <x v="17"/>
    <x v="17"/>
    <x v="17"/>
    <s v="3. Dethrone tyranny"/>
    <s v="Political"/>
    <x v="3"/>
    <n v="13"/>
    <n v="3.7699999999999996"/>
    <n v="0.28999999999999998"/>
    <n v="0"/>
    <n v="-1.1171886171885999"/>
    <n v="0"/>
    <n v="-13"/>
    <n v="-4.887188617188599"/>
  </r>
  <r>
    <x v="4"/>
    <x v="1"/>
    <x v="1"/>
    <n v="13605106"/>
    <s v="US Government"/>
    <x v="3"/>
    <x v="13"/>
    <x v="18"/>
    <x v="18"/>
    <x v="18"/>
    <s v="3. Dethrone tyranny"/>
    <s v="Political"/>
    <x v="3"/>
    <n v="15"/>
    <n v="4.0500000000000007"/>
    <n v="0.27000000000000007"/>
    <n v="0"/>
    <n v="-0.210620375"/>
    <n v="0"/>
    <n v="-15"/>
    <n v="-4.2606203750000011"/>
  </r>
  <r>
    <x v="10"/>
    <x v="1"/>
    <x v="1"/>
    <n v="10058140"/>
    <s v="EU Government"/>
    <x v="0"/>
    <x v="34"/>
    <x v="41"/>
    <x v="41"/>
    <x v="41"/>
    <s v="1. Friendly Neighborhood service"/>
    <s v="Political"/>
    <x v="9"/>
    <n v="25"/>
    <n v="9"/>
    <n v="0.36"/>
    <n v="135.8381789693625"/>
    <n v="42.771631533396366"/>
    <n v="0.31487194438202276"/>
    <n v="110.8381789693625"/>
    <n v="33.771631533396366"/>
  </r>
  <r>
    <x v="10"/>
    <x v="1"/>
    <x v="1"/>
    <n v="10051562"/>
    <s v="EU Government"/>
    <x v="0"/>
    <x v="34"/>
    <x v="42"/>
    <x v="42"/>
    <x v="42"/>
    <s v="1. Friendly Neighborhood service"/>
    <s v="Political"/>
    <x v="9"/>
    <n v="13"/>
    <n v="1.04"/>
    <n v="0.08"/>
    <n v="23.126102599999999"/>
    <n v="6.2339780924032304"/>
    <n v="0.26956457818375462"/>
    <n v="10.126102599999999"/>
    <n v="5.1939780924032304"/>
  </r>
  <r>
    <x v="0"/>
    <x v="1"/>
    <x v="1"/>
    <n v="20028782"/>
    <s v="Earth Civilians"/>
    <x v="1"/>
    <x v="14"/>
    <x v="19"/>
    <x v="19"/>
    <x v="19"/>
    <s v="1. Friendly Neighborhood service"/>
    <s v="Political"/>
    <x v="0"/>
    <n v="29"/>
    <n v="10.73"/>
    <n v="0.37"/>
    <n v="0"/>
    <n v="0"/>
    <n v="0"/>
    <n v="-29"/>
    <n v="-10.73"/>
  </r>
  <r>
    <x v="9"/>
    <x v="1"/>
    <x v="1"/>
    <n v="7951124"/>
    <s v="Secret Organizations"/>
    <x v="2"/>
    <x v="35"/>
    <x v="43"/>
    <x v="43"/>
    <x v="43"/>
    <s v="5. Offensive Services"/>
    <s v="Political"/>
    <x v="8"/>
    <n v="20"/>
    <n v="2.2000000000000002"/>
    <n v="0.11000000000000001"/>
    <n v="0"/>
    <n v="0.625"/>
    <n v="0"/>
    <n v="-20"/>
    <n v="-1.5750000000000002"/>
  </r>
  <r>
    <x v="11"/>
    <x v="1"/>
    <x v="1"/>
    <n v="7951124"/>
    <s v="Secret Organizations"/>
    <x v="2"/>
    <x v="36"/>
    <x v="44"/>
    <x v="44"/>
    <x v="44"/>
    <s v="4. Defensive Services"/>
    <s v="Security"/>
    <x v="10"/>
    <n v="32"/>
    <n v="6.72"/>
    <n v="0.21"/>
    <n v="0.57047843022316203"/>
    <n v="9.7700632031052004E-2"/>
    <n v="0.17126086957018355"/>
    <n v="-31.429521569776838"/>
    <n v="-6.6222993679689477"/>
  </r>
  <r>
    <x v="0"/>
    <x v="1"/>
    <x v="1"/>
    <n v="20028782"/>
    <s v="Earth Civilians"/>
    <x v="1"/>
    <x v="15"/>
    <x v="20"/>
    <x v="20"/>
    <x v="20"/>
    <s v="2. World Security"/>
    <s v="Security"/>
    <x v="0"/>
    <n v="22"/>
    <n v="7.2600000000000007"/>
    <n v="0.33"/>
    <n v="0"/>
    <n v="0"/>
    <n v="0"/>
    <n v="-22"/>
    <n v="-7.2600000000000007"/>
  </r>
  <r>
    <x v="0"/>
    <x v="1"/>
    <x v="1"/>
    <n v="20028782"/>
    <s v="Earth Civilians"/>
    <x v="1"/>
    <x v="15"/>
    <x v="20"/>
    <x v="20"/>
    <x v="20"/>
    <s v="2. World Security"/>
    <s v="Security"/>
    <x v="0"/>
    <n v="11"/>
    <n v="0.88"/>
    <n v="0.08"/>
    <n v="0"/>
    <n v="0"/>
    <n v="0"/>
    <n v="-11"/>
    <n v="-0.88"/>
  </r>
  <r>
    <x v="7"/>
    <x v="1"/>
    <x v="1"/>
    <n v="20028782"/>
    <s v="Earth Civilians"/>
    <x v="1"/>
    <x v="37"/>
    <x v="45"/>
    <x v="45"/>
    <x v="45"/>
    <s v="2. World Security"/>
    <s v="Security"/>
    <x v="6"/>
    <n v="19"/>
    <n v="5.51"/>
    <n v="0.28999999999999998"/>
    <n v="0"/>
    <n v="0"/>
    <n v="0"/>
    <n v="-19"/>
    <n v="-5.51"/>
  </r>
  <r>
    <x v="11"/>
    <x v="1"/>
    <x v="1"/>
    <n v="7951124"/>
    <s v="Secret Organizations"/>
    <x v="2"/>
    <x v="38"/>
    <x v="46"/>
    <x v="46"/>
    <x v="46"/>
    <s v="4. Defensive Services"/>
    <s v="Security"/>
    <x v="10"/>
    <n v="27"/>
    <n v="12.15"/>
    <n v="0.45"/>
    <n v="15.989936116856329"/>
    <n v="3.7861681433929113"/>
    <n v="0.23678444464838072"/>
    <n v="-11.010063883143671"/>
    <n v="-8.3638318566070886"/>
  </r>
  <r>
    <x v="11"/>
    <x v="1"/>
    <x v="1"/>
    <n v="10058140"/>
    <s v="EU Government"/>
    <x v="0"/>
    <x v="39"/>
    <x v="47"/>
    <x v="47"/>
    <x v="47"/>
    <s v="1. Friendly Neighborhood service"/>
    <s v="Political"/>
    <x v="10"/>
    <n v="29"/>
    <n v="11.600000000000001"/>
    <n v="0.4"/>
    <n v="30.450000000000003"/>
    <n v="12.180000000000001"/>
    <n v="0.4"/>
    <n v="1.4500000000000028"/>
    <n v="0.58000000000000007"/>
  </r>
  <r>
    <x v="11"/>
    <x v="1"/>
    <x v="1"/>
    <n v="10051562"/>
    <s v="EU Government"/>
    <x v="0"/>
    <x v="39"/>
    <x v="48"/>
    <x v="48"/>
    <x v="48"/>
    <s v="1. Friendly Neighborhood service"/>
    <s v="Political"/>
    <x v="10"/>
    <n v="8"/>
    <n v="3.68"/>
    <n v="0.46"/>
    <n v="0"/>
    <n v="-0.56662499999999993"/>
    <n v="0"/>
    <n v="-8"/>
    <n v="-4.2466249999999999"/>
  </r>
  <r>
    <x v="0"/>
    <x v="1"/>
    <x v="1"/>
    <n v="10051562"/>
    <s v="EU Government"/>
    <x v="0"/>
    <x v="16"/>
    <x v="21"/>
    <x v="21"/>
    <x v="21"/>
    <s v="1. Friendly Neighborhood service"/>
    <s v="Political"/>
    <x v="0"/>
    <n v="32"/>
    <n v="12.16"/>
    <n v="0.38"/>
    <n v="0"/>
    <n v="-19"/>
    <n v="0"/>
    <n v="-32"/>
    <n v="-31.16"/>
  </r>
  <r>
    <x v="5"/>
    <x v="1"/>
    <x v="1"/>
    <n v="7951124"/>
    <s v="Secret Organizations"/>
    <x v="2"/>
    <x v="17"/>
    <x v="22"/>
    <x v="22"/>
    <x v="22"/>
    <s v="1. Friendly Neighborhood service"/>
    <s v="Political"/>
    <x v="4"/>
    <n v="22"/>
    <n v="3.08"/>
    <n v="0.14000000000000001"/>
    <n v="40"/>
    <n v="17"/>
    <n v="0.42499999999999999"/>
    <n v="18"/>
    <n v="13.92"/>
  </r>
  <r>
    <x v="4"/>
    <x v="1"/>
    <x v="1"/>
    <n v="13605106"/>
    <s v="US Government"/>
    <x v="3"/>
    <x v="18"/>
    <x v="23"/>
    <x v="23"/>
    <x v="23"/>
    <s v="3. Dethrone tyranny"/>
    <s v="Political"/>
    <x v="3"/>
    <n v="25"/>
    <n v="6.5"/>
    <n v="0.26"/>
    <n v="80.703999999999994"/>
    <n v="13.1"/>
    <n v="0.16232157018239493"/>
    <n v="55.703999999999994"/>
    <n v="6.6"/>
  </r>
  <r>
    <x v="6"/>
    <x v="1"/>
    <x v="1"/>
    <n v="10051562"/>
    <s v="EU Government"/>
    <x v="0"/>
    <x v="19"/>
    <x v="24"/>
    <x v="24"/>
    <x v="24"/>
    <s v="4. Defensive Services"/>
    <s v="Security"/>
    <x v="5"/>
    <n v="25"/>
    <n v="5"/>
    <n v="0.2"/>
    <n v="0"/>
    <n v="0"/>
    <n v="0"/>
    <n v="-25"/>
    <n v="-5"/>
  </r>
  <r>
    <x v="10"/>
    <x v="1"/>
    <x v="1"/>
    <n v="7951124"/>
    <s v="Secret Organizations"/>
    <x v="2"/>
    <x v="40"/>
    <x v="49"/>
    <x v="49"/>
    <x v="49"/>
    <s v="1. Friendly Neighborhood service"/>
    <s v="Political"/>
    <x v="9"/>
    <n v="9"/>
    <n v="1.53"/>
    <n v="0.17"/>
    <n v="506.25813409994004"/>
    <n v="110.52761706771"/>
    <n v="0.21832264930263978"/>
    <n v="497.25813409994004"/>
    <n v="108.99761706771"/>
  </r>
  <r>
    <x v="6"/>
    <x v="1"/>
    <x v="1"/>
    <n v="10058140"/>
    <s v="EU Government"/>
    <x v="0"/>
    <x v="19"/>
    <x v="25"/>
    <x v="25"/>
    <x v="25"/>
    <s v="4. Defensive Services"/>
    <s v="Security"/>
    <x v="5"/>
    <n v="13"/>
    <n v="6.5"/>
    <n v="0.5"/>
    <n v="709.13"/>
    <n v="-135.88"/>
    <n v="-0.19161507763033575"/>
    <n v="696.13"/>
    <n v="-142.38"/>
  </r>
  <r>
    <x v="0"/>
    <x v="1"/>
    <x v="1"/>
    <n v="20028782"/>
    <s v="Earth Civilians"/>
    <x v="1"/>
    <x v="20"/>
    <x v="26"/>
    <x v="26"/>
    <x v="26"/>
    <s v="2. World Security"/>
    <s v="Security"/>
    <x v="0"/>
    <n v="24"/>
    <n v="11.040000000000001"/>
    <n v="0.46"/>
    <n v="0"/>
    <n v="0"/>
    <n v="0"/>
    <n v="-24"/>
    <n v="-11.040000000000001"/>
  </r>
  <r>
    <x v="6"/>
    <x v="1"/>
    <x v="1"/>
    <n v="10051562"/>
    <s v="EU Government"/>
    <x v="0"/>
    <x v="19"/>
    <x v="50"/>
    <x v="50"/>
    <x v="50"/>
    <s v="4. Defensive Services"/>
    <s v="Security"/>
    <x v="5"/>
    <n v="25"/>
    <n v="6.25"/>
    <n v="0.25"/>
    <m/>
    <m/>
    <n v="0"/>
    <n v="-25"/>
    <n v="-6.25"/>
  </r>
  <r>
    <x v="0"/>
    <x v="1"/>
    <x v="1"/>
    <n v="10051562"/>
    <s v="EU Government"/>
    <x v="0"/>
    <x v="21"/>
    <x v="27"/>
    <x v="27"/>
    <x v="27"/>
    <s v="4. Defensive Services"/>
    <s v="Security"/>
    <x v="0"/>
    <n v="33"/>
    <n v="7.5900000000000007"/>
    <n v="0.23"/>
    <n v="0"/>
    <n v="0"/>
    <n v="0"/>
    <n v="-33"/>
    <n v="-7.5900000000000007"/>
  </r>
  <r>
    <x v="0"/>
    <x v="1"/>
    <x v="1"/>
    <n v="20028782"/>
    <s v="Earth Civilians"/>
    <x v="1"/>
    <x v="22"/>
    <x v="28"/>
    <x v="28"/>
    <x v="28"/>
    <s v="2. World Security"/>
    <s v="Security"/>
    <x v="0"/>
    <n v="15"/>
    <n v="3.5999999999999996"/>
    <n v="0.23999999999999996"/>
    <n v="14.148"/>
    <n v="4.99"/>
    <n v="0.35270002827254737"/>
    <n v="-0.85200000000000031"/>
    <n v="1.3900000000000006"/>
  </r>
  <r>
    <x v="0"/>
    <x v="1"/>
    <x v="1"/>
    <n v="20028782"/>
    <s v="Earth Civilians"/>
    <x v="1"/>
    <x v="23"/>
    <x v="29"/>
    <x v="29"/>
    <x v="29"/>
    <s v="2. World Security"/>
    <s v="Security"/>
    <x v="0"/>
    <n v="6"/>
    <n v="0.84000000000000008"/>
    <n v="0.14000000000000001"/>
    <n v="258.29000000000002"/>
    <n v="114.54"/>
    <n v="0.44345503116651824"/>
    <n v="252.29000000000002"/>
    <n v="113.7"/>
  </r>
  <r>
    <x v="0"/>
    <x v="1"/>
    <x v="1"/>
    <n v="20028782"/>
    <s v="Earth Civilians"/>
    <x v="1"/>
    <x v="3"/>
    <x v="8"/>
    <x v="8"/>
    <x v="8"/>
    <s v="2. World Security"/>
    <s v="Security"/>
    <x v="0"/>
    <n v="23"/>
    <n v="7.5900000000000007"/>
    <n v="0.33"/>
    <n v="25.981003055949056"/>
    <n v="6.1278941671110649"/>
    <n v="0.23586056912101849"/>
    <n v="2.9810030559490563"/>
    <n v="-1.4621058328889358"/>
  </r>
  <r>
    <x v="0"/>
    <x v="1"/>
    <x v="1"/>
    <n v="20028782"/>
    <s v="Earth Civilians"/>
    <x v="1"/>
    <x v="3"/>
    <x v="30"/>
    <x v="30"/>
    <x v="30"/>
    <s v="2. World Security"/>
    <s v="Security"/>
    <x v="0"/>
    <n v="31"/>
    <n v="14.26"/>
    <n v="0.46"/>
    <n v="0"/>
    <n v="0"/>
    <n v="0"/>
    <n v="-31"/>
    <n v="-14.26"/>
  </r>
  <r>
    <x v="12"/>
    <x v="1"/>
    <x v="1"/>
    <n v="10051562"/>
    <s v="EU Government"/>
    <x v="0"/>
    <x v="41"/>
    <x v="51"/>
    <x v="51"/>
    <x v="51"/>
    <s v="2. World Security"/>
    <s v="Security"/>
    <x v="1"/>
    <n v="8"/>
    <n v="2.4"/>
    <n v="0.3"/>
    <n v="0"/>
    <n v="0"/>
    <n v="0"/>
    <n v="-8"/>
    <n v="-2.4"/>
  </r>
  <r>
    <x v="0"/>
    <x v="1"/>
    <x v="1"/>
    <n v="10051562"/>
    <s v="EU Government"/>
    <x v="0"/>
    <x v="24"/>
    <x v="31"/>
    <x v="31"/>
    <x v="31"/>
    <s v="4. Defensive Services"/>
    <s v="Security"/>
    <x v="0"/>
    <n v="34"/>
    <n v="3.06"/>
    <n v="0.09"/>
    <n v="0"/>
    <n v="-4.9976662752563001"/>
    <n v="0"/>
    <n v="-34"/>
    <n v="-8.0576662752563006"/>
  </r>
  <r>
    <x v="3"/>
    <x v="1"/>
    <x v="1"/>
    <n v="7951124"/>
    <s v="Secret Organizations"/>
    <x v="2"/>
    <x v="42"/>
    <x v="52"/>
    <x v="52"/>
    <x v="52"/>
    <s v="3. Dethrone tyranny"/>
    <s v="Political"/>
    <x v="2"/>
    <n v="25"/>
    <n v="9.5"/>
    <n v="0.38"/>
    <n v="-12.8"/>
    <n v="-12.96"/>
    <n v="1.0125"/>
    <n v="-37.799999999999997"/>
    <n v="-22.46"/>
  </r>
  <r>
    <x v="12"/>
    <x v="1"/>
    <x v="1"/>
    <n v="10051562"/>
    <s v="EU Government"/>
    <x v="0"/>
    <x v="4"/>
    <x v="7"/>
    <x v="7"/>
    <x v="7"/>
    <s v="2. World Security"/>
    <s v="Security"/>
    <x v="1"/>
    <n v="31"/>
    <n v="13.33"/>
    <n v="0.43"/>
    <n v="0"/>
    <n v="0"/>
    <n v="0"/>
    <n v="-31"/>
    <n v="-13.33"/>
  </r>
  <r>
    <x v="4"/>
    <x v="1"/>
    <x v="1"/>
    <n v="13605106"/>
    <s v="US Government"/>
    <x v="3"/>
    <x v="25"/>
    <x v="32"/>
    <x v="32"/>
    <x v="32"/>
    <s v="3. Dethrone tyranny"/>
    <s v="Political"/>
    <x v="3"/>
    <n v="21"/>
    <n v="9.4500000000000011"/>
    <n v="0.45000000000000007"/>
    <n v="4.4387148438446999"/>
    <n v="-28.017307008359801"/>
    <n v="-6.3120312959982652"/>
    <n v="-16.5612851561553"/>
    <n v="-37.467307008359803"/>
  </r>
  <r>
    <x v="0"/>
    <x v="1"/>
    <x v="1"/>
    <n v="10051562"/>
    <s v="EU Government"/>
    <x v="0"/>
    <x v="43"/>
    <x v="53"/>
    <x v="53"/>
    <x v="53"/>
    <s v="2. World Security"/>
    <s v="Security"/>
    <x v="0"/>
    <n v="13"/>
    <n v="6.24"/>
    <n v="0.48000000000000004"/>
    <n v="0"/>
    <n v="0"/>
    <n v="0"/>
    <n v="-13"/>
    <n v="-6.24"/>
  </r>
  <r>
    <x v="8"/>
    <x v="1"/>
    <x v="1"/>
    <n v="7951124"/>
    <s v="Secret Organizations"/>
    <x v="2"/>
    <x v="44"/>
    <x v="54"/>
    <x v="54"/>
    <x v="54"/>
    <s v="3. Dethrone tyranny"/>
    <s v="Political"/>
    <x v="7"/>
    <n v="5"/>
    <n v="0.35000000000000003"/>
    <n v="7.0000000000000007E-2"/>
    <n v="0"/>
    <n v="-0.23200000000000001"/>
    <n v="0"/>
    <n v="-5"/>
    <n v="-0.58200000000000007"/>
  </r>
  <r>
    <x v="0"/>
    <x v="1"/>
    <x v="1"/>
    <n v="20028782"/>
    <s v="Earth Civilians"/>
    <x v="1"/>
    <x v="2"/>
    <x v="55"/>
    <x v="55"/>
    <x v="55"/>
    <s v="2. World Security"/>
    <s v="Security"/>
    <x v="0"/>
    <n v="19"/>
    <n v="1.1399999999999999"/>
    <n v="0.06"/>
    <n v="22.961947800000001"/>
    <n v="9.2394136861010164E-3"/>
    <n v="4.0237935242153175E-4"/>
    <n v="3.9619478000000008"/>
    <n v="-1.130760586313899"/>
  </r>
  <r>
    <x v="7"/>
    <x v="1"/>
    <x v="1"/>
    <n v="20028782"/>
    <s v="Earth Civilians"/>
    <x v="1"/>
    <x v="27"/>
    <x v="56"/>
    <x v="56"/>
    <x v="56"/>
    <s v="2. World Security"/>
    <s v="Security"/>
    <x v="6"/>
    <n v="22"/>
    <n v="2.6399999999999997"/>
    <n v="0.11999999999999998"/>
    <n v="16.266052606469401"/>
    <n v="6.13314089953019E-2"/>
    <n v="3.7705158392829074E-3"/>
    <n v="-5.7339473935305989"/>
    <n v="-2.5786685910046976"/>
  </r>
  <r>
    <x v="7"/>
    <x v="1"/>
    <x v="1"/>
    <n v="20028782"/>
    <s v="Earth Civilians"/>
    <x v="1"/>
    <x v="28"/>
    <x v="57"/>
    <x v="57"/>
    <x v="57"/>
    <s v="2. World Security"/>
    <s v="Security"/>
    <x v="6"/>
    <n v="10"/>
    <n v="4.4000000000000004"/>
    <n v="0.44000000000000006"/>
    <n v="39.9316999999999"/>
    <n v="16.751722197092398"/>
    <n v="0.4195093671717568"/>
    <n v="29.9316999999999"/>
    <n v="12.351722197092398"/>
  </r>
  <r>
    <x v="0"/>
    <x v="1"/>
    <x v="1"/>
    <n v="20028782"/>
    <s v="Earth Civilians"/>
    <x v="1"/>
    <x v="15"/>
    <x v="58"/>
    <x v="58"/>
    <x v="58"/>
    <s v="2. World Security"/>
    <s v="Security"/>
    <x v="0"/>
    <n v="6"/>
    <n v="2.82"/>
    <n v="0.47"/>
    <n v="46.611431999999994"/>
    <n v="9.4378419246807823"/>
    <n v="0.20247912410587993"/>
    <n v="40.611431999999994"/>
    <n v="6.617841924680782"/>
  </r>
  <r>
    <x v="0"/>
    <x v="1"/>
    <x v="1"/>
    <n v="20028782"/>
    <s v="Earth Civilians"/>
    <x v="1"/>
    <x v="15"/>
    <x v="58"/>
    <x v="58"/>
    <x v="58"/>
    <s v="2. World Security"/>
    <s v="Security"/>
    <x v="0"/>
    <n v="15"/>
    <n v="5.8500000000000005"/>
    <n v="0.39"/>
    <n v="50.495717999999997"/>
    <n v="10.224328751737517"/>
    <n v="0.20247912410587998"/>
    <n v="35.495717999999997"/>
    <n v="4.374328751737516"/>
  </r>
  <r>
    <x v="7"/>
    <x v="1"/>
    <x v="1"/>
    <n v="20028782"/>
    <s v="Earth Civilians"/>
    <x v="1"/>
    <x v="37"/>
    <x v="59"/>
    <x v="59"/>
    <x v="59"/>
    <s v="2. World Security"/>
    <s v="Security"/>
    <x v="6"/>
    <n v="7"/>
    <n v="3.15"/>
    <n v="0.45"/>
    <n v="52.1243699999999"/>
    <n v="21.612950079898802"/>
    <n v="0.41464194348821565"/>
    <n v="45.1243699999999"/>
    <n v="18.462950079898803"/>
  </r>
  <r>
    <x v="0"/>
    <x v="1"/>
    <x v="1"/>
    <n v="7847054"/>
    <s v="Public Organization"/>
    <x v="2"/>
    <x v="3"/>
    <x v="60"/>
    <x v="60"/>
    <x v="60"/>
    <s v="2. World Security"/>
    <s v="Security"/>
    <x v="0"/>
    <n v="25"/>
    <n v="8"/>
    <n v="0.32"/>
    <n v="80.361300480000011"/>
    <n v="18.297844259286808"/>
    <n v="0.2276947255705587"/>
    <n v="55.361300480000011"/>
    <n v="10.297844259286808"/>
  </r>
  <r>
    <x v="7"/>
    <x v="1"/>
    <x v="1"/>
    <n v="7847054"/>
    <s v="Public Organization"/>
    <x v="2"/>
    <x v="26"/>
    <x v="61"/>
    <x v="61"/>
    <x v="61"/>
    <s v="2. World Security"/>
    <s v="Security"/>
    <x v="6"/>
    <n v="32"/>
    <n v="3.84"/>
    <n v="0.12"/>
    <n v="56.711294157344199"/>
    <n v="13.1980829925858"/>
    <n v="0.23272406649666674"/>
    <n v="24.711294157344199"/>
    <n v="9.3580829925857998"/>
  </r>
  <r>
    <x v="0"/>
    <x v="1"/>
    <x v="1"/>
    <n v="20028782"/>
    <s v="Earth Civilians"/>
    <x v="1"/>
    <x v="3"/>
    <x v="30"/>
    <x v="30"/>
    <x v="30"/>
    <s v="2. World Security"/>
    <s v="Security"/>
    <x v="0"/>
    <n v="20"/>
    <n v="2.6"/>
    <m/>
    <n v="68.098062462083575"/>
    <n v="10.672428360679909"/>
    <n v="0.15672146864122935"/>
    <n v="0"/>
    <n v="0"/>
  </r>
  <r>
    <x v="0"/>
    <x v="1"/>
    <x v="1"/>
    <n v="20028782"/>
    <s v="Earth Civilians"/>
    <x v="1"/>
    <x v="3"/>
    <x v="8"/>
    <x v="8"/>
    <x v="8"/>
    <s v="2. World Security"/>
    <s v="Security"/>
    <x v="0"/>
    <n v="17"/>
    <n v="5.61"/>
    <m/>
    <n v="26.175966286215935"/>
    <n v="4.7656247566577923"/>
    <n v="0.18206108246583944"/>
    <m/>
    <m/>
  </r>
  <r>
    <x v="0"/>
    <x v="1"/>
    <x v="1"/>
    <n v="20028782"/>
    <s v="Earth Civilians"/>
    <x v="1"/>
    <x v="2"/>
    <x v="4"/>
    <x v="4"/>
    <x v="4"/>
    <s v="2. World Security"/>
    <s v="Security"/>
    <x v="0"/>
    <n v="21"/>
    <n v="7.1400000000000006"/>
    <n v="0.34"/>
    <n v="4.7847569335982465"/>
    <n v="0.89337946482325203"/>
    <n v="0.18671365697805892"/>
    <n v="0"/>
    <n v="0"/>
  </r>
  <r>
    <x v="0"/>
    <x v="1"/>
    <x v="1"/>
    <n v="20028782"/>
    <s v="Earth Civilians"/>
    <x v="1"/>
    <x v="2"/>
    <x v="2"/>
    <x v="2"/>
    <x v="2"/>
    <s v="2. World Security"/>
    <s v="Security"/>
    <x v="0"/>
    <n v="15"/>
    <n v="2.1"/>
    <n v="0.14000000000000001"/>
    <n v="34.82401295832512"/>
    <n v="14.147834459197494"/>
    <n v="0.406266632054399"/>
    <n v="0"/>
    <n v="0"/>
  </r>
  <r>
    <x v="4"/>
    <x v="1"/>
    <x v="1"/>
    <n v="13605106"/>
    <s v="US Government"/>
    <x v="3"/>
    <x v="45"/>
    <x v="62"/>
    <x v="62"/>
    <x v="62"/>
    <s v="3. Dethrone tyranny"/>
    <s v="Political"/>
    <x v="3"/>
    <n v="29"/>
    <n v="6.96"/>
    <n v="0.24"/>
    <n v="30.333179645223098"/>
    <n v="0.49853956900200502"/>
    <n v="1.6435453679202919E-2"/>
    <n v="1.3331796452230975"/>
    <n v="-6.4614604309979953"/>
  </r>
  <r>
    <x v="12"/>
    <x v="0"/>
    <x v="2"/>
    <n v="7847054"/>
    <s v="Public Organization"/>
    <x v="2"/>
    <x v="3"/>
    <x v="63"/>
    <x v="63"/>
    <x v="63"/>
    <s v="2. World Security"/>
    <s v="Security"/>
    <x v="1"/>
    <n v="25"/>
    <n v="12"/>
    <n v="0.48"/>
    <n v="130.16499918171931"/>
    <n v="14.037383682159334"/>
    <n v="0.10784299750628185"/>
    <n v="105.16499918171931"/>
    <n v="2.0373836821593336"/>
  </r>
  <r>
    <x v="3"/>
    <x v="0"/>
    <x v="2"/>
    <n v="7951124"/>
    <s v="Secret Organizations"/>
    <x v="2"/>
    <x v="46"/>
    <x v="64"/>
    <x v="64"/>
    <x v="64"/>
    <s v="3. Dethrone tyranny"/>
    <s v="Political"/>
    <x v="2"/>
    <n v="21"/>
    <n v="3.5700000000000003"/>
    <n v="0.17"/>
    <n v="393.02600000000001"/>
    <n v="-8.1155877999999806"/>
    <n v="-2.0648984545551644E-2"/>
    <n v="372.02600000000001"/>
    <n v="-11.685587799999981"/>
  </r>
  <r>
    <x v="0"/>
    <x v="0"/>
    <x v="2"/>
    <n v="7847054"/>
    <s v="Public Organization"/>
    <x v="2"/>
    <x v="3"/>
    <x v="60"/>
    <x v="60"/>
    <x v="60"/>
    <s v="2. World Security"/>
    <s v="Security"/>
    <x v="0"/>
    <n v="16"/>
    <n v="7.36"/>
    <n v="0.46"/>
    <n v="76.022356479999999"/>
    <n v="5.8291370568665597"/>
    <n v="7.6676616284580598E-2"/>
    <n v="60.022356479999999"/>
    <n v="-1.5308629431334406"/>
  </r>
  <r>
    <x v="7"/>
    <x v="0"/>
    <x v="2"/>
    <n v="7847054"/>
    <s v="Public Organization"/>
    <x v="2"/>
    <x v="26"/>
    <x v="61"/>
    <x v="61"/>
    <x v="61"/>
    <s v="2. World Security"/>
    <s v="Security"/>
    <x v="6"/>
    <n v="24"/>
    <n v="2.16"/>
    <n v="9.0000000000000011E-2"/>
    <n v="57.084618056644494"/>
    <n v="19.059189524301601"/>
    <n v="0.33387609785510625"/>
    <n v="33.084618056644494"/>
    <n v="16.899189524301601"/>
  </r>
  <r>
    <x v="0"/>
    <x v="0"/>
    <x v="2"/>
    <n v="10051562"/>
    <s v="EU Government"/>
    <x v="0"/>
    <x v="5"/>
    <x v="10"/>
    <x v="10"/>
    <x v="10"/>
    <s v="2. World Security"/>
    <s v="Security"/>
    <x v="0"/>
    <n v="18"/>
    <n v="6.12"/>
    <n v="0.34"/>
    <n v="49.999997999999998"/>
    <n v="8.5280457727713586"/>
    <n v="0.17056092227786407"/>
    <n v="31.999997999999998"/>
    <n v="2.4080457727713585"/>
  </r>
  <r>
    <x v="0"/>
    <x v="0"/>
    <x v="2"/>
    <n v="20028782"/>
    <s v="Earth Civilians"/>
    <x v="1"/>
    <x v="15"/>
    <x v="58"/>
    <x v="58"/>
    <x v="58"/>
    <s v="2. World Security"/>
    <s v="Security"/>
    <x v="0"/>
    <n v="11"/>
    <n v="4.18"/>
    <n v="0.37999999999999995"/>
    <n v="97.10714999999999"/>
    <n v="19.504945043067497"/>
    <n v="0.20086002980282605"/>
    <n v="86.10714999999999"/>
    <n v="15.324945043067498"/>
  </r>
  <r>
    <x v="0"/>
    <x v="0"/>
    <x v="2"/>
    <n v="10051562"/>
    <s v="EU Government"/>
    <x v="0"/>
    <x v="1"/>
    <x v="1"/>
    <x v="1"/>
    <x v="1"/>
    <s v="2. World Security"/>
    <s v="Security"/>
    <x v="0"/>
    <n v="35"/>
    <n v="4.2"/>
    <n v="0.12000000000000001"/>
    <n v="173.095"/>
    <n v="62.120144533923501"/>
    <n v="0.35887890773230596"/>
    <n v="138.095"/>
    <n v="57.920144533923498"/>
  </r>
  <r>
    <x v="7"/>
    <x v="0"/>
    <x v="2"/>
    <n v="20028782"/>
    <s v="Earth Civilians"/>
    <x v="1"/>
    <x v="28"/>
    <x v="57"/>
    <x v="57"/>
    <x v="57"/>
    <s v="2. World Security"/>
    <s v="Security"/>
    <x v="6"/>
    <n v="29"/>
    <n v="10.149999999999999"/>
    <n v="0.35"/>
    <n v="40.1945684790972"/>
    <n v="6.0295985653945996"/>
    <n v="0.15001028232285252"/>
    <n v="11.1945684790972"/>
    <n v="-4.120401434605399"/>
  </r>
  <r>
    <x v="0"/>
    <x v="0"/>
    <x v="2"/>
    <n v="20028782"/>
    <s v="Earth Civilians"/>
    <x v="1"/>
    <x v="2"/>
    <x v="55"/>
    <x v="55"/>
    <x v="55"/>
    <s v="2. World Security"/>
    <s v="Security"/>
    <x v="0"/>
    <n v="20"/>
    <n v="5.4"/>
    <n v="0.27"/>
    <n v="22.961947800000001"/>
    <n v="2.7751172124221042"/>
    <n v="0.12085722154729853"/>
    <n v="2.9619478000000008"/>
    <n v="-2.6248827875778962"/>
  </r>
  <r>
    <x v="0"/>
    <x v="0"/>
    <x v="2"/>
    <n v="20028782"/>
    <s v="Earth Civilians"/>
    <x v="1"/>
    <x v="2"/>
    <x v="2"/>
    <x v="2"/>
    <x v="2"/>
    <s v="2. World Security"/>
    <s v="Security"/>
    <x v="0"/>
    <n v="29"/>
    <n v="12.76"/>
    <n v="0.44"/>
    <n v="65.908712856767096"/>
    <n v="37.234440711086457"/>
    <n v="0.56493958229778196"/>
    <n v="36.908712856767096"/>
    <n v="24.474440711086459"/>
  </r>
  <r>
    <x v="7"/>
    <x v="0"/>
    <x v="2"/>
    <n v="7951124"/>
    <s v="Secret Organizations"/>
    <x v="2"/>
    <x v="33"/>
    <x v="40"/>
    <x v="40"/>
    <x v="40"/>
    <s v="5. Offensive Services"/>
    <s v="Political"/>
    <x v="6"/>
    <n v="25"/>
    <n v="9"/>
    <n v="0.36"/>
    <n v="47.935980000000001"/>
    <n v="4.8811577045563999"/>
    <n v="0.10182659673498695"/>
    <n v="22.935980000000001"/>
    <n v="-4.1188422954436001"/>
  </r>
  <r>
    <x v="6"/>
    <x v="0"/>
    <x v="2"/>
    <n v="10058140"/>
    <s v="EU Government"/>
    <x v="0"/>
    <x v="19"/>
    <x v="25"/>
    <x v="25"/>
    <x v="25"/>
    <s v="4. Defensive Services"/>
    <s v="Security"/>
    <x v="5"/>
    <n v="21"/>
    <n v="1.4700000000000002"/>
    <n v="7.0000000000000007E-2"/>
    <n v="1273.8"/>
    <n v="146.11000000000001"/>
    <n v="0.11470403517035643"/>
    <n v="1252.8"/>
    <n v="144.64000000000001"/>
  </r>
  <r>
    <x v="9"/>
    <x v="0"/>
    <x v="2"/>
    <n v="7951124"/>
    <s v="Secret Organizations"/>
    <x v="2"/>
    <x v="31"/>
    <x v="38"/>
    <x v="38"/>
    <x v="38"/>
    <s v="5. Offensive Services"/>
    <s v="Political"/>
    <x v="8"/>
    <n v="24"/>
    <n v="2.88"/>
    <n v="0.12"/>
    <n v="0"/>
    <n v="-0.52"/>
    <n v="0"/>
    <n v="-24"/>
    <n v="-3.4"/>
  </r>
  <r>
    <x v="0"/>
    <x v="0"/>
    <x v="2"/>
    <n v="10051562"/>
    <s v="EU Government"/>
    <x v="0"/>
    <x v="8"/>
    <x v="13"/>
    <x v="13"/>
    <x v="13"/>
    <s v="1. Friendly Neighborhood service"/>
    <s v="Political"/>
    <x v="0"/>
    <n v="19"/>
    <n v="4.18"/>
    <n v="0.21999999999999997"/>
    <n v="89.448999999999998"/>
    <n v="31.676651188688201"/>
    <n v="0.35413085879873674"/>
    <n v="70.448999999999998"/>
    <n v="27.496651188688201"/>
  </r>
  <r>
    <x v="0"/>
    <x v="0"/>
    <x v="2"/>
    <n v="20028782"/>
    <s v="Earth Civilians"/>
    <x v="1"/>
    <x v="23"/>
    <x v="29"/>
    <x v="29"/>
    <x v="29"/>
    <s v="2. World Security"/>
    <s v="Security"/>
    <x v="0"/>
    <n v="16"/>
    <n v="4.16"/>
    <n v="0.26"/>
    <n v="93.71"/>
    <n v="29.52"/>
    <n v="0.31501440614662257"/>
    <n v="77.709999999999994"/>
    <n v="25.36"/>
  </r>
  <r>
    <x v="7"/>
    <x v="0"/>
    <x v="2"/>
    <n v="20028782"/>
    <s v="Earth Civilians"/>
    <x v="1"/>
    <x v="27"/>
    <x v="56"/>
    <x v="56"/>
    <x v="56"/>
    <s v="2. World Security"/>
    <s v="Security"/>
    <x v="6"/>
    <n v="26"/>
    <n v="2.6"/>
    <n v="0.1"/>
    <n v="15.600499999999901"/>
    <n v="1.8827222093386999"/>
    <n v="0.1206834530520632"/>
    <n v="-10.399500000000099"/>
    <n v="-0.71727779066130015"/>
  </r>
  <r>
    <x v="12"/>
    <x v="0"/>
    <x v="2"/>
    <n v="20028782"/>
    <s v="Earth Civilians"/>
    <x v="1"/>
    <x v="3"/>
    <x v="65"/>
    <x v="65"/>
    <x v="65"/>
    <s v="2. World Security"/>
    <s v="Security"/>
    <x v="1"/>
    <n v="18"/>
    <n v="3.78"/>
    <n v="0.21"/>
    <n v="19.577920626795546"/>
    <n v="3.6518399240740349"/>
    <n v="0.18652848755939394"/>
    <n v="1.5779206267955459"/>
    <n v="-0.1281600759259649"/>
  </r>
  <r>
    <x v="4"/>
    <x v="0"/>
    <x v="2"/>
    <n v="13605106"/>
    <s v="US Government"/>
    <x v="3"/>
    <x v="47"/>
    <x v="66"/>
    <x v="66"/>
    <x v="66"/>
    <s v="3. Dethrone tyranny"/>
    <s v="Political"/>
    <x v="3"/>
    <n v="29"/>
    <n v="8.120000000000001"/>
    <n v="0.28000000000000003"/>
    <n v="89.711110000000005"/>
    <n v="54.204618000000004"/>
    <n v="0.60421298989612326"/>
    <n v="60.711110000000005"/>
    <n v="46.084618000000006"/>
  </r>
  <r>
    <x v="4"/>
    <x v="0"/>
    <x v="2"/>
    <n v="13605106"/>
    <s v="US Government"/>
    <x v="3"/>
    <x v="18"/>
    <x v="23"/>
    <x v="23"/>
    <x v="23"/>
    <s v="3. Dethrone tyranny"/>
    <s v="Political"/>
    <x v="3"/>
    <n v="15"/>
    <n v="6.3"/>
    <n v="0.42"/>
    <n v="67.110619999999997"/>
    <n v="-13.044049000000001"/>
    <n v="-0.19436639089312543"/>
    <n v="52.110619999999997"/>
    <n v="-19.344049000000002"/>
  </r>
  <r>
    <x v="5"/>
    <x v="0"/>
    <x v="2"/>
    <n v="7951124"/>
    <s v="Secret Organizations"/>
    <x v="2"/>
    <x v="17"/>
    <x v="22"/>
    <x v="22"/>
    <x v="22"/>
    <s v="1. Friendly Neighborhood service"/>
    <s v="Political"/>
    <x v="4"/>
    <n v="17"/>
    <n v="1.1900000000000002"/>
    <n v="7.0000000000000007E-2"/>
    <n v="40.363999999999997"/>
    <n v="17.967664383936"/>
    <n v="0.44514082806302652"/>
    <n v="23.363999999999997"/>
    <n v="16.777664383935999"/>
  </r>
  <r>
    <x v="0"/>
    <x v="0"/>
    <x v="2"/>
    <n v="10051562"/>
    <s v="EU Government"/>
    <x v="0"/>
    <x v="16"/>
    <x v="21"/>
    <x v="21"/>
    <x v="21"/>
    <s v="1. Friendly Neighborhood service"/>
    <s v="Political"/>
    <x v="0"/>
    <n v="30"/>
    <n v="6.6"/>
    <n v="0.22"/>
    <n v="26.039000000000001"/>
    <n v="3.0348283111114003"/>
    <n v="0.11654934179927801"/>
    <n v="-3.9609999999999985"/>
    <n v="-3.5651716888885994"/>
  </r>
  <r>
    <x v="13"/>
    <x v="0"/>
    <x v="2"/>
    <n v="7951124"/>
    <s v="Secret Organizations"/>
    <x v="2"/>
    <x v="48"/>
    <x v="67"/>
    <x v="67"/>
    <x v="67"/>
    <s v="5. Offensive Services"/>
    <s v="Political"/>
    <x v="11"/>
    <n v="14"/>
    <n v="4.8999999999999995"/>
    <n v="0.35"/>
    <n v="139.999"/>
    <n v="13.024535999999999"/>
    <n v="9.3033064521889447E-2"/>
    <n v="125.999"/>
    <n v="8.1245359999999991"/>
  </r>
  <r>
    <x v="7"/>
    <x v="0"/>
    <x v="2"/>
    <n v="20028782"/>
    <s v="Earth Civilians"/>
    <x v="1"/>
    <x v="37"/>
    <x v="59"/>
    <x v="59"/>
    <x v="59"/>
    <s v="2. World Security"/>
    <s v="Security"/>
    <x v="6"/>
    <n v="21"/>
    <n v="7.77"/>
    <n v="0.37"/>
    <n v="30.910270032609002"/>
    <n v="4.5246355929231008"/>
    <n v="0.14637968507391896"/>
    <n v="9.9102700326090023"/>
    <n v="-3.2453644070768988"/>
  </r>
  <r>
    <x v="0"/>
    <x v="0"/>
    <x v="2"/>
    <n v="7847054"/>
    <s v="Public Organization"/>
    <x v="2"/>
    <x v="7"/>
    <x v="12"/>
    <x v="12"/>
    <x v="12"/>
    <s v="2. World Security"/>
    <s v="Security"/>
    <x v="0"/>
    <n v="22"/>
    <n v="8.8000000000000007"/>
    <n v="0.4"/>
    <n v="0"/>
    <n v="-16.7156555"/>
    <n v="0"/>
    <n v="-22"/>
    <n v="-25.515655500000001"/>
  </r>
  <r>
    <x v="0"/>
    <x v="0"/>
    <x v="2"/>
    <n v="10051562"/>
    <s v="EU Government"/>
    <x v="0"/>
    <x v="49"/>
    <x v="68"/>
    <x v="68"/>
    <x v="68"/>
    <s v="1. Friendly Neighborhood service"/>
    <s v="Political"/>
    <x v="0"/>
    <n v="33"/>
    <n v="10.23"/>
    <n v="0.31"/>
    <n v="31.540342418020199"/>
    <n v="11.026125827758801"/>
    <n v="0.34958801910340565"/>
    <n v="-1.4596575819798012"/>
    <n v="0.79612582775880014"/>
  </r>
  <r>
    <x v="4"/>
    <x v="0"/>
    <x v="2"/>
    <n v="13605106"/>
    <s v="US Government"/>
    <x v="3"/>
    <x v="25"/>
    <x v="32"/>
    <x v="32"/>
    <x v="32"/>
    <s v="3. Dethrone tyranny"/>
    <s v="Political"/>
    <x v="3"/>
    <n v="11"/>
    <n v="2.2000000000000002"/>
    <n v="0.2"/>
    <n v="0"/>
    <n v="-0.38104467699269995"/>
    <n v="0"/>
    <n v="-11"/>
    <n v="-2.5810446769927"/>
  </r>
  <r>
    <x v="0"/>
    <x v="0"/>
    <x v="2"/>
    <n v="20028782"/>
    <s v="Earth Civilians"/>
    <x v="1"/>
    <x v="50"/>
    <x v="69"/>
    <x v="69"/>
    <x v="69"/>
    <s v="2. World Security"/>
    <s v="Security"/>
    <x v="0"/>
    <n v="26"/>
    <n v="4.16"/>
    <n v="0.16"/>
    <n v="60.8"/>
    <n v="22.15"/>
    <n v="0.36430921052631576"/>
    <n v="34.799999999999997"/>
    <n v="17.989999999999998"/>
  </r>
  <r>
    <x v="4"/>
    <x v="0"/>
    <x v="2"/>
    <n v="13605106"/>
    <s v="US Government"/>
    <x v="3"/>
    <x v="45"/>
    <x v="62"/>
    <x v="62"/>
    <x v="62"/>
    <s v="3. Dethrone tyranny"/>
    <s v="Political"/>
    <x v="3"/>
    <n v="34"/>
    <n v="13.26"/>
    <n v="0.39"/>
    <n v="0"/>
    <n v="-18.758566084478201"/>
    <n v="0"/>
    <n v="-34"/>
    <n v="-32.018566084478202"/>
  </r>
  <r>
    <x v="0"/>
    <x v="0"/>
    <x v="2"/>
    <n v="10051562"/>
    <s v="EU Government"/>
    <x v="0"/>
    <x v="9"/>
    <x v="14"/>
    <x v="14"/>
    <x v="14"/>
    <s v="2. World Security"/>
    <s v="Security"/>
    <x v="0"/>
    <n v="18"/>
    <n v="6.3"/>
    <n v="0.35"/>
    <n v="18.265999999999998"/>
    <n v="6.6593800000000005"/>
    <n v="0.36457790430307679"/>
    <n v="0.26599999999999824"/>
    <n v="0.3593800000000007"/>
  </r>
  <r>
    <x v="0"/>
    <x v="0"/>
    <x v="2"/>
    <n v="20028782"/>
    <s v="Earth Civilians"/>
    <x v="1"/>
    <x v="3"/>
    <x v="8"/>
    <x v="8"/>
    <x v="8"/>
    <s v="2. World Security"/>
    <s v="Security"/>
    <x v="0"/>
    <n v="12"/>
    <n v="1.92"/>
    <n v="0.16"/>
    <n v="27.422592460093437"/>
    <n v="4.1034604917250306"/>
    <n v="0.14963794899029209"/>
    <n v="15.422592460093437"/>
    <n v="2.1834604917250306"/>
  </r>
  <r>
    <x v="0"/>
    <x v="0"/>
    <x v="2"/>
    <n v="10012699"/>
    <s v="EU Government"/>
    <x v="0"/>
    <x v="0"/>
    <x v="0"/>
    <x v="0"/>
    <x v="0"/>
    <s v="2. World Security"/>
    <s v="Security"/>
    <x v="0"/>
    <n v="21"/>
    <n v="3.78"/>
    <n v="0.18"/>
    <n v="7.5"/>
    <n v="1.6174999999999999"/>
    <n v="0.21566666666666665"/>
    <n v="-13.5"/>
    <n v="-2.1624999999999996"/>
  </r>
  <r>
    <x v="10"/>
    <x v="0"/>
    <x v="2"/>
    <n v="7951124"/>
    <s v="Secret Organizations"/>
    <x v="2"/>
    <x v="40"/>
    <x v="49"/>
    <x v="49"/>
    <x v="49"/>
    <s v="1. Friendly Neighborhood service"/>
    <s v="Political"/>
    <x v="9"/>
    <n v="32"/>
    <n v="6.08"/>
    <n v="0.19"/>
    <n v="496.5973938021445"/>
    <n v="94.81"/>
    <n v="0.19091924601959234"/>
    <n v="464.5973938021445"/>
    <n v="88.73"/>
  </r>
  <r>
    <x v="3"/>
    <x v="0"/>
    <x v="2"/>
    <n v="7847054"/>
    <s v="Public Organization"/>
    <x v="2"/>
    <x v="6"/>
    <x v="11"/>
    <x v="11"/>
    <x v="11"/>
    <s v="3. Dethrone tyranny"/>
    <s v="Political"/>
    <x v="2"/>
    <n v="22"/>
    <n v="1.54"/>
    <n v="7.0000000000000007E-2"/>
    <n v="0"/>
    <n v="3.9999999999999998E-6"/>
    <n v="0"/>
    <n v="-22"/>
    <n v="-1.5399960000000001"/>
  </r>
  <r>
    <x v="3"/>
    <x v="0"/>
    <x v="2"/>
    <n v="7951124"/>
    <s v="Secret Organizations"/>
    <x v="2"/>
    <x v="42"/>
    <x v="52"/>
    <x v="52"/>
    <x v="52"/>
    <s v="3. Dethrone tyranny"/>
    <s v="Political"/>
    <x v="2"/>
    <n v="15"/>
    <n v="7.1999999999999993"/>
    <n v="0.47999999999999993"/>
    <n v="0"/>
    <n v="-0.16"/>
    <n v="0"/>
    <n v="-15"/>
    <n v="-7.3599999999999994"/>
  </r>
  <r>
    <x v="10"/>
    <x v="0"/>
    <x v="2"/>
    <n v="10051562"/>
    <s v="EU Government"/>
    <x v="0"/>
    <x v="34"/>
    <x v="42"/>
    <x v="42"/>
    <x v="42"/>
    <s v="1. Friendly Neighborhood service"/>
    <s v="Political"/>
    <x v="9"/>
    <n v="15"/>
    <n v="4.6500000000000004"/>
    <n v="0.31"/>
    <n v="22.408117600000001"/>
    <n v="7.559277541804013"/>
    <n v="0.33734549580389622"/>
    <n v="7.4081176000000006"/>
    <n v="2.9092775418040127"/>
  </r>
  <r>
    <x v="0"/>
    <x v="0"/>
    <x v="2"/>
    <n v="20028782"/>
    <s v="Earth Civilians"/>
    <x v="1"/>
    <x v="2"/>
    <x v="4"/>
    <x v="4"/>
    <x v="4"/>
    <s v="2. World Security"/>
    <s v="Security"/>
    <x v="0"/>
    <n v="19"/>
    <n v="6.2700000000000005"/>
    <n v="0.33"/>
    <n v="5.1566461978417983"/>
    <n v="0.88288815569268608"/>
    <n v="0.17121363805455561"/>
    <n v="-13.843353802158202"/>
    <n v="-5.3871118443073147"/>
  </r>
  <r>
    <x v="0"/>
    <x v="0"/>
    <x v="2"/>
    <n v="20028782"/>
    <s v="Earth Civilians"/>
    <x v="1"/>
    <x v="3"/>
    <x v="30"/>
    <x v="30"/>
    <x v="30"/>
    <s v="2. World Security"/>
    <s v="Security"/>
    <x v="0"/>
    <n v="25"/>
    <n v="2.5"/>
    <n v="0.1"/>
    <n v="89.164632103469827"/>
    <n v="18.149667710504652"/>
    <n v="0.20355231981940022"/>
    <n v="64.164632103469827"/>
    <n v="15.649667710504652"/>
  </r>
  <r>
    <x v="11"/>
    <x v="0"/>
    <x v="2"/>
    <n v="7951124"/>
    <s v="Secret Organizations"/>
    <x v="2"/>
    <x v="36"/>
    <x v="44"/>
    <x v="44"/>
    <x v="44"/>
    <s v="4. Defensive Services"/>
    <s v="Security"/>
    <x v="10"/>
    <n v="17"/>
    <n v="3.23"/>
    <n v="0.19"/>
    <n v="0.56882717180567999"/>
    <n v="-2.1943604583818839E-2"/>
    <n v="-3.8576927529958269E-2"/>
    <n v="-16.43117282819432"/>
    <n v="-3.2519436045838188"/>
  </r>
  <r>
    <x v="10"/>
    <x v="0"/>
    <x v="2"/>
    <n v="10058140"/>
    <s v="EU Government"/>
    <x v="0"/>
    <x v="34"/>
    <x v="41"/>
    <x v="41"/>
    <x v="41"/>
    <s v="1. Friendly Neighborhood service"/>
    <s v="Political"/>
    <x v="9"/>
    <n v="13"/>
    <n v="1.04"/>
    <n v="0.08"/>
    <n v="106.27"/>
    <n v="11"/>
    <n v="0.10350992754305072"/>
    <n v="93.27"/>
    <n v="9.9600000000000009"/>
  </r>
  <r>
    <x v="11"/>
    <x v="0"/>
    <x v="2"/>
    <n v="7951124"/>
    <s v="Secret Organizations"/>
    <x v="2"/>
    <x v="38"/>
    <x v="46"/>
    <x v="46"/>
    <x v="46"/>
    <s v="4. Defensive Services"/>
    <s v="Security"/>
    <x v="10"/>
    <n v="24"/>
    <n v="8.16"/>
    <n v="0.34"/>
    <n v="7.9035491476107542E-2"/>
    <n v="-4.498682419065438"/>
    <n v="-56.919775344541144"/>
    <n v="-23.920964508523891"/>
    <n v="-12.658682419065439"/>
  </r>
  <r>
    <x v="3"/>
    <x v="0"/>
    <x v="2"/>
    <n v="7951124"/>
    <s v="Secret Organizations"/>
    <x v="2"/>
    <x v="11"/>
    <x v="16"/>
    <x v="16"/>
    <x v="16"/>
    <s v="3. Dethrone tyranny"/>
    <s v="Political"/>
    <x v="2"/>
    <n v="17"/>
    <n v="6.97"/>
    <n v="0.41"/>
    <n v="0"/>
    <n v="1.24417925"/>
    <n v="0"/>
    <n v="-17"/>
    <n v="-5.7258207499999996"/>
  </r>
  <r>
    <x v="6"/>
    <x v="0"/>
    <x v="2"/>
    <n v="10051562"/>
    <s v="EU Government"/>
    <x v="0"/>
    <x v="19"/>
    <x v="50"/>
    <x v="50"/>
    <x v="50"/>
    <s v="4. Defensive Services"/>
    <s v="Security"/>
    <x v="5"/>
    <n v="26"/>
    <n v="11.700000000000001"/>
    <n v="0.45000000000000007"/>
    <m/>
    <m/>
    <n v="0"/>
    <n v="-26"/>
    <n v="-11.700000000000001"/>
  </r>
  <r>
    <x v="4"/>
    <x v="0"/>
    <x v="2"/>
    <n v="13605106"/>
    <s v="US Government"/>
    <x v="3"/>
    <x v="47"/>
    <x v="66"/>
    <x v="66"/>
    <x v="66"/>
    <s v="3. Dethrone tyranny"/>
    <s v="Political"/>
    <x v="3"/>
    <n v="30"/>
    <n v="5.7"/>
    <n v="0.19"/>
    <n v="89.711110000000005"/>
    <n v="54.204618000000004"/>
    <n v="0.60421298989612326"/>
    <n v="59.711110000000005"/>
    <n v="48.504618000000001"/>
  </r>
  <r>
    <x v="12"/>
    <x v="0"/>
    <x v="3"/>
    <n v="7847054"/>
    <s v="Public Organization"/>
    <x v="2"/>
    <x v="3"/>
    <x v="63"/>
    <x v="63"/>
    <x v="63"/>
    <s v="2. World Security"/>
    <s v="Security"/>
    <x v="1"/>
    <n v="15"/>
    <n v="6"/>
    <n v="0.4"/>
    <n v="130.53870329565515"/>
    <n v="29.184007298923007"/>
    <n v="0.22356593532896207"/>
    <n v="115.53870329565515"/>
    <n v="23.184007298923007"/>
  </r>
  <r>
    <x v="3"/>
    <x v="0"/>
    <x v="3"/>
    <n v="7951124"/>
    <s v="Secret Organizations"/>
    <x v="2"/>
    <x v="46"/>
    <x v="64"/>
    <x v="64"/>
    <x v="64"/>
    <s v="3. Dethrone tyranny"/>
    <s v="Political"/>
    <x v="2"/>
    <n v="9"/>
    <n v="1.53"/>
    <n v="0.17"/>
    <n v="145.52600000000001"/>
    <n v="-218.81306520000001"/>
    <n v="-1.5036011791707324"/>
    <n v="136.52600000000001"/>
    <n v="-220.34306520000001"/>
  </r>
  <r>
    <x v="0"/>
    <x v="0"/>
    <x v="3"/>
    <n v="7847054"/>
    <s v="Public Organization"/>
    <x v="2"/>
    <x v="3"/>
    <x v="60"/>
    <x v="60"/>
    <x v="60"/>
    <s v="2. World Security"/>
    <s v="Security"/>
    <x v="0"/>
    <n v="30"/>
    <n v="7.1999999999999993"/>
    <n v="0.23999999999999996"/>
    <n v="31.5"/>
    <n v="7.56"/>
    <n v="0.24"/>
    <n v="1.5"/>
    <n v="0.36000000000000032"/>
  </r>
  <r>
    <x v="7"/>
    <x v="0"/>
    <x v="3"/>
    <n v="7847054"/>
    <s v="Public Organization"/>
    <x v="2"/>
    <x v="26"/>
    <x v="61"/>
    <x v="61"/>
    <x v="61"/>
    <s v="2. World Security"/>
    <s v="Security"/>
    <x v="6"/>
    <n v="33"/>
    <n v="16.169999999999998"/>
    <n v="0.48999999999999994"/>
    <n v="56.446808435398395"/>
    <n v="14.24582072566789"/>
    <n v="0.2523760177153645"/>
    <n v="23.446808435398395"/>
    <n v="-1.9241792743321078"/>
  </r>
  <r>
    <x v="0"/>
    <x v="0"/>
    <x v="3"/>
    <n v="10051562"/>
    <s v="EU Government"/>
    <x v="0"/>
    <x v="5"/>
    <x v="10"/>
    <x v="10"/>
    <x v="10"/>
    <s v="2. World Security"/>
    <s v="Security"/>
    <x v="0"/>
    <n v="31"/>
    <n v="4.03"/>
    <n v="0.13"/>
    <n v="49.999997999999998"/>
    <n v="10.215579652321439"/>
    <n v="0.20431160121889286"/>
    <n v="18.999997999999998"/>
    <n v="6.1855796523214392"/>
  </r>
  <r>
    <x v="0"/>
    <x v="0"/>
    <x v="3"/>
    <n v="20028782"/>
    <s v="Earth Civilians"/>
    <x v="1"/>
    <x v="15"/>
    <x v="58"/>
    <x v="58"/>
    <x v="58"/>
    <s v="2. World Security"/>
    <s v="Security"/>
    <x v="0"/>
    <n v="9"/>
    <n v="2.6999999999999997"/>
    <n v="0.3"/>
    <n v="97.10714999999999"/>
    <n v="24.025879232908199"/>
    <n v="0.2474161710328045"/>
    <n v="88.10714999999999"/>
    <n v="21.3258792329082"/>
  </r>
  <r>
    <x v="0"/>
    <x v="0"/>
    <x v="3"/>
    <n v="10051562"/>
    <s v="EU Government"/>
    <x v="0"/>
    <x v="1"/>
    <x v="1"/>
    <x v="1"/>
    <x v="1"/>
    <s v="2. World Security"/>
    <s v="Security"/>
    <x v="0"/>
    <n v="28"/>
    <n v="7"/>
    <n v="0.25"/>
    <n v="173.09700000000001"/>
    <n v="67"/>
    <n v="0.38706621143058517"/>
    <n v="145.09700000000001"/>
    <n v="60"/>
  </r>
  <r>
    <x v="7"/>
    <x v="0"/>
    <x v="3"/>
    <n v="20028782"/>
    <s v="Earth Civilians"/>
    <x v="1"/>
    <x v="28"/>
    <x v="57"/>
    <x v="57"/>
    <x v="57"/>
    <s v="2. World Security"/>
    <s v="Security"/>
    <x v="6"/>
    <n v="30"/>
    <n v="5.3999999999999995"/>
    <n v="0.18"/>
    <n v="39.241320557304299"/>
    <n v="-1.2500182503378001"/>
    <n v="-3.1854642825090256E-2"/>
    <n v="9.2413205573042987"/>
    <n v="-6.6500182503377996"/>
  </r>
  <r>
    <x v="0"/>
    <x v="0"/>
    <x v="3"/>
    <n v="20028782"/>
    <s v="Earth Civilians"/>
    <x v="1"/>
    <x v="2"/>
    <x v="55"/>
    <x v="55"/>
    <x v="55"/>
    <s v="2. World Security"/>
    <s v="Security"/>
    <x v="0"/>
    <n v="25"/>
    <n v="12.25"/>
    <n v="0.49"/>
    <n v="22.961947800000001"/>
    <n v="7.2563880914249337"/>
    <n v="0.31601796827640788"/>
    <n v="-2.0380521999999992"/>
    <n v="-4.9936119085750663"/>
  </r>
  <r>
    <x v="0"/>
    <x v="0"/>
    <x v="3"/>
    <n v="20028782"/>
    <s v="Earth Civilians"/>
    <x v="1"/>
    <x v="2"/>
    <x v="2"/>
    <x v="2"/>
    <x v="2"/>
    <s v="2. World Security"/>
    <s v="Security"/>
    <x v="0"/>
    <n v="26"/>
    <n v="10.14"/>
    <n v="0.39"/>
    <n v="34.221938045491022"/>
    <n v="8.5712652692966635"/>
    <n v="0.25046112987239155"/>
    <n v="8.2219380454910223"/>
    <n v="-1.568734730703337"/>
  </r>
  <r>
    <x v="7"/>
    <x v="0"/>
    <x v="3"/>
    <n v="7951124"/>
    <s v="Secret Organizations"/>
    <x v="2"/>
    <x v="33"/>
    <x v="40"/>
    <x v="40"/>
    <x v="40"/>
    <s v="5. Offensive Services"/>
    <s v="Political"/>
    <x v="6"/>
    <n v="11"/>
    <n v="4.18"/>
    <n v="0.37999999999999995"/>
    <n v="47.935980000000001"/>
    <n v="4.0046965392348"/>
    <n v="8.3542602847272551E-2"/>
    <n v="36.935980000000001"/>
    <n v="-0.17530346076519976"/>
  </r>
  <r>
    <x v="6"/>
    <x v="0"/>
    <x v="3"/>
    <n v="10058140"/>
    <s v="EU Government"/>
    <x v="0"/>
    <x v="19"/>
    <x v="25"/>
    <x v="25"/>
    <x v="25"/>
    <s v="4. Defensive Services"/>
    <s v="Security"/>
    <x v="5"/>
    <n v="10"/>
    <n v="3.4000000000000004"/>
    <n v="0.34"/>
    <n v="2387"/>
    <n v="1159"/>
    <n v="0.48554671135316296"/>
    <n v="2377"/>
    <n v="1155.5999999999999"/>
  </r>
  <r>
    <x v="9"/>
    <x v="0"/>
    <x v="3"/>
    <n v="7951124"/>
    <s v="Secret Organizations"/>
    <x v="2"/>
    <x v="31"/>
    <x v="38"/>
    <x v="38"/>
    <x v="38"/>
    <s v="5. Offensive Services"/>
    <s v="Political"/>
    <x v="8"/>
    <n v="6"/>
    <n v="2.2199999999999998"/>
    <n v="0.36999999999999994"/>
    <n v="141"/>
    <n v="138.18"/>
    <n v="0.98000000000000009"/>
    <n v="135"/>
    <n v="135.96"/>
  </r>
  <r>
    <x v="0"/>
    <x v="0"/>
    <x v="3"/>
    <n v="10051562"/>
    <s v="EU Government"/>
    <x v="0"/>
    <x v="8"/>
    <x v="13"/>
    <x v="13"/>
    <x v="13"/>
    <s v="1. Friendly Neighborhood service"/>
    <s v="Political"/>
    <x v="0"/>
    <n v="9"/>
    <n v="1.44"/>
    <n v="0.16"/>
    <n v="109.861"/>
    <n v="27.0619975175923"/>
    <n v="0.24632943007611707"/>
    <n v="100.861"/>
    <n v="25.621997517592298"/>
  </r>
  <r>
    <x v="0"/>
    <x v="0"/>
    <x v="3"/>
    <n v="20028782"/>
    <s v="Earth Civilians"/>
    <x v="1"/>
    <x v="23"/>
    <x v="29"/>
    <x v="29"/>
    <x v="29"/>
    <s v="2. World Security"/>
    <s v="Security"/>
    <x v="0"/>
    <n v="30"/>
    <n v="6.9"/>
    <n v="0.23"/>
    <n v="47.657719999999998"/>
    <n v="38.923513610202704"/>
    <n v="0.81673050263845404"/>
    <n v="17.657719999999998"/>
    <n v="32.023513610202706"/>
  </r>
  <r>
    <x v="7"/>
    <x v="0"/>
    <x v="3"/>
    <n v="20028782"/>
    <s v="Earth Civilians"/>
    <x v="1"/>
    <x v="27"/>
    <x v="56"/>
    <x v="56"/>
    <x v="56"/>
    <s v="2. World Security"/>
    <s v="Security"/>
    <x v="6"/>
    <n v="16"/>
    <n v="5.44"/>
    <n v="0.34"/>
    <n v="15.230521050937101"/>
    <n v="0.306955786800299"/>
    <n v="2.015399117165546E-2"/>
    <n v="-0.76947894906289882"/>
    <n v="-5.1330442131997014"/>
  </r>
  <r>
    <x v="12"/>
    <x v="0"/>
    <x v="3"/>
    <n v="20028782"/>
    <s v="Earth Civilians"/>
    <x v="1"/>
    <x v="3"/>
    <x v="65"/>
    <x v="65"/>
    <x v="65"/>
    <s v="2. World Security"/>
    <s v="Security"/>
    <x v="1"/>
    <n v="5"/>
    <n v="2.2000000000000002"/>
    <n v="0.44000000000000006"/>
    <n v="26.880289528079359"/>
    <n v="23.914946718809038"/>
    <n v="0.88968337539025755"/>
    <n v="21.880289528079359"/>
    <n v="21.714946718809038"/>
  </r>
  <r>
    <x v="4"/>
    <x v="0"/>
    <x v="3"/>
    <n v="13605106"/>
    <s v="US Government"/>
    <x v="3"/>
    <x v="47"/>
    <x v="66"/>
    <x v="66"/>
    <x v="66"/>
    <s v="3. Dethrone tyranny"/>
    <s v="Political"/>
    <x v="3"/>
    <n v="18"/>
    <n v="4.1400000000000006"/>
    <n v="0.23000000000000004"/>
    <n v="107.2"/>
    <n v="-5.12"/>
    <n v="-4.7761194029850747E-2"/>
    <n v="89.2"/>
    <n v="-9.2600000000000016"/>
  </r>
  <r>
    <x v="4"/>
    <x v="0"/>
    <x v="3"/>
    <n v="13605106"/>
    <s v="US Government"/>
    <x v="3"/>
    <x v="18"/>
    <x v="23"/>
    <x v="23"/>
    <x v="23"/>
    <s v="3. Dethrone tyranny"/>
    <s v="Political"/>
    <x v="3"/>
    <n v="22"/>
    <n v="9.68"/>
    <n v="0.44"/>
    <n v="13.8225"/>
    <n v="-60.7"/>
    <n v="-4.391390848254658"/>
    <n v="-8.1775000000000002"/>
    <n v="-70.38"/>
  </r>
  <r>
    <x v="5"/>
    <x v="0"/>
    <x v="3"/>
    <n v="7951124"/>
    <s v="Secret Organizations"/>
    <x v="2"/>
    <x v="17"/>
    <x v="22"/>
    <x v="22"/>
    <x v="22"/>
    <s v="1. Friendly Neighborhood service"/>
    <s v="Political"/>
    <x v="4"/>
    <n v="29"/>
    <n v="8.99"/>
    <n v="0.31"/>
    <n v="40.363999999999997"/>
    <n v="21.251909447729702"/>
    <n v="0.52650652679936838"/>
    <n v="11.363999999999997"/>
    <n v="12.261909447729701"/>
  </r>
  <r>
    <x v="0"/>
    <x v="0"/>
    <x v="3"/>
    <n v="10051562"/>
    <s v="EU Government"/>
    <x v="0"/>
    <x v="16"/>
    <x v="21"/>
    <x v="21"/>
    <x v="21"/>
    <s v="1. Friendly Neighborhood service"/>
    <s v="Political"/>
    <x v="0"/>
    <n v="18"/>
    <n v="4.32"/>
    <n v="0.24000000000000002"/>
    <n v="26.039000000000001"/>
    <n v="9.2119639760779997"/>
    <n v="0.35377564330726985"/>
    <n v="8.0390000000000015"/>
    <n v="4.8919639760779994"/>
  </r>
  <r>
    <x v="13"/>
    <x v="0"/>
    <x v="3"/>
    <n v="7951124"/>
    <s v="Secret Organizations"/>
    <x v="2"/>
    <x v="48"/>
    <x v="67"/>
    <x v="67"/>
    <x v="67"/>
    <s v="5. Offensive Services"/>
    <s v="Political"/>
    <x v="11"/>
    <n v="8"/>
    <n v="3.52"/>
    <n v="0.44"/>
    <n v="0"/>
    <n v="-77.751115999999996"/>
    <n v="0"/>
    <n v="-8"/>
    <n v="-81.271115999999992"/>
  </r>
  <r>
    <x v="7"/>
    <x v="0"/>
    <x v="3"/>
    <n v="20028782"/>
    <s v="Earth Civilians"/>
    <x v="1"/>
    <x v="37"/>
    <x v="59"/>
    <x v="59"/>
    <x v="59"/>
    <s v="2. World Security"/>
    <s v="Security"/>
    <x v="6"/>
    <n v="19"/>
    <n v="7.6000000000000005"/>
    <n v="0.4"/>
    <n v="0"/>
    <n v="-9.4697647727912013"/>
    <n v="0"/>
    <n v="-19"/>
    <n v="-17.069764772791203"/>
  </r>
  <r>
    <x v="0"/>
    <x v="0"/>
    <x v="3"/>
    <n v="7847054"/>
    <s v="Public Organization"/>
    <x v="2"/>
    <x v="7"/>
    <x v="12"/>
    <x v="12"/>
    <x v="12"/>
    <s v="2. World Security"/>
    <s v="Security"/>
    <x v="0"/>
    <n v="21"/>
    <n v="1.89"/>
    <n v="0.09"/>
    <n v="0"/>
    <n v="-13.3725244"/>
    <n v="0"/>
    <n v="-21"/>
    <n v="-15.2625244"/>
  </r>
  <r>
    <x v="0"/>
    <x v="0"/>
    <x v="3"/>
    <n v="10051562"/>
    <s v="EU Government"/>
    <x v="0"/>
    <x v="49"/>
    <x v="68"/>
    <x v="68"/>
    <x v="68"/>
    <s v="1. Friendly Neighborhood service"/>
    <s v="Political"/>
    <x v="0"/>
    <n v="17"/>
    <n v="1.36"/>
    <n v="0.08"/>
    <n v="7.4838469552084002"/>
    <n v="-12.673577841932099"/>
    <n v="-1.6934576452170622"/>
    <n v="-9.5161530447916007"/>
    <n v="-14.033577841932098"/>
  </r>
  <r>
    <x v="4"/>
    <x v="0"/>
    <x v="3"/>
    <n v="13605106"/>
    <s v="US Government"/>
    <x v="3"/>
    <x v="25"/>
    <x v="32"/>
    <x v="32"/>
    <x v="32"/>
    <s v="3. Dethrone tyranny"/>
    <s v="Political"/>
    <x v="3"/>
    <n v="23"/>
    <n v="1.1500000000000001"/>
    <n v="0.05"/>
    <n v="0"/>
    <n v="0"/>
    <n v="0"/>
    <n v="-23"/>
    <n v="-1.1500000000000001"/>
  </r>
  <r>
    <x v="0"/>
    <x v="0"/>
    <x v="3"/>
    <n v="20028782"/>
    <s v="Earth Civilians"/>
    <x v="1"/>
    <x v="50"/>
    <x v="69"/>
    <x v="69"/>
    <x v="69"/>
    <s v="2. World Security"/>
    <s v="Security"/>
    <x v="0"/>
    <n v="29"/>
    <n v="5.51"/>
    <n v="0.19"/>
    <n v="64.493639234934804"/>
    <n v="22.1687011513187"/>
    <n v="0.34373469096019621"/>
    <n v="35.493639234934804"/>
    <n v="16.658701151318702"/>
  </r>
  <r>
    <x v="4"/>
    <x v="0"/>
    <x v="3"/>
    <n v="13605106"/>
    <s v="US Government"/>
    <x v="3"/>
    <x v="45"/>
    <x v="62"/>
    <x v="62"/>
    <x v="62"/>
    <s v="3. Dethrone tyranny"/>
    <s v="Political"/>
    <x v="3"/>
    <n v="34"/>
    <n v="15.64"/>
    <n v="0.46"/>
    <n v="0"/>
    <n v="0.22516085097999999"/>
    <n v="0"/>
    <n v="-34"/>
    <n v="-15.414839149020001"/>
  </r>
  <r>
    <x v="0"/>
    <x v="0"/>
    <x v="3"/>
    <n v="10051562"/>
    <s v="EU Government"/>
    <x v="0"/>
    <x v="9"/>
    <x v="14"/>
    <x v="14"/>
    <x v="14"/>
    <s v="2. World Security"/>
    <s v="Security"/>
    <x v="0"/>
    <n v="31"/>
    <n v="13.02"/>
    <n v="0.42"/>
    <n v="0"/>
    <n v="-1.08"/>
    <n v="0"/>
    <n v="-31"/>
    <n v="-14.1"/>
  </r>
  <r>
    <x v="0"/>
    <x v="0"/>
    <x v="3"/>
    <n v="10051562"/>
    <s v="EU Government"/>
    <x v="0"/>
    <x v="43"/>
    <x v="53"/>
    <x v="53"/>
    <x v="53"/>
    <s v="2. World Security"/>
    <s v="Security"/>
    <x v="0"/>
    <n v="34"/>
    <n v="11.899999999999999"/>
    <n v="0.35"/>
    <n v="35.950000000000003"/>
    <n v="7.7"/>
    <n v="0.21418636995827536"/>
    <n v="1.9500000000000028"/>
    <n v="-4.1999999999999984"/>
  </r>
  <r>
    <x v="0"/>
    <x v="0"/>
    <x v="3"/>
    <n v="20028782"/>
    <s v="Earth Civilians"/>
    <x v="1"/>
    <x v="3"/>
    <x v="8"/>
    <x v="8"/>
    <x v="8"/>
    <s v="2. World Security"/>
    <s v="Security"/>
    <x v="0"/>
    <n v="35"/>
    <n v="4.2"/>
    <n v="0.12000000000000001"/>
    <n v="27.360481983683073"/>
    <n v="24.937659280484429"/>
    <n v="0.91144809858819231"/>
    <n v="-7.6395180163169272"/>
    <n v="20.737659280484429"/>
  </r>
  <r>
    <x v="0"/>
    <x v="0"/>
    <x v="3"/>
    <n v="10012699"/>
    <s v="EU Government"/>
    <x v="0"/>
    <x v="0"/>
    <x v="0"/>
    <x v="0"/>
    <x v="0"/>
    <s v="2. World Security"/>
    <s v="Security"/>
    <x v="0"/>
    <n v="27"/>
    <n v="7.2900000000000009"/>
    <n v="0.27"/>
    <n v="7.5"/>
    <n v="2.8250000000000002"/>
    <n v="0.37666666666666671"/>
    <n v="-19.5"/>
    <n v="-4.4650000000000007"/>
  </r>
  <r>
    <x v="10"/>
    <x v="0"/>
    <x v="3"/>
    <n v="7951124"/>
    <s v="Secret Organizations"/>
    <x v="2"/>
    <x v="40"/>
    <x v="49"/>
    <x v="49"/>
    <x v="49"/>
    <s v="1. Friendly Neighborhood service"/>
    <s v="Political"/>
    <x v="9"/>
    <n v="30"/>
    <n v="1.7999999999999998"/>
    <n v="5.9999999999999991E-2"/>
    <n v="658.15"/>
    <n v="263.89999999999998"/>
    <n v="0.40097242269999239"/>
    <n v="628.15"/>
    <n v="262.09999999999997"/>
  </r>
  <r>
    <x v="3"/>
    <x v="0"/>
    <x v="3"/>
    <n v="7847054"/>
    <s v="Public Organization"/>
    <x v="2"/>
    <x v="6"/>
    <x v="11"/>
    <x v="11"/>
    <x v="11"/>
    <s v="3. Dethrone tyranny"/>
    <s v="Political"/>
    <x v="2"/>
    <n v="33"/>
    <n v="14.19"/>
    <n v="0.43"/>
    <n v="0"/>
    <n v="0"/>
    <n v="0"/>
    <n v="-33"/>
    <n v="-14.19"/>
  </r>
  <r>
    <x v="3"/>
    <x v="0"/>
    <x v="3"/>
    <n v="7951124"/>
    <s v="Secret Organizations"/>
    <x v="2"/>
    <x v="42"/>
    <x v="52"/>
    <x v="52"/>
    <x v="52"/>
    <s v="3. Dethrone tyranny"/>
    <s v="Political"/>
    <x v="2"/>
    <n v="28"/>
    <n v="1.9600000000000002"/>
    <n v="7.0000000000000007E-2"/>
    <n v="-12.8"/>
    <n v="-12.928000000000001"/>
    <n v="1.01"/>
    <n v="-40.799999999999997"/>
    <n v="-14.888000000000002"/>
  </r>
  <r>
    <x v="0"/>
    <x v="0"/>
    <x v="3"/>
    <n v="10051562"/>
    <s v="EU Government"/>
    <x v="0"/>
    <x v="51"/>
    <x v="70"/>
    <x v="70"/>
    <x v="70"/>
    <s v="2. World Security"/>
    <s v="Security"/>
    <x v="0"/>
    <n v="26"/>
    <n v="2.34"/>
    <n v="0.09"/>
    <n v="-1.3"/>
    <n v="-1.6"/>
    <n v="1.2307692307692308"/>
    <n v="-27.3"/>
    <n v="-3.94"/>
  </r>
  <r>
    <x v="0"/>
    <x v="0"/>
    <x v="3"/>
    <n v="10051562"/>
    <s v="EU Government"/>
    <x v="0"/>
    <x v="52"/>
    <x v="71"/>
    <x v="71"/>
    <x v="71"/>
    <s v="2. World Security"/>
    <s v="Security"/>
    <x v="0"/>
    <n v="16"/>
    <n v="3.04"/>
    <n v="0.19"/>
    <n v="15"/>
    <n v="5.2"/>
    <n v="0.34666666666666668"/>
    <n v="-1"/>
    <n v="2.16"/>
  </r>
  <r>
    <x v="10"/>
    <x v="0"/>
    <x v="3"/>
    <n v="10051562"/>
    <s v="EU Government"/>
    <x v="0"/>
    <x v="34"/>
    <x v="42"/>
    <x v="42"/>
    <x v="42"/>
    <s v="1. Friendly Neighborhood service"/>
    <s v="Political"/>
    <x v="9"/>
    <n v="28"/>
    <n v="12.32"/>
    <n v="0.44"/>
    <n v="22.408117600000001"/>
    <n v="8.2701322329058762"/>
    <n v="0.36906858400751502"/>
    <n v="-5.5918823999999994"/>
    <n v="-4.0498677670941241"/>
  </r>
  <r>
    <x v="0"/>
    <x v="0"/>
    <x v="3"/>
    <n v="20028782"/>
    <s v="Earth Civilians"/>
    <x v="1"/>
    <x v="2"/>
    <x v="4"/>
    <x v="4"/>
    <x v="4"/>
    <s v="2. World Security"/>
    <s v="Security"/>
    <x v="0"/>
    <n v="9"/>
    <n v="0.99"/>
    <n v="0.11"/>
    <n v="5.5432653533617131"/>
    <n v="4.756432106689231"/>
    <n v="0.85805600192036502"/>
    <n v="-3.4567346466382869"/>
    <n v="3.7664321066892308"/>
  </r>
  <r>
    <x v="0"/>
    <x v="0"/>
    <x v="3"/>
    <n v="20028782"/>
    <s v="Earth Civilians"/>
    <x v="1"/>
    <x v="3"/>
    <x v="30"/>
    <x v="30"/>
    <x v="30"/>
    <s v="2. World Security"/>
    <s v="Security"/>
    <x v="0"/>
    <n v="30"/>
    <n v="7.5"/>
    <n v="0.25"/>
    <n v="71.866691849096199"/>
    <n v="6.8037668261202686"/>
    <n v="9.4672046967274354E-2"/>
    <n v="41.866691849096199"/>
    <n v="-0.69623317387973138"/>
  </r>
  <r>
    <x v="11"/>
    <x v="0"/>
    <x v="3"/>
    <n v="7951124"/>
    <s v="Secret Organizations"/>
    <x v="2"/>
    <x v="36"/>
    <x v="44"/>
    <x v="44"/>
    <x v="44"/>
    <s v="4. Defensive Services"/>
    <s v="Security"/>
    <x v="10"/>
    <n v="33"/>
    <n v="6.2700000000000005"/>
    <n v="0.19"/>
    <n v="-0.31800236873792403"/>
    <n v="-0.31800236873792403"/>
    <n v="1"/>
    <n v="-33.318002368737922"/>
    <n v="-6.5880023687379241"/>
  </r>
  <r>
    <x v="10"/>
    <x v="0"/>
    <x v="3"/>
    <n v="10058140"/>
    <s v="EU Government"/>
    <x v="0"/>
    <x v="34"/>
    <x v="41"/>
    <x v="41"/>
    <x v="41"/>
    <s v="1. Friendly Neighborhood service"/>
    <s v="Political"/>
    <x v="9"/>
    <n v="9"/>
    <n v="3.96"/>
    <n v="0.44"/>
    <n v="106.2"/>
    <n v="7.4370000000000003"/>
    <n v="7.0028248587570618E-2"/>
    <n v="97.2"/>
    <n v="3.4770000000000003"/>
  </r>
  <r>
    <x v="11"/>
    <x v="0"/>
    <x v="3"/>
    <n v="7951124"/>
    <s v="Secret Organizations"/>
    <x v="2"/>
    <x v="38"/>
    <x v="46"/>
    <x v="46"/>
    <x v="46"/>
    <s v="4. Defensive Services"/>
    <s v="Security"/>
    <x v="10"/>
    <n v="12"/>
    <n v="3.84"/>
    <n v="0.32"/>
    <n v="-3.5588064338667897"/>
    <n v="-3.5006229728667906"/>
    <n v="0.98365084977752482"/>
    <n v="-15.55880643386679"/>
    <n v="-7.3406229728667904"/>
  </r>
  <r>
    <x v="3"/>
    <x v="0"/>
    <x v="3"/>
    <n v="7951124"/>
    <s v="Secret Organizations"/>
    <x v="2"/>
    <x v="11"/>
    <x v="16"/>
    <x v="16"/>
    <x v="16"/>
    <s v="3. Dethrone tyranny"/>
    <s v="Political"/>
    <x v="2"/>
    <n v="15"/>
    <n v="5.7"/>
    <n v="0.38"/>
    <n v="0"/>
    <n v="0.99534339999999999"/>
    <n v="0"/>
    <n v="-15"/>
    <n v="-4.7046565999999999"/>
  </r>
  <r>
    <x v="6"/>
    <x v="0"/>
    <x v="3"/>
    <n v="10051562"/>
    <s v="EU Government"/>
    <x v="0"/>
    <x v="19"/>
    <x v="50"/>
    <x v="50"/>
    <x v="50"/>
    <s v="4. Defensive Services"/>
    <s v="Security"/>
    <x v="5"/>
    <n v="15"/>
    <n v="4.5"/>
    <n v="0.3"/>
    <m/>
    <m/>
    <n v="0"/>
    <n v="-15"/>
    <n v="-4.5"/>
  </r>
  <r>
    <x v="12"/>
    <x v="0"/>
    <x v="4"/>
    <n v="7847054"/>
    <s v="Public Organization"/>
    <x v="2"/>
    <x v="3"/>
    <x v="63"/>
    <x v="63"/>
    <x v="63"/>
    <s v="2. World Security"/>
    <s v="Security"/>
    <x v="1"/>
    <n v="22"/>
    <n v="10.559999999999999"/>
    <n v="0.47999999999999993"/>
    <n v="127.54346091440181"/>
    <n v="38.356039600313864"/>
    <n v="0.30072917361130524"/>
    <n v="105.54346091440181"/>
    <n v="27.796039600313865"/>
  </r>
  <r>
    <x v="3"/>
    <x v="0"/>
    <x v="4"/>
    <n v="7951124"/>
    <s v="Secret Organizations"/>
    <x v="2"/>
    <x v="46"/>
    <x v="64"/>
    <x v="64"/>
    <x v="64"/>
    <s v="3. Dethrone tyranny"/>
    <s v="Political"/>
    <x v="2"/>
    <n v="5"/>
    <n v="1.55"/>
    <n v="0.31"/>
    <n v="393.02600000000001"/>
    <n v="-37.04"/>
    <n v="-9.4243128953300795E-2"/>
    <n v="388.02600000000001"/>
    <n v="-38.589999999999996"/>
  </r>
  <r>
    <x v="0"/>
    <x v="0"/>
    <x v="4"/>
    <n v="7847054"/>
    <s v="Public Organization"/>
    <x v="2"/>
    <x v="3"/>
    <x v="60"/>
    <x v="60"/>
    <x v="60"/>
    <s v="2. World Security"/>
    <s v="Security"/>
    <x v="0"/>
    <n v="13"/>
    <n v="4.42"/>
    <n v="0.33999999999999997"/>
    <n v="88.558804480000006"/>
    <n v="32.088548319341314"/>
    <n v="0.36234170625675222"/>
    <n v="75.558804480000006"/>
    <n v="27.668548319341312"/>
  </r>
  <r>
    <x v="7"/>
    <x v="0"/>
    <x v="4"/>
    <n v="7847054"/>
    <s v="Public Organization"/>
    <x v="2"/>
    <x v="26"/>
    <x v="61"/>
    <x v="61"/>
    <x v="61"/>
    <s v="2. World Security"/>
    <s v="Security"/>
    <x v="6"/>
    <n v="27"/>
    <n v="12.69"/>
    <n v="0.47"/>
    <n v="55.276040609522404"/>
    <n v="21.3241250681669"/>
    <n v="0.38577518999241406"/>
    <n v="28.276040609522404"/>
    <n v="8.6341250681669006"/>
  </r>
  <r>
    <x v="0"/>
    <x v="0"/>
    <x v="4"/>
    <n v="10051562"/>
    <s v="EU Government"/>
    <x v="0"/>
    <x v="5"/>
    <x v="10"/>
    <x v="10"/>
    <x v="10"/>
    <s v="2. World Security"/>
    <s v="Security"/>
    <x v="0"/>
    <n v="13"/>
    <n v="0.91000000000000014"/>
    <n v="7.0000000000000007E-2"/>
    <n v="49.999997999999998"/>
    <n v="14.412831375280319"/>
    <n v="0.28825663903587195"/>
    <n v="36.999997999999998"/>
    <n v="13.502831375280319"/>
  </r>
  <r>
    <x v="0"/>
    <x v="0"/>
    <x v="4"/>
    <n v="20028782"/>
    <s v="Earth Civilians"/>
    <x v="1"/>
    <x v="15"/>
    <x v="58"/>
    <x v="58"/>
    <x v="58"/>
    <s v="2. World Security"/>
    <s v="Security"/>
    <x v="0"/>
    <n v="24"/>
    <n v="1.6800000000000002"/>
    <n v="7.0000000000000007E-2"/>
    <n v="97.10714999999999"/>
    <n v="25.640066536052998"/>
    <n v="0.26403891511647704"/>
    <n v="73.10714999999999"/>
    <n v="23.960066536052999"/>
  </r>
  <r>
    <x v="0"/>
    <x v="0"/>
    <x v="4"/>
    <n v="10051562"/>
    <s v="EU Government"/>
    <x v="0"/>
    <x v="1"/>
    <x v="1"/>
    <x v="1"/>
    <x v="1"/>
    <s v="2. World Security"/>
    <s v="Security"/>
    <x v="0"/>
    <n v="10"/>
    <n v="2.3000000000000003"/>
    <n v="0.23000000000000004"/>
    <n v="170.22499999999999"/>
    <n v="66.622532766666694"/>
    <n v="0.39137924962060033"/>
    <n v="160.22499999999999"/>
    <n v="64.322532766666697"/>
  </r>
  <r>
    <x v="7"/>
    <x v="0"/>
    <x v="4"/>
    <n v="20028782"/>
    <s v="Earth Civilians"/>
    <x v="1"/>
    <x v="28"/>
    <x v="57"/>
    <x v="57"/>
    <x v="57"/>
    <s v="2. World Security"/>
    <s v="Security"/>
    <x v="6"/>
    <n v="13"/>
    <n v="1.17"/>
    <n v="0.09"/>
    <n v="38.921108262967401"/>
    <n v="4.9947931501975003"/>
    <n v="0.12833121596771022"/>
    <n v="25.921108262967401"/>
    <n v="3.8247931501975003"/>
  </r>
  <r>
    <x v="0"/>
    <x v="0"/>
    <x v="4"/>
    <n v="20028782"/>
    <s v="Earth Civilians"/>
    <x v="1"/>
    <x v="2"/>
    <x v="55"/>
    <x v="55"/>
    <x v="55"/>
    <s v="2. World Security"/>
    <s v="Security"/>
    <x v="0"/>
    <n v="15"/>
    <n v="3.9000000000000004"/>
    <n v="0.26"/>
    <n v="22.961947800000001"/>
    <n v="6.0815962712351226"/>
    <n v="0.26485541750230451"/>
    <n v="7.9619478000000008"/>
    <n v="2.1815962712351222"/>
  </r>
  <r>
    <x v="0"/>
    <x v="0"/>
    <x v="4"/>
    <n v="20028782"/>
    <s v="Earth Civilians"/>
    <x v="1"/>
    <x v="2"/>
    <x v="2"/>
    <x v="2"/>
    <x v="2"/>
    <s v="2. World Security"/>
    <s v="Security"/>
    <x v="0"/>
    <n v="34"/>
    <n v="13.94"/>
    <n v="0.41"/>
    <n v="33.942684311351243"/>
    <n v="7.368965419488883"/>
    <n v="0.21710025500324159"/>
    <n v="-5.7315688648756691E-2"/>
    <n v="-6.5710345805111166"/>
  </r>
  <r>
    <x v="7"/>
    <x v="0"/>
    <x v="4"/>
    <n v="7951124"/>
    <s v="Secret Organizations"/>
    <x v="2"/>
    <x v="33"/>
    <x v="40"/>
    <x v="40"/>
    <x v="40"/>
    <s v="5. Offensive Services"/>
    <s v="Political"/>
    <x v="6"/>
    <n v="9"/>
    <n v="3.5100000000000002"/>
    <n v="0.39"/>
    <n v="30"/>
    <n v="2.1"/>
    <n v="7.0000000000000007E-2"/>
    <n v="21"/>
    <n v="-1.4100000000000001"/>
  </r>
  <r>
    <x v="8"/>
    <x v="0"/>
    <x v="4"/>
    <n v="13605106"/>
    <s v="US Government"/>
    <x v="3"/>
    <x v="30"/>
    <x v="37"/>
    <x v="37"/>
    <x v="37"/>
    <s v="3. Dethrone tyranny"/>
    <s v="Political"/>
    <x v="7"/>
    <n v="29"/>
    <n v="9.2799999999999994"/>
    <n v="0.31999999999999995"/>
    <n v="46.811987038482499"/>
    <n v="17.553332054160503"/>
    <n v="0.37497515411449039"/>
    <n v="17.811987038482499"/>
    <n v="8.2733320541605035"/>
  </r>
  <r>
    <x v="6"/>
    <x v="0"/>
    <x v="4"/>
    <n v="10058140"/>
    <s v="EU Government"/>
    <x v="0"/>
    <x v="19"/>
    <x v="25"/>
    <x v="25"/>
    <x v="25"/>
    <s v="4. Defensive Services"/>
    <s v="Security"/>
    <x v="5"/>
    <n v="14"/>
    <n v="6.72"/>
    <n v="0.48"/>
    <n v="1585"/>
    <n v="759"/>
    <n v="0.47886435331230282"/>
    <n v="1571"/>
    <n v="752.28"/>
  </r>
  <r>
    <x v="9"/>
    <x v="0"/>
    <x v="4"/>
    <n v="7951124"/>
    <s v="Secret Organizations"/>
    <x v="2"/>
    <x v="31"/>
    <x v="38"/>
    <x v="38"/>
    <x v="38"/>
    <s v="5. Offensive Services"/>
    <s v="Political"/>
    <x v="8"/>
    <n v="14"/>
    <n v="0.98000000000000009"/>
    <n v="7.0000000000000007E-2"/>
    <n v="0"/>
    <n v="-4.2300000000000004"/>
    <n v="0"/>
    <n v="-14"/>
    <n v="-5.2100000000000009"/>
  </r>
  <r>
    <x v="0"/>
    <x v="0"/>
    <x v="4"/>
    <n v="10051562"/>
    <s v="EU Government"/>
    <x v="0"/>
    <x v="8"/>
    <x v="13"/>
    <x v="13"/>
    <x v="13"/>
    <s v="1. Friendly Neighborhood service"/>
    <s v="Political"/>
    <x v="0"/>
    <n v="25"/>
    <n v="6.75"/>
    <n v="0.27"/>
    <n v="104.259303582773"/>
    <n v="41.262674773185601"/>
    <n v="0.39576971411886092"/>
    <n v="79.259303582773001"/>
    <n v="34.512674773185601"/>
  </r>
  <r>
    <x v="0"/>
    <x v="0"/>
    <x v="4"/>
    <n v="20028782"/>
    <s v="Earth Civilians"/>
    <x v="1"/>
    <x v="23"/>
    <x v="29"/>
    <x v="29"/>
    <x v="29"/>
    <s v="2. World Security"/>
    <s v="Security"/>
    <x v="0"/>
    <n v="5"/>
    <n v="0.3"/>
    <n v="0.06"/>
    <n v="71.402672491154604"/>
    <n v="34.883785850710701"/>
    <n v="0.48855014292402182"/>
    <n v="66.402672491154604"/>
    <n v="34.583785850710704"/>
  </r>
  <r>
    <x v="7"/>
    <x v="0"/>
    <x v="4"/>
    <n v="20028782"/>
    <s v="Earth Civilians"/>
    <x v="1"/>
    <x v="27"/>
    <x v="56"/>
    <x v="56"/>
    <x v="56"/>
    <s v="2. World Security"/>
    <s v="Security"/>
    <x v="6"/>
    <n v="29"/>
    <n v="13.629999999999999"/>
    <n v="0.47"/>
    <n v="15.4771869190378"/>
    <n v="5.4792100647858994"/>
    <n v="0.35401847205490339"/>
    <n v="-13.5228130809622"/>
    <n v="-8.1507899352140996"/>
  </r>
  <r>
    <x v="12"/>
    <x v="0"/>
    <x v="4"/>
    <n v="20028782"/>
    <s v="Earth Civilians"/>
    <x v="1"/>
    <x v="3"/>
    <x v="65"/>
    <x v="65"/>
    <x v="65"/>
    <s v="2. World Security"/>
    <s v="Security"/>
    <x v="1"/>
    <n v="9"/>
    <n v="0.63000000000000012"/>
    <n v="7.0000000000000007E-2"/>
    <n v="27.73315870635853"/>
    <n v="-4.2415801546940415"/>
    <n v="-0.15294255514145785"/>
    <n v="18.73315870635853"/>
    <n v="-4.8715801546940414"/>
  </r>
  <r>
    <x v="4"/>
    <x v="0"/>
    <x v="4"/>
    <n v="13605106"/>
    <s v="US Government"/>
    <x v="3"/>
    <x v="47"/>
    <x v="66"/>
    <x v="66"/>
    <x v="66"/>
    <s v="3. Dethrone tyranny"/>
    <s v="Political"/>
    <x v="3"/>
    <n v="18"/>
    <n v="3.42"/>
    <n v="0.19"/>
    <n v="124.05256"/>
    <n v="38.86"/>
    <n v="0.31325431736354331"/>
    <n v="106.05256"/>
    <n v="35.44"/>
  </r>
  <r>
    <x v="4"/>
    <x v="0"/>
    <x v="4"/>
    <n v="13605106"/>
    <s v="US Government"/>
    <x v="3"/>
    <x v="18"/>
    <x v="23"/>
    <x v="23"/>
    <x v="23"/>
    <s v="3. Dethrone tyranny"/>
    <s v="Political"/>
    <x v="3"/>
    <n v="12"/>
    <n v="3.84"/>
    <n v="0.32"/>
    <n v="0"/>
    <n v="-58.977152099999998"/>
    <n v="0"/>
    <n v="-12"/>
    <n v="-62.817152100000001"/>
  </r>
  <r>
    <x v="5"/>
    <x v="0"/>
    <x v="4"/>
    <n v="7951124"/>
    <s v="Secret Organizations"/>
    <x v="2"/>
    <x v="17"/>
    <x v="22"/>
    <x v="22"/>
    <x v="22"/>
    <s v="1. Friendly Neighborhood service"/>
    <s v="Political"/>
    <x v="4"/>
    <n v="19"/>
    <n v="0.95000000000000007"/>
    <n v="0.05"/>
    <n v="40.363999999999997"/>
    <n v="18.287406598938897"/>
    <n v="0.45306229806111631"/>
    <n v="21.363999999999997"/>
    <n v="17.337406598938898"/>
  </r>
  <r>
    <x v="0"/>
    <x v="0"/>
    <x v="4"/>
    <n v="10051562"/>
    <s v="EU Government"/>
    <x v="0"/>
    <x v="16"/>
    <x v="21"/>
    <x v="21"/>
    <x v="21"/>
    <s v="1. Friendly Neighborhood service"/>
    <s v="Political"/>
    <x v="0"/>
    <n v="33"/>
    <n v="9.5699999999999985"/>
    <n v="0.28999999999999998"/>
    <n v="26.039000000000001"/>
    <n v="11.355794727108499"/>
    <n v="0.43610717489567569"/>
    <n v="-6.9609999999999985"/>
    <n v="1.7857947271085006"/>
  </r>
  <r>
    <x v="0"/>
    <x v="0"/>
    <x v="4"/>
    <n v="10051562"/>
    <s v="EU Government"/>
    <x v="0"/>
    <x v="43"/>
    <x v="53"/>
    <x v="53"/>
    <x v="53"/>
    <s v="2. World Security"/>
    <s v="Security"/>
    <x v="0"/>
    <n v="9"/>
    <n v="4.5"/>
    <n v="0.5"/>
    <n v="39.7764661938714"/>
    <n v="11.2893116851918"/>
    <n v="0.28381886993599276"/>
    <n v="30.7764661938714"/>
    <n v="6.7893116851917998"/>
  </r>
  <r>
    <x v="7"/>
    <x v="0"/>
    <x v="4"/>
    <n v="20028782"/>
    <s v="Earth Civilians"/>
    <x v="1"/>
    <x v="37"/>
    <x v="59"/>
    <x v="59"/>
    <x v="59"/>
    <s v="2. World Security"/>
    <s v="Security"/>
    <x v="6"/>
    <n v="30"/>
    <n v="6.6"/>
    <n v="0.22"/>
    <n v="0"/>
    <n v="-1.1827334"/>
    <n v="0"/>
    <n v="-30"/>
    <n v="-7.7827333999999997"/>
  </r>
  <r>
    <x v="0"/>
    <x v="0"/>
    <x v="4"/>
    <n v="7847054"/>
    <s v="Public Organization"/>
    <x v="2"/>
    <x v="7"/>
    <x v="12"/>
    <x v="12"/>
    <x v="12"/>
    <s v="2. World Security"/>
    <s v="Security"/>
    <x v="0"/>
    <n v="5"/>
    <n v="2.4500000000000002"/>
    <n v="0.49000000000000005"/>
    <n v="0"/>
    <n v="-13.3725244"/>
    <n v="0"/>
    <n v="-5"/>
    <n v="-15.822524399999999"/>
  </r>
  <r>
    <x v="0"/>
    <x v="0"/>
    <x v="4"/>
    <n v="10051562"/>
    <s v="EU Government"/>
    <x v="0"/>
    <x v="49"/>
    <x v="68"/>
    <x v="68"/>
    <x v="68"/>
    <s v="1. Friendly Neighborhood service"/>
    <s v="Political"/>
    <x v="0"/>
    <n v="34"/>
    <n v="15.979999999999999"/>
    <n v="0.47"/>
    <n v="37.820929366951106"/>
    <n v="17.8962381330706"/>
    <n v="0.47318345774730725"/>
    <n v="3.8209293669511055"/>
    <n v="1.9162381330706015"/>
  </r>
  <r>
    <x v="4"/>
    <x v="0"/>
    <x v="4"/>
    <n v="13605106"/>
    <s v="US Government"/>
    <x v="3"/>
    <x v="25"/>
    <x v="32"/>
    <x v="32"/>
    <x v="32"/>
    <s v="3. Dethrone tyranny"/>
    <s v="Political"/>
    <x v="3"/>
    <n v="6"/>
    <n v="2.4000000000000004"/>
    <n v="0.40000000000000008"/>
    <n v="0"/>
    <n v="0"/>
    <n v="0"/>
    <n v="-6"/>
    <n v="-2.4000000000000004"/>
  </r>
  <r>
    <x v="0"/>
    <x v="0"/>
    <x v="4"/>
    <n v="20028782"/>
    <s v="Earth Civilians"/>
    <x v="1"/>
    <x v="50"/>
    <x v="69"/>
    <x v="69"/>
    <x v="69"/>
    <s v="2. World Security"/>
    <s v="Security"/>
    <x v="0"/>
    <n v="11"/>
    <n v="4.62"/>
    <n v="0.42"/>
    <n v="28.6"/>
    <n v="27.6"/>
    <n v="0.965034965034965"/>
    <n v="17.600000000000001"/>
    <n v="22.98"/>
  </r>
  <r>
    <x v="4"/>
    <x v="0"/>
    <x v="4"/>
    <n v="13605106"/>
    <s v="US Government"/>
    <x v="3"/>
    <x v="45"/>
    <x v="62"/>
    <x v="62"/>
    <x v="62"/>
    <s v="3. Dethrone tyranny"/>
    <s v="Political"/>
    <x v="3"/>
    <n v="30"/>
    <n v="8.1000000000000014"/>
    <n v="0.27000000000000007"/>
    <n v="0"/>
    <n v="-0.10040549999990001"/>
    <n v="0"/>
    <n v="-30"/>
    <n v="-8.200405499999901"/>
  </r>
  <r>
    <x v="0"/>
    <x v="0"/>
    <x v="4"/>
    <n v="10051562"/>
    <s v="EU Government"/>
    <x v="0"/>
    <x v="9"/>
    <x v="14"/>
    <x v="14"/>
    <x v="14"/>
    <s v="2. World Security"/>
    <s v="Security"/>
    <x v="0"/>
    <n v="7"/>
    <n v="2.59"/>
    <n v="0.37"/>
    <n v="0"/>
    <n v="-1.08"/>
    <n v="0"/>
    <n v="-7"/>
    <n v="-3.67"/>
  </r>
  <r>
    <x v="0"/>
    <x v="0"/>
    <x v="4"/>
    <n v="20028782"/>
    <s v="Earth Civilians"/>
    <x v="1"/>
    <x v="3"/>
    <x v="8"/>
    <x v="8"/>
    <x v="8"/>
    <s v="2. World Security"/>
    <s v="Security"/>
    <x v="0"/>
    <n v="35"/>
    <n v="15.4"/>
    <n v="0.44"/>
    <n v="26.137760540950531"/>
    <n v="0.22877590608960027"/>
    <n v="8.7526972990349602E-3"/>
    <n v="-8.8622394590494693"/>
    <n v="-15.1712240939104"/>
  </r>
  <r>
    <x v="0"/>
    <x v="0"/>
    <x v="4"/>
    <n v="10012699"/>
    <s v="EU Government"/>
    <x v="0"/>
    <x v="0"/>
    <x v="0"/>
    <x v="0"/>
    <x v="0"/>
    <s v="2. World Security"/>
    <s v="Security"/>
    <x v="0"/>
    <n v="12"/>
    <n v="2.88"/>
    <n v="0.24"/>
    <n v="7.5"/>
    <n v="2.6749999999999998"/>
    <n v="0.35666666666666663"/>
    <n v="-4.5"/>
    <n v="-0.20500000000000007"/>
  </r>
  <r>
    <x v="10"/>
    <x v="0"/>
    <x v="4"/>
    <n v="7951124"/>
    <s v="Secret Organizations"/>
    <x v="2"/>
    <x v="40"/>
    <x v="49"/>
    <x v="49"/>
    <x v="49"/>
    <s v="1. Friendly Neighborhood service"/>
    <s v="Political"/>
    <x v="9"/>
    <n v="34"/>
    <n v="14.62"/>
    <n v="0.43"/>
    <n v="456.55349999999999"/>
    <n v="86.015500000000017"/>
    <n v="0.18840179737971569"/>
    <n v="422.55349999999999"/>
    <n v="71.395500000000013"/>
  </r>
  <r>
    <x v="3"/>
    <x v="0"/>
    <x v="4"/>
    <n v="7847054"/>
    <s v="Public Organization"/>
    <x v="2"/>
    <x v="6"/>
    <x v="11"/>
    <x v="11"/>
    <x v="11"/>
    <s v="3. Dethrone tyranny"/>
    <s v="Political"/>
    <x v="2"/>
    <n v="14"/>
    <n v="1.54"/>
    <n v="0.11"/>
    <n v="0"/>
    <n v="0"/>
    <n v="0"/>
    <n v="-14"/>
    <n v="-1.54"/>
  </r>
  <r>
    <x v="10"/>
    <x v="0"/>
    <x v="4"/>
    <n v="10051562"/>
    <s v="EU Government"/>
    <x v="0"/>
    <x v="34"/>
    <x v="42"/>
    <x v="42"/>
    <x v="42"/>
    <s v="1. Friendly Neighborhood service"/>
    <s v="Political"/>
    <x v="9"/>
    <n v="17"/>
    <n v="8.33"/>
    <n v="0.49"/>
    <n v="18.947700000000001"/>
    <n v="6.8135499999999993"/>
    <n v="0.35959773481741841"/>
    <n v="1.9477000000000011"/>
    <n v="-1.5164500000000007"/>
  </r>
  <r>
    <x v="0"/>
    <x v="0"/>
    <x v="4"/>
    <n v="10051562"/>
    <s v="EU Government"/>
    <x v="0"/>
    <x v="52"/>
    <x v="71"/>
    <x v="71"/>
    <x v="71"/>
    <s v="2. World Security"/>
    <s v="Security"/>
    <x v="0"/>
    <n v="33"/>
    <n v="5.61"/>
    <n v="0.17"/>
    <n v="40.5"/>
    <n v="16.600000000000001"/>
    <n v="0.4098765432098766"/>
    <n v="7.5"/>
    <n v="10.990000000000002"/>
  </r>
  <r>
    <x v="0"/>
    <x v="0"/>
    <x v="4"/>
    <n v="20028782"/>
    <s v="Earth Civilians"/>
    <x v="1"/>
    <x v="2"/>
    <x v="4"/>
    <x v="4"/>
    <x v="4"/>
    <s v="2. World Security"/>
    <s v="Security"/>
    <x v="0"/>
    <n v="23"/>
    <n v="3.91"/>
    <n v="0.17"/>
    <n v="5.295540572257651"/>
    <n v="1.590586697407752"/>
    <n v="0.3003634238477067"/>
    <n v="-17.70445942774235"/>
    <n v="-2.3194133025922481"/>
  </r>
  <r>
    <x v="0"/>
    <x v="0"/>
    <x v="4"/>
    <n v="20028782"/>
    <s v="Earth Civilians"/>
    <x v="1"/>
    <x v="3"/>
    <x v="30"/>
    <x v="30"/>
    <x v="30"/>
    <s v="2. World Security"/>
    <s v="Security"/>
    <x v="0"/>
    <n v="20"/>
    <n v="4"/>
    <n v="0.2"/>
    <n v="67.87778935168744"/>
    <n v="3.3071514832504323"/>
    <n v="4.8722144825834944E-2"/>
    <n v="47.87778935168744"/>
    <n v="-0.69284851674956771"/>
  </r>
  <r>
    <x v="11"/>
    <x v="0"/>
    <x v="4"/>
    <n v="7951124"/>
    <s v="Secret Organizations"/>
    <x v="2"/>
    <x v="36"/>
    <x v="44"/>
    <x v="44"/>
    <x v="44"/>
    <s v="4. Defensive Services"/>
    <s v="Security"/>
    <x v="10"/>
    <n v="20"/>
    <n v="4.4000000000000004"/>
    <n v="0.22000000000000003"/>
    <n v="-0.34693113405231901"/>
    <n v="-0.34693113405231901"/>
    <n v="1"/>
    <n v="-20.346931134052319"/>
    <n v="-4.7469311340523195"/>
  </r>
  <r>
    <x v="10"/>
    <x v="0"/>
    <x v="4"/>
    <n v="10058140"/>
    <s v="EU Government"/>
    <x v="0"/>
    <x v="34"/>
    <x v="41"/>
    <x v="41"/>
    <x v="41"/>
    <s v="1. Friendly Neighborhood service"/>
    <s v="Political"/>
    <x v="9"/>
    <n v="12"/>
    <n v="2.04"/>
    <n v="0.17"/>
    <n v="106.27510000000001"/>
    <n v="13.85835"/>
    <n v="0.13040072415834"/>
    <n v="94.275100000000009"/>
    <n v="11.818349999999999"/>
  </r>
  <r>
    <x v="11"/>
    <x v="0"/>
    <x v="4"/>
    <n v="7951124"/>
    <s v="Secret Organizations"/>
    <x v="2"/>
    <x v="38"/>
    <x v="46"/>
    <x v="46"/>
    <x v="46"/>
    <s v="4. Defensive Services"/>
    <s v="Security"/>
    <x v="10"/>
    <n v="21"/>
    <n v="7.35"/>
    <n v="0.35"/>
    <n v="6.3211012486556672"/>
    <n v="6.4062441556556671"/>
    <n v="1.013469631896516"/>
    <n v="-14.678898751344333"/>
    <n v="-0.94375584434433257"/>
  </r>
  <r>
    <x v="3"/>
    <x v="0"/>
    <x v="4"/>
    <n v="7951124"/>
    <s v="Secret Organizations"/>
    <x v="2"/>
    <x v="11"/>
    <x v="16"/>
    <x v="16"/>
    <x v="16"/>
    <s v="3. Dethrone tyranny"/>
    <s v="Political"/>
    <x v="2"/>
    <n v="15"/>
    <n v="6.6"/>
    <n v="0.44"/>
    <n v="0"/>
    <n v="0.99534339999999999"/>
    <n v="0"/>
    <n v="-15"/>
    <n v="-5.6046565999999993"/>
  </r>
  <r>
    <x v="6"/>
    <x v="0"/>
    <x v="4"/>
    <n v="10051562"/>
    <s v="EU Government"/>
    <x v="0"/>
    <x v="19"/>
    <x v="50"/>
    <x v="50"/>
    <x v="50"/>
    <s v="4. Defensive Services"/>
    <s v="Security"/>
    <x v="5"/>
    <n v="29"/>
    <n v="13.05"/>
    <n v="0.45"/>
    <m/>
    <m/>
    <n v="0"/>
    <n v="-29"/>
    <n v="-13.05"/>
  </r>
  <r>
    <x v="13"/>
    <x v="0"/>
    <x v="4"/>
    <n v="7951124"/>
    <s v="Secret Organizations"/>
    <x v="2"/>
    <x v="48"/>
    <x v="67"/>
    <x v="67"/>
    <x v="67"/>
    <s v="5. Offensive Services"/>
    <s v="Political"/>
    <x v="11"/>
    <n v="28"/>
    <n v="11.479999999999999"/>
    <n v="0.41"/>
    <n v="0"/>
    <n v="-26.866243999999998"/>
    <n v="0"/>
    <n v="-28"/>
    <n v="-38.346243999999999"/>
  </r>
  <r>
    <x v="12"/>
    <x v="0"/>
    <x v="5"/>
    <n v="7847054"/>
    <s v="Public Organization"/>
    <x v="2"/>
    <x v="3"/>
    <x v="63"/>
    <x v="63"/>
    <x v="63"/>
    <s v="2. World Security"/>
    <s v="Security"/>
    <x v="1"/>
    <n v="9"/>
    <n v="1.8"/>
    <n v="0.2"/>
    <n v="130.26120017430017"/>
    <n v="21.294370776249881"/>
    <n v="0.16347439412316381"/>
    <n v="121.26120017430017"/>
    <n v="19.49437077624988"/>
  </r>
  <r>
    <x v="3"/>
    <x v="0"/>
    <x v="5"/>
    <n v="7951124"/>
    <s v="Secret Organizations"/>
    <x v="2"/>
    <x v="46"/>
    <x v="64"/>
    <x v="64"/>
    <x v="64"/>
    <s v="3. Dethrone tyranny"/>
    <s v="Political"/>
    <x v="2"/>
    <n v="24"/>
    <n v="5.76"/>
    <n v="0.24"/>
    <n v="393.02600000000001"/>
    <n v="4.6274652999999795"/>
    <n v="1.1773941927506016E-2"/>
    <n v="369.02600000000001"/>
    <n v="-1.1325347000000203"/>
  </r>
  <r>
    <x v="0"/>
    <x v="0"/>
    <x v="5"/>
    <n v="7847054"/>
    <s v="Public Organization"/>
    <x v="2"/>
    <x v="3"/>
    <x v="60"/>
    <x v="60"/>
    <x v="60"/>
    <s v="2. World Security"/>
    <s v="Security"/>
    <x v="0"/>
    <n v="26"/>
    <n v="6.76"/>
    <n v="0.26"/>
    <n v="76.022356479999999"/>
    <n v="6.7844396037081856"/>
    <n v="8.9242690148562273E-2"/>
    <n v="50.022356479999999"/>
    <n v="2.4439603708185764E-2"/>
  </r>
  <r>
    <x v="7"/>
    <x v="0"/>
    <x v="5"/>
    <n v="7847054"/>
    <s v="Public Organization"/>
    <x v="2"/>
    <x v="26"/>
    <x v="61"/>
    <x v="61"/>
    <x v="61"/>
    <s v="2. World Security"/>
    <s v="Security"/>
    <x v="6"/>
    <n v="6"/>
    <n v="2.2800000000000002"/>
    <n v="0.38000000000000006"/>
    <n v="55.046241851585698"/>
    <n v="20.052784337258501"/>
    <n v="0.36428979822681296"/>
    <n v="49.046241851585698"/>
    <n v="17.7727843372585"/>
  </r>
  <r>
    <x v="0"/>
    <x v="0"/>
    <x v="5"/>
    <n v="10051562"/>
    <s v="EU Government"/>
    <x v="0"/>
    <x v="5"/>
    <x v="10"/>
    <x v="10"/>
    <x v="10"/>
    <s v="2. World Security"/>
    <s v="Security"/>
    <x v="0"/>
    <n v="35"/>
    <n v="7.35"/>
    <n v="0.21"/>
    <n v="49.999997999999998"/>
    <n v="12.746381337829741"/>
    <n v="0.2549276369537003"/>
    <n v="14.999997999999998"/>
    <n v="5.3963813378297409"/>
  </r>
  <r>
    <x v="0"/>
    <x v="0"/>
    <x v="5"/>
    <n v="20028782"/>
    <s v="Earth Civilians"/>
    <x v="1"/>
    <x v="15"/>
    <x v="58"/>
    <x v="58"/>
    <x v="58"/>
    <s v="2. World Security"/>
    <s v="Security"/>
    <x v="0"/>
    <n v="31"/>
    <n v="11.16"/>
    <n v="0.36"/>
    <n v="97.10714999999999"/>
    <n v="36.233477615807004"/>
    <n v="0.37312883362148935"/>
    <n v="66.10714999999999"/>
    <n v="25.073477615807004"/>
  </r>
  <r>
    <x v="0"/>
    <x v="0"/>
    <x v="5"/>
    <n v="10051562"/>
    <s v="EU Government"/>
    <x v="0"/>
    <x v="1"/>
    <x v="1"/>
    <x v="1"/>
    <x v="1"/>
    <s v="2. World Security"/>
    <s v="Security"/>
    <x v="0"/>
    <n v="11"/>
    <n v="2.5300000000000002"/>
    <n v="0.23"/>
    <n v="166.33500000000001"/>
    <n v="67.179208593274311"/>
    <n v="0.40387897071136147"/>
    <n v="155.33500000000001"/>
    <n v="64.649208593274309"/>
  </r>
  <r>
    <x v="7"/>
    <x v="0"/>
    <x v="5"/>
    <n v="20028782"/>
    <s v="Earth Civilians"/>
    <x v="1"/>
    <x v="28"/>
    <x v="57"/>
    <x v="57"/>
    <x v="57"/>
    <s v="2. World Security"/>
    <s v="Security"/>
    <x v="6"/>
    <n v="27"/>
    <n v="7.5600000000000005"/>
    <n v="0.28000000000000003"/>
    <n v="40.027469350967401"/>
    <n v="7.4685637996498002"/>
    <n v="0.18658596011064829"/>
    <n v="13.027469350967401"/>
    <n v="-9.1436200350200281E-2"/>
  </r>
  <r>
    <x v="0"/>
    <x v="0"/>
    <x v="5"/>
    <n v="20028782"/>
    <s v="Earth Civilians"/>
    <x v="1"/>
    <x v="2"/>
    <x v="55"/>
    <x v="55"/>
    <x v="55"/>
    <s v="2. World Security"/>
    <s v="Security"/>
    <x v="0"/>
    <n v="11"/>
    <n v="3.08"/>
    <n v="0.28000000000000003"/>
    <n v="22.961947800000001"/>
    <n v="8.0296948813196281"/>
    <n v="0.34969572055727904"/>
    <n v="11.961947800000001"/>
    <n v="4.949694881319628"/>
  </r>
  <r>
    <x v="0"/>
    <x v="0"/>
    <x v="5"/>
    <n v="20028782"/>
    <s v="Earth Civilians"/>
    <x v="1"/>
    <x v="2"/>
    <x v="2"/>
    <x v="2"/>
    <x v="2"/>
    <s v="2. World Security"/>
    <s v="Security"/>
    <x v="0"/>
    <n v="22"/>
    <n v="7.48"/>
    <n v="0.34"/>
    <n v="33.801574589855683"/>
    <n v="6.7740831276498614"/>
    <n v="0.20040732450620383"/>
    <n v="11.801574589855683"/>
    <n v="-0.705916872350139"/>
  </r>
  <r>
    <x v="7"/>
    <x v="0"/>
    <x v="5"/>
    <n v="7951124"/>
    <s v="Secret Organizations"/>
    <x v="2"/>
    <x v="33"/>
    <x v="40"/>
    <x v="40"/>
    <x v="40"/>
    <s v="5. Offensive Services"/>
    <s v="Political"/>
    <x v="6"/>
    <n v="34"/>
    <n v="3.74"/>
    <n v="0.11"/>
    <n v="41.8"/>
    <n v="24.2"/>
    <n v="0.57894736842105265"/>
    <n v="7.7999999999999972"/>
    <n v="20.46"/>
  </r>
  <r>
    <x v="6"/>
    <x v="0"/>
    <x v="5"/>
    <n v="10058140"/>
    <s v="EU Government"/>
    <x v="0"/>
    <x v="19"/>
    <x v="25"/>
    <x v="25"/>
    <x v="25"/>
    <s v="4. Defensive Services"/>
    <s v="Security"/>
    <x v="5"/>
    <n v="30"/>
    <n v="11.1"/>
    <n v="0.37"/>
    <n v="1577.91"/>
    <n v="434.11"/>
    <n v="0.27511708525834805"/>
    <n v="1547.91"/>
    <n v="423.01"/>
  </r>
  <r>
    <x v="9"/>
    <x v="0"/>
    <x v="5"/>
    <n v="7951124"/>
    <s v="Secret Organizations"/>
    <x v="2"/>
    <x v="31"/>
    <x v="38"/>
    <x v="38"/>
    <x v="38"/>
    <s v="5. Offensive Services"/>
    <s v="Political"/>
    <x v="8"/>
    <n v="13"/>
    <n v="6.24"/>
    <n v="0.48000000000000004"/>
    <n v="262.35399999999998"/>
    <n v="180.87537359999999"/>
    <n v="0.68943249807511986"/>
    <n v="249.35399999999998"/>
    <n v="174.63537359999998"/>
  </r>
  <r>
    <x v="0"/>
    <x v="0"/>
    <x v="5"/>
    <n v="10051562"/>
    <s v="EU Government"/>
    <x v="0"/>
    <x v="8"/>
    <x v="13"/>
    <x v="13"/>
    <x v="13"/>
    <s v="1. Friendly Neighborhood service"/>
    <s v="Political"/>
    <x v="0"/>
    <n v="21"/>
    <n v="8.19"/>
    <n v="0.38999999999999996"/>
    <n v="104.259303582773"/>
    <n v="48.199515587542201"/>
    <n v="0.4623042158465589"/>
    <n v="83.259303582773001"/>
    <n v="40.009515587542204"/>
  </r>
  <r>
    <x v="0"/>
    <x v="0"/>
    <x v="5"/>
    <n v="20028782"/>
    <s v="Earth Civilians"/>
    <x v="1"/>
    <x v="23"/>
    <x v="29"/>
    <x v="29"/>
    <x v="29"/>
    <s v="2. World Security"/>
    <s v="Security"/>
    <x v="0"/>
    <n v="27"/>
    <n v="8.64"/>
    <n v="0.32"/>
    <n v="113.311016321195"/>
    <n v="48.669573213629"/>
    <n v="0.42952198995081542"/>
    <n v="86.311016321194998"/>
    <n v="40.029573213629"/>
  </r>
  <r>
    <x v="7"/>
    <x v="0"/>
    <x v="5"/>
    <n v="20028782"/>
    <s v="Earth Civilians"/>
    <x v="1"/>
    <x v="27"/>
    <x v="56"/>
    <x v="56"/>
    <x v="56"/>
    <s v="2. World Security"/>
    <s v="Security"/>
    <x v="6"/>
    <n v="28"/>
    <n v="2.2400000000000002"/>
    <n v="0.08"/>
    <n v="15.412843701051601"/>
    <n v="0.83080280906990089"/>
    <n v="5.3903278667077906E-2"/>
    <n v="-12.587156298948399"/>
    <n v="-1.4091971909300993"/>
  </r>
  <r>
    <x v="12"/>
    <x v="0"/>
    <x v="5"/>
    <n v="20028782"/>
    <s v="Earth Civilians"/>
    <x v="1"/>
    <x v="3"/>
    <x v="65"/>
    <x v="65"/>
    <x v="65"/>
    <s v="2. World Security"/>
    <s v="Security"/>
    <x v="1"/>
    <n v="30"/>
    <n v="9.9"/>
    <n v="0.33"/>
    <n v="25.878601923614209"/>
    <n v="-13.864020774783489"/>
    <n v="-0.53573298958366755"/>
    <n v="-4.1213980763857911"/>
    <n v="-23.764020774783489"/>
  </r>
  <r>
    <x v="4"/>
    <x v="0"/>
    <x v="5"/>
    <n v="13605106"/>
    <s v="US Government"/>
    <x v="3"/>
    <x v="47"/>
    <x v="66"/>
    <x v="66"/>
    <x v="66"/>
    <s v="3. Dethrone tyranny"/>
    <s v="Political"/>
    <x v="3"/>
    <n v="26"/>
    <n v="11.96"/>
    <n v="0.46"/>
    <n v="114.5"/>
    <n v="-9.3972712000000005"/>
    <n v="-8.2072237554585162E-2"/>
    <n v="88.5"/>
    <n v="-21.3572712"/>
  </r>
  <r>
    <x v="4"/>
    <x v="0"/>
    <x v="5"/>
    <n v="13605106"/>
    <s v="US Government"/>
    <x v="3"/>
    <x v="18"/>
    <x v="23"/>
    <x v="23"/>
    <x v="23"/>
    <s v="3. Dethrone tyranny"/>
    <s v="Political"/>
    <x v="3"/>
    <n v="21"/>
    <n v="7.35"/>
    <n v="0.35"/>
    <n v="0.36799999999999999"/>
    <n v="2.1622226000000002"/>
    <n v="5.8756048913043486"/>
    <n v="-20.632000000000001"/>
    <n v="-5.1877773999999999"/>
  </r>
  <r>
    <x v="5"/>
    <x v="0"/>
    <x v="5"/>
    <n v="7951124"/>
    <s v="Secret Organizations"/>
    <x v="2"/>
    <x v="17"/>
    <x v="22"/>
    <x v="22"/>
    <x v="22"/>
    <s v="1. Friendly Neighborhood service"/>
    <s v="Political"/>
    <x v="4"/>
    <n v="26"/>
    <n v="6.5"/>
    <n v="0.25"/>
    <n v="40.363999999999997"/>
    <n v="19.428685757237901"/>
    <n v="0.4813369774362774"/>
    <n v="14.363999999999997"/>
    <n v="12.928685757237901"/>
  </r>
  <r>
    <x v="0"/>
    <x v="0"/>
    <x v="5"/>
    <n v="10051562"/>
    <s v="EU Government"/>
    <x v="0"/>
    <x v="16"/>
    <x v="21"/>
    <x v="21"/>
    <x v="21"/>
    <s v="1. Friendly Neighborhood service"/>
    <s v="Political"/>
    <x v="0"/>
    <n v="28"/>
    <n v="4.4800000000000004"/>
    <n v="0.16"/>
    <n v="26.039000000000001"/>
    <n v="11.2644012772379"/>
    <n v="0.43259730701017318"/>
    <n v="-1.9609999999999985"/>
    <n v="6.7844012772378992"/>
  </r>
  <r>
    <x v="13"/>
    <x v="0"/>
    <x v="5"/>
    <n v="7951124"/>
    <s v="Secret Organizations"/>
    <x v="2"/>
    <x v="48"/>
    <x v="67"/>
    <x v="67"/>
    <x v="67"/>
    <s v="5. Offensive Services"/>
    <s v="Political"/>
    <x v="11"/>
    <n v="15"/>
    <n v="2.85"/>
    <n v="0.19"/>
    <n v="10.5"/>
    <n v="6.0000100000000005"/>
    <n v="0.57142952380952383"/>
    <n v="-4.5"/>
    <n v="3.1500100000000004"/>
  </r>
  <r>
    <x v="7"/>
    <x v="0"/>
    <x v="5"/>
    <n v="20028782"/>
    <s v="Earth Civilians"/>
    <x v="1"/>
    <x v="37"/>
    <x v="59"/>
    <x v="59"/>
    <x v="59"/>
    <s v="2. World Security"/>
    <s v="Security"/>
    <x v="6"/>
    <n v="9"/>
    <n v="1.17"/>
    <n v="0.13"/>
    <n v="0"/>
    <n v="-0.48234699999999997"/>
    <n v="0"/>
    <n v="-9"/>
    <n v="-1.6523469999999998"/>
  </r>
  <r>
    <x v="0"/>
    <x v="0"/>
    <x v="5"/>
    <n v="7847054"/>
    <s v="Public Organization"/>
    <x v="2"/>
    <x v="7"/>
    <x v="12"/>
    <x v="12"/>
    <x v="12"/>
    <s v="2. World Security"/>
    <s v="Security"/>
    <x v="0"/>
    <n v="10"/>
    <n v="0.8"/>
    <n v="0.08"/>
    <n v="0"/>
    <n v="-2.1747687999999998"/>
    <n v="0"/>
    <n v="-10"/>
    <n v="-2.9747687999999997"/>
  </r>
  <r>
    <x v="0"/>
    <x v="0"/>
    <x v="5"/>
    <n v="10051562"/>
    <s v="EU Government"/>
    <x v="0"/>
    <x v="49"/>
    <x v="68"/>
    <x v="68"/>
    <x v="68"/>
    <s v="1. Friendly Neighborhood service"/>
    <s v="Political"/>
    <x v="0"/>
    <n v="32"/>
    <n v="3.52"/>
    <n v="0.11"/>
    <n v="41.945900936571697"/>
    <n v="22.271472022448499"/>
    <n v="0.53095705480557454"/>
    <n v="9.9459009365716966"/>
    <n v="18.7514720224485"/>
  </r>
  <r>
    <x v="0"/>
    <x v="0"/>
    <x v="5"/>
    <n v="20028782"/>
    <s v="Earth Civilians"/>
    <x v="1"/>
    <x v="50"/>
    <x v="69"/>
    <x v="69"/>
    <x v="69"/>
    <s v="2. World Security"/>
    <s v="Security"/>
    <x v="0"/>
    <n v="19"/>
    <n v="2.09"/>
    <n v="0.10999999999999999"/>
    <n v="-14.0884911273647"/>
    <n v="-14.658003127364701"/>
    <n v="1.0404239172847838"/>
    <n v="-33.088491127364698"/>
    <n v="-16.748003127364701"/>
  </r>
  <r>
    <x v="4"/>
    <x v="0"/>
    <x v="5"/>
    <n v="13605106"/>
    <s v="US Government"/>
    <x v="3"/>
    <x v="45"/>
    <x v="62"/>
    <x v="62"/>
    <x v="62"/>
    <s v="3. Dethrone tyranny"/>
    <s v="Political"/>
    <x v="3"/>
    <n v="8"/>
    <n v="3.2"/>
    <n v="0.4"/>
    <n v="0"/>
    <n v="0"/>
    <n v="0"/>
    <n v="-8"/>
    <n v="-3.2"/>
  </r>
  <r>
    <x v="0"/>
    <x v="0"/>
    <x v="5"/>
    <n v="10051562"/>
    <s v="EU Government"/>
    <x v="0"/>
    <x v="9"/>
    <x v="14"/>
    <x v="14"/>
    <x v="14"/>
    <s v="2. World Security"/>
    <s v="Security"/>
    <x v="0"/>
    <n v="21"/>
    <n v="1.4700000000000002"/>
    <n v="7.0000000000000007E-2"/>
    <n v="0"/>
    <n v="-1.08"/>
    <n v="0"/>
    <n v="-21"/>
    <n v="-2.5500000000000003"/>
  </r>
  <r>
    <x v="0"/>
    <x v="0"/>
    <x v="5"/>
    <n v="20028782"/>
    <s v="Earth Civilians"/>
    <x v="1"/>
    <x v="3"/>
    <x v="8"/>
    <x v="8"/>
    <x v="8"/>
    <s v="2. World Security"/>
    <s v="Security"/>
    <x v="0"/>
    <n v="20"/>
    <n v="7.8000000000000007"/>
    <n v="0.39"/>
    <n v="26.990094236429311"/>
    <n v="5.6190472485149705"/>
    <n v="0.20818924155258339"/>
    <n v="6.9900942364293108"/>
    <n v="-2.1809527514850302"/>
  </r>
  <r>
    <x v="0"/>
    <x v="0"/>
    <x v="5"/>
    <n v="10051562"/>
    <s v="EU Government"/>
    <x v="0"/>
    <x v="43"/>
    <x v="53"/>
    <x v="53"/>
    <x v="53"/>
    <s v="2. World Security"/>
    <s v="Security"/>
    <x v="0"/>
    <n v="19"/>
    <n v="4.5599999999999996"/>
    <n v="0.24"/>
    <n v="56.685379971867498"/>
    <n v="13.6906787161028"/>
    <n v="0.24152045417879134"/>
    <n v="37.685379971867498"/>
    <n v="9.1306787161027998"/>
  </r>
  <r>
    <x v="0"/>
    <x v="0"/>
    <x v="5"/>
    <n v="10012699"/>
    <s v="EU Government"/>
    <x v="0"/>
    <x v="0"/>
    <x v="0"/>
    <x v="0"/>
    <x v="0"/>
    <s v="2. World Security"/>
    <s v="Security"/>
    <x v="0"/>
    <n v="16"/>
    <n v="6.72"/>
    <n v="0.42"/>
    <n v="7.5"/>
    <n v="3.2"/>
    <n v="0.42666666666666669"/>
    <n v="-8.5"/>
    <n v="-3.5199999999999996"/>
  </r>
  <r>
    <x v="12"/>
    <x v="0"/>
    <x v="5"/>
    <n v="20028782"/>
    <s v="Earth Civilians"/>
    <x v="1"/>
    <x v="53"/>
    <x v="72"/>
    <x v="72"/>
    <x v="72"/>
    <s v="2. World Security"/>
    <s v="Security"/>
    <x v="1"/>
    <n v="8"/>
    <n v="2.08"/>
    <n v="0.26"/>
    <n v="0"/>
    <n v="0"/>
    <n v="0"/>
    <n v="-8"/>
    <n v="-2.08"/>
  </r>
  <r>
    <x v="0"/>
    <x v="0"/>
    <x v="5"/>
    <n v="10051562"/>
    <s v="EU Government"/>
    <x v="0"/>
    <x v="51"/>
    <x v="70"/>
    <x v="70"/>
    <x v="70"/>
    <s v="2. World Security"/>
    <s v="Security"/>
    <x v="0"/>
    <n v="29"/>
    <n v="8.6999999999999993"/>
    <n v="0.3"/>
    <n v="6.0482622347932002"/>
    <n v="1.5362588265003998"/>
    <n v="0.2540000361860843"/>
    <n v="-22.951737765206801"/>
    <n v="-7.1637411734995995"/>
  </r>
  <r>
    <x v="10"/>
    <x v="0"/>
    <x v="5"/>
    <n v="7951124"/>
    <s v="Secret Organizations"/>
    <x v="2"/>
    <x v="40"/>
    <x v="49"/>
    <x v="49"/>
    <x v="49"/>
    <s v="1. Friendly Neighborhood service"/>
    <s v="Political"/>
    <x v="9"/>
    <n v="25"/>
    <n v="7.5"/>
    <n v="0.3"/>
    <n v="506.33397499999995"/>
    <n v="232.59268000000003"/>
    <n v="0.45936613279802141"/>
    <n v="481.33397499999995"/>
    <n v="225.09268000000003"/>
  </r>
  <r>
    <x v="0"/>
    <x v="0"/>
    <x v="5"/>
    <n v="10051562"/>
    <s v="EU Government"/>
    <x v="0"/>
    <x v="24"/>
    <x v="31"/>
    <x v="31"/>
    <x v="31"/>
    <s v="4. Defensive Services"/>
    <s v="Security"/>
    <x v="0"/>
    <n v="12"/>
    <n v="3.12"/>
    <n v="0.26"/>
    <n v="0"/>
    <n v="0"/>
    <n v="0"/>
    <n v="-12"/>
    <n v="-3.12"/>
  </r>
  <r>
    <x v="3"/>
    <x v="0"/>
    <x v="5"/>
    <n v="7951124"/>
    <s v="Secret Organizations"/>
    <x v="2"/>
    <x v="54"/>
    <x v="73"/>
    <x v="73"/>
    <x v="73"/>
    <s v="3. Dethrone tyranny"/>
    <s v="Political"/>
    <x v="2"/>
    <n v="27"/>
    <n v="8.1"/>
    <n v="0.3"/>
    <n v="22.12"/>
    <n v="15.49"/>
    <n v="0.70027124773960214"/>
    <n v="-4.879999999999999"/>
    <n v="7.3900000000000006"/>
  </r>
  <r>
    <x v="11"/>
    <x v="0"/>
    <x v="5"/>
    <n v="10058140"/>
    <s v="EU Government"/>
    <x v="0"/>
    <x v="39"/>
    <x v="47"/>
    <x v="47"/>
    <x v="47"/>
    <s v="1. Friendly Neighborhood service"/>
    <s v="Political"/>
    <x v="10"/>
    <n v="32"/>
    <n v="11.52"/>
    <n v="0.36"/>
    <n v="22.430623781752857"/>
    <n v="22.654936838953919"/>
    <n v="1.0100003040211276"/>
    <n v="-9.5693762182471431"/>
    <n v="11.134936838953919"/>
  </r>
  <r>
    <x v="10"/>
    <x v="0"/>
    <x v="5"/>
    <n v="10051562"/>
    <s v="EU Government"/>
    <x v="0"/>
    <x v="34"/>
    <x v="42"/>
    <x v="42"/>
    <x v="42"/>
    <s v="1. Friendly Neighborhood service"/>
    <s v="Political"/>
    <x v="9"/>
    <n v="21"/>
    <n v="5.04"/>
    <n v="0.24"/>
    <n v="18.714048699999999"/>
    <n v="5.3027512000000003"/>
    <n v="0.28335670623749099"/>
    <n v="-2.2859513000000007"/>
    <n v="0.2627512000000003"/>
  </r>
  <r>
    <x v="0"/>
    <x v="0"/>
    <x v="5"/>
    <n v="20028782"/>
    <s v="Earth Civilians"/>
    <x v="1"/>
    <x v="2"/>
    <x v="4"/>
    <x v="4"/>
    <x v="4"/>
    <s v="2. World Security"/>
    <s v="Security"/>
    <x v="0"/>
    <n v="6"/>
    <n v="0.36"/>
    <n v="0.06"/>
    <n v="5.2243905939626938"/>
    <n v="1.29511612402194"/>
    <n v="0.24789802767017005"/>
    <n v="-0.77560940603730621"/>
    <n v="0.93511612402194"/>
  </r>
  <r>
    <x v="8"/>
    <x v="0"/>
    <x v="5"/>
    <n v="13605106"/>
    <s v="US Government"/>
    <x v="3"/>
    <x v="30"/>
    <x v="37"/>
    <x v="37"/>
    <x v="37"/>
    <s v="3. Dethrone tyranny"/>
    <s v="Political"/>
    <x v="7"/>
    <n v="28"/>
    <n v="6.72"/>
    <n v="0.24"/>
    <n v="46.617375840586"/>
    <n v="13.436265402175"/>
    <n v="0.28822440473959765"/>
    <n v="18.617375840586"/>
    <n v="6.7162654021749999"/>
  </r>
  <r>
    <x v="12"/>
    <x v="0"/>
    <x v="5"/>
    <n v="10051562"/>
    <s v="EU Government"/>
    <x v="0"/>
    <x v="4"/>
    <x v="7"/>
    <x v="7"/>
    <x v="7"/>
    <s v="2. World Security"/>
    <s v="Security"/>
    <x v="1"/>
    <n v="22"/>
    <n v="2.6399999999999997"/>
    <n v="0.11999999999999998"/>
    <n v="1E-3"/>
    <n v="9.8999999999999999E-4"/>
    <n v="0.99"/>
    <n v="-21.998999999999999"/>
    <n v="-2.6390099999999999"/>
  </r>
  <r>
    <x v="0"/>
    <x v="0"/>
    <x v="5"/>
    <n v="20028782"/>
    <s v="Earth Civilians"/>
    <x v="1"/>
    <x v="3"/>
    <x v="30"/>
    <x v="30"/>
    <x v="30"/>
    <s v="2. World Security"/>
    <s v="Security"/>
    <x v="0"/>
    <n v="29"/>
    <n v="6.96"/>
    <n v="0.24"/>
    <n v="73.581426576061943"/>
    <n v="19.611673843883008"/>
    <n v="0.26653022041656399"/>
    <n v="44.581426576061943"/>
    <n v="12.651673843883007"/>
  </r>
  <r>
    <x v="11"/>
    <x v="0"/>
    <x v="5"/>
    <n v="7951124"/>
    <s v="Secret Organizations"/>
    <x v="2"/>
    <x v="36"/>
    <x v="44"/>
    <x v="44"/>
    <x v="44"/>
    <s v="4. Defensive Services"/>
    <s v="Security"/>
    <x v="10"/>
    <n v="18"/>
    <n v="1.98"/>
    <n v="0.11"/>
    <n v="-0.34546552282794601"/>
    <n v="-0.34546552282794601"/>
    <n v="1"/>
    <n v="-18.345465522827947"/>
    <n v="-2.3254655228279462"/>
  </r>
  <r>
    <x v="10"/>
    <x v="0"/>
    <x v="5"/>
    <n v="10058140"/>
    <s v="EU Government"/>
    <x v="0"/>
    <x v="34"/>
    <x v="41"/>
    <x v="41"/>
    <x v="41"/>
    <s v="1. Friendly Neighborhood service"/>
    <s v="Political"/>
    <x v="9"/>
    <n v="30"/>
    <n v="9.3000000000000007"/>
    <n v="0.31"/>
    <n v="109.0842399"/>
    <n v="18.538294999999998"/>
    <n v="0.16994476027879438"/>
    <n v="79.0842399"/>
    <n v="9.2382949999999973"/>
  </r>
  <r>
    <x v="4"/>
    <x v="0"/>
    <x v="5"/>
    <n v="13605106"/>
    <s v="US Government"/>
    <x v="3"/>
    <x v="12"/>
    <x v="17"/>
    <x v="17"/>
    <x v="17"/>
    <s v="3. Dethrone tyranny"/>
    <s v="Political"/>
    <x v="3"/>
    <n v="10"/>
    <n v="4.6999999999999993"/>
    <n v="0.46999999999999992"/>
    <n v="0"/>
    <n v="-1.0775988976693001"/>
    <n v="0"/>
    <n v="-10"/>
    <n v="-5.7775988976692991"/>
  </r>
  <r>
    <x v="11"/>
    <x v="0"/>
    <x v="5"/>
    <n v="7951124"/>
    <s v="Secret Organizations"/>
    <x v="2"/>
    <x v="38"/>
    <x v="46"/>
    <x v="46"/>
    <x v="46"/>
    <s v="4. Defensive Services"/>
    <s v="Security"/>
    <x v="10"/>
    <n v="35"/>
    <n v="8.0500000000000007"/>
    <n v="0.23"/>
    <n v="6.721642176581061"/>
    <n v="6.8596166855810612"/>
    <n v="1.0205269047913199"/>
    <n v="-28.27835782341894"/>
    <n v="-1.1903833144189395"/>
  </r>
  <r>
    <x v="12"/>
    <x v="0"/>
    <x v="5"/>
    <n v="20028782"/>
    <s v="Earth Civilians"/>
    <x v="1"/>
    <x v="55"/>
    <x v="74"/>
    <x v="74"/>
    <x v="74"/>
    <s v="2. World Security"/>
    <s v="Security"/>
    <x v="1"/>
    <n v="33"/>
    <n v="14.52"/>
    <n v="0.44"/>
    <n v="0"/>
    <n v="0"/>
    <n v="0"/>
    <n v="-33"/>
    <n v="-14.52"/>
  </r>
  <r>
    <x v="0"/>
    <x v="0"/>
    <x v="5"/>
    <n v="7951124"/>
    <s v="Secret Organizations"/>
    <x v="2"/>
    <x v="56"/>
    <x v="75"/>
    <x v="75"/>
    <x v="75"/>
    <s v="5. Offensive Services"/>
    <s v="Political"/>
    <x v="0"/>
    <n v="15"/>
    <n v="3.3"/>
    <n v="0.22"/>
    <n v="0"/>
    <n v="0"/>
    <n v="0"/>
    <n v="-15"/>
    <n v="-3.3"/>
  </r>
  <r>
    <x v="11"/>
    <x v="0"/>
    <x v="5"/>
    <n v="10051562"/>
    <s v="EU Government"/>
    <x v="0"/>
    <x v="39"/>
    <x v="48"/>
    <x v="48"/>
    <x v="48"/>
    <s v="1. Friendly Neighborhood service"/>
    <s v="Political"/>
    <x v="10"/>
    <n v="10"/>
    <n v="2.7"/>
    <n v="0.27"/>
    <n v="0"/>
    <n v="0"/>
    <n v="0"/>
    <n v="-10"/>
    <n v="-2.7"/>
  </r>
  <r>
    <x v="12"/>
    <x v="0"/>
    <x v="5"/>
    <n v="20028782"/>
    <s v="Earth Civilians"/>
    <x v="1"/>
    <x v="57"/>
    <x v="76"/>
    <x v="76"/>
    <x v="76"/>
    <s v="2. World Security"/>
    <s v="Security"/>
    <x v="1"/>
    <n v="17"/>
    <n v="6.46"/>
    <n v="0.38"/>
    <n v="0"/>
    <n v="0"/>
    <n v="0"/>
    <n v="-17"/>
    <n v="-6.46"/>
  </r>
  <r>
    <x v="0"/>
    <x v="0"/>
    <x v="5"/>
    <n v="20028782"/>
    <s v="Earth Civilians"/>
    <x v="1"/>
    <x v="15"/>
    <x v="20"/>
    <x v="20"/>
    <x v="20"/>
    <s v="2. World Security"/>
    <s v="Security"/>
    <x v="0"/>
    <n v="30"/>
    <n v="4.5"/>
    <n v="0.15"/>
    <n v="0"/>
    <n v="-2.5999899999999996"/>
    <n v="0"/>
    <n v="-30"/>
    <n v="-7.09999"/>
  </r>
  <r>
    <x v="6"/>
    <x v="0"/>
    <x v="5"/>
    <n v="10051562"/>
    <s v="EU Government"/>
    <x v="0"/>
    <x v="19"/>
    <x v="50"/>
    <x v="50"/>
    <x v="50"/>
    <s v="4. Defensive Services"/>
    <s v="Security"/>
    <x v="5"/>
    <n v="29"/>
    <n v="9.2799999999999994"/>
    <n v="0.31999999999999995"/>
    <m/>
    <m/>
    <n v="0"/>
    <n v="-29"/>
    <n v="-9.2799999999999994"/>
  </r>
  <r>
    <x v="7"/>
    <x v="0"/>
    <x v="5"/>
    <n v="7847054"/>
    <s v="Public Organization"/>
    <x v="2"/>
    <x v="26"/>
    <x v="33"/>
    <x v="33"/>
    <x v="33"/>
    <s v="2. World Security"/>
    <s v="Security"/>
    <x v="6"/>
    <n v="5"/>
    <n v="2.1"/>
    <n v="0.42000000000000004"/>
    <n v="0"/>
    <n v="0.38168000000000002"/>
    <n v="0"/>
    <n v="-5"/>
    <n v="-1.7183200000000001"/>
  </r>
  <r>
    <x v="0"/>
    <x v="0"/>
    <x v="5"/>
    <n v="10051562"/>
    <s v="EU Government"/>
    <x v="0"/>
    <x v="52"/>
    <x v="71"/>
    <x v="71"/>
    <x v="71"/>
    <s v="2. World Security"/>
    <s v="Security"/>
    <x v="0"/>
    <n v="35"/>
    <n v="12.95"/>
    <n v="0.37"/>
    <n v="40.526000000000003"/>
    <n v="19.892712400000001"/>
    <n v="0.49086296204905489"/>
    <n v="5.5260000000000034"/>
    <n v="6.9427124000000013"/>
  </r>
  <r>
    <x v="7"/>
    <x v="0"/>
    <x v="5"/>
    <n v="10051562"/>
    <s v="EU Government"/>
    <x v="0"/>
    <x v="58"/>
    <x v="77"/>
    <x v="77"/>
    <x v="77"/>
    <s v="2. World Security"/>
    <s v="Security"/>
    <x v="6"/>
    <n v="12"/>
    <n v="1.6800000000000002"/>
    <n v="0.14000000000000001"/>
    <n v="33.6"/>
    <n v="11.790357498133801"/>
    <n v="0.35090349696826789"/>
    <n v="21.6"/>
    <n v="10.110357498133801"/>
  </r>
  <r>
    <x v="12"/>
    <x v="0"/>
    <x v="6"/>
    <n v="7847054"/>
    <s v="Public Organization"/>
    <x v="2"/>
    <x v="3"/>
    <x v="63"/>
    <x v="63"/>
    <x v="63"/>
    <s v="2. World Security"/>
    <s v="Security"/>
    <x v="1"/>
    <n v="11"/>
    <n v="0.77"/>
    <n v="7.0000000000000007E-2"/>
    <n v="135.68333432413135"/>
    <n v="41.304570725131263"/>
    <n v="0.304418895149345"/>
    <n v="124.68333432413135"/>
    <n v="40.53457072513126"/>
  </r>
  <r>
    <x v="3"/>
    <x v="0"/>
    <x v="6"/>
    <n v="7951124"/>
    <s v="Secret Organizations"/>
    <x v="2"/>
    <x v="46"/>
    <x v="64"/>
    <x v="64"/>
    <x v="64"/>
    <s v="3. Dethrone tyranny"/>
    <s v="Political"/>
    <x v="2"/>
    <n v="16"/>
    <n v="5.92"/>
    <n v="0.37"/>
    <n v="393.02600000000001"/>
    <n v="0.29442629999999204"/>
    <n v="7.4912677532782063E-4"/>
    <n v="377.02600000000001"/>
    <n v="-5.6255737000000074"/>
  </r>
  <r>
    <x v="0"/>
    <x v="0"/>
    <x v="6"/>
    <n v="7847054"/>
    <s v="Public Organization"/>
    <x v="2"/>
    <x v="3"/>
    <x v="60"/>
    <x v="60"/>
    <x v="60"/>
    <s v="2. World Security"/>
    <s v="Security"/>
    <x v="0"/>
    <n v="17"/>
    <n v="2.72"/>
    <n v="0.16"/>
    <n v="76.022356479999999"/>
    <n v="11.645330722379034"/>
    <n v="0.15318297487190749"/>
    <n v="59.022356479999999"/>
    <n v="8.9253307223790337"/>
  </r>
  <r>
    <x v="7"/>
    <x v="0"/>
    <x v="6"/>
    <n v="7847054"/>
    <s v="Public Organization"/>
    <x v="2"/>
    <x v="26"/>
    <x v="61"/>
    <x v="61"/>
    <x v="61"/>
    <s v="2. World Security"/>
    <s v="Security"/>
    <x v="6"/>
    <n v="9"/>
    <n v="3.06"/>
    <n v="0.34"/>
    <n v="54.697101820415895"/>
    <n v="21.768992519199099"/>
    <n v="0.39799169964566095"/>
    <n v="45.697101820415895"/>
    <n v="18.7089925191991"/>
  </r>
  <r>
    <x v="0"/>
    <x v="0"/>
    <x v="6"/>
    <n v="10051562"/>
    <s v="EU Government"/>
    <x v="0"/>
    <x v="5"/>
    <x v="10"/>
    <x v="10"/>
    <x v="10"/>
    <s v="2. World Security"/>
    <s v="Security"/>
    <x v="0"/>
    <n v="14"/>
    <n v="4.8999999999999995"/>
    <n v="0.35"/>
    <n v="0"/>
    <n v="0"/>
    <n v="0"/>
    <n v="-14"/>
    <n v="-4.8999999999999995"/>
  </r>
  <r>
    <x v="0"/>
    <x v="0"/>
    <x v="6"/>
    <n v="20028782"/>
    <s v="Earth Civilians"/>
    <x v="1"/>
    <x v="15"/>
    <x v="58"/>
    <x v="58"/>
    <x v="58"/>
    <s v="2. World Security"/>
    <s v="Security"/>
    <x v="0"/>
    <n v="34"/>
    <n v="6.12"/>
    <n v="0.18"/>
    <n v="357.10615000000001"/>
    <n v="294.49070032612502"/>
    <n v="0.8246587193363234"/>
    <n v="323.10615000000001"/>
    <n v="288.37070032612502"/>
  </r>
  <r>
    <x v="0"/>
    <x v="0"/>
    <x v="6"/>
    <n v="10051562"/>
    <s v="EU Government"/>
    <x v="0"/>
    <x v="1"/>
    <x v="1"/>
    <x v="1"/>
    <x v="1"/>
    <s v="2. World Security"/>
    <s v="Security"/>
    <x v="0"/>
    <n v="8"/>
    <n v="1.44"/>
    <n v="0.18"/>
    <n v="166.33500000000001"/>
    <n v="53.758023627418901"/>
    <n v="0.32319129243646194"/>
    <n v="158.33500000000001"/>
    <n v="52.318023627418903"/>
  </r>
  <r>
    <x v="7"/>
    <x v="0"/>
    <x v="6"/>
    <n v="20028782"/>
    <s v="Earth Civilians"/>
    <x v="1"/>
    <x v="28"/>
    <x v="57"/>
    <x v="57"/>
    <x v="57"/>
    <s v="2. World Security"/>
    <s v="Security"/>
    <x v="6"/>
    <n v="22"/>
    <n v="10.78"/>
    <n v="0.49"/>
    <n v="39.773588406024295"/>
    <n v="16.541209196972197"/>
    <n v="0.41588425535340401"/>
    <n v="17.773588406024295"/>
    <n v="5.7612091969721977"/>
  </r>
  <r>
    <x v="0"/>
    <x v="0"/>
    <x v="6"/>
    <n v="20028782"/>
    <s v="Earth Civilians"/>
    <x v="1"/>
    <x v="2"/>
    <x v="55"/>
    <x v="55"/>
    <x v="55"/>
    <s v="2. World Security"/>
    <s v="Security"/>
    <x v="0"/>
    <n v="29"/>
    <n v="6.09"/>
    <n v="0.21"/>
    <n v="62.561947800000006"/>
    <n v="25.796966178176753"/>
    <n v="0.41234275922235192"/>
    <n v="33.561947800000006"/>
    <n v="19.706966178176753"/>
  </r>
  <r>
    <x v="0"/>
    <x v="0"/>
    <x v="6"/>
    <n v="20028782"/>
    <s v="Earth Civilians"/>
    <x v="1"/>
    <x v="2"/>
    <x v="2"/>
    <x v="2"/>
    <x v="2"/>
    <s v="2. World Security"/>
    <s v="Security"/>
    <x v="0"/>
    <n v="6"/>
    <n v="2.46"/>
    <n v="0.41"/>
    <n v="33.587182427758279"/>
    <n v="3.2992339787118294"/>
    <n v="9.8228959389733222E-2"/>
    <n v="27.587182427758279"/>
    <n v="0.83923397871182948"/>
  </r>
  <r>
    <x v="7"/>
    <x v="0"/>
    <x v="6"/>
    <n v="7951124"/>
    <s v="Secret Organizations"/>
    <x v="2"/>
    <x v="33"/>
    <x v="40"/>
    <x v="40"/>
    <x v="40"/>
    <s v="5. Offensive Services"/>
    <s v="Political"/>
    <x v="6"/>
    <n v="34"/>
    <n v="14.96"/>
    <n v="0.44"/>
    <n v="49.8"/>
    <n v="1.5"/>
    <n v="3.0120481927710847E-2"/>
    <n v="15.799999999999997"/>
    <n v="-13.46"/>
  </r>
  <r>
    <x v="6"/>
    <x v="0"/>
    <x v="6"/>
    <n v="10058140"/>
    <s v="EU Government"/>
    <x v="0"/>
    <x v="19"/>
    <x v="25"/>
    <x v="25"/>
    <x v="25"/>
    <s v="4. Defensive Services"/>
    <s v="Security"/>
    <x v="5"/>
    <n v="31"/>
    <n v="6.82"/>
    <n v="0.22"/>
    <n v="2707.1572719401211"/>
    <n v="1180.1279984558266"/>
    <n v="0.43592886556238819"/>
    <n v="2676.1572719401211"/>
    <n v="1173.3079984558267"/>
  </r>
  <r>
    <x v="9"/>
    <x v="0"/>
    <x v="6"/>
    <n v="7951124"/>
    <s v="Secret Organizations"/>
    <x v="2"/>
    <x v="31"/>
    <x v="38"/>
    <x v="38"/>
    <x v="38"/>
    <s v="5. Offensive Services"/>
    <s v="Political"/>
    <x v="8"/>
    <n v="26"/>
    <n v="9.1"/>
    <n v="0.35"/>
    <n v="0"/>
    <n v="0"/>
    <n v="0"/>
    <n v="-26"/>
    <n v="-9.1"/>
  </r>
  <r>
    <x v="0"/>
    <x v="0"/>
    <x v="6"/>
    <n v="10051562"/>
    <s v="EU Government"/>
    <x v="0"/>
    <x v="8"/>
    <x v="13"/>
    <x v="13"/>
    <x v="13"/>
    <s v="1. Friendly Neighborhood service"/>
    <s v="Political"/>
    <x v="0"/>
    <n v="7"/>
    <n v="1.33"/>
    <n v="0.19"/>
    <n v="104.259303582773"/>
    <n v="45.6940275068254"/>
    <n v="0.43827290166530064"/>
    <n v="97.259303582773001"/>
    <n v="44.364027506825401"/>
  </r>
  <r>
    <x v="0"/>
    <x v="0"/>
    <x v="6"/>
    <n v="20028782"/>
    <s v="Earth Civilians"/>
    <x v="1"/>
    <x v="23"/>
    <x v="29"/>
    <x v="29"/>
    <x v="29"/>
    <s v="2. World Security"/>
    <s v="Security"/>
    <x v="0"/>
    <n v="17"/>
    <n v="3.06"/>
    <n v="0.18"/>
    <n v="17.989653765879098"/>
    <n v="-12.3726013945991"/>
    <n v="-0.68776206344038493"/>
    <n v="0.98965376587909759"/>
    <n v="-15.4326013945991"/>
  </r>
  <r>
    <x v="7"/>
    <x v="0"/>
    <x v="6"/>
    <n v="20028782"/>
    <s v="Earth Civilians"/>
    <x v="1"/>
    <x v="27"/>
    <x v="56"/>
    <x v="56"/>
    <x v="56"/>
    <s v="2. World Security"/>
    <s v="Security"/>
    <x v="6"/>
    <n v="19"/>
    <n v="2.09"/>
    <n v="0.10999999999999999"/>
    <n v="15.3150851520718"/>
    <n v="1.3031896302560002"/>
    <n v="8.5091895821402391E-2"/>
    <n v="-3.6849148479281997"/>
    <n v="-0.78681036974399965"/>
  </r>
  <r>
    <x v="12"/>
    <x v="0"/>
    <x v="6"/>
    <n v="20028782"/>
    <s v="Earth Civilians"/>
    <x v="1"/>
    <x v="3"/>
    <x v="65"/>
    <x v="65"/>
    <x v="65"/>
    <s v="2. World Security"/>
    <s v="Security"/>
    <x v="1"/>
    <n v="30"/>
    <n v="9"/>
    <n v="0.3"/>
    <n v="22.765950534024554"/>
    <n v="1.1971735525194778"/>
    <n v="5.2586143975418803E-2"/>
    <n v="-7.2340494659754455"/>
    <n v="-7.8028264474805225"/>
  </r>
  <r>
    <x v="4"/>
    <x v="0"/>
    <x v="6"/>
    <n v="13605106"/>
    <s v="US Government"/>
    <x v="3"/>
    <x v="47"/>
    <x v="66"/>
    <x v="66"/>
    <x v="66"/>
    <s v="3. Dethrone tyranny"/>
    <s v="Political"/>
    <x v="3"/>
    <n v="30"/>
    <n v="1.7999999999999998"/>
    <n v="5.9999999999999991E-2"/>
    <n v="114.01925"/>
    <n v="13.7501804"/>
    <n v="0.12059525387160501"/>
    <n v="84.01925"/>
    <n v="11.950180400000001"/>
  </r>
  <r>
    <x v="4"/>
    <x v="0"/>
    <x v="6"/>
    <n v="13605106"/>
    <s v="US Government"/>
    <x v="3"/>
    <x v="18"/>
    <x v="23"/>
    <x v="23"/>
    <x v="23"/>
    <s v="3. Dethrone tyranny"/>
    <s v="Political"/>
    <x v="3"/>
    <n v="18"/>
    <n v="7.56"/>
    <n v="0.42"/>
    <n v="57.696330000000003"/>
    <n v="6.4142426000000095"/>
    <n v="0.11117245412316536"/>
    <n v="39.696330000000003"/>
    <n v="-1.1457573999999902"/>
  </r>
  <r>
    <x v="5"/>
    <x v="0"/>
    <x v="6"/>
    <n v="7951124"/>
    <s v="Secret Organizations"/>
    <x v="2"/>
    <x v="17"/>
    <x v="22"/>
    <x v="22"/>
    <x v="22"/>
    <s v="1. Friendly Neighborhood service"/>
    <s v="Political"/>
    <x v="4"/>
    <n v="14"/>
    <n v="2.52"/>
    <n v="0.18"/>
    <n v="40.363999999999997"/>
    <n v="19.0242742343505"/>
    <n v="0.47131786330270792"/>
    <n v="26.363999999999997"/>
    <n v="16.5042742343505"/>
  </r>
  <r>
    <x v="0"/>
    <x v="0"/>
    <x v="6"/>
    <n v="10051562"/>
    <s v="EU Government"/>
    <x v="0"/>
    <x v="16"/>
    <x v="21"/>
    <x v="21"/>
    <x v="21"/>
    <s v="1. Friendly Neighborhood service"/>
    <s v="Political"/>
    <x v="0"/>
    <n v="23"/>
    <n v="11.04"/>
    <n v="0.48"/>
    <n v="26.039000000000001"/>
    <n v="9.6854777687823006"/>
    <n v="0.37196043506979148"/>
    <n v="3.0390000000000015"/>
    <n v="-1.3545222312176985"/>
  </r>
  <r>
    <x v="13"/>
    <x v="0"/>
    <x v="6"/>
    <n v="7951124"/>
    <s v="Secret Organizations"/>
    <x v="2"/>
    <x v="48"/>
    <x v="67"/>
    <x v="67"/>
    <x v="67"/>
    <s v="5. Offensive Services"/>
    <s v="Political"/>
    <x v="11"/>
    <n v="32"/>
    <n v="8"/>
    <n v="0.25"/>
    <n v="0"/>
    <n v="0"/>
    <n v="0"/>
    <n v="-32"/>
    <n v="-8"/>
  </r>
  <r>
    <x v="7"/>
    <x v="0"/>
    <x v="6"/>
    <n v="20028782"/>
    <s v="Earth Civilians"/>
    <x v="1"/>
    <x v="37"/>
    <x v="59"/>
    <x v="59"/>
    <x v="59"/>
    <s v="2. World Security"/>
    <s v="Security"/>
    <x v="6"/>
    <n v="18"/>
    <n v="4.68"/>
    <n v="0.26"/>
    <n v="42.972586"/>
    <n v="10.7625845056671"/>
    <n v="0.25045233502277708"/>
    <n v="24.972586"/>
    <n v="6.0825845056671"/>
  </r>
  <r>
    <x v="0"/>
    <x v="0"/>
    <x v="6"/>
    <n v="7847054"/>
    <s v="Public Organization"/>
    <x v="2"/>
    <x v="7"/>
    <x v="12"/>
    <x v="12"/>
    <x v="12"/>
    <s v="2. World Security"/>
    <s v="Security"/>
    <x v="0"/>
    <n v="32"/>
    <n v="15.04"/>
    <n v="0.47"/>
    <n v="0"/>
    <n v="-2.1747687999999998"/>
    <n v="0"/>
    <n v="-32"/>
    <n v="-17.214768799999998"/>
  </r>
  <r>
    <x v="0"/>
    <x v="0"/>
    <x v="6"/>
    <n v="10051562"/>
    <s v="EU Government"/>
    <x v="0"/>
    <x v="49"/>
    <x v="68"/>
    <x v="68"/>
    <x v="68"/>
    <s v="1. Friendly Neighborhood service"/>
    <s v="Political"/>
    <x v="0"/>
    <n v="26"/>
    <n v="5.46"/>
    <n v="0.21"/>
    <n v="49.618131674123305"/>
    <n v="29.494912881865702"/>
    <n v="0.59443820004306602"/>
    <n v="23.618131674123305"/>
    <n v="24.034912881865701"/>
  </r>
  <r>
    <x v="0"/>
    <x v="0"/>
    <x v="6"/>
    <n v="20028782"/>
    <s v="Earth Civilians"/>
    <x v="1"/>
    <x v="50"/>
    <x v="69"/>
    <x v="69"/>
    <x v="69"/>
    <s v="2. World Security"/>
    <s v="Security"/>
    <x v="0"/>
    <n v="30"/>
    <n v="8.1000000000000014"/>
    <n v="0.27000000000000007"/>
    <n v="64.113767076608198"/>
    <n v="37.386590150447198"/>
    <n v="0.58312889501212339"/>
    <n v="34.113767076608198"/>
    <n v="29.286590150447196"/>
  </r>
  <r>
    <x v="4"/>
    <x v="0"/>
    <x v="6"/>
    <n v="13605106"/>
    <s v="US Government"/>
    <x v="3"/>
    <x v="45"/>
    <x v="62"/>
    <x v="62"/>
    <x v="62"/>
    <s v="3. Dethrone tyranny"/>
    <s v="Political"/>
    <x v="3"/>
    <n v="33"/>
    <n v="3.63"/>
    <n v="0.11"/>
    <n v="0"/>
    <n v="0"/>
    <n v="0"/>
    <n v="-33"/>
    <n v="-3.63"/>
  </r>
  <r>
    <x v="0"/>
    <x v="0"/>
    <x v="6"/>
    <n v="10051562"/>
    <s v="EU Government"/>
    <x v="0"/>
    <x v="9"/>
    <x v="14"/>
    <x v="14"/>
    <x v="14"/>
    <s v="2. World Security"/>
    <s v="Security"/>
    <x v="0"/>
    <n v="35"/>
    <n v="6.65"/>
    <n v="0.19"/>
    <n v="0"/>
    <n v="-1.08"/>
    <n v="0"/>
    <n v="-35"/>
    <n v="-7.73"/>
  </r>
  <r>
    <x v="0"/>
    <x v="0"/>
    <x v="6"/>
    <n v="20028782"/>
    <s v="Earth Civilians"/>
    <x v="1"/>
    <x v="3"/>
    <x v="8"/>
    <x v="8"/>
    <x v="8"/>
    <s v="2. World Security"/>
    <s v="Security"/>
    <x v="0"/>
    <n v="20"/>
    <n v="6"/>
    <n v="0.3"/>
    <n v="25.777349277321473"/>
    <n v="0.16053980151687194"/>
    <n v="6.2279406540110185E-3"/>
    <n v="5.7773492773214734"/>
    <n v="-5.8394601984831285"/>
  </r>
  <r>
    <x v="0"/>
    <x v="0"/>
    <x v="6"/>
    <n v="10051562"/>
    <s v="EU Government"/>
    <x v="0"/>
    <x v="43"/>
    <x v="53"/>
    <x v="53"/>
    <x v="53"/>
    <s v="2. World Security"/>
    <s v="Security"/>
    <x v="0"/>
    <n v="35"/>
    <n v="7"/>
    <n v="0.2"/>
    <n v="68.689961690077197"/>
    <n v="23.707524970942302"/>
    <n v="0.34513813063266041"/>
    <n v="33.689961690077197"/>
    <n v="16.707524970942302"/>
  </r>
  <r>
    <x v="0"/>
    <x v="0"/>
    <x v="6"/>
    <n v="10012699"/>
    <s v="EU Government"/>
    <x v="0"/>
    <x v="0"/>
    <x v="0"/>
    <x v="0"/>
    <x v="0"/>
    <s v="2. World Security"/>
    <s v="Security"/>
    <x v="0"/>
    <n v="19"/>
    <n v="5.32"/>
    <n v="0.28000000000000003"/>
    <n v="7.5"/>
    <n v="3.0249999999999999"/>
    <n v="0.40333333333333332"/>
    <n v="-11.5"/>
    <n v="-2.2950000000000004"/>
  </r>
  <r>
    <x v="12"/>
    <x v="0"/>
    <x v="6"/>
    <n v="20028782"/>
    <s v="Earth Civilians"/>
    <x v="1"/>
    <x v="53"/>
    <x v="72"/>
    <x v="72"/>
    <x v="72"/>
    <s v="2. World Security"/>
    <s v="Security"/>
    <x v="1"/>
    <n v="23"/>
    <n v="10.35"/>
    <n v="0.45"/>
    <n v="0"/>
    <n v="0"/>
    <n v="0"/>
    <n v="-23"/>
    <n v="-10.35"/>
  </r>
  <r>
    <x v="0"/>
    <x v="0"/>
    <x v="6"/>
    <n v="10051562"/>
    <s v="EU Government"/>
    <x v="0"/>
    <x v="51"/>
    <x v="70"/>
    <x v="70"/>
    <x v="70"/>
    <s v="2. World Security"/>
    <s v="Security"/>
    <x v="0"/>
    <n v="28"/>
    <n v="4.7600000000000007"/>
    <n v="0.17"/>
    <n v="9.788184293096899"/>
    <n v="5.7344424234603002"/>
    <n v="0.58585354052891159"/>
    <n v="-18.211815706903103"/>
    <n v="0.97444242346029952"/>
  </r>
  <r>
    <x v="10"/>
    <x v="0"/>
    <x v="6"/>
    <n v="7951124"/>
    <s v="Secret Organizations"/>
    <x v="2"/>
    <x v="40"/>
    <x v="49"/>
    <x v="49"/>
    <x v="49"/>
    <s v="1. Friendly Neighborhood service"/>
    <s v="Political"/>
    <x v="9"/>
    <n v="31"/>
    <n v="7.4399999999999995"/>
    <n v="0.24"/>
    <n v="717.42192257834506"/>
    <n v="239.633773910846"/>
    <n v="0.33402070158328223"/>
    <n v="686.42192257834506"/>
    <n v="232.19377391084601"/>
  </r>
  <r>
    <x v="0"/>
    <x v="0"/>
    <x v="6"/>
    <n v="10051562"/>
    <s v="EU Government"/>
    <x v="0"/>
    <x v="24"/>
    <x v="31"/>
    <x v="31"/>
    <x v="31"/>
    <s v="4. Defensive Services"/>
    <s v="Security"/>
    <x v="0"/>
    <n v="6"/>
    <n v="1.02"/>
    <n v="0.17"/>
    <n v="0"/>
    <n v="0"/>
    <n v="0"/>
    <n v="-6"/>
    <n v="-1.02"/>
  </r>
  <r>
    <x v="3"/>
    <x v="0"/>
    <x v="6"/>
    <n v="7951124"/>
    <s v="Secret Organizations"/>
    <x v="2"/>
    <x v="54"/>
    <x v="73"/>
    <x v="73"/>
    <x v="73"/>
    <s v="3. Dethrone tyranny"/>
    <s v="Political"/>
    <x v="2"/>
    <n v="25"/>
    <n v="6.5"/>
    <n v="0.26"/>
    <n v="0"/>
    <n v="-0.13475000000000001"/>
    <n v="0"/>
    <n v="-25"/>
    <n v="-6.6347500000000004"/>
  </r>
  <r>
    <x v="11"/>
    <x v="0"/>
    <x v="6"/>
    <n v="10058140"/>
    <s v="EU Government"/>
    <x v="0"/>
    <x v="39"/>
    <x v="47"/>
    <x v="47"/>
    <x v="47"/>
    <s v="1. Friendly Neighborhood service"/>
    <s v="Political"/>
    <x v="10"/>
    <n v="30"/>
    <n v="11.4"/>
    <n v="0.38"/>
    <n v="20.713267697977226"/>
    <n v="20.920407143052298"/>
    <n v="1.0100003267516935"/>
    <n v="-9.2867323020227737"/>
    <n v="9.5204071430522976"/>
  </r>
  <r>
    <x v="3"/>
    <x v="0"/>
    <x v="6"/>
    <n v="7951124"/>
    <s v="Secret Organizations"/>
    <x v="2"/>
    <x v="42"/>
    <x v="52"/>
    <x v="52"/>
    <x v="52"/>
    <s v="3. Dethrone tyranny"/>
    <s v="Political"/>
    <x v="2"/>
    <n v="31"/>
    <n v="8.370000000000001"/>
    <n v="0.27"/>
    <n v="0"/>
    <n v="0"/>
    <n v="0"/>
    <n v="-31"/>
    <n v="-8.370000000000001"/>
  </r>
  <r>
    <x v="10"/>
    <x v="0"/>
    <x v="6"/>
    <n v="10051562"/>
    <s v="EU Government"/>
    <x v="0"/>
    <x v="34"/>
    <x v="42"/>
    <x v="42"/>
    <x v="42"/>
    <s v="1. Friendly Neighborhood service"/>
    <s v="Political"/>
    <x v="9"/>
    <n v="11"/>
    <n v="5.0600000000000005"/>
    <n v="0.46"/>
    <n v="22.039604999999998"/>
    <n v="5.5185237308618227"/>
    <n v="0.25039122665137709"/>
    <n v="11.039604999999998"/>
    <n v="0.45852373086182219"/>
  </r>
  <r>
    <x v="0"/>
    <x v="0"/>
    <x v="6"/>
    <n v="20028782"/>
    <s v="Earth Civilians"/>
    <x v="1"/>
    <x v="2"/>
    <x v="4"/>
    <x v="4"/>
    <x v="4"/>
    <s v="2. World Security"/>
    <s v="Security"/>
    <x v="0"/>
    <n v="33"/>
    <n v="10.56"/>
    <n v="0.32"/>
    <n v="5.0692358398073702"/>
    <n v="1.3452811922894521"/>
    <n v="0.26538145685101378"/>
    <n v="-27.930764160192631"/>
    <n v="-9.2147188077105486"/>
  </r>
  <r>
    <x v="8"/>
    <x v="0"/>
    <x v="6"/>
    <n v="13605106"/>
    <s v="US Government"/>
    <x v="3"/>
    <x v="30"/>
    <x v="37"/>
    <x v="37"/>
    <x v="37"/>
    <s v="3. Dethrone tyranny"/>
    <s v="Political"/>
    <x v="7"/>
    <n v="27"/>
    <n v="5.4"/>
    <n v="0.2"/>
    <n v="46.321697307291707"/>
    <n v="9.8159006498169319"/>
    <n v="0.21190718864854219"/>
    <n v="19.321697307291707"/>
    <n v="4.4159006498169315"/>
  </r>
  <r>
    <x v="12"/>
    <x v="0"/>
    <x v="6"/>
    <n v="10051562"/>
    <s v="EU Government"/>
    <x v="0"/>
    <x v="4"/>
    <x v="7"/>
    <x v="7"/>
    <x v="7"/>
    <s v="2. World Security"/>
    <s v="Security"/>
    <x v="1"/>
    <n v="17"/>
    <n v="0.85000000000000009"/>
    <n v="0.05"/>
    <n v="0"/>
    <n v="-1.0000000000000001E-5"/>
    <n v="0"/>
    <n v="-17"/>
    <n v="-0.85001000000000004"/>
  </r>
  <r>
    <x v="0"/>
    <x v="0"/>
    <x v="6"/>
    <n v="20028782"/>
    <s v="Earth Civilians"/>
    <x v="1"/>
    <x v="3"/>
    <x v="30"/>
    <x v="30"/>
    <x v="30"/>
    <s v="2. World Security"/>
    <s v="Security"/>
    <x v="0"/>
    <n v="21"/>
    <n v="6.72"/>
    <n v="0.32"/>
    <n v="78.135083753642249"/>
    <n v="15.928850009947572"/>
    <n v="0.20386296711693297"/>
    <n v="57.135083753642249"/>
    <n v="9.2088500099475716"/>
  </r>
  <r>
    <x v="11"/>
    <x v="0"/>
    <x v="6"/>
    <n v="7951124"/>
    <s v="Secret Organizations"/>
    <x v="2"/>
    <x v="36"/>
    <x v="44"/>
    <x v="44"/>
    <x v="44"/>
    <s v="4. Defensive Services"/>
    <s v="Security"/>
    <x v="10"/>
    <n v="23"/>
    <n v="6.8999999999999995"/>
    <n v="0.3"/>
    <n v="0"/>
    <n v="0"/>
    <n v="0"/>
    <n v="-23"/>
    <n v="-6.8999999999999995"/>
  </r>
  <r>
    <x v="10"/>
    <x v="0"/>
    <x v="6"/>
    <n v="10058140"/>
    <s v="EU Government"/>
    <x v="0"/>
    <x v="34"/>
    <x v="41"/>
    <x v="41"/>
    <x v="41"/>
    <s v="1. Friendly Neighborhood service"/>
    <s v="Political"/>
    <x v="9"/>
    <n v="19"/>
    <n v="6.2700000000000005"/>
    <n v="0.33"/>
    <n v="127.65407873333884"/>
    <n v="22.990589042504478"/>
    <n v="0.18010070082077315"/>
    <n v="108.65407873333884"/>
    <n v="16.720589042504479"/>
  </r>
  <r>
    <x v="4"/>
    <x v="0"/>
    <x v="6"/>
    <n v="13605106"/>
    <s v="US Government"/>
    <x v="3"/>
    <x v="12"/>
    <x v="17"/>
    <x v="17"/>
    <x v="17"/>
    <s v="3. Dethrone tyranny"/>
    <s v="Political"/>
    <x v="3"/>
    <n v="13"/>
    <n v="4.29"/>
    <n v="0.33"/>
    <n v="0"/>
    <n v="-1.0707640457326999"/>
    <n v="0"/>
    <n v="-13"/>
    <n v="-5.3607640457326999"/>
  </r>
  <r>
    <x v="11"/>
    <x v="0"/>
    <x v="6"/>
    <n v="7951124"/>
    <s v="Secret Organizations"/>
    <x v="2"/>
    <x v="38"/>
    <x v="46"/>
    <x v="46"/>
    <x v="46"/>
    <s v="4. Defensive Services"/>
    <s v="Security"/>
    <x v="10"/>
    <n v="34"/>
    <n v="9.18"/>
    <n v="0.27"/>
    <n v="2.7354796241601331"/>
    <n v="2.8733914121601329"/>
    <n v="1.0504159441664065"/>
    <n v="-31.264520375839865"/>
    <n v="-6.3066085878398663"/>
  </r>
  <r>
    <x v="12"/>
    <x v="0"/>
    <x v="6"/>
    <n v="20028782"/>
    <s v="Earth Civilians"/>
    <x v="1"/>
    <x v="55"/>
    <x v="74"/>
    <x v="74"/>
    <x v="74"/>
    <s v="2. World Security"/>
    <s v="Security"/>
    <x v="1"/>
    <n v="27"/>
    <n v="7.2900000000000009"/>
    <n v="0.27"/>
    <n v="0"/>
    <n v="0"/>
    <n v="0"/>
    <n v="-27"/>
    <n v="-7.2900000000000009"/>
  </r>
  <r>
    <x v="0"/>
    <x v="0"/>
    <x v="6"/>
    <n v="7951124"/>
    <s v="Secret Organizations"/>
    <x v="2"/>
    <x v="56"/>
    <x v="75"/>
    <x v="75"/>
    <x v="75"/>
    <s v="5. Offensive Services"/>
    <s v="Political"/>
    <x v="0"/>
    <n v="6"/>
    <n v="0.54"/>
    <n v="9.0000000000000011E-2"/>
    <n v="0"/>
    <n v="0"/>
    <n v="0"/>
    <n v="-6"/>
    <n v="-0.54"/>
  </r>
  <r>
    <x v="11"/>
    <x v="0"/>
    <x v="6"/>
    <n v="10051562"/>
    <s v="EU Government"/>
    <x v="0"/>
    <x v="39"/>
    <x v="48"/>
    <x v="48"/>
    <x v="48"/>
    <s v="1. Friendly Neighborhood service"/>
    <s v="Political"/>
    <x v="10"/>
    <n v="17"/>
    <n v="2.3800000000000003"/>
    <n v="0.14000000000000001"/>
    <n v="0"/>
    <n v="0"/>
    <n v="0"/>
    <n v="-17"/>
    <n v="-2.3800000000000003"/>
  </r>
  <r>
    <x v="12"/>
    <x v="0"/>
    <x v="6"/>
    <n v="20028782"/>
    <s v="Earth Civilians"/>
    <x v="1"/>
    <x v="57"/>
    <x v="76"/>
    <x v="76"/>
    <x v="76"/>
    <s v="2. World Security"/>
    <s v="Security"/>
    <x v="1"/>
    <n v="6"/>
    <n v="1.8599999999999999"/>
    <n v="0.31"/>
    <n v="0"/>
    <n v="0"/>
    <n v="0"/>
    <n v="-6"/>
    <n v="-1.8599999999999999"/>
  </r>
  <r>
    <x v="3"/>
    <x v="0"/>
    <x v="6"/>
    <n v="7951124"/>
    <s v="Secret Organizations"/>
    <x v="2"/>
    <x v="11"/>
    <x v="16"/>
    <x v="16"/>
    <x v="16"/>
    <s v="3. Dethrone tyranny"/>
    <s v="Political"/>
    <x v="2"/>
    <n v="6"/>
    <n v="2.52"/>
    <n v="0.42"/>
    <n v="0"/>
    <n v="0"/>
    <n v="0"/>
    <n v="-6"/>
    <n v="-2.52"/>
  </r>
  <r>
    <x v="3"/>
    <x v="0"/>
    <x v="6"/>
    <n v="7951124"/>
    <s v="Secret Organizations"/>
    <x v="2"/>
    <x v="10"/>
    <x v="15"/>
    <x v="15"/>
    <x v="15"/>
    <s v="3. Dethrone tyranny"/>
    <s v="Political"/>
    <x v="2"/>
    <n v="13"/>
    <n v="0.78"/>
    <n v="6.0000000000000005E-2"/>
    <n v="0"/>
    <n v="0"/>
    <n v="0"/>
    <n v="-13"/>
    <n v="-0.78"/>
  </r>
  <r>
    <x v="0"/>
    <x v="0"/>
    <x v="6"/>
    <n v="20028782"/>
    <s v="Earth Civilians"/>
    <x v="1"/>
    <x v="15"/>
    <x v="20"/>
    <x v="20"/>
    <x v="20"/>
    <s v="2. World Security"/>
    <s v="Security"/>
    <x v="0"/>
    <n v="24"/>
    <n v="5.5200000000000005"/>
    <n v="0.23"/>
    <n v="0"/>
    <n v="0"/>
    <n v="0"/>
    <n v="-24"/>
    <n v="-5.5200000000000005"/>
  </r>
  <r>
    <x v="6"/>
    <x v="0"/>
    <x v="6"/>
    <n v="10051562"/>
    <s v="EU Government"/>
    <x v="0"/>
    <x v="19"/>
    <x v="50"/>
    <x v="50"/>
    <x v="50"/>
    <s v="4. Defensive Services"/>
    <s v="Security"/>
    <x v="5"/>
    <n v="10"/>
    <n v="4.3"/>
    <n v="0.43"/>
    <n v="1159.6341600000001"/>
    <n v="500.00269718443855"/>
    <n v="0.43117279089505134"/>
    <n v="1149.6341600000001"/>
    <n v="495.70269718443853"/>
  </r>
  <r>
    <x v="7"/>
    <x v="0"/>
    <x v="6"/>
    <n v="7847054"/>
    <s v="Public Organization"/>
    <x v="2"/>
    <x v="26"/>
    <x v="33"/>
    <x v="33"/>
    <x v="33"/>
    <s v="2. World Security"/>
    <s v="Security"/>
    <x v="6"/>
    <n v="17"/>
    <n v="1.7000000000000002"/>
    <n v="0.1"/>
    <n v="0"/>
    <n v="0.38168000000000002"/>
    <n v="0"/>
    <n v="-17"/>
    <n v="-1.3183200000000002"/>
  </r>
  <r>
    <x v="0"/>
    <x v="0"/>
    <x v="6"/>
    <n v="10051562"/>
    <s v="EU Government"/>
    <x v="0"/>
    <x v="52"/>
    <x v="71"/>
    <x v="71"/>
    <x v="71"/>
    <s v="2. World Security"/>
    <s v="Security"/>
    <x v="0"/>
    <n v="24"/>
    <n v="8.3999999999999986"/>
    <n v="0.34999999999999992"/>
    <n v="40.365000000000002"/>
    <n v="18.252526799999998"/>
    <n v="0.45218696395392038"/>
    <n v="16.365000000000002"/>
    <n v="9.8525267999999997"/>
  </r>
  <r>
    <x v="7"/>
    <x v="0"/>
    <x v="6"/>
    <n v="10051562"/>
    <s v="EU Government"/>
    <x v="0"/>
    <x v="58"/>
    <x v="77"/>
    <x v="77"/>
    <x v="77"/>
    <s v="2. World Security"/>
    <s v="Security"/>
    <x v="6"/>
    <n v="9"/>
    <n v="1.17"/>
    <n v="0.13"/>
    <n v="0"/>
    <n v="-0.33600000000000002"/>
    <n v="0"/>
    <n v="-9"/>
    <n v="-1.506"/>
  </r>
  <r>
    <x v="12"/>
    <x v="0"/>
    <x v="7"/>
    <n v="7847054"/>
    <s v="Public Organization"/>
    <x v="2"/>
    <x v="3"/>
    <x v="63"/>
    <x v="63"/>
    <x v="63"/>
    <s v="2. World Security"/>
    <s v="Security"/>
    <x v="1"/>
    <n v="24"/>
    <n v="4.08"/>
    <n v="0.17"/>
    <n v="152.60509867359846"/>
    <n v="48.780661387959043"/>
    <n v="0.3196528937233889"/>
    <n v="128.60509867359846"/>
    <n v="44.700661387959045"/>
  </r>
  <r>
    <x v="3"/>
    <x v="0"/>
    <x v="7"/>
    <n v="7951124"/>
    <s v="Secret Organizations"/>
    <x v="2"/>
    <x v="46"/>
    <x v="64"/>
    <x v="64"/>
    <x v="64"/>
    <s v="3. Dethrone tyranny"/>
    <s v="Political"/>
    <x v="2"/>
    <n v="16"/>
    <n v="1.92"/>
    <n v="0.12"/>
    <n v="393.02600000000001"/>
    <n v="8.9334702999999891"/>
    <n v="2.2729972826225207E-2"/>
    <n v="377.02600000000001"/>
    <n v="7.0134702999999892"/>
  </r>
  <r>
    <x v="0"/>
    <x v="0"/>
    <x v="7"/>
    <n v="7847054"/>
    <s v="Public Organization"/>
    <x v="2"/>
    <x v="3"/>
    <x v="60"/>
    <x v="60"/>
    <x v="60"/>
    <s v="2. World Security"/>
    <s v="Security"/>
    <x v="0"/>
    <n v="31"/>
    <n v="15.19"/>
    <n v="0.49"/>
    <n v="32.550000000000004"/>
    <n v="15.9495"/>
    <n v="0.48999999999999994"/>
    <n v="1.5500000000000043"/>
    <n v="0.75950000000000095"/>
  </r>
  <r>
    <x v="7"/>
    <x v="0"/>
    <x v="7"/>
    <n v="7847054"/>
    <s v="Public Organization"/>
    <x v="2"/>
    <x v="26"/>
    <x v="61"/>
    <x v="61"/>
    <x v="61"/>
    <s v="2. World Security"/>
    <s v="Security"/>
    <x v="6"/>
    <n v="11"/>
    <n v="4.95"/>
    <n v="0.45"/>
    <n v="54.240091929722702"/>
    <n v="23.926563120503697"/>
    <n v="0.44112320369044811"/>
    <n v="43.240091929722702"/>
    <n v="18.976563120503698"/>
  </r>
  <r>
    <x v="0"/>
    <x v="0"/>
    <x v="7"/>
    <n v="10051562"/>
    <s v="EU Government"/>
    <x v="0"/>
    <x v="5"/>
    <x v="10"/>
    <x v="10"/>
    <x v="10"/>
    <s v="2. World Security"/>
    <s v="Security"/>
    <x v="0"/>
    <n v="14"/>
    <n v="5.32"/>
    <n v="0.38"/>
    <n v="49.999997999999998"/>
    <n v="13.104646754705641"/>
    <n v="0.26209294557783064"/>
    <n v="35.999997999999998"/>
    <n v="7.7846467547056406"/>
  </r>
  <r>
    <x v="0"/>
    <x v="0"/>
    <x v="7"/>
    <n v="20028782"/>
    <s v="Earth Civilians"/>
    <x v="1"/>
    <x v="15"/>
    <x v="58"/>
    <x v="58"/>
    <x v="58"/>
    <s v="2. World Security"/>
    <s v="Security"/>
    <x v="0"/>
    <n v="8"/>
    <n v="0.56000000000000005"/>
    <n v="7.0000000000000007E-2"/>
    <n v="97.10714999999999"/>
    <n v="37.548993893058302"/>
    <n v="0.38667589248637518"/>
    <n v="89.10714999999999"/>
    <n v="36.9889938930583"/>
  </r>
  <r>
    <x v="0"/>
    <x v="0"/>
    <x v="7"/>
    <n v="10051562"/>
    <s v="EU Government"/>
    <x v="0"/>
    <x v="1"/>
    <x v="1"/>
    <x v="1"/>
    <x v="1"/>
    <s v="2. World Security"/>
    <s v="Security"/>
    <x v="0"/>
    <n v="23"/>
    <n v="5.75"/>
    <n v="0.25"/>
    <n v="145.215"/>
    <n v="35.682531877128504"/>
    <n v="0.24572208020609787"/>
    <n v="122.215"/>
    <n v="29.932531877128504"/>
  </r>
  <r>
    <x v="7"/>
    <x v="0"/>
    <x v="7"/>
    <n v="20028782"/>
    <s v="Earth Civilians"/>
    <x v="1"/>
    <x v="28"/>
    <x v="57"/>
    <x v="57"/>
    <x v="57"/>
    <s v="2. World Security"/>
    <s v="Security"/>
    <x v="6"/>
    <n v="21"/>
    <n v="1.68"/>
    <n v="0.08"/>
    <n v="39.441268727559603"/>
    <n v="18.8529939587083"/>
    <n v="0.47800171158121907"/>
    <n v="18.441268727559603"/>
    <n v="17.1729939587083"/>
  </r>
  <r>
    <x v="0"/>
    <x v="0"/>
    <x v="7"/>
    <n v="20028782"/>
    <s v="Earth Civilians"/>
    <x v="1"/>
    <x v="2"/>
    <x v="55"/>
    <x v="55"/>
    <x v="55"/>
    <s v="2. World Security"/>
    <s v="Security"/>
    <x v="0"/>
    <n v="30"/>
    <n v="14.399999999999999"/>
    <n v="0.47999999999999993"/>
    <n v="77.741947800000005"/>
    <n v="45.395626029936537"/>
    <n v="0.58392704729655021"/>
    <n v="47.741947800000005"/>
    <n v="30.995626029936538"/>
  </r>
  <r>
    <x v="0"/>
    <x v="0"/>
    <x v="7"/>
    <n v="20028782"/>
    <s v="Earth Civilians"/>
    <x v="1"/>
    <x v="2"/>
    <x v="2"/>
    <x v="2"/>
    <x v="2"/>
    <s v="2. World Security"/>
    <s v="Security"/>
    <x v="0"/>
    <n v="11"/>
    <n v="1.87"/>
    <n v="0.17"/>
    <n v="33.306551936212436"/>
    <n v="8.6802855324867672"/>
    <n v="0.26061795736499388"/>
    <n v="22.306551936212436"/>
    <n v="6.810285532486767"/>
  </r>
  <r>
    <x v="7"/>
    <x v="0"/>
    <x v="7"/>
    <n v="7951124"/>
    <s v="Secret Organizations"/>
    <x v="2"/>
    <x v="33"/>
    <x v="40"/>
    <x v="40"/>
    <x v="40"/>
    <s v="5. Offensive Services"/>
    <s v="Political"/>
    <x v="6"/>
    <n v="9"/>
    <n v="4.2299999999999995"/>
    <n v="0.47"/>
    <n v="98.440960000000004"/>
    <n v="42.040468249496499"/>
    <n v="0.42706276177616004"/>
    <n v="89.440960000000004"/>
    <n v="37.810468249496502"/>
  </r>
  <r>
    <x v="6"/>
    <x v="0"/>
    <x v="7"/>
    <n v="10058140"/>
    <s v="EU Government"/>
    <x v="0"/>
    <x v="19"/>
    <x v="25"/>
    <x v="25"/>
    <x v="25"/>
    <s v="4. Defensive Services"/>
    <s v="Security"/>
    <x v="5"/>
    <n v="18"/>
    <n v="8.1"/>
    <n v="0.44999999999999996"/>
    <n v="2300"/>
    <n v="1130"/>
    <n v="0.49130434782608695"/>
    <n v="2282"/>
    <n v="1121.9000000000001"/>
  </r>
  <r>
    <x v="9"/>
    <x v="0"/>
    <x v="7"/>
    <n v="7951124"/>
    <s v="Secret Organizations"/>
    <x v="2"/>
    <x v="31"/>
    <x v="38"/>
    <x v="38"/>
    <x v="38"/>
    <s v="5. Offensive Services"/>
    <s v="Political"/>
    <x v="8"/>
    <n v="25"/>
    <n v="5"/>
    <n v="0.2"/>
    <n v="0"/>
    <n v="-7.0209999999999999"/>
    <n v="0"/>
    <n v="-25"/>
    <n v="-12.021000000000001"/>
  </r>
  <r>
    <x v="0"/>
    <x v="0"/>
    <x v="7"/>
    <n v="10051562"/>
    <s v="EU Government"/>
    <x v="0"/>
    <x v="8"/>
    <x v="13"/>
    <x v="13"/>
    <x v="13"/>
    <s v="1. Friendly Neighborhood service"/>
    <s v="Political"/>
    <x v="0"/>
    <n v="9"/>
    <n v="2.34"/>
    <n v="0.26"/>
    <n v="92.259303582772901"/>
    <n v="44.679945203618004"/>
    <n v="0.48428660816339458"/>
    <n v="83.259303582772901"/>
    <n v="42.339945203618001"/>
  </r>
  <r>
    <x v="0"/>
    <x v="0"/>
    <x v="7"/>
    <n v="20028782"/>
    <s v="Earth Civilians"/>
    <x v="1"/>
    <x v="23"/>
    <x v="29"/>
    <x v="29"/>
    <x v="29"/>
    <s v="2. World Security"/>
    <s v="Security"/>
    <x v="0"/>
    <n v="30"/>
    <n v="2.6999999999999997"/>
    <n v="0.09"/>
    <n v="130.97"/>
    <n v="92.77"/>
    <n v="0.70833015194319304"/>
    <n v="100.97"/>
    <n v="90.07"/>
  </r>
  <r>
    <x v="7"/>
    <x v="0"/>
    <x v="7"/>
    <n v="20028782"/>
    <s v="Earth Civilians"/>
    <x v="1"/>
    <x v="27"/>
    <x v="56"/>
    <x v="56"/>
    <x v="56"/>
    <s v="2. World Security"/>
    <s v="Security"/>
    <x v="6"/>
    <n v="26"/>
    <n v="7.2800000000000011"/>
    <n v="0.28000000000000003"/>
    <n v="15.1871232462604"/>
    <n v="3.4245465739238004"/>
    <n v="0.22549014177303414"/>
    <n v="-10.8128767537396"/>
    <n v="-3.8554534260762008"/>
  </r>
  <r>
    <x v="12"/>
    <x v="0"/>
    <x v="7"/>
    <n v="20028782"/>
    <s v="Earth Civilians"/>
    <x v="1"/>
    <x v="3"/>
    <x v="65"/>
    <x v="65"/>
    <x v="65"/>
    <s v="2. World Security"/>
    <s v="Security"/>
    <x v="1"/>
    <n v="9"/>
    <n v="3.42"/>
    <n v="0.38"/>
    <n v="16.83717960305869"/>
    <n v="-5.5471049893762299"/>
    <n v="-0.32945571171364868"/>
    <n v="7.83717960305869"/>
    <n v="-8.9671049893762298"/>
  </r>
  <r>
    <x v="4"/>
    <x v="0"/>
    <x v="7"/>
    <n v="13605106"/>
    <s v="US Government"/>
    <x v="3"/>
    <x v="47"/>
    <x v="66"/>
    <x v="66"/>
    <x v="66"/>
    <s v="3. Dethrone tyranny"/>
    <s v="Political"/>
    <x v="3"/>
    <n v="24"/>
    <n v="3.3600000000000003"/>
    <n v="0.14000000000000001"/>
    <n v="202.31495999999999"/>
    <n v="40.700000000000003"/>
    <n v="0.2011714803492535"/>
    <n v="178.31495999999999"/>
    <n v="37.340000000000003"/>
  </r>
  <r>
    <x v="4"/>
    <x v="0"/>
    <x v="7"/>
    <n v="13605106"/>
    <s v="US Government"/>
    <x v="3"/>
    <x v="18"/>
    <x v="23"/>
    <x v="23"/>
    <x v="23"/>
    <s v="3. Dethrone tyranny"/>
    <s v="Political"/>
    <x v="3"/>
    <n v="23"/>
    <n v="11.5"/>
    <n v="0.5"/>
    <n v="0.54766999999999999"/>
    <n v="32.438450000000003"/>
    <n v="59.229919477057358"/>
    <n v="-22.45233"/>
    <n v="20.938450000000003"/>
  </r>
  <r>
    <x v="5"/>
    <x v="0"/>
    <x v="7"/>
    <n v="7951124"/>
    <s v="Secret Organizations"/>
    <x v="2"/>
    <x v="17"/>
    <x v="22"/>
    <x v="22"/>
    <x v="22"/>
    <s v="1. Friendly Neighborhood service"/>
    <s v="Political"/>
    <x v="4"/>
    <n v="26"/>
    <n v="6.24"/>
    <n v="0.24000000000000002"/>
    <n v="40.363999999999997"/>
    <n v="18.083058445156301"/>
    <n v="0.44799966418482562"/>
    <n v="14.363999999999997"/>
    <n v="11.8430584451563"/>
  </r>
  <r>
    <x v="0"/>
    <x v="0"/>
    <x v="7"/>
    <n v="10051562"/>
    <s v="EU Government"/>
    <x v="0"/>
    <x v="16"/>
    <x v="21"/>
    <x v="21"/>
    <x v="21"/>
    <s v="1. Friendly Neighborhood service"/>
    <s v="Political"/>
    <x v="0"/>
    <n v="19"/>
    <n v="3.2300000000000004"/>
    <n v="0.17"/>
    <n v="26.047000000000001"/>
    <n v="9.8468835357093987"/>
    <n v="0.378042904584382"/>
    <n v="7.0470000000000006"/>
    <n v="6.6168835357093982"/>
  </r>
  <r>
    <x v="13"/>
    <x v="0"/>
    <x v="7"/>
    <n v="7951124"/>
    <s v="Secret Organizations"/>
    <x v="2"/>
    <x v="48"/>
    <x v="67"/>
    <x v="67"/>
    <x v="67"/>
    <s v="5. Offensive Services"/>
    <s v="Political"/>
    <x v="11"/>
    <n v="17"/>
    <n v="5.44"/>
    <n v="0.32"/>
    <n v="0"/>
    <n v="-2.4208000000000003"/>
    <n v="0"/>
    <n v="-17"/>
    <n v="-7.8608000000000011"/>
  </r>
  <r>
    <x v="7"/>
    <x v="0"/>
    <x v="7"/>
    <n v="20028782"/>
    <s v="Earth Civilians"/>
    <x v="1"/>
    <x v="37"/>
    <x v="59"/>
    <x v="59"/>
    <x v="59"/>
    <s v="2. World Security"/>
    <s v="Security"/>
    <x v="6"/>
    <n v="33"/>
    <n v="9.5699999999999985"/>
    <n v="0.28999999999999998"/>
    <n v="42.972586"/>
    <n v="15.421405252402101"/>
    <n v="0.35886612112201255"/>
    <n v="9.9725859999999997"/>
    <n v="5.8514052524021025"/>
  </r>
  <r>
    <x v="0"/>
    <x v="0"/>
    <x v="7"/>
    <n v="7847054"/>
    <s v="Public Organization"/>
    <x v="2"/>
    <x v="7"/>
    <x v="12"/>
    <x v="12"/>
    <x v="12"/>
    <s v="2. World Security"/>
    <s v="Security"/>
    <x v="0"/>
    <n v="29"/>
    <n v="8.99"/>
    <n v="0.31"/>
    <n v="0"/>
    <n v="-2.1747687999999998"/>
    <n v="0"/>
    <n v="-29"/>
    <n v="-11.164768800000001"/>
  </r>
  <r>
    <x v="0"/>
    <x v="0"/>
    <x v="7"/>
    <n v="10051562"/>
    <s v="EU Government"/>
    <x v="0"/>
    <x v="49"/>
    <x v="68"/>
    <x v="68"/>
    <x v="68"/>
    <s v="1. Friendly Neighborhood service"/>
    <s v="Political"/>
    <x v="0"/>
    <n v="13"/>
    <n v="5.8500000000000005"/>
    <n v="0.45000000000000007"/>
    <n v="56.565454329541794"/>
    <n v="38.875918713368804"/>
    <n v="0.6872731629959794"/>
    <n v="43.565454329541794"/>
    <n v="33.025918713368803"/>
  </r>
  <r>
    <x v="0"/>
    <x v="0"/>
    <x v="7"/>
    <n v="20028782"/>
    <s v="Earth Civilians"/>
    <x v="1"/>
    <x v="50"/>
    <x v="69"/>
    <x v="69"/>
    <x v="69"/>
    <s v="2. World Security"/>
    <s v="Security"/>
    <x v="0"/>
    <n v="29"/>
    <n v="2.0300000000000002"/>
    <n v="7.0000000000000007E-2"/>
    <n v="36.909687593786899"/>
    <n v="10.787797918815601"/>
    <n v="0.2922755141561138"/>
    <n v="7.9096875937868987"/>
    <n v="8.7577979188156014"/>
  </r>
  <r>
    <x v="4"/>
    <x v="0"/>
    <x v="7"/>
    <n v="13605106"/>
    <s v="US Government"/>
    <x v="3"/>
    <x v="45"/>
    <x v="62"/>
    <x v="62"/>
    <x v="62"/>
    <s v="3. Dethrone tyranny"/>
    <s v="Political"/>
    <x v="3"/>
    <n v="35"/>
    <n v="9.8000000000000007"/>
    <n v="0.28000000000000003"/>
    <n v="0"/>
    <n v="0"/>
    <n v="0"/>
    <n v="-35"/>
    <n v="-9.8000000000000007"/>
  </r>
  <r>
    <x v="0"/>
    <x v="0"/>
    <x v="7"/>
    <n v="10051562"/>
    <s v="EU Government"/>
    <x v="0"/>
    <x v="9"/>
    <x v="14"/>
    <x v="14"/>
    <x v="14"/>
    <s v="2. World Security"/>
    <s v="Security"/>
    <x v="0"/>
    <n v="26"/>
    <n v="1.3"/>
    <n v="0.05"/>
    <n v="0"/>
    <n v="-1.08"/>
    <n v="0"/>
    <n v="-26"/>
    <n v="-2.38"/>
  </r>
  <r>
    <x v="0"/>
    <x v="0"/>
    <x v="7"/>
    <n v="20028782"/>
    <s v="Earth Civilians"/>
    <x v="1"/>
    <x v="3"/>
    <x v="8"/>
    <x v="8"/>
    <x v="8"/>
    <s v="2. World Security"/>
    <s v="Security"/>
    <x v="0"/>
    <n v="17"/>
    <n v="7.82"/>
    <n v="0.46"/>
    <n v="24.261893125097881"/>
    <n v="2.3768218726170369"/>
    <n v="9.7965227212971157E-2"/>
    <n v="7.2618931250978811"/>
    <n v="-5.4431781273829634"/>
  </r>
  <r>
    <x v="0"/>
    <x v="0"/>
    <x v="7"/>
    <n v="10051562"/>
    <s v="EU Government"/>
    <x v="0"/>
    <x v="43"/>
    <x v="53"/>
    <x v="53"/>
    <x v="53"/>
    <s v="2. World Security"/>
    <s v="Security"/>
    <x v="0"/>
    <n v="11"/>
    <n v="5.39"/>
    <n v="0.49"/>
    <n v="74.562154018238203"/>
    <n v="35.327049030568098"/>
    <n v="0.47379330031059669"/>
    <n v="63.562154018238203"/>
    <n v="29.937049030568097"/>
  </r>
  <r>
    <x v="0"/>
    <x v="0"/>
    <x v="7"/>
    <n v="10012699"/>
    <s v="EU Government"/>
    <x v="0"/>
    <x v="0"/>
    <x v="0"/>
    <x v="0"/>
    <x v="0"/>
    <s v="2. World Security"/>
    <s v="Security"/>
    <x v="0"/>
    <n v="5"/>
    <n v="0.3"/>
    <n v="0.06"/>
    <n v="7.5"/>
    <n v="3.1749999999999998"/>
    <n v="0.42333333333333328"/>
    <n v="2.5"/>
    <n v="2.875"/>
  </r>
  <r>
    <x v="0"/>
    <x v="0"/>
    <x v="7"/>
    <n v="10051562"/>
    <s v="EU Government"/>
    <x v="0"/>
    <x v="51"/>
    <x v="70"/>
    <x v="70"/>
    <x v="70"/>
    <s v="2. World Security"/>
    <s v="Security"/>
    <x v="0"/>
    <n v="25"/>
    <n v="10.75"/>
    <n v="0.43"/>
    <n v="8.0039551238808997"/>
    <n v="4.3967842096828997"/>
    <n v="0.54932644444300915"/>
    <n v="-16.9960448761191"/>
    <n v="-6.3532157903171003"/>
  </r>
  <r>
    <x v="10"/>
    <x v="0"/>
    <x v="7"/>
    <n v="7951124"/>
    <s v="Secret Organizations"/>
    <x v="2"/>
    <x v="40"/>
    <x v="49"/>
    <x v="49"/>
    <x v="49"/>
    <s v="1. Friendly Neighborhood service"/>
    <s v="Political"/>
    <x v="9"/>
    <n v="34"/>
    <n v="4.08"/>
    <n v="0.12"/>
    <n v="617.01285500000006"/>
    <n v="324.6148"/>
    <n v="0.52610702900185113"/>
    <n v="583.01285500000006"/>
    <n v="320.53480000000002"/>
  </r>
  <r>
    <x v="3"/>
    <x v="0"/>
    <x v="7"/>
    <n v="7951124"/>
    <s v="Secret Organizations"/>
    <x v="2"/>
    <x v="54"/>
    <x v="73"/>
    <x v="73"/>
    <x v="73"/>
    <s v="3. Dethrone tyranny"/>
    <s v="Political"/>
    <x v="2"/>
    <n v="16"/>
    <n v="5.44"/>
    <n v="0.34"/>
    <n v="0"/>
    <n v="-0.13475000000000001"/>
    <n v="0"/>
    <n v="-16"/>
    <n v="-5.5747500000000008"/>
  </r>
  <r>
    <x v="11"/>
    <x v="0"/>
    <x v="7"/>
    <n v="10058140"/>
    <s v="EU Government"/>
    <x v="0"/>
    <x v="39"/>
    <x v="47"/>
    <x v="47"/>
    <x v="47"/>
    <s v="1. Friendly Neighborhood service"/>
    <s v="Political"/>
    <x v="10"/>
    <n v="31"/>
    <n v="12.4"/>
    <n v="0.4"/>
    <n v="17.83956807817755"/>
    <n v="19.193608502312131"/>
    <n v="1.0759009645413404"/>
    <n v="-13.16043192182245"/>
    <n v="6.7936085023121304"/>
  </r>
  <r>
    <x v="10"/>
    <x v="0"/>
    <x v="7"/>
    <n v="10051562"/>
    <s v="EU Government"/>
    <x v="0"/>
    <x v="34"/>
    <x v="42"/>
    <x v="42"/>
    <x v="42"/>
    <s v="1. Friendly Neighborhood service"/>
    <s v="Political"/>
    <x v="9"/>
    <n v="9"/>
    <n v="4.41"/>
    <n v="0.49"/>
    <n v="18.992188799999997"/>
    <n v="7.1711272499999996"/>
    <n v="0.37758298032504817"/>
    <n v="9.9921887999999974"/>
    <n v="2.7611272499999995"/>
  </r>
  <r>
    <x v="0"/>
    <x v="0"/>
    <x v="7"/>
    <n v="20028782"/>
    <s v="Earth Civilians"/>
    <x v="1"/>
    <x v="2"/>
    <x v="4"/>
    <x v="4"/>
    <x v="4"/>
    <s v="2. World Security"/>
    <s v="Security"/>
    <x v="0"/>
    <n v="33"/>
    <n v="15.84"/>
    <n v="0.48"/>
    <n v="4.915487660178151"/>
    <n v="1.204062777742902"/>
    <n v="0.24495286347626868"/>
    <n v="-28.084512339821849"/>
    <n v="-14.635937222257098"/>
  </r>
  <r>
    <x v="8"/>
    <x v="0"/>
    <x v="7"/>
    <n v="13605106"/>
    <s v="US Government"/>
    <x v="3"/>
    <x v="30"/>
    <x v="37"/>
    <x v="37"/>
    <x v="37"/>
    <s v="3. Dethrone tyranny"/>
    <s v="Political"/>
    <x v="7"/>
    <n v="28"/>
    <n v="12.6"/>
    <n v="0.45"/>
    <n v="45.934666310793403"/>
    <n v="9.6195229383722101"/>
    <n v="0.20941749904716042"/>
    <n v="17.934666310793403"/>
    <n v="-2.9804770616277896"/>
  </r>
  <r>
    <x v="0"/>
    <x v="0"/>
    <x v="7"/>
    <n v="20028782"/>
    <s v="Earth Civilians"/>
    <x v="1"/>
    <x v="3"/>
    <x v="30"/>
    <x v="30"/>
    <x v="30"/>
    <s v="2. World Security"/>
    <s v="Security"/>
    <x v="0"/>
    <n v="24"/>
    <n v="7.92"/>
    <n v="0.33"/>
    <n v="99.542225058893067"/>
    <n v="44.598796928077057"/>
    <n v="0.44803897945510729"/>
    <n v="75.542225058893067"/>
    <n v="36.678796928077055"/>
  </r>
  <r>
    <x v="11"/>
    <x v="0"/>
    <x v="7"/>
    <n v="7951124"/>
    <s v="Secret Organizations"/>
    <x v="2"/>
    <x v="36"/>
    <x v="44"/>
    <x v="44"/>
    <x v="44"/>
    <s v="4. Defensive Services"/>
    <s v="Security"/>
    <x v="10"/>
    <n v="27"/>
    <n v="1.6199999999999999"/>
    <n v="0.06"/>
    <n v="0"/>
    <n v="0"/>
    <n v="0"/>
    <n v="-27"/>
    <n v="-1.6199999999999999"/>
  </r>
  <r>
    <x v="10"/>
    <x v="0"/>
    <x v="7"/>
    <n v="10058140"/>
    <s v="EU Government"/>
    <x v="0"/>
    <x v="34"/>
    <x v="41"/>
    <x v="41"/>
    <x v="41"/>
    <s v="1. Friendly Neighborhood service"/>
    <s v="Political"/>
    <x v="9"/>
    <n v="27"/>
    <n v="11.069999999999999"/>
    <n v="0.40999999999999992"/>
    <n v="109.0842399"/>
    <n v="33.629007700000003"/>
    <n v="0.30828475067368555"/>
    <n v="82.0842399"/>
    <n v="22.559007700000002"/>
  </r>
  <r>
    <x v="4"/>
    <x v="0"/>
    <x v="7"/>
    <n v="13605106"/>
    <s v="US Government"/>
    <x v="3"/>
    <x v="12"/>
    <x v="17"/>
    <x v="17"/>
    <x v="17"/>
    <s v="3. Dethrone tyranny"/>
    <s v="Political"/>
    <x v="3"/>
    <n v="29"/>
    <n v="2.3199999999999998"/>
    <n v="7.9999999999999988E-2"/>
    <n v="0"/>
    <n v="0"/>
    <n v="0"/>
    <n v="-29"/>
    <n v="-2.3199999999999998"/>
  </r>
  <r>
    <x v="11"/>
    <x v="0"/>
    <x v="7"/>
    <n v="7951124"/>
    <s v="Secret Organizations"/>
    <x v="2"/>
    <x v="38"/>
    <x v="46"/>
    <x v="46"/>
    <x v="46"/>
    <s v="4. Defensive Services"/>
    <s v="Security"/>
    <x v="10"/>
    <n v="16"/>
    <n v="3.68"/>
    <n v="0.23"/>
    <n v="2.1329958330752583"/>
    <n v="2.2709008980752587"/>
    <n v="1.0646532275692142"/>
    <n v="-13.867004166924742"/>
    <n v="-1.4090991019247414"/>
  </r>
  <r>
    <x v="0"/>
    <x v="0"/>
    <x v="7"/>
    <n v="7951124"/>
    <s v="Secret Organizations"/>
    <x v="2"/>
    <x v="56"/>
    <x v="75"/>
    <x v="75"/>
    <x v="75"/>
    <s v="5. Offensive Services"/>
    <s v="Political"/>
    <x v="0"/>
    <n v="29"/>
    <n v="3.48"/>
    <n v="0.12"/>
    <n v="0"/>
    <n v="0"/>
    <n v="0"/>
    <n v="-29"/>
    <n v="-3.48"/>
  </r>
  <r>
    <x v="0"/>
    <x v="0"/>
    <x v="7"/>
    <n v="20028782"/>
    <s v="Earth Civilians"/>
    <x v="1"/>
    <x v="15"/>
    <x v="20"/>
    <x v="20"/>
    <x v="20"/>
    <s v="2. World Security"/>
    <s v="Security"/>
    <x v="0"/>
    <n v="31"/>
    <n v="15.5"/>
    <n v="0.5"/>
    <n v="0"/>
    <n v="0"/>
    <n v="0"/>
    <n v="-31"/>
    <n v="-15.5"/>
  </r>
  <r>
    <x v="6"/>
    <x v="0"/>
    <x v="7"/>
    <n v="10051562"/>
    <s v="EU Government"/>
    <x v="0"/>
    <x v="19"/>
    <x v="50"/>
    <x v="50"/>
    <x v="50"/>
    <s v="4. Defensive Services"/>
    <s v="Security"/>
    <x v="5"/>
    <n v="30"/>
    <n v="13.2"/>
    <n v="0.44"/>
    <m/>
    <m/>
    <n v="0"/>
    <n v="-30"/>
    <n v="-13.2"/>
  </r>
  <r>
    <x v="7"/>
    <x v="0"/>
    <x v="7"/>
    <n v="7847054"/>
    <s v="Public Organization"/>
    <x v="2"/>
    <x v="26"/>
    <x v="33"/>
    <x v="33"/>
    <x v="33"/>
    <s v="2. World Security"/>
    <s v="Security"/>
    <x v="6"/>
    <n v="14"/>
    <n v="1.9600000000000002"/>
    <n v="0.14000000000000001"/>
    <n v="0"/>
    <n v="0.19084000000000001"/>
    <n v="0"/>
    <n v="-14"/>
    <n v="-1.7691600000000003"/>
  </r>
  <r>
    <x v="0"/>
    <x v="0"/>
    <x v="7"/>
    <n v="10051562"/>
    <s v="EU Government"/>
    <x v="0"/>
    <x v="52"/>
    <x v="71"/>
    <x v="71"/>
    <x v="71"/>
    <s v="2. World Security"/>
    <s v="Security"/>
    <x v="0"/>
    <n v="19"/>
    <n v="2.66"/>
    <n v="0.14000000000000001"/>
    <n v="40.526000000000003"/>
    <n v="21.231653600000001"/>
    <n v="0.52390202832749344"/>
    <n v="21.526000000000003"/>
    <n v="18.571653600000001"/>
  </r>
  <r>
    <x v="7"/>
    <x v="0"/>
    <x v="7"/>
    <n v="10051562"/>
    <s v="EU Government"/>
    <x v="0"/>
    <x v="58"/>
    <x v="77"/>
    <x v="77"/>
    <x v="77"/>
    <s v="2. World Security"/>
    <s v="Security"/>
    <x v="6"/>
    <n v="29"/>
    <n v="1.74"/>
    <n v="0.06"/>
    <n v="0"/>
    <n v="-0.33600000000000002"/>
    <n v="0"/>
    <n v="-29"/>
    <n v="-2.0760000000000001"/>
  </r>
  <r>
    <x v="0"/>
    <x v="0"/>
    <x v="8"/>
    <n v="10012699"/>
    <s v="EU Government"/>
    <x v="0"/>
    <x v="0"/>
    <x v="0"/>
    <x v="0"/>
    <x v="0"/>
    <s v="2. World Security"/>
    <s v="Security"/>
    <x v="0"/>
    <n v="27"/>
    <n v="12.42"/>
    <n v="0.46"/>
    <m/>
    <m/>
    <n v="0"/>
    <n v="-27"/>
    <n v="-12.42"/>
  </r>
  <r>
    <x v="0"/>
    <x v="0"/>
    <x v="8"/>
    <n v="10051562"/>
    <s v="EU Government"/>
    <x v="0"/>
    <x v="1"/>
    <x v="1"/>
    <x v="1"/>
    <x v="1"/>
    <s v="2. World Security"/>
    <s v="Security"/>
    <x v="0"/>
    <n v="6"/>
    <n v="2.34"/>
    <n v="0.38999999999999996"/>
    <m/>
    <m/>
    <n v="0"/>
    <n v="-6"/>
    <n v="-2.34"/>
  </r>
  <r>
    <x v="0"/>
    <x v="0"/>
    <x v="8"/>
    <n v="20028782"/>
    <s v="Earth Civilians"/>
    <x v="1"/>
    <x v="2"/>
    <x v="2"/>
    <x v="2"/>
    <x v="2"/>
    <s v="2. World Security"/>
    <s v="Security"/>
    <x v="0"/>
    <n v="31"/>
    <n v="14.569999999999999"/>
    <n v="0.47"/>
    <m/>
    <m/>
    <n v="0"/>
    <n v="-31"/>
    <n v="-14.569999999999999"/>
  </r>
  <r>
    <x v="0"/>
    <x v="0"/>
    <x v="8"/>
    <n v="20028782"/>
    <s v="Earth Civilians"/>
    <x v="1"/>
    <x v="2"/>
    <x v="4"/>
    <x v="4"/>
    <x v="4"/>
    <s v="2. World Security"/>
    <s v="Security"/>
    <x v="0"/>
    <n v="35"/>
    <n v="10.149999999999999"/>
    <n v="0.28999999999999998"/>
    <m/>
    <m/>
    <n v="0"/>
    <n v="-35"/>
    <n v="-10.149999999999999"/>
  </r>
  <r>
    <x v="0"/>
    <x v="0"/>
    <x v="8"/>
    <n v="10051562"/>
    <s v="EU Government"/>
    <x v="0"/>
    <x v="5"/>
    <x v="10"/>
    <x v="10"/>
    <x v="10"/>
    <s v="2. World Security"/>
    <s v="Security"/>
    <x v="0"/>
    <n v="27"/>
    <n v="10.8"/>
    <n v="0.4"/>
    <m/>
    <m/>
    <n v="0"/>
    <n v="-27"/>
    <n v="-10.8"/>
  </r>
  <r>
    <x v="10"/>
    <x v="0"/>
    <x v="8"/>
    <n v="10058140"/>
    <s v="EU Government"/>
    <x v="0"/>
    <x v="34"/>
    <x v="41"/>
    <x v="41"/>
    <x v="41"/>
    <s v="1. Friendly Neighborhood service"/>
    <s v="Political"/>
    <x v="9"/>
    <n v="18"/>
    <n v="7.74"/>
    <n v="0.43"/>
    <m/>
    <m/>
    <n v="0"/>
    <n v="-18"/>
    <n v="-7.74"/>
  </r>
  <r>
    <x v="10"/>
    <x v="0"/>
    <x v="8"/>
    <n v="10051562"/>
    <s v="EU Government"/>
    <x v="0"/>
    <x v="34"/>
    <x v="42"/>
    <x v="42"/>
    <x v="42"/>
    <s v="1. Friendly Neighborhood service"/>
    <s v="Political"/>
    <x v="9"/>
    <n v="12"/>
    <n v="2.52"/>
    <n v="0.21"/>
    <m/>
    <m/>
    <n v="0"/>
    <n v="-12"/>
    <n v="-2.52"/>
  </r>
  <r>
    <x v="0"/>
    <x v="0"/>
    <x v="8"/>
    <n v="7847054"/>
    <s v="Public Organization"/>
    <x v="2"/>
    <x v="7"/>
    <x v="12"/>
    <x v="12"/>
    <x v="12"/>
    <s v="2. World Security"/>
    <s v="Security"/>
    <x v="0"/>
    <n v="21"/>
    <n v="10.5"/>
    <n v="0.5"/>
    <m/>
    <m/>
    <n v="0"/>
    <n v="-21"/>
    <n v="-10.5"/>
  </r>
  <r>
    <x v="0"/>
    <x v="0"/>
    <x v="8"/>
    <n v="10051562"/>
    <s v="EU Government"/>
    <x v="0"/>
    <x v="8"/>
    <x v="13"/>
    <x v="13"/>
    <x v="13"/>
    <s v="1. Friendly Neighborhood service"/>
    <s v="Political"/>
    <x v="0"/>
    <n v="15"/>
    <n v="5.8500000000000005"/>
    <n v="0.39"/>
    <m/>
    <m/>
    <n v="0"/>
    <n v="-15"/>
    <n v="-5.8500000000000005"/>
  </r>
  <r>
    <x v="0"/>
    <x v="0"/>
    <x v="8"/>
    <n v="10051562"/>
    <s v="EU Government"/>
    <x v="0"/>
    <x v="9"/>
    <x v="14"/>
    <x v="14"/>
    <x v="14"/>
    <s v="2. World Security"/>
    <s v="Security"/>
    <x v="0"/>
    <n v="24"/>
    <n v="10.08"/>
    <n v="0.42"/>
    <m/>
    <m/>
    <n v="0"/>
    <n v="-24"/>
    <n v="-10.08"/>
  </r>
  <r>
    <x v="9"/>
    <x v="0"/>
    <x v="8"/>
    <n v="7951124"/>
    <s v="Secret Organizations"/>
    <x v="2"/>
    <x v="31"/>
    <x v="38"/>
    <x v="38"/>
    <x v="38"/>
    <s v="5. Offensive Services"/>
    <s v="Political"/>
    <x v="8"/>
    <n v="12"/>
    <n v="1.2000000000000002"/>
    <n v="0.10000000000000002"/>
    <m/>
    <m/>
    <n v="0"/>
    <n v="-12"/>
    <n v="-1.2000000000000002"/>
  </r>
  <r>
    <x v="8"/>
    <x v="0"/>
    <x v="8"/>
    <n v="13605106"/>
    <s v="US Government"/>
    <x v="3"/>
    <x v="30"/>
    <x v="37"/>
    <x v="37"/>
    <x v="37"/>
    <s v="3. Dethrone tyranny"/>
    <s v="Political"/>
    <x v="7"/>
    <n v="20"/>
    <n v="3.4000000000000004"/>
    <n v="0.17"/>
    <m/>
    <m/>
    <n v="0"/>
    <n v="-20"/>
    <n v="-3.4000000000000004"/>
  </r>
  <r>
    <x v="11"/>
    <x v="0"/>
    <x v="8"/>
    <n v="7951124"/>
    <s v="Secret Organizations"/>
    <x v="2"/>
    <x v="38"/>
    <x v="46"/>
    <x v="46"/>
    <x v="46"/>
    <s v="4. Defensive Services"/>
    <s v="Security"/>
    <x v="10"/>
    <n v="20"/>
    <n v="2.2000000000000002"/>
    <n v="0.11000000000000001"/>
    <m/>
    <m/>
    <n v="0"/>
    <n v="-20"/>
    <n v="-2.2000000000000002"/>
  </r>
  <r>
    <x v="7"/>
    <x v="0"/>
    <x v="8"/>
    <n v="7951124"/>
    <s v="Secret Organizations"/>
    <x v="2"/>
    <x v="33"/>
    <x v="40"/>
    <x v="40"/>
    <x v="40"/>
    <s v="5. Offensive Services"/>
    <s v="Political"/>
    <x v="6"/>
    <n v="10"/>
    <n v="4.6000000000000005"/>
    <n v="0.46000000000000008"/>
    <m/>
    <m/>
    <n v="0"/>
    <n v="-10"/>
    <n v="-4.6000000000000005"/>
  </r>
  <r>
    <x v="0"/>
    <x v="0"/>
    <x v="8"/>
    <n v="20028782"/>
    <s v="Earth Civilians"/>
    <x v="1"/>
    <x v="2"/>
    <x v="55"/>
    <x v="55"/>
    <x v="55"/>
    <s v="2. World Security"/>
    <s v="Security"/>
    <x v="0"/>
    <n v="32"/>
    <n v="6.08"/>
    <n v="0.19"/>
    <m/>
    <m/>
    <n v="0"/>
    <n v="-32"/>
    <n v="-6.08"/>
  </r>
  <r>
    <x v="7"/>
    <x v="0"/>
    <x v="8"/>
    <n v="7847054"/>
    <s v="Public Organization"/>
    <x v="2"/>
    <x v="26"/>
    <x v="61"/>
    <x v="61"/>
    <x v="61"/>
    <s v="2. World Security"/>
    <s v="Security"/>
    <x v="6"/>
    <n v="25"/>
    <n v="8.25"/>
    <n v="0.33"/>
    <m/>
    <m/>
    <n v="0"/>
    <n v="-25"/>
    <n v="-8.25"/>
  </r>
  <r>
    <x v="7"/>
    <x v="0"/>
    <x v="8"/>
    <n v="20028782"/>
    <s v="Earth Civilians"/>
    <x v="1"/>
    <x v="28"/>
    <x v="57"/>
    <x v="57"/>
    <x v="57"/>
    <s v="2. World Security"/>
    <s v="Security"/>
    <x v="6"/>
    <n v="24"/>
    <n v="3.5999999999999996"/>
    <n v="0.15"/>
    <m/>
    <m/>
    <n v="0"/>
    <n v="-24"/>
    <n v="-3.5999999999999996"/>
  </r>
  <r>
    <x v="0"/>
    <x v="0"/>
    <x v="8"/>
    <n v="7847054"/>
    <s v="Public Organization"/>
    <x v="2"/>
    <x v="3"/>
    <x v="60"/>
    <x v="60"/>
    <x v="60"/>
    <s v="2. World Security"/>
    <s v="Security"/>
    <x v="0"/>
    <n v="29"/>
    <n v="2.0300000000000002"/>
    <n v="7.0000000000000007E-2"/>
    <m/>
    <m/>
    <n v="0"/>
    <n v="-29"/>
    <n v="-2.0300000000000002"/>
  </r>
  <r>
    <x v="10"/>
    <x v="0"/>
    <x v="8"/>
    <n v="7951124"/>
    <s v="Secret Organizations"/>
    <x v="2"/>
    <x v="40"/>
    <x v="49"/>
    <x v="49"/>
    <x v="49"/>
    <s v="1. Friendly Neighborhood service"/>
    <s v="Political"/>
    <x v="9"/>
    <n v="12"/>
    <n v="2.04"/>
    <n v="0.17"/>
    <m/>
    <m/>
    <n v="0"/>
    <n v="-12"/>
    <n v="-2.04"/>
  </r>
  <r>
    <x v="6"/>
    <x v="0"/>
    <x v="8"/>
    <n v="10058140"/>
    <s v="EU Government"/>
    <x v="0"/>
    <x v="19"/>
    <x v="25"/>
    <x v="25"/>
    <x v="25"/>
    <s v="4. Defensive Services"/>
    <s v="Security"/>
    <x v="5"/>
    <n v="17"/>
    <n v="3.23"/>
    <n v="0.19"/>
    <m/>
    <m/>
    <n v="0"/>
    <n v="-17"/>
    <n v="-3.23"/>
  </r>
  <r>
    <x v="0"/>
    <x v="0"/>
    <x v="8"/>
    <n v="10051562"/>
    <s v="EU Government"/>
    <x v="0"/>
    <x v="16"/>
    <x v="21"/>
    <x v="21"/>
    <x v="21"/>
    <s v="1. Friendly Neighborhood service"/>
    <s v="Political"/>
    <x v="0"/>
    <n v="14"/>
    <n v="2.66"/>
    <n v="0.19"/>
    <m/>
    <m/>
    <n v="0"/>
    <n v="-14"/>
    <n v="-2.66"/>
  </r>
  <r>
    <x v="5"/>
    <x v="0"/>
    <x v="8"/>
    <n v="7951124"/>
    <s v="Secret Organizations"/>
    <x v="2"/>
    <x v="17"/>
    <x v="22"/>
    <x v="22"/>
    <x v="22"/>
    <s v="1. Friendly Neighborhood service"/>
    <s v="Political"/>
    <x v="4"/>
    <n v="5"/>
    <n v="1.9500000000000002"/>
    <n v="0.39"/>
    <m/>
    <m/>
    <n v="0"/>
    <n v="-5"/>
    <n v="-1.9500000000000002"/>
  </r>
  <r>
    <x v="4"/>
    <x v="0"/>
    <x v="8"/>
    <n v="13605106"/>
    <s v="US Government"/>
    <x v="3"/>
    <x v="18"/>
    <x v="23"/>
    <x v="23"/>
    <x v="23"/>
    <s v="3. Dethrone tyranny"/>
    <s v="Political"/>
    <x v="3"/>
    <n v="22"/>
    <n v="8.58"/>
    <n v="0.39"/>
    <m/>
    <m/>
    <n v="0"/>
    <n v="-22"/>
    <n v="-8.58"/>
  </r>
  <r>
    <x v="0"/>
    <x v="0"/>
    <x v="8"/>
    <n v="20028782"/>
    <s v="Earth Civilians"/>
    <x v="1"/>
    <x v="3"/>
    <x v="30"/>
    <x v="30"/>
    <x v="30"/>
    <s v="2. World Security"/>
    <s v="Security"/>
    <x v="0"/>
    <n v="12"/>
    <n v="1.44"/>
    <n v="0.12"/>
    <m/>
    <m/>
    <n v="0"/>
    <n v="-12"/>
    <n v="-1.44"/>
  </r>
  <r>
    <x v="6"/>
    <x v="0"/>
    <x v="8"/>
    <n v="10051562"/>
    <s v="EU Government"/>
    <x v="0"/>
    <x v="19"/>
    <x v="50"/>
    <x v="50"/>
    <x v="50"/>
    <s v="4. Defensive Services"/>
    <s v="Security"/>
    <x v="5"/>
    <n v="7"/>
    <n v="3.36"/>
    <n v="0.48"/>
    <m/>
    <m/>
    <n v="0"/>
    <n v="-7"/>
    <n v="-3.36"/>
  </r>
  <r>
    <x v="0"/>
    <x v="0"/>
    <x v="8"/>
    <n v="20028782"/>
    <s v="Earth Civilians"/>
    <x v="1"/>
    <x v="3"/>
    <x v="8"/>
    <x v="8"/>
    <x v="8"/>
    <s v="2. World Security"/>
    <s v="Security"/>
    <x v="0"/>
    <n v="18"/>
    <n v="2.34"/>
    <n v="0.13"/>
    <m/>
    <m/>
    <n v="0"/>
    <n v="-18"/>
    <n v="-2.34"/>
  </r>
  <r>
    <x v="0"/>
    <x v="0"/>
    <x v="8"/>
    <n v="20028782"/>
    <s v="Earth Civilians"/>
    <x v="1"/>
    <x v="23"/>
    <x v="29"/>
    <x v="29"/>
    <x v="29"/>
    <s v="2. World Security"/>
    <s v="Security"/>
    <x v="0"/>
    <n v="13"/>
    <n v="5.2"/>
    <n v="0.4"/>
    <m/>
    <m/>
    <n v="0"/>
    <n v="-13"/>
    <n v="-5.2"/>
  </r>
  <r>
    <x v="12"/>
    <x v="0"/>
    <x v="8"/>
    <n v="7847054"/>
    <s v="Public Organization"/>
    <x v="2"/>
    <x v="3"/>
    <x v="63"/>
    <x v="63"/>
    <x v="63"/>
    <s v="2. World Security"/>
    <s v="Security"/>
    <x v="1"/>
    <n v="13"/>
    <n v="2.08"/>
    <n v="0.16"/>
    <m/>
    <m/>
    <n v="0"/>
    <n v="-13"/>
    <n v="-2.08"/>
  </r>
  <r>
    <x v="12"/>
    <x v="0"/>
    <x v="8"/>
    <n v="20028782"/>
    <s v="Earth Civilians"/>
    <x v="1"/>
    <x v="3"/>
    <x v="65"/>
    <x v="65"/>
    <x v="65"/>
    <s v="2. World Security"/>
    <s v="Security"/>
    <x v="1"/>
    <n v="11"/>
    <n v="1.98"/>
    <n v="0.18"/>
    <m/>
    <m/>
    <n v="0"/>
    <n v="-11"/>
    <n v="-1.98"/>
  </r>
  <r>
    <x v="0"/>
    <x v="0"/>
    <x v="8"/>
    <n v="10051562"/>
    <s v="EU Government"/>
    <x v="0"/>
    <x v="24"/>
    <x v="31"/>
    <x v="31"/>
    <x v="31"/>
    <s v="4. Defensive Services"/>
    <s v="Security"/>
    <x v="0"/>
    <n v="15"/>
    <n v="3.75"/>
    <n v="0.25"/>
    <m/>
    <m/>
    <n v="0"/>
    <n v="-15"/>
    <n v="-3.75"/>
  </r>
  <r>
    <x v="0"/>
    <x v="0"/>
    <x v="8"/>
    <n v="20028782"/>
    <s v="Earth Civilians"/>
    <x v="1"/>
    <x v="15"/>
    <x v="58"/>
    <x v="58"/>
    <x v="58"/>
    <s v="2. World Security"/>
    <s v="Security"/>
    <x v="0"/>
    <n v="34"/>
    <n v="11.56"/>
    <n v="0.34"/>
    <m/>
    <m/>
    <n v="0"/>
    <n v="-34"/>
    <n v="-11.56"/>
  </r>
  <r>
    <x v="7"/>
    <x v="0"/>
    <x v="8"/>
    <n v="20028782"/>
    <s v="Earth Civilians"/>
    <x v="1"/>
    <x v="37"/>
    <x v="59"/>
    <x v="59"/>
    <x v="59"/>
    <s v="2. World Security"/>
    <s v="Security"/>
    <x v="6"/>
    <n v="24"/>
    <n v="10.8"/>
    <n v="0.45"/>
    <m/>
    <m/>
    <n v="0"/>
    <n v="-24"/>
    <n v="-10.8"/>
  </r>
  <r>
    <x v="7"/>
    <x v="0"/>
    <x v="8"/>
    <n v="20028782"/>
    <s v="Earth Civilians"/>
    <x v="1"/>
    <x v="27"/>
    <x v="56"/>
    <x v="56"/>
    <x v="56"/>
    <s v="2. World Security"/>
    <s v="Security"/>
    <x v="6"/>
    <n v="10"/>
    <n v="2.2000000000000002"/>
    <n v="0.22000000000000003"/>
    <m/>
    <m/>
    <n v="0"/>
    <n v="-10"/>
    <n v="-2.2000000000000002"/>
  </r>
  <r>
    <x v="0"/>
    <x v="0"/>
    <x v="8"/>
    <n v="10051562"/>
    <s v="EU Government"/>
    <x v="0"/>
    <x v="43"/>
    <x v="53"/>
    <x v="53"/>
    <x v="53"/>
    <s v="2. World Security"/>
    <s v="Security"/>
    <x v="0"/>
    <n v="28"/>
    <n v="1.4000000000000001"/>
    <n v="0.05"/>
    <m/>
    <m/>
    <n v="0"/>
    <n v="-28"/>
    <n v="-1.4000000000000001"/>
  </r>
  <r>
    <x v="3"/>
    <x v="0"/>
    <x v="8"/>
    <n v="7951124"/>
    <s v="Secret Organizations"/>
    <x v="2"/>
    <x v="46"/>
    <x v="64"/>
    <x v="64"/>
    <x v="64"/>
    <s v="3. Dethrone tyranny"/>
    <s v="Political"/>
    <x v="2"/>
    <n v="6"/>
    <n v="0.60000000000000009"/>
    <n v="0.10000000000000002"/>
    <m/>
    <m/>
    <n v="0"/>
    <n v="-6"/>
    <n v="-0.60000000000000009"/>
  </r>
  <r>
    <x v="0"/>
    <x v="0"/>
    <x v="8"/>
    <n v="10051562"/>
    <s v="EU Government"/>
    <x v="0"/>
    <x v="51"/>
    <x v="70"/>
    <x v="70"/>
    <x v="70"/>
    <s v="2. World Security"/>
    <s v="Security"/>
    <x v="0"/>
    <n v="21"/>
    <n v="1.26"/>
    <n v="0.06"/>
    <m/>
    <m/>
    <n v="0"/>
    <n v="-21"/>
    <n v="-1.26"/>
  </r>
  <r>
    <x v="0"/>
    <x v="0"/>
    <x v="8"/>
    <n v="10051562"/>
    <s v="EU Government"/>
    <x v="0"/>
    <x v="49"/>
    <x v="68"/>
    <x v="68"/>
    <x v="68"/>
    <s v="1. Friendly Neighborhood service"/>
    <s v="Political"/>
    <x v="0"/>
    <n v="21"/>
    <n v="3.15"/>
    <n v="0.15"/>
    <m/>
    <m/>
    <n v="0"/>
    <n v="-21"/>
    <n v="-3.15"/>
  </r>
  <r>
    <x v="4"/>
    <x v="0"/>
    <x v="8"/>
    <n v="13605106"/>
    <s v="US Government"/>
    <x v="3"/>
    <x v="47"/>
    <x v="66"/>
    <x v="66"/>
    <x v="66"/>
    <s v="3. Dethrone tyranny"/>
    <s v="Political"/>
    <x v="3"/>
    <n v="16"/>
    <n v="7.68"/>
    <n v="0.48"/>
    <m/>
    <m/>
    <n v="0"/>
    <n v="-16"/>
    <n v="-7.68"/>
  </r>
  <r>
    <x v="13"/>
    <x v="0"/>
    <x v="8"/>
    <n v="7951124"/>
    <s v="Secret Organizations"/>
    <x v="2"/>
    <x v="48"/>
    <x v="67"/>
    <x v="67"/>
    <x v="67"/>
    <s v="5. Offensive Services"/>
    <s v="Political"/>
    <x v="11"/>
    <n v="6"/>
    <n v="1.7399999999999998"/>
    <n v="0.28999999999999998"/>
    <m/>
    <m/>
    <n v="0"/>
    <n v="-6"/>
    <n v="-1.7399999999999998"/>
  </r>
  <r>
    <x v="0"/>
    <x v="0"/>
    <x v="8"/>
    <n v="10051562"/>
    <s v="EU Government"/>
    <x v="0"/>
    <x v="52"/>
    <x v="71"/>
    <x v="71"/>
    <x v="71"/>
    <s v="2. World Security"/>
    <s v="Security"/>
    <x v="0"/>
    <n v="6"/>
    <n v="1.3800000000000001"/>
    <n v="0.23"/>
    <m/>
    <m/>
    <n v="0"/>
    <n v="-6"/>
    <n v="-1.3800000000000001"/>
  </r>
  <r>
    <x v="7"/>
    <x v="0"/>
    <x v="8"/>
    <n v="10051562"/>
    <s v="EU Government"/>
    <x v="0"/>
    <x v="58"/>
    <x v="77"/>
    <x v="77"/>
    <x v="77"/>
    <s v="2. World Security"/>
    <s v="Security"/>
    <x v="6"/>
    <n v="20"/>
    <n v="1.7999999999999998"/>
    <n v="0.09"/>
    <m/>
    <m/>
    <n v="0"/>
    <n v="-20"/>
    <n v="-1.7999999999999998"/>
  </r>
  <r>
    <x v="0"/>
    <x v="0"/>
    <x v="9"/>
    <n v="10012699"/>
    <s v="EU Government"/>
    <x v="0"/>
    <x v="0"/>
    <x v="0"/>
    <x v="0"/>
    <x v="0"/>
    <s v="2. World Security"/>
    <s v="Security"/>
    <x v="0"/>
    <n v="16"/>
    <n v="7.2"/>
    <n v="0.45"/>
    <m/>
    <m/>
    <n v="0"/>
    <n v="-16"/>
    <n v="-7.2"/>
  </r>
  <r>
    <x v="0"/>
    <x v="0"/>
    <x v="9"/>
    <n v="10051562"/>
    <s v="EU Government"/>
    <x v="0"/>
    <x v="1"/>
    <x v="1"/>
    <x v="1"/>
    <x v="1"/>
    <s v="2. World Security"/>
    <s v="Security"/>
    <x v="0"/>
    <n v="25"/>
    <n v="3.5000000000000004"/>
    <n v="0.14000000000000001"/>
    <m/>
    <m/>
    <n v="0"/>
    <n v="-25"/>
    <n v="-3.5000000000000004"/>
  </r>
  <r>
    <x v="0"/>
    <x v="0"/>
    <x v="9"/>
    <n v="20028782"/>
    <s v="Earth Civilians"/>
    <x v="1"/>
    <x v="2"/>
    <x v="2"/>
    <x v="2"/>
    <x v="2"/>
    <s v="2. World Security"/>
    <s v="Security"/>
    <x v="0"/>
    <n v="17"/>
    <n v="3.57"/>
    <n v="0.21"/>
    <m/>
    <m/>
    <n v="0"/>
    <n v="-17"/>
    <n v="-3.57"/>
  </r>
  <r>
    <x v="0"/>
    <x v="0"/>
    <x v="9"/>
    <n v="20028782"/>
    <s v="Earth Civilians"/>
    <x v="1"/>
    <x v="2"/>
    <x v="4"/>
    <x v="4"/>
    <x v="4"/>
    <s v="2. World Security"/>
    <s v="Security"/>
    <x v="0"/>
    <n v="26"/>
    <n v="6.24"/>
    <n v="0.24000000000000002"/>
    <m/>
    <m/>
    <n v="0"/>
    <n v="-26"/>
    <n v="-6.24"/>
  </r>
  <r>
    <x v="0"/>
    <x v="0"/>
    <x v="9"/>
    <n v="10051562"/>
    <s v="EU Government"/>
    <x v="0"/>
    <x v="5"/>
    <x v="10"/>
    <x v="10"/>
    <x v="10"/>
    <s v="2. World Security"/>
    <s v="Security"/>
    <x v="0"/>
    <n v="30"/>
    <n v="12.9"/>
    <n v="0.43"/>
    <m/>
    <m/>
    <n v="0"/>
    <n v="-30"/>
    <n v="-12.9"/>
  </r>
  <r>
    <x v="10"/>
    <x v="0"/>
    <x v="9"/>
    <n v="10058140"/>
    <s v="EU Government"/>
    <x v="0"/>
    <x v="34"/>
    <x v="41"/>
    <x v="41"/>
    <x v="41"/>
    <s v="1. Friendly Neighborhood service"/>
    <s v="Political"/>
    <x v="9"/>
    <n v="13"/>
    <n v="1.56"/>
    <n v="0.12000000000000001"/>
    <m/>
    <m/>
    <n v="0"/>
    <n v="-13"/>
    <n v="-1.56"/>
  </r>
  <r>
    <x v="10"/>
    <x v="0"/>
    <x v="9"/>
    <n v="10051562"/>
    <s v="EU Government"/>
    <x v="0"/>
    <x v="34"/>
    <x v="42"/>
    <x v="42"/>
    <x v="42"/>
    <s v="1. Friendly Neighborhood service"/>
    <s v="Political"/>
    <x v="9"/>
    <n v="20"/>
    <n v="2.2000000000000002"/>
    <n v="0.11000000000000001"/>
    <m/>
    <m/>
    <n v="0"/>
    <n v="-20"/>
    <n v="-2.2000000000000002"/>
  </r>
  <r>
    <x v="0"/>
    <x v="0"/>
    <x v="9"/>
    <n v="7847054"/>
    <s v="Public Organization"/>
    <x v="2"/>
    <x v="7"/>
    <x v="12"/>
    <x v="12"/>
    <x v="12"/>
    <s v="2. World Security"/>
    <s v="Security"/>
    <x v="0"/>
    <n v="8"/>
    <n v="3.12"/>
    <n v="0.39"/>
    <m/>
    <m/>
    <n v="0"/>
    <n v="-8"/>
    <n v="-3.12"/>
  </r>
  <r>
    <x v="0"/>
    <x v="0"/>
    <x v="9"/>
    <n v="10051562"/>
    <s v="EU Government"/>
    <x v="0"/>
    <x v="8"/>
    <x v="13"/>
    <x v="13"/>
    <x v="13"/>
    <s v="1. Friendly Neighborhood service"/>
    <s v="Political"/>
    <x v="0"/>
    <n v="35"/>
    <n v="5.25"/>
    <n v="0.15"/>
    <m/>
    <m/>
    <n v="0"/>
    <n v="-35"/>
    <n v="-5.25"/>
  </r>
  <r>
    <x v="0"/>
    <x v="0"/>
    <x v="9"/>
    <n v="10051562"/>
    <s v="EU Government"/>
    <x v="0"/>
    <x v="9"/>
    <x v="14"/>
    <x v="14"/>
    <x v="14"/>
    <s v="2. World Security"/>
    <s v="Security"/>
    <x v="0"/>
    <n v="8"/>
    <n v="2.16"/>
    <n v="0.27"/>
    <m/>
    <m/>
    <n v="0"/>
    <n v="-8"/>
    <n v="-2.16"/>
  </r>
  <r>
    <x v="9"/>
    <x v="0"/>
    <x v="9"/>
    <n v="7951124"/>
    <s v="Secret Organizations"/>
    <x v="2"/>
    <x v="31"/>
    <x v="38"/>
    <x v="38"/>
    <x v="38"/>
    <s v="5. Offensive Services"/>
    <s v="Political"/>
    <x v="8"/>
    <n v="24"/>
    <n v="2.88"/>
    <n v="0.12"/>
    <m/>
    <m/>
    <n v="0"/>
    <n v="-24"/>
    <n v="-2.88"/>
  </r>
  <r>
    <x v="8"/>
    <x v="0"/>
    <x v="9"/>
    <n v="13605106"/>
    <s v="US Government"/>
    <x v="3"/>
    <x v="30"/>
    <x v="37"/>
    <x v="37"/>
    <x v="37"/>
    <s v="3. Dethrone tyranny"/>
    <s v="Political"/>
    <x v="7"/>
    <n v="21"/>
    <n v="8.19"/>
    <n v="0.38999999999999996"/>
    <m/>
    <m/>
    <n v="0"/>
    <n v="-21"/>
    <n v="-8.19"/>
  </r>
  <r>
    <x v="11"/>
    <x v="0"/>
    <x v="9"/>
    <n v="7951124"/>
    <s v="Secret Organizations"/>
    <x v="2"/>
    <x v="38"/>
    <x v="46"/>
    <x v="46"/>
    <x v="46"/>
    <s v="4. Defensive Services"/>
    <s v="Security"/>
    <x v="10"/>
    <n v="29"/>
    <n v="9.57"/>
    <n v="0.33"/>
    <m/>
    <m/>
    <n v="0"/>
    <n v="-29"/>
    <n v="-9.57"/>
  </r>
  <r>
    <x v="7"/>
    <x v="0"/>
    <x v="9"/>
    <n v="7951124"/>
    <s v="Secret Organizations"/>
    <x v="2"/>
    <x v="33"/>
    <x v="40"/>
    <x v="40"/>
    <x v="40"/>
    <s v="5. Offensive Services"/>
    <s v="Political"/>
    <x v="6"/>
    <n v="27"/>
    <n v="6.75"/>
    <n v="0.25"/>
    <m/>
    <m/>
    <n v="0"/>
    <n v="-27"/>
    <n v="-6.75"/>
  </r>
  <r>
    <x v="0"/>
    <x v="0"/>
    <x v="9"/>
    <n v="20028782"/>
    <s v="Earth Civilians"/>
    <x v="1"/>
    <x v="2"/>
    <x v="55"/>
    <x v="55"/>
    <x v="55"/>
    <s v="2. World Security"/>
    <s v="Security"/>
    <x v="0"/>
    <n v="31"/>
    <n v="2.1700000000000004"/>
    <n v="7.0000000000000007E-2"/>
    <m/>
    <m/>
    <n v="0"/>
    <n v="-31"/>
    <n v="-2.1700000000000004"/>
  </r>
  <r>
    <x v="7"/>
    <x v="0"/>
    <x v="9"/>
    <n v="7847054"/>
    <s v="Public Organization"/>
    <x v="2"/>
    <x v="26"/>
    <x v="61"/>
    <x v="61"/>
    <x v="61"/>
    <s v="2. World Security"/>
    <s v="Security"/>
    <x v="6"/>
    <n v="11"/>
    <n v="4.95"/>
    <n v="0.45"/>
    <m/>
    <m/>
    <n v="0"/>
    <n v="-11"/>
    <n v="-4.95"/>
  </r>
  <r>
    <x v="7"/>
    <x v="0"/>
    <x v="9"/>
    <n v="20028782"/>
    <s v="Earth Civilians"/>
    <x v="1"/>
    <x v="28"/>
    <x v="57"/>
    <x v="57"/>
    <x v="57"/>
    <s v="2. World Security"/>
    <s v="Security"/>
    <x v="6"/>
    <n v="15"/>
    <n v="6.6"/>
    <n v="0.44"/>
    <m/>
    <m/>
    <n v="0"/>
    <n v="-15"/>
    <n v="-6.6"/>
  </r>
  <r>
    <x v="0"/>
    <x v="0"/>
    <x v="9"/>
    <n v="7847054"/>
    <s v="Public Organization"/>
    <x v="2"/>
    <x v="3"/>
    <x v="60"/>
    <x v="60"/>
    <x v="60"/>
    <s v="2. World Security"/>
    <s v="Security"/>
    <x v="0"/>
    <n v="29"/>
    <n v="7.25"/>
    <n v="0.25"/>
    <m/>
    <m/>
    <n v="0"/>
    <n v="-29"/>
    <n v="-7.25"/>
  </r>
  <r>
    <x v="10"/>
    <x v="0"/>
    <x v="9"/>
    <n v="7951124"/>
    <s v="Secret Organizations"/>
    <x v="2"/>
    <x v="40"/>
    <x v="49"/>
    <x v="49"/>
    <x v="49"/>
    <s v="1. Friendly Neighborhood service"/>
    <s v="Political"/>
    <x v="9"/>
    <n v="21"/>
    <n v="7.56"/>
    <n v="0.36"/>
    <m/>
    <m/>
    <n v="0"/>
    <n v="-21"/>
    <n v="-7.56"/>
  </r>
  <r>
    <x v="6"/>
    <x v="0"/>
    <x v="9"/>
    <n v="10058140"/>
    <s v="EU Government"/>
    <x v="0"/>
    <x v="19"/>
    <x v="25"/>
    <x v="25"/>
    <x v="25"/>
    <s v="4. Defensive Services"/>
    <s v="Security"/>
    <x v="5"/>
    <n v="19"/>
    <n v="2.4700000000000002"/>
    <n v="0.13"/>
    <m/>
    <m/>
    <n v="0"/>
    <n v="-19"/>
    <n v="-2.4700000000000002"/>
  </r>
  <r>
    <x v="0"/>
    <x v="0"/>
    <x v="9"/>
    <n v="10051562"/>
    <s v="EU Government"/>
    <x v="0"/>
    <x v="16"/>
    <x v="21"/>
    <x v="21"/>
    <x v="21"/>
    <s v="1. Friendly Neighborhood service"/>
    <s v="Political"/>
    <x v="0"/>
    <n v="13"/>
    <n v="1.69"/>
    <n v="0.13"/>
    <m/>
    <m/>
    <n v="0"/>
    <n v="-13"/>
    <n v="-1.69"/>
  </r>
  <r>
    <x v="5"/>
    <x v="0"/>
    <x v="9"/>
    <n v="7951124"/>
    <s v="Secret Organizations"/>
    <x v="2"/>
    <x v="17"/>
    <x v="22"/>
    <x v="22"/>
    <x v="22"/>
    <s v="1. Friendly Neighborhood service"/>
    <s v="Political"/>
    <x v="4"/>
    <n v="18"/>
    <n v="3.96"/>
    <n v="0.22"/>
    <m/>
    <m/>
    <n v="0"/>
    <n v="-18"/>
    <n v="-3.96"/>
  </r>
  <r>
    <x v="4"/>
    <x v="0"/>
    <x v="9"/>
    <n v="13605106"/>
    <s v="US Government"/>
    <x v="3"/>
    <x v="18"/>
    <x v="23"/>
    <x v="23"/>
    <x v="23"/>
    <s v="3. Dethrone tyranny"/>
    <s v="Political"/>
    <x v="3"/>
    <n v="35"/>
    <n v="5.6000000000000005"/>
    <n v="0.16"/>
    <m/>
    <m/>
    <n v="0"/>
    <n v="-35"/>
    <n v="-5.6000000000000005"/>
  </r>
  <r>
    <x v="0"/>
    <x v="0"/>
    <x v="9"/>
    <n v="20028782"/>
    <s v="Earth Civilians"/>
    <x v="1"/>
    <x v="3"/>
    <x v="30"/>
    <x v="30"/>
    <x v="30"/>
    <s v="2. World Security"/>
    <s v="Security"/>
    <x v="0"/>
    <n v="35"/>
    <n v="15.4"/>
    <n v="0.44"/>
    <m/>
    <m/>
    <n v="0"/>
    <n v="-35"/>
    <n v="-15.4"/>
  </r>
  <r>
    <x v="6"/>
    <x v="0"/>
    <x v="9"/>
    <n v="10051562"/>
    <s v="EU Government"/>
    <x v="0"/>
    <x v="19"/>
    <x v="50"/>
    <x v="50"/>
    <x v="50"/>
    <s v="4. Defensive Services"/>
    <s v="Security"/>
    <x v="5"/>
    <n v="5"/>
    <n v="2.0499999999999998"/>
    <n v="0.41"/>
    <m/>
    <m/>
    <n v="0"/>
    <n v="-5"/>
    <n v="-2.0499999999999998"/>
  </r>
  <r>
    <x v="0"/>
    <x v="0"/>
    <x v="9"/>
    <n v="20028782"/>
    <s v="Earth Civilians"/>
    <x v="1"/>
    <x v="3"/>
    <x v="8"/>
    <x v="8"/>
    <x v="8"/>
    <s v="2. World Security"/>
    <s v="Security"/>
    <x v="0"/>
    <n v="7"/>
    <n v="0.56000000000000005"/>
    <n v="0.08"/>
    <m/>
    <m/>
    <n v="0"/>
    <n v="-7"/>
    <n v="-0.56000000000000005"/>
  </r>
  <r>
    <x v="0"/>
    <x v="0"/>
    <x v="9"/>
    <n v="20028782"/>
    <s v="Earth Civilians"/>
    <x v="1"/>
    <x v="23"/>
    <x v="29"/>
    <x v="29"/>
    <x v="29"/>
    <s v="2. World Security"/>
    <s v="Security"/>
    <x v="0"/>
    <n v="10"/>
    <n v="4.9000000000000004"/>
    <n v="0.49000000000000005"/>
    <m/>
    <m/>
    <n v="0"/>
    <n v="-10"/>
    <n v="-4.9000000000000004"/>
  </r>
  <r>
    <x v="12"/>
    <x v="0"/>
    <x v="9"/>
    <n v="7847054"/>
    <s v="Public Organization"/>
    <x v="2"/>
    <x v="3"/>
    <x v="63"/>
    <x v="63"/>
    <x v="63"/>
    <s v="2. World Security"/>
    <s v="Security"/>
    <x v="1"/>
    <n v="23"/>
    <n v="3.68"/>
    <n v="0.16"/>
    <m/>
    <m/>
    <n v="0"/>
    <n v="-23"/>
    <n v="-3.68"/>
  </r>
  <r>
    <x v="12"/>
    <x v="0"/>
    <x v="9"/>
    <n v="20028782"/>
    <s v="Earth Civilians"/>
    <x v="1"/>
    <x v="3"/>
    <x v="65"/>
    <x v="65"/>
    <x v="65"/>
    <s v="2. World Security"/>
    <s v="Security"/>
    <x v="1"/>
    <n v="18"/>
    <n v="4.1400000000000006"/>
    <n v="0.23000000000000004"/>
    <m/>
    <m/>
    <n v="0"/>
    <n v="-18"/>
    <n v="-4.1400000000000006"/>
  </r>
  <r>
    <x v="0"/>
    <x v="0"/>
    <x v="9"/>
    <n v="10051562"/>
    <s v="EU Government"/>
    <x v="0"/>
    <x v="24"/>
    <x v="31"/>
    <x v="31"/>
    <x v="31"/>
    <s v="4. Defensive Services"/>
    <s v="Security"/>
    <x v="0"/>
    <n v="35"/>
    <n v="15.4"/>
    <n v="0.44"/>
    <m/>
    <m/>
    <n v="0"/>
    <n v="-35"/>
    <n v="-15.4"/>
  </r>
  <r>
    <x v="0"/>
    <x v="0"/>
    <x v="9"/>
    <n v="20028782"/>
    <s v="Earth Civilians"/>
    <x v="1"/>
    <x v="15"/>
    <x v="58"/>
    <x v="58"/>
    <x v="58"/>
    <s v="2. World Security"/>
    <s v="Security"/>
    <x v="0"/>
    <n v="18"/>
    <n v="1.08"/>
    <n v="6.0000000000000005E-2"/>
    <m/>
    <m/>
    <n v="0"/>
    <n v="-18"/>
    <n v="-1.08"/>
  </r>
  <r>
    <x v="7"/>
    <x v="0"/>
    <x v="9"/>
    <n v="20028782"/>
    <s v="Earth Civilians"/>
    <x v="1"/>
    <x v="37"/>
    <x v="59"/>
    <x v="59"/>
    <x v="59"/>
    <s v="2. World Security"/>
    <s v="Security"/>
    <x v="6"/>
    <n v="7"/>
    <n v="2.2400000000000002"/>
    <n v="0.32"/>
    <m/>
    <m/>
    <n v="0"/>
    <n v="-7"/>
    <n v="-2.2400000000000002"/>
  </r>
  <r>
    <x v="7"/>
    <x v="0"/>
    <x v="9"/>
    <n v="20028782"/>
    <s v="Earth Civilians"/>
    <x v="1"/>
    <x v="27"/>
    <x v="56"/>
    <x v="56"/>
    <x v="56"/>
    <s v="2. World Security"/>
    <s v="Security"/>
    <x v="6"/>
    <n v="13"/>
    <n v="1.8200000000000003"/>
    <n v="0.14000000000000001"/>
    <m/>
    <m/>
    <n v="0"/>
    <n v="-13"/>
    <n v="-1.8200000000000003"/>
  </r>
  <r>
    <x v="0"/>
    <x v="0"/>
    <x v="9"/>
    <n v="10051562"/>
    <s v="EU Government"/>
    <x v="0"/>
    <x v="43"/>
    <x v="53"/>
    <x v="53"/>
    <x v="53"/>
    <s v="2. World Security"/>
    <s v="Security"/>
    <x v="0"/>
    <n v="34"/>
    <n v="12.92"/>
    <n v="0.38"/>
    <m/>
    <m/>
    <n v="0"/>
    <n v="-34"/>
    <n v="-12.92"/>
  </r>
  <r>
    <x v="3"/>
    <x v="0"/>
    <x v="9"/>
    <n v="7951124"/>
    <s v="Secret Organizations"/>
    <x v="2"/>
    <x v="46"/>
    <x v="64"/>
    <x v="64"/>
    <x v="64"/>
    <s v="3. Dethrone tyranny"/>
    <s v="Political"/>
    <x v="2"/>
    <n v="31"/>
    <n v="5.89"/>
    <n v="0.19"/>
    <m/>
    <m/>
    <n v="0"/>
    <n v="-31"/>
    <n v="-5.89"/>
  </r>
  <r>
    <x v="0"/>
    <x v="0"/>
    <x v="9"/>
    <n v="10051562"/>
    <s v="EU Government"/>
    <x v="0"/>
    <x v="51"/>
    <x v="70"/>
    <x v="70"/>
    <x v="70"/>
    <s v="2. World Security"/>
    <s v="Security"/>
    <x v="0"/>
    <n v="16"/>
    <n v="6.56"/>
    <n v="0.41"/>
    <m/>
    <m/>
    <n v="0"/>
    <n v="-16"/>
    <n v="-6.56"/>
  </r>
  <r>
    <x v="0"/>
    <x v="0"/>
    <x v="9"/>
    <n v="10051562"/>
    <s v="EU Government"/>
    <x v="0"/>
    <x v="49"/>
    <x v="68"/>
    <x v="68"/>
    <x v="68"/>
    <s v="1. Friendly Neighborhood service"/>
    <s v="Political"/>
    <x v="0"/>
    <n v="30"/>
    <n v="6.6"/>
    <n v="0.22"/>
    <m/>
    <m/>
    <n v="0"/>
    <n v="-30"/>
    <n v="-6.6"/>
  </r>
  <r>
    <x v="4"/>
    <x v="0"/>
    <x v="9"/>
    <n v="13605106"/>
    <s v="US Government"/>
    <x v="3"/>
    <x v="47"/>
    <x v="66"/>
    <x v="66"/>
    <x v="66"/>
    <s v="3. Dethrone tyranny"/>
    <s v="Political"/>
    <x v="3"/>
    <n v="22"/>
    <n v="9.02"/>
    <n v="0.41"/>
    <m/>
    <m/>
    <n v="0"/>
    <n v="-22"/>
    <n v="-9.02"/>
  </r>
  <r>
    <x v="13"/>
    <x v="0"/>
    <x v="9"/>
    <n v="7951124"/>
    <s v="Secret Organizations"/>
    <x v="2"/>
    <x v="48"/>
    <x v="67"/>
    <x v="67"/>
    <x v="67"/>
    <s v="5. Offensive Services"/>
    <s v="Political"/>
    <x v="11"/>
    <n v="32"/>
    <n v="2.88"/>
    <n v="0.09"/>
    <m/>
    <m/>
    <n v="0"/>
    <n v="-32"/>
    <n v="-2.88"/>
  </r>
  <r>
    <x v="0"/>
    <x v="0"/>
    <x v="9"/>
    <n v="10051562"/>
    <s v="EU Government"/>
    <x v="0"/>
    <x v="52"/>
    <x v="71"/>
    <x v="71"/>
    <x v="71"/>
    <s v="2. World Security"/>
    <s v="Security"/>
    <x v="0"/>
    <n v="26"/>
    <n v="9.1"/>
    <n v="0.35"/>
    <m/>
    <m/>
    <n v="0"/>
    <n v="-26"/>
    <n v="-9.1"/>
  </r>
  <r>
    <x v="7"/>
    <x v="0"/>
    <x v="9"/>
    <n v="10051562"/>
    <s v="EU Government"/>
    <x v="0"/>
    <x v="58"/>
    <x v="77"/>
    <x v="77"/>
    <x v="77"/>
    <s v="2. World Security"/>
    <s v="Security"/>
    <x v="6"/>
    <n v="27"/>
    <n v="8.91"/>
    <n v="0.33"/>
    <m/>
    <m/>
    <n v="0"/>
    <n v="-27"/>
    <n v="-8.91"/>
  </r>
  <r>
    <x v="0"/>
    <x v="0"/>
    <x v="10"/>
    <n v="10012699"/>
    <s v="EU Government"/>
    <x v="0"/>
    <x v="0"/>
    <x v="0"/>
    <x v="0"/>
    <x v="0"/>
    <s v="2. World Security"/>
    <s v="Security"/>
    <x v="0"/>
    <n v="23"/>
    <n v="4.1399999999999997"/>
    <n v="0.18"/>
    <m/>
    <m/>
    <n v="0"/>
    <n v="-23"/>
    <n v="-4.1399999999999997"/>
  </r>
  <r>
    <x v="0"/>
    <x v="0"/>
    <x v="10"/>
    <n v="10051562"/>
    <s v="EU Government"/>
    <x v="0"/>
    <x v="1"/>
    <x v="1"/>
    <x v="1"/>
    <x v="1"/>
    <s v="2. World Security"/>
    <s v="Security"/>
    <x v="0"/>
    <n v="15"/>
    <n v="4.5"/>
    <n v="0.3"/>
    <m/>
    <m/>
    <n v="0"/>
    <n v="-15"/>
    <n v="-4.5"/>
  </r>
  <r>
    <x v="0"/>
    <x v="0"/>
    <x v="10"/>
    <n v="20028782"/>
    <s v="Earth Civilians"/>
    <x v="1"/>
    <x v="2"/>
    <x v="2"/>
    <x v="2"/>
    <x v="2"/>
    <s v="2. World Security"/>
    <s v="Security"/>
    <x v="0"/>
    <n v="11"/>
    <n v="1.54"/>
    <n v="0.14000000000000001"/>
    <m/>
    <m/>
    <n v="0"/>
    <n v="-11"/>
    <n v="-1.54"/>
  </r>
  <r>
    <x v="0"/>
    <x v="0"/>
    <x v="10"/>
    <n v="20028782"/>
    <s v="Earth Civilians"/>
    <x v="1"/>
    <x v="2"/>
    <x v="4"/>
    <x v="4"/>
    <x v="4"/>
    <s v="2. World Security"/>
    <s v="Security"/>
    <x v="0"/>
    <n v="26"/>
    <n v="5.98"/>
    <n v="0.23"/>
    <m/>
    <m/>
    <n v="0"/>
    <n v="-26"/>
    <n v="-5.98"/>
  </r>
  <r>
    <x v="0"/>
    <x v="0"/>
    <x v="10"/>
    <n v="10051562"/>
    <s v="EU Government"/>
    <x v="0"/>
    <x v="5"/>
    <x v="10"/>
    <x v="10"/>
    <x v="10"/>
    <s v="2. World Security"/>
    <s v="Security"/>
    <x v="0"/>
    <n v="24"/>
    <n v="3.12"/>
    <n v="0.13"/>
    <m/>
    <m/>
    <n v="0"/>
    <n v="-24"/>
    <n v="-3.12"/>
  </r>
  <r>
    <x v="10"/>
    <x v="0"/>
    <x v="10"/>
    <n v="10058140"/>
    <s v="EU Government"/>
    <x v="0"/>
    <x v="34"/>
    <x v="41"/>
    <x v="41"/>
    <x v="41"/>
    <s v="1. Friendly Neighborhood service"/>
    <s v="Political"/>
    <x v="9"/>
    <n v="5"/>
    <n v="2.3499999999999996"/>
    <n v="0.46999999999999992"/>
    <m/>
    <m/>
    <n v="0"/>
    <n v="-5"/>
    <n v="-2.3499999999999996"/>
  </r>
  <r>
    <x v="10"/>
    <x v="0"/>
    <x v="10"/>
    <n v="10051562"/>
    <s v="EU Government"/>
    <x v="0"/>
    <x v="34"/>
    <x v="42"/>
    <x v="42"/>
    <x v="42"/>
    <s v="1. Friendly Neighborhood service"/>
    <s v="Political"/>
    <x v="9"/>
    <n v="26"/>
    <n v="1.56"/>
    <n v="6.0000000000000005E-2"/>
    <m/>
    <m/>
    <n v="0"/>
    <n v="-26"/>
    <n v="-1.56"/>
  </r>
  <r>
    <x v="0"/>
    <x v="0"/>
    <x v="10"/>
    <n v="7847054"/>
    <s v="Public Organization"/>
    <x v="2"/>
    <x v="7"/>
    <x v="12"/>
    <x v="12"/>
    <x v="12"/>
    <s v="2. World Security"/>
    <s v="Security"/>
    <x v="0"/>
    <n v="16"/>
    <n v="3.36"/>
    <n v="0.21"/>
    <m/>
    <m/>
    <n v="0"/>
    <n v="-16"/>
    <n v="-3.36"/>
  </r>
  <r>
    <x v="0"/>
    <x v="0"/>
    <x v="10"/>
    <n v="10051562"/>
    <s v="EU Government"/>
    <x v="0"/>
    <x v="8"/>
    <x v="13"/>
    <x v="13"/>
    <x v="13"/>
    <s v="1. Friendly Neighborhood service"/>
    <s v="Political"/>
    <x v="0"/>
    <n v="12"/>
    <n v="3.3600000000000003"/>
    <n v="0.28000000000000003"/>
    <m/>
    <m/>
    <n v="0"/>
    <n v="-12"/>
    <n v="-3.3600000000000003"/>
  </r>
  <r>
    <x v="0"/>
    <x v="0"/>
    <x v="10"/>
    <n v="10051562"/>
    <s v="EU Government"/>
    <x v="0"/>
    <x v="9"/>
    <x v="14"/>
    <x v="14"/>
    <x v="14"/>
    <s v="2. World Security"/>
    <s v="Security"/>
    <x v="0"/>
    <n v="11"/>
    <n v="5.0600000000000005"/>
    <n v="0.46"/>
    <m/>
    <m/>
    <n v="0"/>
    <n v="-11"/>
    <n v="-5.0600000000000005"/>
  </r>
  <r>
    <x v="9"/>
    <x v="0"/>
    <x v="10"/>
    <n v="7951124"/>
    <s v="Secret Organizations"/>
    <x v="2"/>
    <x v="31"/>
    <x v="38"/>
    <x v="38"/>
    <x v="38"/>
    <s v="5. Offensive Services"/>
    <s v="Political"/>
    <x v="8"/>
    <n v="27"/>
    <n v="3.2399999999999998"/>
    <n v="0.12"/>
    <m/>
    <m/>
    <n v="0"/>
    <n v="-27"/>
    <n v="-3.2399999999999998"/>
  </r>
  <r>
    <x v="8"/>
    <x v="0"/>
    <x v="10"/>
    <n v="13605106"/>
    <s v="US Government"/>
    <x v="3"/>
    <x v="30"/>
    <x v="37"/>
    <x v="37"/>
    <x v="37"/>
    <s v="3. Dethrone tyranny"/>
    <s v="Political"/>
    <x v="7"/>
    <n v="6"/>
    <n v="1.3800000000000001"/>
    <n v="0.23"/>
    <m/>
    <m/>
    <n v="0"/>
    <n v="-6"/>
    <n v="-1.3800000000000001"/>
  </r>
  <r>
    <x v="11"/>
    <x v="0"/>
    <x v="10"/>
    <n v="7951124"/>
    <s v="Secret Organizations"/>
    <x v="2"/>
    <x v="38"/>
    <x v="46"/>
    <x v="46"/>
    <x v="46"/>
    <s v="4. Defensive Services"/>
    <s v="Security"/>
    <x v="10"/>
    <n v="7"/>
    <n v="1.1900000000000002"/>
    <n v="0.17"/>
    <m/>
    <m/>
    <n v="0"/>
    <n v="-7"/>
    <n v="-1.1900000000000002"/>
  </r>
  <r>
    <x v="7"/>
    <x v="0"/>
    <x v="10"/>
    <n v="7951124"/>
    <s v="Secret Organizations"/>
    <x v="2"/>
    <x v="33"/>
    <x v="40"/>
    <x v="40"/>
    <x v="40"/>
    <s v="5. Offensive Services"/>
    <s v="Political"/>
    <x v="6"/>
    <n v="8"/>
    <n v="2.3199999999999998"/>
    <n v="0.28999999999999998"/>
    <m/>
    <m/>
    <n v="0"/>
    <n v="-8"/>
    <n v="-2.3199999999999998"/>
  </r>
  <r>
    <x v="0"/>
    <x v="0"/>
    <x v="10"/>
    <n v="20028782"/>
    <s v="Earth Civilians"/>
    <x v="1"/>
    <x v="2"/>
    <x v="55"/>
    <x v="55"/>
    <x v="55"/>
    <s v="2. World Security"/>
    <s v="Security"/>
    <x v="0"/>
    <n v="23"/>
    <n v="9.89"/>
    <n v="0.43000000000000005"/>
    <m/>
    <m/>
    <n v="0"/>
    <n v="-23"/>
    <n v="-9.89"/>
  </r>
  <r>
    <x v="7"/>
    <x v="0"/>
    <x v="10"/>
    <n v="7847054"/>
    <s v="Public Organization"/>
    <x v="2"/>
    <x v="26"/>
    <x v="61"/>
    <x v="61"/>
    <x v="61"/>
    <s v="2. World Security"/>
    <s v="Security"/>
    <x v="6"/>
    <n v="11"/>
    <n v="3.19"/>
    <n v="0.28999999999999998"/>
    <m/>
    <m/>
    <n v="0"/>
    <n v="-11"/>
    <n v="-3.19"/>
  </r>
  <r>
    <x v="7"/>
    <x v="0"/>
    <x v="10"/>
    <n v="20028782"/>
    <s v="Earth Civilians"/>
    <x v="1"/>
    <x v="28"/>
    <x v="57"/>
    <x v="57"/>
    <x v="57"/>
    <s v="2. World Security"/>
    <s v="Security"/>
    <x v="6"/>
    <n v="31"/>
    <n v="9.2999999999999989"/>
    <n v="0.3"/>
    <m/>
    <m/>
    <n v="0"/>
    <n v="-31"/>
    <n v="-9.2999999999999989"/>
  </r>
  <r>
    <x v="0"/>
    <x v="0"/>
    <x v="10"/>
    <n v="7847054"/>
    <s v="Public Organization"/>
    <x v="2"/>
    <x v="3"/>
    <x v="60"/>
    <x v="60"/>
    <x v="60"/>
    <s v="2. World Security"/>
    <s v="Security"/>
    <x v="0"/>
    <n v="21"/>
    <n v="5.04"/>
    <n v="0.24"/>
    <m/>
    <m/>
    <n v="0"/>
    <n v="-21"/>
    <n v="-5.04"/>
  </r>
  <r>
    <x v="10"/>
    <x v="0"/>
    <x v="10"/>
    <n v="7951124"/>
    <s v="Secret Organizations"/>
    <x v="2"/>
    <x v="40"/>
    <x v="49"/>
    <x v="49"/>
    <x v="49"/>
    <s v="1. Friendly Neighborhood service"/>
    <s v="Political"/>
    <x v="9"/>
    <n v="6"/>
    <n v="1.44"/>
    <n v="0.24"/>
    <m/>
    <m/>
    <n v="0"/>
    <n v="-6"/>
    <n v="-1.44"/>
  </r>
  <r>
    <x v="6"/>
    <x v="0"/>
    <x v="10"/>
    <n v="10058140"/>
    <s v="EU Government"/>
    <x v="0"/>
    <x v="19"/>
    <x v="25"/>
    <x v="25"/>
    <x v="25"/>
    <s v="4. Defensive Services"/>
    <s v="Security"/>
    <x v="5"/>
    <n v="5"/>
    <n v="1.6"/>
    <n v="0.32"/>
    <m/>
    <m/>
    <n v="0"/>
    <n v="-5"/>
    <n v="-1.6"/>
  </r>
  <r>
    <x v="0"/>
    <x v="0"/>
    <x v="10"/>
    <n v="10051562"/>
    <s v="EU Government"/>
    <x v="0"/>
    <x v="16"/>
    <x v="21"/>
    <x v="21"/>
    <x v="21"/>
    <s v="1. Friendly Neighborhood service"/>
    <s v="Political"/>
    <x v="0"/>
    <n v="29"/>
    <n v="8.99"/>
    <n v="0.31"/>
    <m/>
    <m/>
    <n v="0"/>
    <n v="-29"/>
    <n v="-8.99"/>
  </r>
  <r>
    <x v="5"/>
    <x v="0"/>
    <x v="10"/>
    <n v="7951124"/>
    <s v="Secret Organizations"/>
    <x v="2"/>
    <x v="17"/>
    <x v="22"/>
    <x v="22"/>
    <x v="22"/>
    <s v="1. Friendly Neighborhood service"/>
    <s v="Political"/>
    <x v="4"/>
    <n v="12"/>
    <n v="1.08"/>
    <n v="9.0000000000000011E-2"/>
    <m/>
    <m/>
    <n v="0"/>
    <n v="-12"/>
    <n v="-1.08"/>
  </r>
  <r>
    <x v="4"/>
    <x v="0"/>
    <x v="10"/>
    <n v="13605106"/>
    <s v="US Government"/>
    <x v="3"/>
    <x v="18"/>
    <x v="23"/>
    <x v="23"/>
    <x v="23"/>
    <s v="3. Dethrone tyranny"/>
    <s v="Political"/>
    <x v="3"/>
    <n v="18"/>
    <n v="7.2"/>
    <n v="0.4"/>
    <m/>
    <m/>
    <n v="0"/>
    <n v="-18"/>
    <n v="-7.2"/>
  </r>
  <r>
    <x v="0"/>
    <x v="0"/>
    <x v="10"/>
    <n v="20028782"/>
    <s v="Earth Civilians"/>
    <x v="1"/>
    <x v="3"/>
    <x v="30"/>
    <x v="30"/>
    <x v="30"/>
    <s v="2. World Security"/>
    <s v="Security"/>
    <x v="0"/>
    <n v="11"/>
    <n v="5.2799999999999994"/>
    <n v="0.47999999999999993"/>
    <m/>
    <m/>
    <n v="0"/>
    <n v="-11"/>
    <n v="-5.2799999999999994"/>
  </r>
  <r>
    <x v="6"/>
    <x v="0"/>
    <x v="10"/>
    <n v="10051562"/>
    <s v="EU Government"/>
    <x v="0"/>
    <x v="19"/>
    <x v="50"/>
    <x v="50"/>
    <x v="50"/>
    <s v="4. Defensive Services"/>
    <s v="Security"/>
    <x v="5"/>
    <n v="11"/>
    <n v="2.97"/>
    <n v="0.27"/>
    <m/>
    <m/>
    <n v="0"/>
    <n v="-11"/>
    <n v="-2.97"/>
  </r>
  <r>
    <x v="0"/>
    <x v="0"/>
    <x v="10"/>
    <n v="20028782"/>
    <s v="Earth Civilians"/>
    <x v="1"/>
    <x v="3"/>
    <x v="8"/>
    <x v="8"/>
    <x v="8"/>
    <s v="2. World Security"/>
    <s v="Security"/>
    <x v="0"/>
    <n v="26"/>
    <n v="8.58"/>
    <n v="0.33"/>
    <m/>
    <m/>
    <n v="0"/>
    <n v="-26"/>
    <n v="-8.58"/>
  </r>
  <r>
    <x v="0"/>
    <x v="0"/>
    <x v="10"/>
    <n v="20028782"/>
    <s v="Earth Civilians"/>
    <x v="1"/>
    <x v="23"/>
    <x v="29"/>
    <x v="29"/>
    <x v="29"/>
    <s v="2. World Security"/>
    <s v="Security"/>
    <x v="0"/>
    <n v="12"/>
    <n v="4.32"/>
    <n v="0.36000000000000004"/>
    <m/>
    <m/>
    <n v="0"/>
    <n v="-12"/>
    <n v="-4.32"/>
  </r>
  <r>
    <x v="12"/>
    <x v="0"/>
    <x v="10"/>
    <n v="7847054"/>
    <s v="Public Organization"/>
    <x v="2"/>
    <x v="3"/>
    <x v="63"/>
    <x v="63"/>
    <x v="63"/>
    <s v="2. World Security"/>
    <s v="Security"/>
    <x v="1"/>
    <n v="5"/>
    <n v="1.25"/>
    <n v="0.25"/>
    <m/>
    <m/>
    <n v="0"/>
    <n v="-5"/>
    <n v="-1.25"/>
  </r>
  <r>
    <x v="12"/>
    <x v="0"/>
    <x v="10"/>
    <n v="20028782"/>
    <s v="Earth Civilians"/>
    <x v="1"/>
    <x v="3"/>
    <x v="65"/>
    <x v="65"/>
    <x v="65"/>
    <s v="2. World Security"/>
    <s v="Security"/>
    <x v="1"/>
    <n v="20"/>
    <n v="2.6"/>
    <n v="0.13"/>
    <m/>
    <m/>
    <n v="0"/>
    <n v="-20"/>
    <n v="-2.6"/>
  </r>
  <r>
    <x v="0"/>
    <x v="0"/>
    <x v="10"/>
    <n v="10051562"/>
    <s v="EU Government"/>
    <x v="0"/>
    <x v="24"/>
    <x v="31"/>
    <x v="31"/>
    <x v="31"/>
    <s v="4. Defensive Services"/>
    <s v="Security"/>
    <x v="0"/>
    <n v="25"/>
    <n v="6.25"/>
    <n v="0.25"/>
    <m/>
    <m/>
    <n v="0"/>
    <n v="-25"/>
    <n v="-6.25"/>
  </r>
  <r>
    <x v="0"/>
    <x v="0"/>
    <x v="10"/>
    <n v="20028782"/>
    <s v="Earth Civilians"/>
    <x v="1"/>
    <x v="15"/>
    <x v="58"/>
    <x v="58"/>
    <x v="58"/>
    <s v="2. World Security"/>
    <s v="Security"/>
    <x v="0"/>
    <n v="8"/>
    <n v="3.6"/>
    <n v="0.45"/>
    <m/>
    <m/>
    <n v="0"/>
    <n v="-8"/>
    <n v="-3.6"/>
  </r>
  <r>
    <x v="7"/>
    <x v="0"/>
    <x v="10"/>
    <n v="20028782"/>
    <s v="Earth Civilians"/>
    <x v="1"/>
    <x v="37"/>
    <x v="59"/>
    <x v="59"/>
    <x v="59"/>
    <s v="2. World Security"/>
    <s v="Security"/>
    <x v="6"/>
    <n v="26"/>
    <n v="7.5399999999999991"/>
    <n v="0.28999999999999998"/>
    <m/>
    <m/>
    <n v="0"/>
    <n v="-26"/>
    <n v="-7.5399999999999991"/>
  </r>
  <r>
    <x v="7"/>
    <x v="0"/>
    <x v="10"/>
    <n v="20028782"/>
    <s v="Earth Civilians"/>
    <x v="1"/>
    <x v="27"/>
    <x v="56"/>
    <x v="56"/>
    <x v="56"/>
    <s v="2. World Security"/>
    <s v="Security"/>
    <x v="6"/>
    <n v="33"/>
    <n v="8.91"/>
    <n v="0.27"/>
    <m/>
    <m/>
    <n v="0"/>
    <n v="-33"/>
    <n v="-8.91"/>
  </r>
  <r>
    <x v="0"/>
    <x v="0"/>
    <x v="10"/>
    <n v="10051562"/>
    <s v="EU Government"/>
    <x v="0"/>
    <x v="43"/>
    <x v="53"/>
    <x v="53"/>
    <x v="53"/>
    <s v="2. World Security"/>
    <s v="Security"/>
    <x v="0"/>
    <n v="11"/>
    <n v="4.84"/>
    <n v="0.44"/>
    <m/>
    <m/>
    <n v="0"/>
    <n v="-11"/>
    <n v="-4.84"/>
  </r>
  <r>
    <x v="3"/>
    <x v="0"/>
    <x v="10"/>
    <n v="7951124"/>
    <s v="Secret Organizations"/>
    <x v="2"/>
    <x v="46"/>
    <x v="64"/>
    <x v="64"/>
    <x v="64"/>
    <s v="3. Dethrone tyranny"/>
    <s v="Political"/>
    <x v="2"/>
    <n v="18"/>
    <n v="3.42"/>
    <n v="0.19"/>
    <m/>
    <m/>
    <n v="0"/>
    <n v="-18"/>
    <n v="-3.42"/>
  </r>
  <r>
    <x v="0"/>
    <x v="0"/>
    <x v="10"/>
    <n v="10051562"/>
    <s v="EU Government"/>
    <x v="0"/>
    <x v="51"/>
    <x v="70"/>
    <x v="70"/>
    <x v="70"/>
    <s v="2. World Security"/>
    <s v="Security"/>
    <x v="0"/>
    <n v="30"/>
    <n v="14.7"/>
    <n v="0.49"/>
    <m/>
    <m/>
    <n v="0"/>
    <n v="-30"/>
    <n v="-14.7"/>
  </r>
  <r>
    <x v="0"/>
    <x v="0"/>
    <x v="10"/>
    <n v="10051562"/>
    <s v="EU Government"/>
    <x v="0"/>
    <x v="49"/>
    <x v="68"/>
    <x v="68"/>
    <x v="68"/>
    <s v="1. Friendly Neighborhood service"/>
    <s v="Political"/>
    <x v="0"/>
    <n v="32"/>
    <n v="1.92"/>
    <n v="0.06"/>
    <m/>
    <m/>
    <n v="0"/>
    <n v="-32"/>
    <n v="-1.92"/>
  </r>
  <r>
    <x v="4"/>
    <x v="0"/>
    <x v="10"/>
    <n v="13605106"/>
    <s v="US Government"/>
    <x v="3"/>
    <x v="47"/>
    <x v="66"/>
    <x v="66"/>
    <x v="66"/>
    <s v="3. Dethrone tyranny"/>
    <s v="Political"/>
    <x v="3"/>
    <n v="10"/>
    <n v="2.6"/>
    <n v="0.26"/>
    <m/>
    <m/>
    <n v="0"/>
    <n v="-10"/>
    <n v="-2.6"/>
  </r>
  <r>
    <x v="13"/>
    <x v="0"/>
    <x v="10"/>
    <n v="7951124"/>
    <s v="Secret Organizations"/>
    <x v="2"/>
    <x v="48"/>
    <x v="67"/>
    <x v="67"/>
    <x v="67"/>
    <s v="5. Offensive Services"/>
    <s v="Political"/>
    <x v="11"/>
    <n v="33"/>
    <n v="16.169999999999998"/>
    <n v="0.48999999999999994"/>
    <m/>
    <m/>
    <n v="0"/>
    <n v="-33"/>
    <n v="-16.169999999999998"/>
  </r>
  <r>
    <x v="0"/>
    <x v="0"/>
    <x v="10"/>
    <n v="10051562"/>
    <s v="EU Government"/>
    <x v="0"/>
    <x v="52"/>
    <x v="71"/>
    <x v="71"/>
    <x v="71"/>
    <s v="2. World Security"/>
    <s v="Security"/>
    <x v="0"/>
    <n v="35"/>
    <n v="8.4"/>
    <n v="0.24000000000000002"/>
    <m/>
    <m/>
    <n v="0"/>
    <n v="-35"/>
    <n v="-8.4"/>
  </r>
  <r>
    <x v="7"/>
    <x v="0"/>
    <x v="10"/>
    <n v="10051562"/>
    <s v="EU Government"/>
    <x v="0"/>
    <x v="58"/>
    <x v="77"/>
    <x v="77"/>
    <x v="77"/>
    <s v="2. World Security"/>
    <s v="Security"/>
    <x v="6"/>
    <n v="13"/>
    <n v="3.12"/>
    <n v="0.24000000000000002"/>
    <m/>
    <m/>
    <n v="0"/>
    <n v="-13"/>
    <n v="-3.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22B8E-8716-45D4-9E4F-DD52CEC7EAB1}" name="PivotTable2" cacheId="6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outline="1" outlineData="1" multipleFieldFilters="0" rowHeaderCaption="Projection">
  <location ref="A3:L74" firstHeaderRow="1" firstDataRow="3" firstDataCol="4"/>
  <pivotFields count="24">
    <pivotField name="Sorting Value" axis="axisRow" outline="0" showAll="0">
      <items count="16">
        <item m="1" x="14"/>
        <item n=" " x="2"/>
        <item x="1"/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outline="0" showAll="0">
      <items count="5">
        <item x="0"/>
        <item x="1"/>
        <item m="1" x="3"/>
        <item m="1" x="2"/>
        <item t="default"/>
      </items>
    </pivotField>
    <pivotField axis="axisCol" numFmtId="167" showAll="0" defaultSubtotal="0">
      <items count="20">
        <item h="1" m="1" x="11"/>
        <item h="1" m="1" x="12"/>
        <item h="1" m="1" x="19"/>
        <item h="1" m="1" x="18"/>
        <item h="1" m="1" x="17"/>
        <item h="1" x="0"/>
        <item h="1" x="1"/>
        <item h="1" m="1" x="16"/>
        <item h="1" m="1" x="15"/>
        <item h="1" m="1" x="14"/>
        <item h="1" m="1" x="13"/>
        <item h="1" x="2"/>
        <item h="1" x="3"/>
        <item h="1" x="4"/>
        <item x="5"/>
        <item h="1" x="6"/>
        <item h="1" x="7"/>
        <item h="1" x="8"/>
        <item h="1" x="9"/>
        <item h="1"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outline="0" showAll="0">
      <items count="6">
        <item m="1" x="4"/>
        <item x="3"/>
        <item x="0"/>
        <item x="1"/>
        <item x="2"/>
        <item t="default"/>
      </items>
    </pivotField>
    <pivotField numFmtId="1" outline="0" showAll="0" defaultSubtotal="0">
      <items count="275">
        <item m="1" x="62"/>
        <item m="1" x="200"/>
        <item m="1" x="70"/>
        <item m="1" x="214"/>
        <item m="1" x="220"/>
        <item m="1" x="268"/>
        <item m="1" x="190"/>
        <item m="1" x="145"/>
        <item m="1" x="239"/>
        <item m="1" x="89"/>
        <item m="1" x="163"/>
        <item m="1" x="205"/>
        <item m="1" x="248"/>
        <item m="1" x="226"/>
        <item m="1" x="246"/>
        <item m="1" x="173"/>
        <item m="1" x="191"/>
        <item m="1" x="221"/>
        <item m="1" x="264"/>
        <item m="1" x="206"/>
        <item m="1" x="104"/>
        <item m="1" x="76"/>
        <item m="1" x="150"/>
        <item m="1" x="81"/>
        <item m="1" x="120"/>
        <item m="1" x="230"/>
        <item m="1" x="77"/>
        <item m="1" x="171"/>
        <item m="1" x="127"/>
        <item m="1" x="212"/>
        <item m="1" x="78"/>
        <item m="1" x="274"/>
        <item m="1" x="139"/>
        <item m="1" x="153"/>
        <item m="1" x="242"/>
        <item m="1" x="207"/>
        <item m="1" x="254"/>
        <item m="1" x="222"/>
        <item m="1" x="83"/>
        <item m="1" x="255"/>
        <item m="1" x="117"/>
        <item m="1" x="124"/>
        <item m="1" x="144"/>
        <item m="1" x="154"/>
        <item m="1" x="107"/>
        <item m="1" x="219"/>
        <item m="1" x="170"/>
        <item m="1" x="252"/>
        <item m="1" x="82"/>
        <item m="1" x="162"/>
        <item m="1" x="189"/>
        <item m="1" x="225"/>
        <item m="1" x="199"/>
        <item m="1" x="92"/>
        <item m="1" x="227"/>
        <item m="1" x="118"/>
        <item m="1" x="147"/>
        <item m="1" x="155"/>
        <item m="1" x="160"/>
        <item m="1" x="146"/>
        <item m="1" x="134"/>
        <item m="1" x="140"/>
        <item m="1" x="136"/>
        <item m="1" x="209"/>
        <item m="1" x="63"/>
        <item m="1" x="174"/>
        <item m="1" x="98"/>
        <item m="1" x="259"/>
        <item m="1" x="128"/>
        <item m="1" x="132"/>
        <item m="1" x="232"/>
        <item m="1" x="164"/>
        <item m="1" x="257"/>
        <item m="1" x="151"/>
        <item m="1" x="119"/>
        <item m="1" x="122"/>
        <item m="1" x="135"/>
        <item m="1" x="111"/>
        <item m="1" x="161"/>
        <item m="1" x="208"/>
        <item m="1" x="265"/>
        <item m="1" x="157"/>
        <item m="1" x="121"/>
        <item m="1" x="167"/>
        <item m="1" x="90"/>
        <item m="1" x="245"/>
        <item m="1" x="185"/>
        <item m="1" x="204"/>
        <item m="1" x="114"/>
        <item m="1" x="223"/>
        <item m="1" x="96"/>
        <item m="1" x="269"/>
        <item m="1" x="67"/>
        <item m="1" x="231"/>
        <item m="1" x="241"/>
        <item m="1" x="258"/>
        <item m="1" x="270"/>
        <item m="1" x="183"/>
        <item m="1" x="131"/>
        <item m="1" x="105"/>
        <item m="1" x="108"/>
        <item m="1" x="273"/>
        <item m="1" x="126"/>
        <item m="1" x="272"/>
        <item m="1" x="93"/>
        <item m="1" x="99"/>
        <item m="1" x="182"/>
        <item m="1" x="103"/>
        <item m="1" x="176"/>
        <item m="1" x="234"/>
        <item m="1" x="215"/>
        <item m="1" x="59"/>
        <item m="1" x="95"/>
        <item m="1" x="271"/>
        <item m="1" x="197"/>
        <item m="1" x="216"/>
        <item m="1" x="201"/>
        <item m="1" x="100"/>
        <item m="1" x="148"/>
        <item m="1" x="260"/>
        <item m="1" x="129"/>
        <item m="1" x="60"/>
        <item m="1" x="237"/>
        <item m="1" x="86"/>
        <item m="1" x="177"/>
        <item m="1" x="109"/>
        <item m="1" x="186"/>
        <item m="1" x="263"/>
        <item m="1" x="211"/>
        <item m="1" x="156"/>
        <item m="1" x="61"/>
        <item m="1" x="68"/>
        <item m="1" x="97"/>
        <item m="1" x="137"/>
        <item m="1" x="184"/>
        <item m="1" x="247"/>
        <item m="1" x="172"/>
        <item m="1" x="123"/>
        <item m="1" x="141"/>
        <item m="1" x="149"/>
        <item m="1" x="233"/>
        <item m="1" x="87"/>
        <item m="1" x="112"/>
        <item m="1" x="181"/>
        <item m="1" x="243"/>
        <item m="1" x="115"/>
        <item m="1" x="178"/>
        <item m="1" x="71"/>
        <item m="1" x="152"/>
        <item m="1" x="165"/>
        <item m="1" x="228"/>
        <item m="1" x="251"/>
        <item m="1" x="169"/>
        <item m="1" x="238"/>
        <item m="1" x="175"/>
        <item m="1" x="102"/>
        <item m="1" x="240"/>
        <item m="1" x="253"/>
        <item m="1" x="138"/>
        <item m="1" x="85"/>
        <item m="1" x="236"/>
        <item m="1" x="73"/>
        <item m="1" x="64"/>
        <item m="1" x="65"/>
        <item m="1" x="116"/>
        <item m="1" x="250"/>
        <item m="1" x="210"/>
        <item m="1" x="94"/>
        <item m="1" x="244"/>
        <item m="1" x="72"/>
        <item m="1" x="179"/>
        <item m="1" x="213"/>
        <item m="1" x="79"/>
        <item m="1" x="235"/>
        <item m="1" x="217"/>
        <item m="1" x="142"/>
        <item m="1" x="261"/>
        <item m="1" x="133"/>
        <item m="1" x="267"/>
        <item m="1" x="110"/>
        <item m="1" x="196"/>
        <item m="1" x="125"/>
        <item m="1" x="203"/>
        <item m="1" x="249"/>
        <item m="1" x="192"/>
        <item m="1" x="84"/>
        <item m="1" x="193"/>
        <item m="1" x="166"/>
        <item m="1" x="168"/>
        <item m="1" x="224"/>
        <item m="1" x="101"/>
        <item m="1" x="158"/>
        <item m="1" x="187"/>
        <item m="1" x="198"/>
        <item m="1" x="202"/>
        <item m="1" x="69"/>
        <item m="1" x="74"/>
        <item m="1" x="188"/>
        <item m="1" x="91"/>
        <item m="1" x="130"/>
        <item m="1" x="218"/>
        <item m="1" x="106"/>
        <item m="1" x="194"/>
        <item m="1" x="180"/>
        <item m="1" x="195"/>
        <item m="1" x="229"/>
        <item m="1" x="256"/>
        <item m="1" x="80"/>
        <item m="1" x="262"/>
        <item m="1" x="113"/>
        <item m="1" x="75"/>
        <item m="1" x="143"/>
        <item m="1" x="66"/>
        <item m="1" x="88"/>
        <item x="3"/>
        <item x="46"/>
        <item x="26"/>
        <item x="5"/>
        <item x="15"/>
        <item x="1"/>
        <item x="28"/>
        <item x="2"/>
        <item x="33"/>
        <item x="19"/>
        <item x="31"/>
        <item x="8"/>
        <item x="23"/>
        <item x="27"/>
        <item x="47"/>
        <item x="18"/>
        <item x="17"/>
        <item x="16"/>
        <item x="48"/>
        <item x="37"/>
        <item x="7"/>
        <item x="49"/>
        <item x="25"/>
        <item x="50"/>
        <item x="45"/>
        <item x="9"/>
        <item x="0"/>
        <item x="40"/>
        <item x="6"/>
        <item x="42"/>
        <item x="34"/>
        <item x="36"/>
        <item x="38"/>
        <item x="11"/>
        <item m="1" x="266"/>
        <item x="43"/>
        <item x="51"/>
        <item x="52"/>
        <item x="30"/>
        <item x="53"/>
        <item x="24"/>
        <item x="54"/>
        <item x="39"/>
        <item x="4"/>
        <item x="12"/>
        <item x="55"/>
        <item x="56"/>
        <item x="57"/>
        <item x="58"/>
        <item x="10"/>
        <item m="1" x="159"/>
        <item x="13"/>
        <item x="14"/>
        <item x="20"/>
        <item x="21"/>
        <item x="22"/>
        <item x="29"/>
        <item x="32"/>
        <item x="35"/>
        <item x="41"/>
        <item x="44"/>
      </items>
    </pivotField>
    <pivotField outline="0" showAll="0" defaultSubtotal="0">
      <items count="85">
        <item m="1" x="78"/>
        <item m="1" x="84"/>
        <item m="1" x="80"/>
        <item m="1" x="82"/>
        <item m="1" x="79"/>
        <item m="1" x="83"/>
        <item m="1" x="81"/>
        <item x="31"/>
        <item x="52"/>
        <item x="53"/>
        <item x="54"/>
        <item x="55"/>
        <item x="58"/>
        <item x="60"/>
        <item x="64"/>
        <item x="61"/>
        <item x="10"/>
        <item x="1"/>
        <item x="57"/>
        <item x="40"/>
        <item x="50"/>
        <item x="38"/>
        <item x="13"/>
        <item x="29"/>
        <item x="56"/>
        <item x="66"/>
        <item x="23"/>
        <item x="22"/>
        <item x="21"/>
        <item x="67"/>
        <item x="59"/>
        <item x="12"/>
        <item x="68"/>
        <item x="32"/>
        <item x="69"/>
        <item x="62"/>
        <item x="14"/>
        <item x="0"/>
        <item x="49"/>
        <item x="11"/>
        <item x="42"/>
        <item x="44"/>
        <item x="46"/>
        <item x="16"/>
        <item x="70"/>
        <item x="71"/>
        <item x="37"/>
        <item x="72"/>
        <item x="73"/>
        <item x="48"/>
        <item x="7"/>
        <item x="17"/>
        <item x="74"/>
        <item x="75"/>
        <item x="76"/>
        <item x="77"/>
        <item x="15"/>
        <item x="2"/>
        <item x="3"/>
        <item x="4"/>
        <item x="5"/>
        <item x="6"/>
        <item x="8"/>
        <item x="9"/>
        <item x="18"/>
        <item x="19"/>
        <item x="20"/>
        <item x="24"/>
        <item x="25"/>
        <item x="26"/>
        <item x="27"/>
        <item x="28"/>
        <item x="30"/>
        <item x="33"/>
        <item x="34"/>
        <item x="35"/>
        <item x="36"/>
        <item x="39"/>
        <item x="41"/>
        <item x="43"/>
        <item x="45"/>
        <item x="47"/>
        <item x="51"/>
        <item x="63"/>
        <item x="65"/>
      </items>
    </pivotField>
    <pivotField axis="axisRow" outline="0" showAll="0" defaultSubtotal="0">
      <items count="78">
        <item x="74"/>
        <item x="0"/>
        <item x="76"/>
        <item x="1"/>
        <item x="2"/>
        <item x="3"/>
        <item x="4"/>
        <item x="5"/>
        <item x="6"/>
        <item x="9"/>
        <item x="10"/>
        <item x="33"/>
        <item x="41"/>
        <item x="42"/>
        <item x="34"/>
        <item x="12"/>
        <item x="35"/>
        <item x="51"/>
        <item x="36"/>
        <item x="13"/>
        <item x="14"/>
        <item x="44"/>
        <item x="38"/>
        <item x="37"/>
        <item x="46"/>
        <item x="39"/>
        <item x="40"/>
        <item x="28"/>
        <item x="18"/>
        <item x="47"/>
        <item x="48"/>
        <item x="75"/>
        <item x="19"/>
        <item x="55"/>
        <item x="61"/>
        <item x="57"/>
        <item x="60"/>
        <item x="15"/>
        <item x="20"/>
        <item x="45"/>
        <item x="43"/>
        <item x="49"/>
        <item x="16"/>
        <item x="25"/>
        <item x="24"/>
        <item x="11"/>
        <item x="21"/>
        <item x="22"/>
        <item x="23"/>
        <item x="30"/>
        <item x="26"/>
        <item x="50"/>
        <item x="27"/>
        <item x="17"/>
        <item x="8"/>
        <item x="29"/>
        <item x="63"/>
        <item x="65"/>
        <item x="7"/>
        <item x="31"/>
        <item x="32"/>
        <item x="52"/>
        <item x="58"/>
        <item x="59"/>
        <item x="56"/>
        <item x="53"/>
        <item x="54"/>
        <item x="62"/>
        <item x="64"/>
        <item x="72"/>
        <item x="73"/>
        <item x="69"/>
        <item x="70"/>
        <item x="68"/>
        <item x="66"/>
        <item x="67"/>
        <item x="71"/>
        <item x="77"/>
      </items>
    </pivotField>
    <pivotField axis="axisRow" outline="0" showAll="0">
      <items count="79">
        <item x="46"/>
        <item x="42"/>
        <item x="71"/>
        <item x="68"/>
        <item x="34"/>
        <item x="2"/>
        <item x="50"/>
        <item x="14"/>
        <item x="58"/>
        <item x="63"/>
        <item x="66"/>
        <item x="75"/>
        <item x="36"/>
        <item x="61"/>
        <item x="5"/>
        <item x="25"/>
        <item x="9"/>
        <item x="47"/>
        <item x="20"/>
        <item x="13"/>
        <item x="56"/>
        <item x="18"/>
        <item x="16"/>
        <item x="57"/>
        <item x="30"/>
        <item x="37"/>
        <item x="77"/>
        <item x="76"/>
        <item x="44"/>
        <item x="35"/>
        <item x="17"/>
        <item x="0"/>
        <item x="45"/>
        <item x="62"/>
        <item x="26"/>
        <item x="27"/>
        <item x="43"/>
        <item x="59"/>
        <item x="11"/>
        <item x="19"/>
        <item x="40"/>
        <item x="41"/>
        <item x="70"/>
        <item x="53"/>
        <item x="72"/>
        <item x="28"/>
        <item x="54"/>
        <item x="67"/>
        <item x="51"/>
        <item x="3"/>
        <item x="38"/>
        <item x="49"/>
        <item x="23"/>
        <item x="33"/>
        <item x="24"/>
        <item x="8"/>
        <item x="4"/>
        <item x="39"/>
        <item x="29"/>
        <item x="1"/>
        <item x="12"/>
        <item x="7"/>
        <item x="55"/>
        <item x="22"/>
        <item x="74"/>
        <item x="65"/>
        <item x="69"/>
        <item x="21"/>
        <item x="60"/>
        <item x="32"/>
        <item x="48"/>
        <item x="73"/>
        <item x="10"/>
        <item x="15"/>
        <item x="52"/>
        <item x="6"/>
        <item x="31"/>
        <item x="64"/>
        <item t="default"/>
      </items>
    </pivotField>
    <pivotField outline="0" showAll="0"/>
    <pivotField name="Type of Work" outline="0" showAll="0"/>
    <pivotField outline="0" showAll="0" defaultSubtotal="0">
      <items count="13">
        <item m="1" x="12"/>
        <item x="0"/>
        <item x="1"/>
        <item x="6"/>
        <item x="2"/>
        <item x="7"/>
        <item x="8"/>
        <item x="3"/>
        <item x="9"/>
        <item x="4"/>
        <item x="5"/>
        <item x="11"/>
        <item x="10"/>
      </items>
    </pivotField>
    <pivotField dataField="1" numFmtId="43" showAll="0"/>
    <pivotField dataField="1" numFmtId="43" showAll="0"/>
    <pivotField numFmtId="166" showAll="0"/>
    <pivotField dataField="1" showAll="0"/>
    <pivotField dataField="1" showAll="0"/>
    <pivotField showAll="0"/>
    <pivotField dataField="1" numFmtId="43" showAll="0"/>
    <pivotField dataField="1" numFmtId="43" showAl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4">
    <field x="1"/>
    <field x="0"/>
    <field x="8"/>
    <field x="9"/>
  </rowFields>
  <rowItems count="69">
    <i>
      <x/>
      <x v="3"/>
      <x v="1"/>
      <x v="31"/>
    </i>
    <i r="2">
      <x v="3"/>
      <x v="59"/>
    </i>
    <i r="2">
      <x v="4"/>
      <x v="5"/>
    </i>
    <i r="2">
      <x v="6"/>
      <x v="56"/>
    </i>
    <i r="2">
      <x v="10"/>
      <x v="72"/>
    </i>
    <i r="2">
      <x v="15"/>
      <x v="60"/>
    </i>
    <i r="2">
      <x v="19"/>
      <x v="19"/>
    </i>
    <i r="2">
      <x v="20"/>
      <x v="7"/>
    </i>
    <i r="2">
      <x v="31"/>
      <x v="11"/>
    </i>
    <i r="2">
      <x v="33"/>
      <x v="62"/>
    </i>
    <i r="2">
      <x v="36"/>
      <x v="68"/>
    </i>
    <i r="2">
      <x v="38"/>
      <x v="18"/>
    </i>
    <i r="2">
      <x v="46"/>
      <x v="67"/>
    </i>
    <i r="2">
      <x v="49"/>
      <x v="24"/>
    </i>
    <i r="2">
      <x v="54"/>
      <x v="55"/>
    </i>
    <i r="2">
      <x v="55"/>
      <x v="58"/>
    </i>
    <i r="2">
      <x v="59"/>
      <x v="76"/>
    </i>
    <i r="2">
      <x v="62"/>
      <x v="8"/>
    </i>
    <i r="2">
      <x v="65"/>
      <x v="43"/>
    </i>
    <i r="2">
      <x v="71"/>
      <x v="66"/>
    </i>
    <i r="2">
      <x v="72"/>
      <x v="42"/>
    </i>
    <i r="2">
      <x v="73"/>
      <x v="3"/>
    </i>
    <i r="2">
      <x v="76"/>
      <x v="2"/>
    </i>
    <i t="default" r="1">
      <x v="3"/>
    </i>
    <i r="1">
      <x v="4"/>
      <x v="68"/>
      <x v="77"/>
    </i>
    <i r="2">
      <x v="70"/>
      <x v="71"/>
    </i>
    <i t="default" r="1">
      <x v="4"/>
    </i>
    <i r="1">
      <x v="5"/>
      <x v="48"/>
      <x v="52"/>
    </i>
    <i r="2">
      <x v="53"/>
      <x v="30"/>
    </i>
    <i r="2">
      <x v="67"/>
      <x v="33"/>
    </i>
    <i r="2">
      <x v="74"/>
      <x v="10"/>
    </i>
    <i t="default" r="1">
      <x v="5"/>
    </i>
    <i r="1">
      <x v="6"/>
      <x v="47"/>
      <x v="63"/>
    </i>
    <i t="default" r="1">
      <x v="6"/>
    </i>
    <i r="1">
      <x v="7"/>
      <x v="43"/>
      <x v="15"/>
    </i>
    <i r="2">
      <x v="51"/>
      <x v="6"/>
    </i>
    <i t="default" r="1">
      <x v="7"/>
    </i>
    <i r="1">
      <x v="8"/>
      <x v="11"/>
      <x v="53"/>
    </i>
    <i r="2">
      <x v="26"/>
      <x v="40"/>
    </i>
    <i r="2">
      <x v="34"/>
      <x v="13"/>
    </i>
    <i r="2">
      <x v="35"/>
      <x v="23"/>
    </i>
    <i r="2">
      <x v="63"/>
      <x v="37"/>
    </i>
    <i r="2">
      <x v="64"/>
      <x v="20"/>
    </i>
    <i r="2">
      <x v="77"/>
      <x v="26"/>
    </i>
    <i t="default" r="1">
      <x v="8"/>
    </i>
    <i r="1">
      <x v="9"/>
      <x v="23"/>
      <x v="25"/>
    </i>
    <i t="default" r="1">
      <x v="9"/>
    </i>
    <i r="1">
      <x v="10"/>
      <x v="22"/>
      <x v="50"/>
    </i>
    <i t="default" r="1">
      <x v="10"/>
    </i>
    <i r="1">
      <x v="11"/>
      <x v="12"/>
      <x v="41"/>
    </i>
    <i r="2">
      <x v="13"/>
      <x v="1"/>
    </i>
    <i r="2">
      <x v="41"/>
      <x v="51"/>
    </i>
    <i t="default" r="1">
      <x v="11"/>
    </i>
    <i r="1">
      <x v="12"/>
      <x v="21"/>
      <x v="28"/>
    </i>
    <i r="2">
      <x v="24"/>
      <x/>
    </i>
    <i r="2">
      <x v="29"/>
      <x v="17"/>
    </i>
    <i r="2">
      <x v="30"/>
      <x v="70"/>
    </i>
    <i t="default" r="1">
      <x v="12"/>
    </i>
    <i r="1">
      <x v="13"/>
      <x/>
      <x v="64"/>
    </i>
    <i r="2">
      <x v="2"/>
      <x v="27"/>
    </i>
    <i r="2">
      <x v="56"/>
      <x v="9"/>
    </i>
    <i r="2">
      <x v="57"/>
      <x v="65"/>
    </i>
    <i r="2">
      <x v="58"/>
      <x v="61"/>
    </i>
    <i r="2">
      <x v="69"/>
      <x v="44"/>
    </i>
    <i t="default" r="1">
      <x v="13"/>
    </i>
    <i r="1">
      <x v="14"/>
      <x v="75"/>
      <x v="47"/>
    </i>
    <i t="default" r="1">
      <x v="14"/>
    </i>
    <i t="default">
      <x/>
    </i>
    <i t="grand">
      <x/>
    </i>
  </rowItems>
  <colFields count="2">
    <field x="2"/>
    <field x="-2"/>
  </colFields>
  <colItems count="8">
    <i>
      <x v="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</colItems>
  <dataFields count="8">
    <dataField name="Revenue Plan " fld="13" baseField="0" baseItem="0"/>
    <dataField name="CCI Plan " fld="14" baseField="0" baseItem="0"/>
    <dataField name="CCI% Plan  " fld="21" baseField="0" baseItem="0" numFmtId="43"/>
    <dataField name="Rev Landing" fld="16" baseField="7" baseItem="3"/>
    <dataField name="CCI  Landing" fld="17" baseField="0" baseItem="0"/>
    <dataField name="CCI% Landing   " fld="23" baseField="0" baseItem="0"/>
    <dataField name="Rev Plan vs Landing " fld="19" baseField="0" baseItem="0"/>
    <dataField name="CCI Plan vs Landing " fld="20" baseField="0" baseItem="0"/>
  </dataFields>
  <formats count="46">
    <format dxfId="212">
      <pivotArea outline="0" collapsedLevelsAreSubtotals="1" fieldPosition="0"/>
    </format>
    <format dxfId="211">
      <pivotArea field="1" type="button" dataOnly="0" labelOnly="1" outline="0" axis="axisRow" fieldPosition="0"/>
    </format>
    <format dxfId="210">
      <pivotArea field="5" type="button" dataOnly="0" labelOnly="1" outline="0"/>
    </format>
    <format dxfId="209">
      <pivotArea field="6" type="button" dataOnly="0" labelOnly="1" outline="0"/>
    </format>
    <format dxfId="208">
      <pivotArea field="7" type="button" dataOnly="0" labelOnly="1" outline="0"/>
    </format>
    <format dxfId="207">
      <pivotArea field="12" type="button" dataOnly="0" labelOnly="1" outline="0"/>
    </format>
    <format dxfId="206">
      <pivotArea field="1" type="button" dataOnly="0" labelOnly="1" outline="0" axis="axisRow" fieldPosition="0"/>
    </format>
    <format dxfId="205">
      <pivotArea field="5" type="button" dataOnly="0" labelOnly="1" outline="0"/>
    </format>
    <format dxfId="204">
      <pivotArea field="6" type="button" dataOnly="0" labelOnly="1" outline="0"/>
    </format>
    <format dxfId="203">
      <pivotArea field="7" type="button" dataOnly="0" labelOnly="1" outline="0"/>
    </format>
    <format dxfId="202">
      <pivotArea field="12" type="button" dataOnly="0" labelOnly="1" outline="0"/>
    </format>
    <format dxfId="201">
      <pivotArea dataOnly="0" labelOnly="1" fieldPosition="0">
        <references count="1">
          <reference field="1" count="1">
            <x v="0"/>
          </reference>
        </references>
      </pivotArea>
    </format>
    <format dxfId="200">
      <pivotArea dataOnly="0" labelOnly="1" fieldPosition="0">
        <references count="1">
          <reference field="1" count="1" defaultSubtotal="1">
            <x v="0"/>
          </reference>
        </references>
      </pivotArea>
    </format>
    <format dxfId="199">
      <pivotArea dataOnly="0" labelOnly="1" fieldPosition="0">
        <references count="1">
          <reference field="1" count="1">
            <x v="1"/>
          </reference>
        </references>
      </pivotArea>
    </format>
    <format dxfId="198">
      <pivotArea dataOnly="0" labelOnly="1" fieldPosition="0">
        <references count="1">
          <reference field="1" count="1" defaultSubtotal="1">
            <x v="1"/>
          </reference>
        </references>
      </pivotArea>
    </format>
    <format dxfId="197">
      <pivotArea dataOnly="0" labelOnly="1" fieldPosition="0">
        <references count="1">
          <reference field="1" count="1">
            <x v="2"/>
          </reference>
        </references>
      </pivotArea>
    </format>
    <format dxfId="196">
      <pivotArea dataOnly="0" labelOnly="1" fieldPosition="0">
        <references count="1">
          <reference field="1" count="1" defaultSubtotal="1">
            <x v="2"/>
          </reference>
        </references>
      </pivotArea>
    </format>
    <format dxfId="195">
      <pivotArea dataOnly="0" labelOnly="1" grandRow="1" outline="0" fieldPosition="0"/>
    </format>
    <format dxfId="194">
      <pivotArea dataOnly="0" labelOnly="1" fieldPosition="0">
        <references count="1">
          <reference field="1" count="1">
            <x v="0"/>
          </reference>
        </references>
      </pivotArea>
    </format>
    <format dxfId="193">
      <pivotArea dataOnly="0" labelOnly="1" fieldPosition="0">
        <references count="1">
          <reference field="1" count="1" defaultSubtotal="1">
            <x v="0"/>
          </reference>
        </references>
      </pivotArea>
    </format>
    <format dxfId="192">
      <pivotArea dataOnly="0" labelOnly="1" fieldPosition="0">
        <references count="1">
          <reference field="1" count="1">
            <x v="1"/>
          </reference>
        </references>
      </pivotArea>
    </format>
    <format dxfId="191">
      <pivotArea dataOnly="0" labelOnly="1" fieldPosition="0">
        <references count="1">
          <reference field="1" count="1" defaultSubtotal="1">
            <x v="1"/>
          </reference>
        </references>
      </pivotArea>
    </format>
    <format dxfId="190">
      <pivotArea dataOnly="0" labelOnly="1" fieldPosition="0">
        <references count="1">
          <reference field="1" count="1">
            <x v="2"/>
          </reference>
        </references>
      </pivotArea>
    </format>
    <format dxfId="189">
      <pivotArea dataOnly="0" labelOnly="1" fieldPosition="0">
        <references count="1">
          <reference field="1" count="1" defaultSubtotal="1">
            <x v="2"/>
          </reference>
        </references>
      </pivotArea>
    </format>
    <format dxfId="188">
      <pivotArea dataOnly="0" labelOnly="1" grandRow="1" outline="0" fieldPosition="0"/>
    </format>
    <format dxfId="187">
      <pivotArea dataOnly="0" labelOnly="1" outline="0" fieldPosition="0">
        <references count="1">
          <reference field="1" count="0"/>
        </references>
      </pivotArea>
    </format>
    <format dxfId="186">
      <pivotArea dataOnly="0" labelOnly="1" outline="0" fieldPosition="0">
        <references count="1">
          <reference field="1" count="0"/>
        </references>
      </pivotArea>
    </format>
    <format dxfId="185">
      <pivotArea dataOnly="0" labelOnly="1" outline="0" fieldPosition="0">
        <references count="1">
          <reference field="1" count="0"/>
        </references>
      </pivotArea>
    </format>
    <format dxfId="184">
      <pivotArea dataOnly="0" labelOnly="1" outline="0" fieldPosition="0">
        <references count="1">
          <reference field="1" count="0"/>
        </references>
      </pivotArea>
    </format>
    <format dxfId="183">
      <pivotArea dataOnly="0" outline="0" fieldPosition="0">
        <references count="1">
          <reference field="1" count="0" defaultSubtotal="1"/>
        </references>
      </pivotArea>
    </format>
    <format dxfId="182">
      <pivotArea dataOnly="0" grandRow="1" outline="0" fieldPosition="0"/>
    </format>
    <format dxfId="181">
      <pivotArea dataOnly="0" grandRow="1" outline="0" fieldPosition="0"/>
    </format>
    <format dxfId="180">
      <pivotArea dataOnly="0" outline="0" fieldPosition="0">
        <references count="1">
          <reference field="1" count="0" defaultSubtotal="1"/>
        </references>
      </pivotArea>
    </format>
    <format dxfId="179">
      <pivotArea dataOnly="0" outline="0" fieldPosition="0">
        <references count="1">
          <reference field="1" count="0" defaultSubtotal="1"/>
        </references>
      </pivotArea>
    </format>
    <format dxfId="178">
      <pivotArea dataOnly="0" grandRow="1" outline="0" fieldPosition="0"/>
    </format>
    <format dxfId="177">
      <pivotArea dataOnly="0" outline="0" fieldPosition="0">
        <references count="1">
          <reference field="1" count="0" defaultSubtotal="1"/>
        </references>
      </pivotArea>
    </format>
    <format dxfId="176">
      <pivotArea dataOnly="0" grandRow="1" outline="0" fieldPosition="0"/>
    </format>
    <format dxfId="175">
      <pivotArea dataOnly="0" grandRow="1" outline="0" fieldPosition="0"/>
    </format>
    <format dxfId="174">
      <pivotArea dataOnly="0" outline="0" fieldPosition="0">
        <references count="1">
          <reference field="1" count="0" defaultSubtotal="1"/>
        </references>
      </pivotArea>
    </format>
    <format dxfId="173">
      <pivotArea dataOnly="0" outline="0" fieldPosition="0">
        <references count="1">
          <reference field="1" count="0" defaultSubtotal="1"/>
        </references>
      </pivotArea>
    </format>
    <format dxfId="172">
      <pivotArea dataOnly="0" grandRow="1" outline="0" fieldPosition="0"/>
    </format>
    <format dxfId="171">
      <pivotArea grandRow="1" outline="0" collapsedLevelsAreSubtotals="1" fieldPosition="0"/>
    </format>
    <format dxfId="170">
      <pivotArea dataOnly="0" labelOnly="1" grandRow="1" outline="0" fieldPosition="0"/>
    </format>
    <format dxfId="169">
      <pivotArea outline="0" collapsedLevelsAreSubtotals="1" fieldPosition="0">
        <references count="3">
          <reference field="4294967294" count="2" selected="0">
            <x v="0"/>
            <x v="1"/>
          </reference>
          <reference field="1" count="1" selected="0" defaultSubtotal="1">
            <x v="0"/>
          </reference>
          <reference field="2" count="0" selected="0"/>
        </references>
      </pivotArea>
    </format>
    <format dxfId="168">
      <pivotArea outline="0" collapsedLevelsAreSubtotals="1" fieldPosition="0">
        <references count="3">
          <reference field="4294967294" count="2" selected="0">
            <x v="0"/>
            <x v="1"/>
          </reference>
          <reference field="1" count="2" selected="0" defaultSubtotal="1">
            <x v="1"/>
            <x v="2"/>
          </reference>
          <reference field="2" count="0" selected="0"/>
        </references>
      </pivotArea>
    </format>
    <format dxfId="167">
      <pivotArea dataOnly="0" labelOnly="1" fieldPosition="0">
        <references count="2">
          <reference field="0" count="1">
            <x v="1"/>
          </reference>
          <reference field="1" count="1" selected="0">
            <x v="0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2">
            <reference field="4294967294" count="2" selected="0">
              <x v="6"/>
              <x v="7"/>
            </reference>
            <reference field="2" count="1" selected="0">
              <x v="14"/>
            </reference>
          </references>
        </pivotArea>
      </pivotAreas>
    </conditionalFormat>
  </conditional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eriod1" xr10:uid="{47A28483-F7B1-40A3-910E-CC401CDD4D27}" sourceName="Period">
  <pivotTables>
    <pivotTable tabId="18" name="PivotTable2"/>
  </pivotTables>
  <data>
    <tabular pivotCacheId="1291823017">
      <items count="20">
        <i x="0"/>
        <i x="1"/>
        <i x="2"/>
        <i x="3"/>
        <i x="4"/>
        <i x="5" s="1"/>
        <i x="6"/>
        <i x="7"/>
        <i x="8"/>
        <i x="9"/>
        <i x="10"/>
        <i x="12" nd="1"/>
        <i x="11" nd="1"/>
        <i x="19" nd="1"/>
        <i x="18" nd="1"/>
        <i x="17" nd="1"/>
        <i x="16" nd="1"/>
        <i x="15" nd="1"/>
        <i x="14" nd="1"/>
        <i x="13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eriod 1" xr10:uid="{A4B10D6C-15A0-4DF3-AB4B-1F59DCBE37CE}" cache="Slicer_Period1" caption="Period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72E95D-21EA-445B-A658-B00BE744FAC3}" name="DATA" displayName="DATA" ref="A1:U522" totalsRowShown="0" tableBorderDxfId="166" headerRowCellStyle="Normal" dataCellStyle="Normal">
  <autoFilter ref="A1:U522" xr:uid="{06915D59-C24F-4B54-8183-B4649D96A27C}"/>
  <tableColumns count="21">
    <tableColumn id="1" xr3:uid="{6F4EADAC-D483-4B21-8121-E2BAB740F98E}" name="Sorting Value" dataDxfId="165" dataCellStyle="Normal">
      <calculatedColumnFormula>_xlfn.SWITCH('Landing View'!$I$2,$F$1,F2,$K$1,K2,$L$1,L2,$M$1,M2)</calculatedColumnFormula>
    </tableColumn>
    <tableColumn id="2" xr3:uid="{4FE563E3-4F8F-46AF-BD7E-412C74A27DFF}" name="Projection" dataCellStyle="Normal"/>
    <tableColumn id="3" xr3:uid="{47DD78E1-A044-448D-AE81-526740B7A1B3}" name="Period" dataDxfId="164" dataCellStyle="Normal"/>
    <tableColumn id="4" xr3:uid="{EF5F249B-95A9-4A3B-BCE3-1C3AE2F78430}" name="Customer" dataCellStyle="Normal">
      <calculatedColumnFormula>IFERROR(VLOOKUP($I2,DATA_Contracts!$A$2:$I$150,4,FALSE),"")</calculatedColumnFormula>
    </tableColumn>
    <tableColumn id="5" xr3:uid="{3CF5CEC6-142A-43E1-B43C-D9F77E7CBF85}" name="Customer Name" dataDxfId="143" dataCellStyle="Normal">
      <calculatedColumnFormula>IFERROR(VLOOKUP($I2,DATA_Contracts!$A$2:$I$150,5,FALSE),"")</calculatedColumnFormula>
    </tableColumn>
    <tableColumn id="6" xr3:uid="{B9A2E4AA-9EF5-4F6E-988C-D0DD87299901}" name="Customer Group" dataCellStyle="Normal">
      <calculatedColumnFormula>IFERROR(VLOOKUP($I2,DATA_Contracts!$A$2:$I$150,6,FALSE),"")</calculatedColumnFormula>
    </tableColumn>
    <tableColumn id="7" xr3:uid="{A2555CE6-9DDA-4D1A-811C-760A573090F9}" name="US Number" dataDxfId="163" dataCellStyle="Normal">
      <calculatedColumnFormula>IFERROR(VLOOKUP($I2,DATA_Contracts!$A$2:$I$150,2,FALSE),"")</calculatedColumnFormula>
    </tableColumn>
    <tableColumn id="8" xr3:uid="{AAC9356C-7D87-44BD-A0BF-D6319A94C8CD}" name="US Name" dataDxfId="162" dataCellStyle="Normal">
      <calculatedColumnFormula>IFERROR(VLOOKUP($I2,DATA_Contracts!$A$2:$I$150,3,FALSE),"")</calculatedColumnFormula>
    </tableColumn>
    <tableColumn id="9" xr3:uid="{50A917F6-6560-4FBC-ADA4-4D312E2D44FE}" name="Number" dataCellStyle="Normal"/>
    <tableColumn id="10" xr3:uid="{EB57095D-2D08-4505-AF93-B4B535514AD9}" name="Name" dataDxfId="161" dataCellStyle="Normal">
      <calculatedColumnFormula>IFERROR(VLOOKUP($I2,DATA_Contracts!$A$2:$I$150,3,FALSE),"")</calculatedColumnFormula>
    </tableColumn>
    <tableColumn id="11" xr3:uid="{D4F6EEAB-E76E-4FC9-8A27-4AF4E749A1E0}" name="Macro Area" dataDxfId="160" dataCellStyle="Normal">
      <calculatedColumnFormula>IFERROR(VLOOKUP($I2,DATA_Contracts!$A$2:$I$150,7,FALSE),"")</calculatedColumnFormula>
    </tableColumn>
    <tableColumn id="12" xr3:uid="{9606C0EC-2E7C-4BCE-9D09-FF7949355F6C}" name="Type of Work" dataDxfId="159" dataCellStyle="Normal">
      <calculatedColumnFormula>IFERROR(VLOOKUP($I2,DATA_Contracts!$A$2:$I$150,8,FALSE),"")</calculatedColumnFormula>
    </tableColumn>
    <tableColumn id="16" xr3:uid="{46C3EBD7-191A-45FA-843E-FF034AA4B807}" name="Manager" dataDxfId="144" dataCellStyle="Normal">
      <calculatedColumnFormula>IFERROR(VLOOKUP($I2,DATA_Contracts!$A$2:$I$81,9,FALSE),"")</calculatedColumnFormula>
    </tableColumn>
    <tableColumn id="17" xr3:uid="{85E1DD22-ACFF-4089-8CEA-3DD849D92A3A}" name="Revenue Plan" dataCellStyle="Normal">
      <calculatedColumnFormula>RANDBETWEEN(5,35)</calculatedColumnFormula>
    </tableColumn>
    <tableColumn id="18" xr3:uid="{49D0890A-CCEE-4C58-9468-0899EB017F4F}" name="CCI Plan" dataDxfId="158" dataCellStyle="Normal">
      <calculatedColumnFormula>DATA[[#This Row],[Revenue Plan]]*(RANDBETWEEN(5,50)/100)</calculatedColumnFormula>
    </tableColumn>
    <tableColumn id="19" xr3:uid="{547D5E3F-CEBE-4413-991D-1F9195B86255}" name="CCI% Plan" dataDxfId="157" dataCellStyle="Normal">
      <calculatedColumnFormula>IFERROR(O2/N2,0)</calculatedColumnFormula>
    </tableColumn>
    <tableColumn id="20" xr3:uid="{D6C84974-7829-4A65-AF6C-CFE70B9B7A76}" name="Revenue Landing" dataCellStyle="Normal"/>
    <tableColumn id="21" xr3:uid="{F7ED1DF0-4710-4FC2-846B-8BCD182CFF98}" name="CCI Landing" dataCellStyle="Normal"/>
    <tableColumn id="22" xr3:uid="{08C9676F-9415-4267-937A-B901FC124156}" name="CCI% Landing" dataDxfId="156" dataCellStyle="Normal">
      <calculatedColumnFormula>IFERROR(R2/Q2,0)</calculatedColumnFormula>
    </tableColumn>
    <tableColumn id="26" xr3:uid="{2752FFC2-228D-4B21-BE57-4AF2A39430E7}" name="Rev Plan vs Landing" dataDxfId="155" dataCellStyle="Normal">
      <calculatedColumnFormula>Q2-N2</calculatedColumnFormula>
    </tableColumn>
    <tableColumn id="27" xr3:uid="{EF3FF170-DA56-4314-BD98-30C1947CD243}" name="CCI Plan vs Landing" dataDxfId="154" dataCellStyle="Normal">
      <calculatedColumnFormula>R2-O2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FF8364-BA06-4391-89D6-4002EBF530F7}" name="Contracts" displayName="Contracts" ref="A1:I81" totalsRowShown="0" tableBorderDxfId="153" headerRowCellStyle="Normal" dataCellStyle="Normal">
  <autoFilter ref="A1:I81" xr:uid="{37A179DC-7B30-4AFA-8036-FD4BB67D2C08}"/>
  <sortState xmlns:xlrd2="http://schemas.microsoft.com/office/spreadsheetml/2017/richdata2" ref="A2:I81">
    <sortCondition ref="I1:I81"/>
  </sortState>
  <tableColumns count="9">
    <tableColumn id="16" xr3:uid="{0010B6B0-5A80-472D-A6E0-74131D2A9C1E}" name="ID" dataDxfId="152" dataCellStyle="Normal"/>
    <tableColumn id="6" xr3:uid="{982B2153-C090-45CD-9C9D-09A289B7CD4F}" name="US Number" dataDxfId="151"/>
    <tableColumn id="17" xr3:uid="{7BD32382-78B6-48DA-B3BA-9C7A5297A596}" name="Name" dataDxfId="150" dataCellStyle="Normal"/>
    <tableColumn id="1" xr3:uid="{DAE096D2-4406-4AB4-9763-B299AC9E62B2}" name="Customer" dataDxfId="149" dataCellStyle="Normal"/>
    <tableColumn id="2" xr3:uid="{8EE31D78-5F5C-4A96-B893-11C8698A3DD5}" name="Customer Name" dataDxfId="148" dataCellStyle="Normal"/>
    <tableColumn id="3" xr3:uid="{A1C7500C-863F-40F5-8CBF-4B17C29864C4}" name="Customer Group" dataDxfId="147" dataCellStyle="Normal"/>
    <tableColumn id="8" xr3:uid="{E19C4145-FE60-41C5-BE99-1015A0AC5B6F}" name="Macro Area" dataDxfId="146" dataCellStyle="Normal"/>
    <tableColumn id="10" xr3:uid="{F5939277-D28C-4C64-BC5E-0CD9B3725EFB}" name="Type of Work" dataDxfId="145" dataCellStyle="Normal"/>
    <tableColumn id="14" xr3:uid="{69223CC0-750D-4E63-895E-E304F67C7CD4}" name="Manage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C6F4-A90D-4328-BFE9-F9AF7A12ED79}">
  <dimension ref="A1:CY203"/>
  <sheetViews>
    <sheetView showGridLines="0" tabSelected="1" topLeftCell="A2" zoomScale="70" zoomScaleNormal="70" workbookViewId="0">
      <pane xSplit="1" ySplit="4" topLeftCell="B6" activePane="bottomRight" state="frozen"/>
      <selection pane="topRight" activeCell="B2" sqref="B2"/>
      <selection pane="bottomLeft" activeCell="A6" sqref="A6"/>
      <selection pane="bottomRight" activeCell="C10" sqref="C10"/>
    </sheetView>
  </sheetViews>
  <sheetFormatPr baseColWidth="10" defaultColWidth="8.85546875" defaultRowHeight="15" x14ac:dyDescent="0.25"/>
  <cols>
    <col min="1" max="1" width="14.5703125" style="11" bestFit="1" customWidth="1"/>
    <col min="2" max="2" width="27.140625" style="11" bestFit="1" customWidth="1"/>
    <col min="3" max="3" width="13.85546875" style="11" bestFit="1" customWidth="1"/>
    <col min="4" max="4" width="53.42578125" style="11" bestFit="1" customWidth="1"/>
    <col min="5" max="5" width="25" style="11" bestFit="1" customWidth="1"/>
    <col min="6" max="6" width="11" style="11" bestFit="1" customWidth="1"/>
    <col min="7" max="7" width="12" style="11" bestFit="1" customWidth="1"/>
    <col min="8" max="9" width="13.140625" style="11" bestFit="1" customWidth="1"/>
    <col min="10" max="10" width="15.85546875" style="11" bestFit="1" customWidth="1"/>
    <col min="11" max="11" width="21" style="11" bestFit="1" customWidth="1"/>
    <col min="12" max="13" width="20.5703125" style="11" bestFit="1" customWidth="1"/>
    <col min="14" max="14" width="15" style="11" customWidth="1"/>
    <col min="15" max="15" width="11" style="11" bestFit="1" customWidth="1"/>
    <col min="16" max="16" width="20" style="11" customWidth="1"/>
    <col min="17" max="17" width="19.7109375" style="11" customWidth="1"/>
    <col min="18" max="18" width="17.140625" style="11" customWidth="1"/>
    <col min="19" max="19" width="16.7109375" style="11" customWidth="1"/>
    <col min="20" max="20" width="15.28515625" style="11" bestFit="1" customWidth="1"/>
    <col min="21" max="21" width="21" style="11" bestFit="1" customWidth="1"/>
    <col min="22" max="22" width="20.5703125" style="11" bestFit="1" customWidth="1"/>
    <col min="23" max="23" width="15" style="11" bestFit="1" customWidth="1"/>
    <col min="24" max="24" width="11.42578125" style="11" bestFit="1" customWidth="1"/>
    <col min="25" max="25" width="12" style="11" bestFit="1" customWidth="1"/>
    <col min="26" max="27" width="13.140625" style="11" bestFit="1" customWidth="1"/>
    <col min="28" max="28" width="15.85546875" style="11" bestFit="1" customWidth="1"/>
    <col min="29" max="29" width="15.28515625" style="11" bestFit="1" customWidth="1"/>
    <col min="30" max="30" width="21" style="11" bestFit="1" customWidth="1"/>
    <col min="31" max="31" width="20.5703125" style="11" bestFit="1" customWidth="1"/>
    <col min="32" max="32" width="15" style="11" bestFit="1" customWidth="1"/>
    <col min="33" max="33" width="11.42578125" style="11" bestFit="1" customWidth="1"/>
    <col min="34" max="34" width="12" style="11" bestFit="1" customWidth="1"/>
    <col min="35" max="35" width="13.5703125" style="11" bestFit="1" customWidth="1"/>
    <col min="36" max="36" width="13.140625" style="11" bestFit="1" customWidth="1"/>
    <col min="37" max="37" width="15.85546875" style="11" bestFit="1" customWidth="1"/>
    <col min="38" max="38" width="15.28515625" style="11" bestFit="1" customWidth="1"/>
    <col min="39" max="39" width="21" style="11" bestFit="1" customWidth="1"/>
    <col min="40" max="40" width="20.5703125" style="11" bestFit="1" customWidth="1"/>
    <col min="41" max="41" width="15" style="11" bestFit="1" customWidth="1"/>
    <col min="42" max="42" width="11" style="11" bestFit="1" customWidth="1"/>
    <col min="43" max="43" width="12" style="11" bestFit="1" customWidth="1"/>
    <col min="44" max="45" width="13.140625" style="11" bestFit="1" customWidth="1"/>
    <col min="46" max="46" width="15.85546875" style="11" bestFit="1" customWidth="1"/>
    <col min="47" max="47" width="15.28515625" style="11" bestFit="1" customWidth="1"/>
    <col min="48" max="48" width="21" style="11" bestFit="1" customWidth="1"/>
    <col min="49" max="49" width="20.5703125" style="11" bestFit="1" customWidth="1"/>
    <col min="50" max="50" width="15" style="11" bestFit="1" customWidth="1"/>
    <col min="51" max="51" width="11.42578125" style="11" bestFit="1" customWidth="1"/>
    <col min="52" max="52" width="12" style="11" bestFit="1" customWidth="1"/>
    <col min="53" max="54" width="13.140625" style="11" bestFit="1" customWidth="1"/>
    <col min="55" max="55" width="15.85546875" style="11" bestFit="1" customWidth="1"/>
    <col min="56" max="56" width="15.28515625" style="11" bestFit="1" customWidth="1"/>
    <col min="57" max="57" width="21" style="11" bestFit="1" customWidth="1"/>
    <col min="58" max="58" width="20.5703125" style="11" bestFit="1" customWidth="1"/>
    <col min="59" max="59" width="15" style="11" bestFit="1" customWidth="1"/>
    <col min="60" max="60" width="11" style="11" bestFit="1" customWidth="1"/>
    <col min="61" max="61" width="12" style="11" bestFit="1" customWidth="1"/>
    <col min="62" max="62" width="13.5703125" style="11" bestFit="1" customWidth="1"/>
    <col min="63" max="63" width="13.140625" style="11" bestFit="1" customWidth="1"/>
    <col min="64" max="64" width="15.85546875" style="11" bestFit="1" customWidth="1"/>
    <col min="65" max="65" width="15.28515625" style="11" bestFit="1" customWidth="1"/>
    <col min="66" max="66" width="21" style="11" bestFit="1" customWidth="1"/>
    <col min="67" max="67" width="20.5703125" style="11" bestFit="1" customWidth="1"/>
    <col min="68" max="68" width="15" style="11" bestFit="1" customWidth="1"/>
    <col min="69" max="69" width="11" style="11" bestFit="1" customWidth="1"/>
    <col min="70" max="70" width="12" style="11" bestFit="1" customWidth="1"/>
    <col min="71" max="71" width="13.5703125" style="11" bestFit="1" customWidth="1"/>
    <col min="72" max="72" width="13.140625" style="11" bestFit="1" customWidth="1"/>
    <col min="73" max="73" width="15.85546875" style="11" bestFit="1" customWidth="1"/>
    <col min="74" max="74" width="15.28515625" style="11" bestFit="1" customWidth="1"/>
    <col min="75" max="75" width="21" style="11" bestFit="1" customWidth="1"/>
    <col min="76" max="76" width="20.5703125" style="11" bestFit="1" customWidth="1"/>
    <col min="77" max="77" width="15" style="11" bestFit="1" customWidth="1"/>
    <col min="78" max="78" width="11.42578125" style="11" bestFit="1" customWidth="1"/>
    <col min="79" max="79" width="12" style="11" bestFit="1" customWidth="1"/>
    <col min="80" max="81" width="13.140625" style="11" bestFit="1" customWidth="1"/>
    <col min="82" max="82" width="15.85546875" style="11" bestFit="1" customWidth="1"/>
    <col min="83" max="83" width="15.28515625" style="11" bestFit="1" customWidth="1"/>
    <col min="84" max="84" width="21" style="11" bestFit="1" customWidth="1"/>
    <col min="85" max="85" width="20.5703125" style="11" bestFit="1" customWidth="1"/>
    <col min="86" max="86" width="15" style="11" bestFit="1" customWidth="1"/>
    <col min="87" max="87" width="11" style="11" bestFit="1" customWidth="1"/>
    <col min="88" max="88" width="12" style="11" bestFit="1" customWidth="1"/>
    <col min="89" max="90" width="13.140625" style="11" bestFit="1" customWidth="1"/>
    <col min="91" max="91" width="15.85546875" style="11" bestFit="1" customWidth="1"/>
    <col min="92" max="92" width="15.28515625" style="11" bestFit="1" customWidth="1"/>
    <col min="93" max="93" width="21" style="11" bestFit="1" customWidth="1"/>
    <col min="94" max="94" width="20.5703125" style="11" bestFit="1" customWidth="1"/>
    <col min="95" max="95" width="15" style="11" bestFit="1" customWidth="1"/>
    <col min="96" max="96" width="11" style="11" bestFit="1" customWidth="1"/>
    <col min="97" max="97" width="12" style="11" bestFit="1" customWidth="1"/>
    <col min="98" max="99" width="13.140625" style="11" bestFit="1" customWidth="1"/>
    <col min="100" max="100" width="15.85546875" style="11" bestFit="1" customWidth="1"/>
    <col min="101" max="101" width="15.28515625" style="11" bestFit="1" customWidth="1"/>
    <col min="102" max="102" width="21" style="11" bestFit="1" customWidth="1"/>
    <col min="103" max="103" width="20.5703125" style="11" bestFit="1" customWidth="1"/>
    <col min="104" max="16384" width="8.85546875" style="11"/>
  </cols>
  <sheetData>
    <row r="1" spans="1:103" ht="15.75" hidden="1" thickBot="1" x14ac:dyDescent="0.3"/>
    <row r="2" spans="1:103" s="3" customFormat="1" ht="31.5" customHeight="1" thickBot="1" x14ac:dyDescent="0.3">
      <c r="A2" s="33" t="s">
        <v>154</v>
      </c>
      <c r="B2" s="34"/>
      <c r="C2" s="34"/>
      <c r="D2" s="34"/>
      <c r="E2" s="35"/>
      <c r="H2" s="4" t="s">
        <v>0</v>
      </c>
      <c r="I2" s="5" t="s">
        <v>1</v>
      </c>
    </row>
    <row r="3" spans="1:103" hidden="1" x14ac:dyDescent="0.25">
      <c r="A3"/>
      <c r="B3"/>
      <c r="C3"/>
      <c r="D3"/>
      <c r="E3" s="22" t="s">
        <v>130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</row>
    <row r="4" spans="1:103" s="10" customFormat="1" x14ac:dyDescent="0.25">
      <c r="A4"/>
      <c r="B4"/>
      <c r="C4"/>
      <c r="D4"/>
      <c r="E4" s="9">
        <v>44440</v>
      </c>
      <c r="F4" s="9">
        <v>44440</v>
      </c>
      <c r="G4" s="9">
        <v>44440</v>
      </c>
      <c r="H4" s="9">
        <v>44440</v>
      </c>
      <c r="I4" s="9">
        <v>44440</v>
      </c>
      <c r="J4" s="9">
        <v>44440</v>
      </c>
      <c r="K4" s="9">
        <v>44440</v>
      </c>
      <c r="L4" s="9">
        <v>44440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</row>
    <row r="5" spans="1:103" ht="15.75" x14ac:dyDescent="0.25">
      <c r="A5" s="2" t="s">
        <v>2</v>
      </c>
      <c r="B5" s="22" t="s">
        <v>0</v>
      </c>
      <c r="C5" s="22" t="s">
        <v>20</v>
      </c>
      <c r="D5" s="22" t="s">
        <v>21</v>
      </c>
      <c r="E5" s="23" t="s">
        <v>5</v>
      </c>
      <c r="F5" s="23" t="s">
        <v>6</v>
      </c>
      <c r="G5" s="23" t="s">
        <v>7</v>
      </c>
      <c r="H5" s="23" t="s">
        <v>8</v>
      </c>
      <c r="I5" s="23" t="s">
        <v>9</v>
      </c>
      <c r="J5" s="23" t="s">
        <v>10</v>
      </c>
      <c r="K5" s="23" t="s">
        <v>11</v>
      </c>
      <c r="L5" s="23" t="s">
        <v>12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</row>
    <row r="6" spans="1:103" ht="16.5" thickBot="1" x14ac:dyDescent="0.3">
      <c r="A6" s="17" t="s">
        <v>13</v>
      </c>
      <c r="B6" s="23" t="s">
        <v>30</v>
      </c>
      <c r="C6" s="23">
        <v>940159096</v>
      </c>
      <c r="D6" s="23" t="s">
        <v>87</v>
      </c>
      <c r="E6" s="12">
        <v>16</v>
      </c>
      <c r="F6" s="12">
        <v>6.72</v>
      </c>
      <c r="G6" s="12">
        <v>0.42</v>
      </c>
      <c r="H6" s="12">
        <v>7.5</v>
      </c>
      <c r="I6" s="12">
        <v>3.2</v>
      </c>
      <c r="J6" s="12">
        <v>0.42666666666666669</v>
      </c>
      <c r="K6" s="12">
        <v>-8.5</v>
      </c>
      <c r="L6" s="12">
        <v>-3.5199999999999996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</row>
    <row r="7" spans="1:103" ht="16.5" thickTop="1" x14ac:dyDescent="0.25">
      <c r="A7" s="18"/>
      <c r="B7"/>
      <c r="C7" s="23">
        <v>940185383</v>
      </c>
      <c r="D7" s="23" t="s">
        <v>68</v>
      </c>
      <c r="E7" s="12">
        <v>11</v>
      </c>
      <c r="F7" s="12">
        <v>2.5300000000000002</v>
      </c>
      <c r="G7" s="12">
        <v>0.23</v>
      </c>
      <c r="H7" s="12">
        <v>166.33500000000001</v>
      </c>
      <c r="I7" s="12">
        <v>67.179208593274311</v>
      </c>
      <c r="J7" s="12">
        <v>0.40387897071136147</v>
      </c>
      <c r="K7" s="12">
        <v>155.33500000000001</v>
      </c>
      <c r="L7" s="12">
        <v>64.649208593274309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</row>
    <row r="8" spans="1:103" ht="15.75" x14ac:dyDescent="0.25">
      <c r="A8" s="18"/>
      <c r="B8"/>
      <c r="C8" s="23">
        <v>940191969</v>
      </c>
      <c r="D8" s="23" t="s">
        <v>58</v>
      </c>
      <c r="E8" s="12">
        <v>22</v>
      </c>
      <c r="F8" s="12">
        <v>7.48</v>
      </c>
      <c r="G8" s="12">
        <v>0.34</v>
      </c>
      <c r="H8" s="12">
        <v>33.801574589855683</v>
      </c>
      <c r="I8" s="12">
        <v>6.7740831276498614</v>
      </c>
      <c r="J8" s="12">
        <v>0.20040732450620383</v>
      </c>
      <c r="K8" s="12">
        <v>11.801574589855683</v>
      </c>
      <c r="L8" s="12">
        <v>-0.705916872350139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</row>
    <row r="9" spans="1:103" ht="15.75" x14ac:dyDescent="0.25">
      <c r="A9" s="18"/>
      <c r="B9"/>
      <c r="C9" s="23">
        <v>940194177</v>
      </c>
      <c r="D9" s="23" t="s">
        <v>113</v>
      </c>
      <c r="E9" s="12">
        <v>6</v>
      </c>
      <c r="F9" s="12">
        <v>0.36</v>
      </c>
      <c r="G9" s="12">
        <v>0.06</v>
      </c>
      <c r="H9" s="12">
        <v>5.2243905939626938</v>
      </c>
      <c r="I9" s="12">
        <v>1.29511612402194</v>
      </c>
      <c r="J9" s="12">
        <v>0.24789802767017005</v>
      </c>
      <c r="K9" s="12">
        <v>-0.77560940603730621</v>
      </c>
      <c r="L9" s="12">
        <v>0.93511612402194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</row>
    <row r="10" spans="1:103" ht="15.75" x14ac:dyDescent="0.25">
      <c r="A10" s="18"/>
      <c r="B10"/>
      <c r="C10" s="23">
        <v>940219754</v>
      </c>
      <c r="D10" s="23" t="s">
        <v>121</v>
      </c>
      <c r="E10" s="12">
        <v>35</v>
      </c>
      <c r="F10" s="12">
        <v>7.35</v>
      </c>
      <c r="G10" s="12">
        <v>0.21</v>
      </c>
      <c r="H10" s="12">
        <v>49.999997999999998</v>
      </c>
      <c r="I10" s="12">
        <v>12.746381337829741</v>
      </c>
      <c r="J10" s="12">
        <v>0.2549276369537003</v>
      </c>
      <c r="K10" s="12">
        <v>14.999997999999998</v>
      </c>
      <c r="L10" s="12">
        <v>5.3963813378297409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</row>
    <row r="11" spans="1:103" ht="15.75" x14ac:dyDescent="0.25">
      <c r="A11" s="18"/>
      <c r="B11"/>
      <c r="C11" s="23">
        <v>940260590</v>
      </c>
      <c r="D11" s="23" t="s">
        <v>74</v>
      </c>
      <c r="E11" s="12">
        <v>10</v>
      </c>
      <c r="F11" s="12">
        <v>0.8</v>
      </c>
      <c r="G11" s="12">
        <v>0.08</v>
      </c>
      <c r="H11" s="12">
        <v>0</v>
      </c>
      <c r="I11" s="12">
        <v>-2.1747687999999998</v>
      </c>
      <c r="J11" s="12">
        <v>0</v>
      </c>
      <c r="K11" s="12">
        <v>-10</v>
      </c>
      <c r="L11" s="12">
        <v>-2.9747687999999997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</row>
    <row r="12" spans="1:103" ht="15.75" x14ac:dyDescent="0.25">
      <c r="A12" s="18"/>
      <c r="B12"/>
      <c r="C12" s="23">
        <v>940275849</v>
      </c>
      <c r="D12" s="23" t="s">
        <v>75</v>
      </c>
      <c r="E12" s="12">
        <v>21</v>
      </c>
      <c r="F12" s="12">
        <v>8.19</v>
      </c>
      <c r="G12" s="12">
        <v>0.38999999999999996</v>
      </c>
      <c r="H12" s="12">
        <v>104.259303582773</v>
      </c>
      <c r="I12" s="12">
        <v>48.199515587542201</v>
      </c>
      <c r="J12" s="12">
        <v>0.4623042158465589</v>
      </c>
      <c r="K12" s="12">
        <v>83.259303582773001</v>
      </c>
      <c r="L12" s="12">
        <v>40.009515587542204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</row>
    <row r="13" spans="1:103" ht="15.75" x14ac:dyDescent="0.25">
      <c r="A13" s="18"/>
      <c r="B13"/>
      <c r="C13" s="23">
        <v>940281242</v>
      </c>
      <c r="D13" s="23" t="s">
        <v>60</v>
      </c>
      <c r="E13" s="12">
        <v>21</v>
      </c>
      <c r="F13" s="12">
        <v>1.4700000000000002</v>
      </c>
      <c r="G13" s="12">
        <v>7.0000000000000007E-2</v>
      </c>
      <c r="H13" s="12">
        <v>0</v>
      </c>
      <c r="I13" s="12">
        <v>-1.08</v>
      </c>
      <c r="J13" s="12">
        <v>0</v>
      </c>
      <c r="K13" s="12">
        <v>-21</v>
      </c>
      <c r="L13" s="12">
        <v>-2.5500000000000003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</row>
    <row r="14" spans="1:103" ht="15.75" x14ac:dyDescent="0.25">
      <c r="A14" s="18"/>
      <c r="B14"/>
      <c r="C14" s="23">
        <v>940309358</v>
      </c>
      <c r="D14" s="23" t="s">
        <v>65</v>
      </c>
      <c r="E14" s="12">
        <v>15</v>
      </c>
      <c r="F14" s="12">
        <v>3.3</v>
      </c>
      <c r="G14" s="12">
        <v>0.22</v>
      </c>
      <c r="H14" s="12">
        <v>0</v>
      </c>
      <c r="I14" s="12">
        <v>0</v>
      </c>
      <c r="J14" s="12">
        <v>0</v>
      </c>
      <c r="K14" s="12">
        <v>-15</v>
      </c>
      <c r="L14" s="12">
        <v>-3.3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</row>
    <row r="15" spans="1:103" ht="15.75" x14ac:dyDescent="0.25">
      <c r="A15" s="18"/>
      <c r="B15"/>
      <c r="C15" s="23">
        <v>940314049</v>
      </c>
      <c r="D15" s="23" t="s">
        <v>105</v>
      </c>
      <c r="E15" s="12">
        <v>11</v>
      </c>
      <c r="F15" s="12">
        <v>3.08</v>
      </c>
      <c r="G15" s="12">
        <v>0.28000000000000003</v>
      </c>
      <c r="H15" s="12">
        <v>22.961947800000001</v>
      </c>
      <c r="I15" s="12">
        <v>8.0296948813196281</v>
      </c>
      <c r="J15" s="12">
        <v>0.34969572055727904</v>
      </c>
      <c r="K15" s="12">
        <v>11.961947800000001</v>
      </c>
      <c r="L15" s="12">
        <v>4.949694881319628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</row>
    <row r="16" spans="1:103" ht="15.75" x14ac:dyDescent="0.25">
      <c r="A16" s="18"/>
      <c r="B16"/>
      <c r="C16" s="23">
        <v>940314339</v>
      </c>
      <c r="D16" s="23" t="s">
        <v>117</v>
      </c>
      <c r="E16" s="12">
        <v>26</v>
      </c>
      <c r="F16" s="12">
        <v>6.76</v>
      </c>
      <c r="G16" s="12">
        <v>0.26</v>
      </c>
      <c r="H16" s="12">
        <v>76.022356479999999</v>
      </c>
      <c r="I16" s="12">
        <v>6.7844396037081856</v>
      </c>
      <c r="J16" s="12">
        <v>8.9242690148562273E-2</v>
      </c>
      <c r="K16" s="12">
        <v>50.022356479999999</v>
      </c>
      <c r="L16" s="12">
        <v>2.4439603708185764E-2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</row>
    <row r="17" spans="1:103" s="27" customFormat="1" ht="15.75" x14ac:dyDescent="0.25">
      <c r="A17" s="18"/>
      <c r="B17"/>
      <c r="C17" s="23">
        <v>940320819</v>
      </c>
      <c r="D17" s="23" t="s">
        <v>73</v>
      </c>
      <c r="E17" s="12">
        <v>30</v>
      </c>
      <c r="F17" s="12">
        <v>4.5</v>
      </c>
      <c r="G17" s="12">
        <v>0.15</v>
      </c>
      <c r="H17" s="12">
        <v>0</v>
      </c>
      <c r="I17" s="12">
        <v>-2.5999899999999996</v>
      </c>
      <c r="J17" s="12">
        <v>0</v>
      </c>
      <c r="K17" s="12">
        <v>-30</v>
      </c>
      <c r="L17" s="12">
        <v>-7.09999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</row>
    <row r="18" spans="1:103" ht="15.75" x14ac:dyDescent="0.25">
      <c r="A18" s="18"/>
      <c r="B18"/>
      <c r="C18" s="23">
        <v>940327469</v>
      </c>
      <c r="D18" s="23" t="s">
        <v>116</v>
      </c>
      <c r="E18" s="12">
        <v>28</v>
      </c>
      <c r="F18" s="12">
        <v>4.4800000000000004</v>
      </c>
      <c r="G18" s="12">
        <v>0.16</v>
      </c>
      <c r="H18" s="12">
        <v>26.039000000000001</v>
      </c>
      <c r="I18" s="12">
        <v>11.2644012772379</v>
      </c>
      <c r="J18" s="12">
        <v>0.43259730701017318</v>
      </c>
      <c r="K18" s="12">
        <v>-1.9609999999999985</v>
      </c>
      <c r="L18" s="12">
        <v>6.7844012772378992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</row>
    <row r="19" spans="1:103" ht="15.75" x14ac:dyDescent="0.25">
      <c r="A19" s="18"/>
      <c r="B19"/>
      <c r="C19" s="23">
        <v>940336783</v>
      </c>
      <c r="D19" s="23" t="s">
        <v>81</v>
      </c>
      <c r="E19" s="12">
        <v>29</v>
      </c>
      <c r="F19" s="12">
        <v>6.96</v>
      </c>
      <c r="G19" s="12">
        <v>0.24</v>
      </c>
      <c r="H19" s="12">
        <v>73.581426576061943</v>
      </c>
      <c r="I19" s="12">
        <v>19.611673843883008</v>
      </c>
      <c r="J19" s="12">
        <v>0.26653022041656399</v>
      </c>
      <c r="K19" s="12">
        <v>44.581426576061943</v>
      </c>
      <c r="L19" s="12">
        <v>12.651673843883007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</row>
    <row r="20" spans="1:103" s="28" customFormat="1" ht="15.75" x14ac:dyDescent="0.25">
      <c r="A20" s="18"/>
      <c r="B20"/>
      <c r="C20" s="23">
        <v>940341188</v>
      </c>
      <c r="D20" s="23" t="s">
        <v>111</v>
      </c>
      <c r="E20" s="12">
        <v>20</v>
      </c>
      <c r="F20" s="12">
        <v>7.8000000000000007</v>
      </c>
      <c r="G20" s="12">
        <v>0.39</v>
      </c>
      <c r="H20" s="12">
        <v>26.990094236429311</v>
      </c>
      <c r="I20" s="12">
        <v>5.6190472485149705</v>
      </c>
      <c r="J20" s="12">
        <v>0.20818924155258339</v>
      </c>
      <c r="K20" s="12">
        <v>6.9900942364293108</v>
      </c>
      <c r="L20" s="12">
        <v>-2.1809527514850302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</row>
    <row r="21" spans="1:103" s="28" customFormat="1" ht="15.75" x14ac:dyDescent="0.25">
      <c r="A21" s="18"/>
      <c r="B21"/>
      <c r="C21" s="23">
        <v>940344401</v>
      </c>
      <c r="D21" s="23" t="s">
        <v>51</v>
      </c>
      <c r="E21" s="12">
        <v>27</v>
      </c>
      <c r="F21" s="12">
        <v>8.64</v>
      </c>
      <c r="G21" s="12">
        <v>0.32</v>
      </c>
      <c r="H21" s="12">
        <v>113.311016321195</v>
      </c>
      <c r="I21" s="12">
        <v>48.669573213629</v>
      </c>
      <c r="J21" s="12">
        <v>0.42952198995081542</v>
      </c>
      <c r="K21" s="12">
        <v>86.311016321194998</v>
      </c>
      <c r="L21" s="12">
        <v>40.029573213629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</row>
    <row r="22" spans="1:103" ht="15.75" x14ac:dyDescent="0.25">
      <c r="A22" s="18"/>
      <c r="B22"/>
      <c r="C22" s="23">
        <v>940350696</v>
      </c>
      <c r="D22" s="23" t="s">
        <v>124</v>
      </c>
      <c r="E22" s="12">
        <v>12</v>
      </c>
      <c r="F22" s="12">
        <v>3.12</v>
      </c>
      <c r="G22" s="12">
        <v>0.26</v>
      </c>
      <c r="H22" s="12">
        <v>0</v>
      </c>
      <c r="I22" s="12">
        <v>0</v>
      </c>
      <c r="J22" s="12">
        <v>0</v>
      </c>
      <c r="K22" s="12">
        <v>-12</v>
      </c>
      <c r="L22" s="12">
        <v>-3.12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</row>
    <row r="23" spans="1:103" ht="15.75" x14ac:dyDescent="0.25">
      <c r="A23" s="18"/>
      <c r="B23"/>
      <c r="C23" s="23">
        <v>940351708</v>
      </c>
      <c r="D23" s="23" t="s">
        <v>61</v>
      </c>
      <c r="E23" s="12">
        <v>31</v>
      </c>
      <c r="F23" s="12">
        <v>11.16</v>
      </c>
      <c r="G23" s="12">
        <v>0.36</v>
      </c>
      <c r="H23" s="12">
        <v>97.10714999999999</v>
      </c>
      <c r="I23" s="12">
        <v>36.233477615807004</v>
      </c>
      <c r="J23" s="12">
        <v>0.37312883362148935</v>
      </c>
      <c r="K23" s="12">
        <v>66.10714999999999</v>
      </c>
      <c r="L23" s="12">
        <v>25.073477615807004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</row>
    <row r="24" spans="1:103" ht="15.75" x14ac:dyDescent="0.25">
      <c r="A24" s="18"/>
      <c r="B24"/>
      <c r="C24" s="23">
        <v>940353189</v>
      </c>
      <c r="D24" s="23" t="s">
        <v>99</v>
      </c>
      <c r="E24" s="12">
        <v>19</v>
      </c>
      <c r="F24" s="12">
        <v>4.5599999999999996</v>
      </c>
      <c r="G24" s="12">
        <v>0.24</v>
      </c>
      <c r="H24" s="12">
        <v>56.685379971867498</v>
      </c>
      <c r="I24" s="12">
        <v>13.6906787161028</v>
      </c>
      <c r="J24" s="12">
        <v>0.24152045417879134</v>
      </c>
      <c r="K24" s="12">
        <v>37.685379971867498</v>
      </c>
      <c r="L24" s="12">
        <v>9.1306787161027998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</row>
    <row r="25" spans="1:103" ht="15.75" x14ac:dyDescent="0.25">
      <c r="A25" s="18"/>
      <c r="B25"/>
      <c r="C25" s="23">
        <v>940360392</v>
      </c>
      <c r="D25" s="23" t="s">
        <v>115</v>
      </c>
      <c r="E25" s="12">
        <v>19</v>
      </c>
      <c r="F25" s="12">
        <v>2.09</v>
      </c>
      <c r="G25" s="12">
        <v>0.10999999999999999</v>
      </c>
      <c r="H25" s="12">
        <v>-14.0884911273647</v>
      </c>
      <c r="I25" s="12">
        <v>-14.658003127364701</v>
      </c>
      <c r="J25" s="12">
        <v>1.0404239172847838</v>
      </c>
      <c r="K25" s="12">
        <v>-33.088491127364698</v>
      </c>
      <c r="L25" s="12">
        <v>-16.748003127364701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</row>
    <row r="26" spans="1:103" ht="15.75" x14ac:dyDescent="0.25">
      <c r="A26" s="18"/>
      <c r="B26"/>
      <c r="C26" s="23">
        <v>940361466</v>
      </c>
      <c r="D26" s="23" t="s">
        <v>98</v>
      </c>
      <c r="E26" s="12">
        <v>29</v>
      </c>
      <c r="F26" s="12">
        <v>8.6999999999999993</v>
      </c>
      <c r="G26" s="12">
        <v>0.3</v>
      </c>
      <c r="H26" s="12">
        <v>6.0482622347932002</v>
      </c>
      <c r="I26" s="12">
        <v>1.5362588265003998</v>
      </c>
      <c r="J26" s="12">
        <v>0.2540000361860843</v>
      </c>
      <c r="K26" s="12">
        <v>-22.951737765206801</v>
      </c>
      <c r="L26" s="12">
        <v>-7.1637411734995995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</row>
    <row r="27" spans="1:103" ht="15.75" x14ac:dyDescent="0.25">
      <c r="A27" s="18"/>
      <c r="B27"/>
      <c r="C27" s="23">
        <v>940365112</v>
      </c>
      <c r="D27" s="23" t="s">
        <v>56</v>
      </c>
      <c r="E27" s="12">
        <v>32</v>
      </c>
      <c r="F27" s="12">
        <v>3.52</v>
      </c>
      <c r="G27" s="12">
        <v>0.11</v>
      </c>
      <c r="H27" s="12">
        <v>41.945900936571697</v>
      </c>
      <c r="I27" s="12">
        <v>22.271472022448499</v>
      </c>
      <c r="J27" s="12">
        <v>0.53095705480557454</v>
      </c>
      <c r="K27" s="12">
        <v>9.9459009365716966</v>
      </c>
      <c r="L27" s="12">
        <v>18.7514720224485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</row>
    <row r="28" spans="1:103" ht="15.75" x14ac:dyDescent="0.25">
      <c r="A28" s="18"/>
      <c r="B28"/>
      <c r="C28" s="23">
        <v>940374176</v>
      </c>
      <c r="D28" s="23" t="s">
        <v>55</v>
      </c>
      <c r="E28" s="12">
        <v>35</v>
      </c>
      <c r="F28" s="12">
        <v>12.95</v>
      </c>
      <c r="G28" s="12">
        <v>0.37</v>
      </c>
      <c r="H28" s="12">
        <v>40.526000000000003</v>
      </c>
      <c r="I28" s="12">
        <v>19.892712400000001</v>
      </c>
      <c r="J28" s="12">
        <v>0.49086296204905489</v>
      </c>
      <c r="K28" s="12">
        <v>5.5260000000000034</v>
      </c>
      <c r="L28" s="12">
        <v>6.9427124000000013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</row>
    <row r="29" spans="1:103" ht="15.75" x14ac:dyDescent="0.25">
      <c r="A29" s="18"/>
      <c r="B29" s="23" t="s">
        <v>131</v>
      </c>
      <c r="C29" s="23"/>
      <c r="D29" s="23"/>
      <c r="E29" s="12">
        <v>505</v>
      </c>
      <c r="F29" s="12">
        <v>126.52000000000001</v>
      </c>
      <c r="G29" s="12">
        <v>0.25053465346534654</v>
      </c>
      <c r="H29" s="12">
        <v>934.25031019614528</v>
      </c>
      <c r="I29" s="12">
        <v>312.48497249210482</v>
      </c>
      <c r="J29" s="12">
        <v>0.33447671259161671</v>
      </c>
      <c r="K29" s="12">
        <v>429.25031019614528</v>
      </c>
      <c r="L29" s="12">
        <v>185.96497249210475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</row>
    <row r="30" spans="1:103" ht="15.75" x14ac:dyDescent="0.25">
      <c r="A30" s="18"/>
      <c r="B30" s="23" t="s">
        <v>33</v>
      </c>
      <c r="C30" s="23">
        <v>940355363</v>
      </c>
      <c r="D30" s="23" t="s">
        <v>125</v>
      </c>
      <c r="E30" s="12">
        <v>24</v>
      </c>
      <c r="F30" s="12">
        <v>5.76</v>
      </c>
      <c r="G30" s="12">
        <v>0.24</v>
      </c>
      <c r="H30" s="12">
        <v>393.02600000000001</v>
      </c>
      <c r="I30" s="12">
        <v>4.6274652999999795</v>
      </c>
      <c r="J30" s="12">
        <v>1.1773941927506016E-2</v>
      </c>
      <c r="K30" s="12">
        <v>369.02600000000001</v>
      </c>
      <c r="L30" s="12">
        <v>-1.1325347000000203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</row>
    <row r="31" spans="1:103" ht="15.75" x14ac:dyDescent="0.25">
      <c r="A31" s="18"/>
      <c r="B31"/>
      <c r="C31" s="23">
        <v>940358810</v>
      </c>
      <c r="D31" s="23" t="s">
        <v>120</v>
      </c>
      <c r="E31" s="12">
        <v>27</v>
      </c>
      <c r="F31" s="12">
        <v>8.1</v>
      </c>
      <c r="G31" s="12">
        <v>0.3</v>
      </c>
      <c r="H31" s="12">
        <v>22.12</v>
      </c>
      <c r="I31" s="12">
        <v>15.49</v>
      </c>
      <c r="J31" s="12">
        <v>0.70027124773960214</v>
      </c>
      <c r="K31" s="12">
        <v>-4.879999999999999</v>
      </c>
      <c r="L31" s="12">
        <v>7.3900000000000006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</row>
    <row r="32" spans="1:103" ht="15.75" x14ac:dyDescent="0.25">
      <c r="A32" s="18"/>
      <c r="B32" s="23" t="s">
        <v>134</v>
      </c>
      <c r="C32" s="23"/>
      <c r="D32" s="23"/>
      <c r="E32" s="12">
        <v>51</v>
      </c>
      <c r="F32" s="12">
        <v>13.86</v>
      </c>
      <c r="G32" s="12">
        <v>0.27176470588235291</v>
      </c>
      <c r="H32" s="12">
        <v>415.14600000000002</v>
      </c>
      <c r="I32" s="12">
        <v>20.117465299999978</v>
      </c>
      <c r="J32" s="12">
        <v>4.8458771853757417E-2</v>
      </c>
      <c r="K32" s="12">
        <v>364.14600000000002</v>
      </c>
      <c r="L32" s="12">
        <v>6.2574652999999802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</row>
    <row r="33" spans="1:103" ht="15.75" x14ac:dyDescent="0.25">
      <c r="A33" s="18"/>
      <c r="B33" s="23" t="s">
        <v>40</v>
      </c>
      <c r="C33" s="23">
        <v>940330869</v>
      </c>
      <c r="D33" s="23" t="s">
        <v>107</v>
      </c>
      <c r="E33" s="12">
        <v>21</v>
      </c>
      <c r="F33" s="12">
        <v>7.35</v>
      </c>
      <c r="G33" s="12">
        <v>0.35</v>
      </c>
      <c r="H33" s="12">
        <v>0.36799999999999999</v>
      </c>
      <c r="I33" s="12">
        <v>2.1622226000000002</v>
      </c>
      <c r="J33" s="12">
        <v>5.8756048913043486</v>
      </c>
      <c r="K33" s="12">
        <v>-20.632000000000001</v>
      </c>
      <c r="L33" s="12">
        <v>-5.1877773999999999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</row>
    <row r="34" spans="1:103" ht="15.75" x14ac:dyDescent="0.25">
      <c r="A34" s="18"/>
      <c r="B34"/>
      <c r="C34" s="23">
        <v>940340766</v>
      </c>
      <c r="D34" s="23" t="s">
        <v>86</v>
      </c>
      <c r="E34" s="12">
        <v>10</v>
      </c>
      <c r="F34" s="12">
        <v>4.6999999999999993</v>
      </c>
      <c r="G34" s="12">
        <v>0.46999999999999992</v>
      </c>
      <c r="H34" s="12">
        <v>0</v>
      </c>
      <c r="I34" s="12">
        <v>-1.0775988976693001</v>
      </c>
      <c r="J34" s="12">
        <v>0</v>
      </c>
      <c r="K34" s="12">
        <v>-10</v>
      </c>
      <c r="L34" s="12">
        <v>-5.7775988976692991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</row>
    <row r="35" spans="1:103" ht="15.75" x14ac:dyDescent="0.25">
      <c r="A35" s="18"/>
      <c r="B35"/>
      <c r="C35" s="23">
        <v>940354604</v>
      </c>
      <c r="D35" s="23" t="s">
        <v>89</v>
      </c>
      <c r="E35" s="12">
        <v>8</v>
      </c>
      <c r="F35" s="12">
        <v>3.2</v>
      </c>
      <c r="G35" s="12">
        <v>0.4</v>
      </c>
      <c r="H35" s="12">
        <v>0</v>
      </c>
      <c r="I35" s="12">
        <v>0</v>
      </c>
      <c r="J35" s="12">
        <v>0</v>
      </c>
      <c r="K35" s="12">
        <v>-8</v>
      </c>
      <c r="L35" s="12">
        <v>-3.2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</row>
    <row r="36" spans="1:103" ht="15.75" x14ac:dyDescent="0.25">
      <c r="A36" s="18"/>
      <c r="B36"/>
      <c r="C36" s="23">
        <v>940366122</v>
      </c>
      <c r="D36" s="23" t="s">
        <v>64</v>
      </c>
      <c r="E36" s="12">
        <v>26</v>
      </c>
      <c r="F36" s="12">
        <v>11.96</v>
      </c>
      <c r="G36" s="12">
        <v>0.46</v>
      </c>
      <c r="H36" s="12">
        <v>114.5</v>
      </c>
      <c r="I36" s="12">
        <v>-9.3972712000000005</v>
      </c>
      <c r="J36" s="12">
        <v>-8.2072237554585162E-2</v>
      </c>
      <c r="K36" s="12">
        <v>88.5</v>
      </c>
      <c r="L36" s="12">
        <v>-21.3572712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</row>
    <row r="37" spans="1:103" ht="15.75" x14ac:dyDescent="0.25">
      <c r="A37" s="18"/>
      <c r="B37" s="23" t="s">
        <v>137</v>
      </c>
      <c r="C37" s="23"/>
      <c r="D37" s="23"/>
      <c r="E37" s="12">
        <v>65</v>
      </c>
      <c r="F37" s="12">
        <v>27.21</v>
      </c>
      <c r="G37" s="12">
        <v>0.41861538461538461</v>
      </c>
      <c r="H37" s="12">
        <v>114.86799999999999</v>
      </c>
      <c r="I37" s="12">
        <v>-8.3126474976692997</v>
      </c>
      <c r="J37" s="12">
        <v>-7.2366955963969942E-2</v>
      </c>
      <c r="K37" s="12">
        <v>49.867999999999995</v>
      </c>
      <c r="L37" s="12">
        <v>-35.522647497669297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</row>
    <row r="38" spans="1:103" ht="15.75" x14ac:dyDescent="0.25">
      <c r="A38" s="18"/>
      <c r="B38" s="23" t="s">
        <v>32</v>
      </c>
      <c r="C38" s="23">
        <v>940327951</v>
      </c>
      <c r="D38" s="23" t="s">
        <v>128</v>
      </c>
      <c r="E38" s="12">
        <v>26</v>
      </c>
      <c r="F38" s="12">
        <v>6.5</v>
      </c>
      <c r="G38" s="12">
        <v>0.25</v>
      </c>
      <c r="H38" s="12">
        <v>40.363999999999997</v>
      </c>
      <c r="I38" s="12">
        <v>19.428685757237901</v>
      </c>
      <c r="J38" s="12">
        <v>0.4813369774362774</v>
      </c>
      <c r="K38" s="12">
        <v>14.363999999999997</v>
      </c>
      <c r="L38" s="12">
        <v>12.928685757237901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</row>
    <row r="39" spans="1:103" ht="15.75" x14ac:dyDescent="0.25">
      <c r="A39" s="18"/>
      <c r="B39" s="23" t="s">
        <v>139</v>
      </c>
      <c r="C39" s="23"/>
      <c r="D39" s="23"/>
      <c r="E39" s="12">
        <v>26</v>
      </c>
      <c r="F39" s="12">
        <v>6.5</v>
      </c>
      <c r="G39" s="12">
        <v>0.25</v>
      </c>
      <c r="H39" s="12">
        <v>40.363999999999997</v>
      </c>
      <c r="I39" s="12">
        <v>19.428685757237901</v>
      </c>
      <c r="J39" s="12">
        <v>0.4813369774362774</v>
      </c>
      <c r="K39" s="12">
        <v>14.363999999999997</v>
      </c>
      <c r="L39" s="12">
        <v>12.928685757237901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</row>
    <row r="40" spans="1:103" ht="15.75" x14ac:dyDescent="0.25">
      <c r="A40" s="18"/>
      <c r="B40" s="23" t="s">
        <v>34</v>
      </c>
      <c r="C40" s="23">
        <v>940324627</v>
      </c>
      <c r="D40" s="23" t="s">
        <v>70</v>
      </c>
      <c r="E40" s="12">
        <v>30</v>
      </c>
      <c r="F40" s="12">
        <v>11.1</v>
      </c>
      <c r="G40" s="12">
        <v>0.37</v>
      </c>
      <c r="H40" s="12">
        <v>1577.91</v>
      </c>
      <c r="I40" s="12">
        <v>434.11</v>
      </c>
      <c r="J40" s="12">
        <v>0.27511708525834805</v>
      </c>
      <c r="K40" s="12">
        <v>1547.91</v>
      </c>
      <c r="L40" s="12">
        <v>423.01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</row>
    <row r="41" spans="1:103" ht="15.75" x14ac:dyDescent="0.25">
      <c r="A41" s="18"/>
      <c r="B41"/>
      <c r="C41" s="23">
        <v>940337336</v>
      </c>
      <c r="D41" s="23" t="s">
        <v>59</v>
      </c>
      <c r="E41" s="12">
        <v>29</v>
      </c>
      <c r="F41" s="12">
        <v>9.2799999999999994</v>
      </c>
      <c r="G41" s="12">
        <v>0.31999999999999995</v>
      </c>
      <c r="H41" s="12"/>
      <c r="I41" s="12"/>
      <c r="J41" s="12">
        <v>0</v>
      </c>
      <c r="K41" s="12">
        <v>-29</v>
      </c>
      <c r="L41" s="12">
        <v>-9.2799999999999994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</row>
    <row r="42" spans="1:103" ht="15.75" x14ac:dyDescent="0.25">
      <c r="A42" s="18"/>
      <c r="B42" s="23" t="s">
        <v>140</v>
      </c>
      <c r="C42" s="23"/>
      <c r="D42" s="23"/>
      <c r="E42" s="12">
        <v>59</v>
      </c>
      <c r="F42" s="12">
        <v>20.38</v>
      </c>
      <c r="G42" s="12">
        <v>0.34542372881355932</v>
      </c>
      <c r="H42" s="12">
        <v>1577.91</v>
      </c>
      <c r="I42" s="12">
        <v>434.11</v>
      </c>
      <c r="J42" s="12">
        <v>0.27511708525834805</v>
      </c>
      <c r="K42" s="12">
        <v>1518.91</v>
      </c>
      <c r="L42" s="12">
        <v>413.73</v>
      </c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</row>
    <row r="43" spans="1:103" ht="15.75" x14ac:dyDescent="0.25">
      <c r="A43" s="18"/>
      <c r="B43" s="23" t="s">
        <v>31</v>
      </c>
      <c r="C43" s="23">
        <v>940243672</v>
      </c>
      <c r="D43" s="23" t="s">
        <v>108</v>
      </c>
      <c r="E43" s="12">
        <v>5</v>
      </c>
      <c r="F43" s="12">
        <v>2.1</v>
      </c>
      <c r="G43" s="12">
        <v>0.42000000000000004</v>
      </c>
      <c r="H43" s="12">
        <v>0</v>
      </c>
      <c r="I43" s="12">
        <v>0.38168000000000002</v>
      </c>
      <c r="J43" s="12">
        <v>0</v>
      </c>
      <c r="K43" s="12">
        <v>-5</v>
      </c>
      <c r="L43" s="12">
        <v>-1.7183200000000001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</row>
    <row r="44" spans="1:103" ht="15.75" x14ac:dyDescent="0.25">
      <c r="A44" s="18"/>
      <c r="B44"/>
      <c r="C44" s="23">
        <v>940302138</v>
      </c>
      <c r="D44" s="23" t="s">
        <v>96</v>
      </c>
      <c r="E44" s="12">
        <v>34</v>
      </c>
      <c r="F44" s="12">
        <v>3.74</v>
      </c>
      <c r="G44" s="12">
        <v>0.11</v>
      </c>
      <c r="H44" s="12">
        <v>41.8</v>
      </c>
      <c r="I44" s="12">
        <v>24.2</v>
      </c>
      <c r="J44" s="12">
        <v>0.57894736842105265</v>
      </c>
      <c r="K44" s="12">
        <v>7.7999999999999972</v>
      </c>
      <c r="L44" s="12">
        <v>20.46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</row>
    <row r="45" spans="1:103" ht="15.75" x14ac:dyDescent="0.25">
      <c r="A45" s="18"/>
      <c r="B45"/>
      <c r="C45" s="23">
        <v>940314050</v>
      </c>
      <c r="D45" s="23" t="s">
        <v>67</v>
      </c>
      <c r="E45" s="12">
        <v>6</v>
      </c>
      <c r="F45" s="12">
        <v>2.2800000000000002</v>
      </c>
      <c r="G45" s="12">
        <v>0.38000000000000006</v>
      </c>
      <c r="H45" s="12">
        <v>55.046241851585698</v>
      </c>
      <c r="I45" s="12">
        <v>20.052784337258501</v>
      </c>
      <c r="J45" s="12">
        <v>0.36428979822681296</v>
      </c>
      <c r="K45" s="12">
        <v>49.046241851585698</v>
      </c>
      <c r="L45" s="12">
        <v>17.7727843372585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</row>
    <row r="46" spans="1:103" ht="15.75" x14ac:dyDescent="0.25">
      <c r="A46" s="18"/>
      <c r="B46"/>
      <c r="C46" s="23">
        <v>940314053</v>
      </c>
      <c r="D46" s="23" t="s">
        <v>80</v>
      </c>
      <c r="E46" s="12">
        <v>27</v>
      </c>
      <c r="F46" s="12">
        <v>7.5600000000000005</v>
      </c>
      <c r="G46" s="12">
        <v>0.28000000000000003</v>
      </c>
      <c r="H46" s="12">
        <v>40.027469350967401</v>
      </c>
      <c r="I46" s="12">
        <v>7.4685637996498002</v>
      </c>
      <c r="J46" s="12">
        <v>0.18658596011064829</v>
      </c>
      <c r="K46" s="12">
        <v>13.027469350967401</v>
      </c>
      <c r="L46" s="12">
        <v>-9.1436200350200281E-2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</row>
    <row r="47" spans="1:103" ht="15.75" x14ac:dyDescent="0.25">
      <c r="A47" s="18"/>
      <c r="B47"/>
      <c r="C47" s="23">
        <v>940352208</v>
      </c>
      <c r="D47" s="23" t="s">
        <v>93</v>
      </c>
      <c r="E47" s="12">
        <v>9</v>
      </c>
      <c r="F47" s="12">
        <v>1.17</v>
      </c>
      <c r="G47" s="12">
        <v>0.13</v>
      </c>
      <c r="H47" s="12">
        <v>0</v>
      </c>
      <c r="I47" s="12">
        <v>-0.48234699999999997</v>
      </c>
      <c r="J47" s="12">
        <v>0</v>
      </c>
      <c r="K47" s="12">
        <v>-9</v>
      </c>
      <c r="L47" s="12">
        <v>-1.6523469999999998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</row>
    <row r="48" spans="1:103" ht="15.75" x14ac:dyDescent="0.25">
      <c r="A48" s="18"/>
      <c r="B48"/>
      <c r="C48" s="23">
        <v>940352209</v>
      </c>
      <c r="D48" s="23" t="s">
        <v>76</v>
      </c>
      <c r="E48" s="12">
        <v>28</v>
      </c>
      <c r="F48" s="12">
        <v>2.2400000000000002</v>
      </c>
      <c r="G48" s="12">
        <v>0.08</v>
      </c>
      <c r="H48" s="12">
        <v>15.412843701051601</v>
      </c>
      <c r="I48" s="12">
        <v>0.83080280906990089</v>
      </c>
      <c r="J48" s="12">
        <v>5.3903278667077906E-2</v>
      </c>
      <c r="K48" s="12">
        <v>-12.587156298948399</v>
      </c>
      <c r="L48" s="12">
        <v>-1.4091971909300993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</row>
    <row r="49" spans="1:103" ht="15.75" x14ac:dyDescent="0.25">
      <c r="A49" s="18"/>
      <c r="B49"/>
      <c r="C49" s="23">
        <v>940377750</v>
      </c>
      <c r="D49" s="23" t="s">
        <v>82</v>
      </c>
      <c r="E49" s="12">
        <v>12</v>
      </c>
      <c r="F49" s="12">
        <v>1.6800000000000002</v>
      </c>
      <c r="G49" s="12">
        <v>0.14000000000000001</v>
      </c>
      <c r="H49" s="12">
        <v>33.6</v>
      </c>
      <c r="I49" s="12">
        <v>11.790357498133801</v>
      </c>
      <c r="J49" s="12">
        <v>0.35090349696826789</v>
      </c>
      <c r="K49" s="12">
        <v>21.6</v>
      </c>
      <c r="L49" s="12">
        <v>10.110357498133801</v>
      </c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</row>
    <row r="50" spans="1:103" ht="15.75" x14ac:dyDescent="0.25">
      <c r="A50" s="18"/>
      <c r="B50" s="23" t="s">
        <v>133</v>
      </c>
      <c r="C50" s="23"/>
      <c r="D50" s="23"/>
      <c r="E50" s="12">
        <v>121</v>
      </c>
      <c r="F50" s="12">
        <v>20.770000000000003</v>
      </c>
      <c r="G50" s="12">
        <v>0.17165289256198349</v>
      </c>
      <c r="H50" s="12">
        <v>185.88655490360469</v>
      </c>
      <c r="I50" s="12">
        <v>64.241841444111998</v>
      </c>
      <c r="J50" s="12">
        <v>0.34559703082036208</v>
      </c>
      <c r="K50" s="12">
        <v>64.88655490360469</v>
      </c>
      <c r="L50" s="12">
        <v>43.471841444112002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</row>
    <row r="51" spans="1:103" ht="15.75" x14ac:dyDescent="0.25">
      <c r="A51" s="18"/>
      <c r="B51" s="23" t="s">
        <v>37</v>
      </c>
      <c r="C51" s="23">
        <v>940294522</v>
      </c>
      <c r="D51" s="23" t="s">
        <v>126</v>
      </c>
      <c r="E51" s="12">
        <v>28</v>
      </c>
      <c r="F51" s="12">
        <v>6.72</v>
      </c>
      <c r="G51" s="12">
        <v>0.24</v>
      </c>
      <c r="H51" s="12">
        <v>46.617375840586</v>
      </c>
      <c r="I51" s="12">
        <v>13.436265402175</v>
      </c>
      <c r="J51" s="12">
        <v>0.28822440473959765</v>
      </c>
      <c r="K51" s="12">
        <v>18.617375840586</v>
      </c>
      <c r="L51" s="12">
        <v>6.7162654021749999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</row>
    <row r="52" spans="1:103" ht="15.75" x14ac:dyDescent="0.25">
      <c r="A52" s="18"/>
      <c r="B52" s="23" t="s">
        <v>135</v>
      </c>
      <c r="C52" s="23"/>
      <c r="D52" s="23"/>
      <c r="E52" s="12">
        <v>28</v>
      </c>
      <c r="F52" s="12">
        <v>6.72</v>
      </c>
      <c r="G52" s="12">
        <v>0.24</v>
      </c>
      <c r="H52" s="12">
        <v>46.617375840586</v>
      </c>
      <c r="I52" s="12">
        <v>13.436265402175</v>
      </c>
      <c r="J52" s="12">
        <v>0.28822440473959765</v>
      </c>
      <c r="K52" s="12">
        <v>18.617375840586</v>
      </c>
      <c r="L52" s="12">
        <v>6.7162654021749999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</row>
    <row r="53" spans="1:103" ht="15.75" x14ac:dyDescent="0.25">
      <c r="A53" s="18"/>
      <c r="B53" s="23" t="s">
        <v>36</v>
      </c>
      <c r="C53" s="23">
        <v>940292366</v>
      </c>
      <c r="D53" s="23" t="s">
        <v>104</v>
      </c>
      <c r="E53" s="12">
        <v>13</v>
      </c>
      <c r="F53" s="12">
        <v>6.24</v>
      </c>
      <c r="G53" s="12">
        <v>0.48000000000000004</v>
      </c>
      <c r="H53" s="12">
        <v>262.35399999999998</v>
      </c>
      <c r="I53" s="12">
        <v>180.87537359999999</v>
      </c>
      <c r="J53" s="12">
        <v>0.68943249807511986</v>
      </c>
      <c r="K53" s="12">
        <v>249.35399999999998</v>
      </c>
      <c r="L53" s="12">
        <v>174.63537359999998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</row>
    <row r="54" spans="1:103" ht="15.75" x14ac:dyDescent="0.25">
      <c r="A54" s="18"/>
      <c r="B54" s="23" t="s">
        <v>136</v>
      </c>
      <c r="C54" s="23"/>
      <c r="D54" s="23"/>
      <c r="E54" s="12">
        <v>13</v>
      </c>
      <c r="F54" s="12">
        <v>6.24</v>
      </c>
      <c r="G54" s="12">
        <v>0.48000000000000004</v>
      </c>
      <c r="H54" s="12">
        <v>262.35399999999998</v>
      </c>
      <c r="I54" s="12">
        <v>180.87537359999999</v>
      </c>
      <c r="J54" s="12">
        <v>0.68943249807511986</v>
      </c>
      <c r="K54" s="12">
        <v>249.35399999999998</v>
      </c>
      <c r="L54" s="12">
        <v>174.63537359999998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</row>
    <row r="55" spans="1:103" ht="16.5" thickBot="1" x14ac:dyDescent="0.3">
      <c r="A55" s="18"/>
      <c r="B55" s="23" t="s">
        <v>35</v>
      </c>
      <c r="C55" s="23">
        <v>940251133</v>
      </c>
      <c r="D55" s="23" t="s">
        <v>97</v>
      </c>
      <c r="E55" s="12">
        <v>30</v>
      </c>
      <c r="F55" s="12">
        <v>9.3000000000000007</v>
      </c>
      <c r="G55" s="12">
        <v>0.31</v>
      </c>
      <c r="H55" s="12">
        <v>109.0842399</v>
      </c>
      <c r="I55" s="12">
        <v>18.538294999999998</v>
      </c>
      <c r="J55" s="12">
        <v>0.16994476027879438</v>
      </c>
      <c r="K55" s="12">
        <v>79.0842399</v>
      </c>
      <c r="L55" s="12">
        <v>9.2382949999999973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</row>
    <row r="56" spans="1:103" ht="16.5" thickTop="1" x14ac:dyDescent="0.25">
      <c r="A56" s="18"/>
      <c r="B56"/>
      <c r="C56" s="23">
        <v>940251254</v>
      </c>
      <c r="D56" s="23" t="s">
        <v>54</v>
      </c>
      <c r="E56" s="12">
        <v>21</v>
      </c>
      <c r="F56" s="12">
        <v>5.04</v>
      </c>
      <c r="G56" s="12">
        <v>0.24</v>
      </c>
      <c r="H56" s="12">
        <v>18.714048699999999</v>
      </c>
      <c r="I56" s="12">
        <v>5.3027512000000003</v>
      </c>
      <c r="J56" s="12">
        <v>0.28335670623749099</v>
      </c>
      <c r="K56" s="12">
        <v>-2.2859513000000007</v>
      </c>
      <c r="L56" s="12">
        <v>0.2627512000000003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</row>
    <row r="57" spans="1:103" ht="15.75" x14ac:dyDescent="0.25">
      <c r="A57" s="18"/>
      <c r="B57"/>
      <c r="C57" s="23">
        <v>940323130</v>
      </c>
      <c r="D57" s="23" t="s">
        <v>106</v>
      </c>
      <c r="E57" s="12">
        <v>25</v>
      </c>
      <c r="F57" s="12">
        <v>7.5</v>
      </c>
      <c r="G57" s="12">
        <v>0.3</v>
      </c>
      <c r="H57" s="12">
        <v>506.33397499999995</v>
      </c>
      <c r="I57" s="12">
        <v>232.59268000000003</v>
      </c>
      <c r="J57" s="12">
        <v>0.45936613279802141</v>
      </c>
      <c r="K57" s="12">
        <v>481.33397499999995</v>
      </c>
      <c r="L57" s="12">
        <v>225.09268000000003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</row>
    <row r="58" spans="1:103" ht="15.75" x14ac:dyDescent="0.25">
      <c r="A58" s="18"/>
      <c r="B58" s="23" t="s">
        <v>138</v>
      </c>
      <c r="C58" s="23"/>
      <c r="D58" s="23"/>
      <c r="E58" s="12">
        <v>76</v>
      </c>
      <c r="F58" s="12">
        <v>21.84</v>
      </c>
      <c r="G58" s="12">
        <v>0.28736842105263155</v>
      </c>
      <c r="H58" s="12">
        <v>634.13226359999999</v>
      </c>
      <c r="I58" s="12">
        <v>256.43372620000002</v>
      </c>
      <c r="J58" s="12">
        <v>0.40438523778022772</v>
      </c>
      <c r="K58" s="12">
        <v>558.13226359999999</v>
      </c>
      <c r="L58" s="12">
        <v>234.59372620000002</v>
      </c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</row>
    <row r="59" spans="1:103" ht="15.75" x14ac:dyDescent="0.25">
      <c r="A59" s="18"/>
      <c r="B59" s="23" t="s">
        <v>146</v>
      </c>
      <c r="C59" s="23">
        <v>940286480</v>
      </c>
      <c r="D59" s="23" t="s">
        <v>84</v>
      </c>
      <c r="E59" s="12">
        <v>18</v>
      </c>
      <c r="F59" s="12">
        <v>1.98</v>
      </c>
      <c r="G59" s="12">
        <v>0.11</v>
      </c>
      <c r="H59" s="12">
        <v>-0.34546552282794601</v>
      </c>
      <c r="I59" s="12">
        <v>-0.34546552282794601</v>
      </c>
      <c r="J59" s="12">
        <v>1</v>
      </c>
      <c r="K59" s="12">
        <v>-18.345465522827947</v>
      </c>
      <c r="L59" s="12">
        <v>-2.3254655228279462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</row>
    <row r="60" spans="1:103" ht="16.5" thickBot="1" x14ac:dyDescent="0.3">
      <c r="A60" s="18"/>
      <c r="B60"/>
      <c r="C60" s="23">
        <v>940295318</v>
      </c>
      <c r="D60" s="23" t="s">
        <v>53</v>
      </c>
      <c r="E60" s="12">
        <v>35</v>
      </c>
      <c r="F60" s="12">
        <v>8.0500000000000007</v>
      </c>
      <c r="G60" s="12">
        <v>0.23</v>
      </c>
      <c r="H60" s="12">
        <v>6.721642176581061</v>
      </c>
      <c r="I60" s="12">
        <v>6.8596166855810612</v>
      </c>
      <c r="J60" s="12">
        <v>1.0205269047913199</v>
      </c>
      <c r="K60" s="12">
        <v>-28.27835782341894</v>
      </c>
      <c r="L60" s="12">
        <v>-1.1903833144189395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</row>
    <row r="61" spans="1:103" ht="16.5" thickTop="1" x14ac:dyDescent="0.25">
      <c r="A61" s="18"/>
      <c r="B61"/>
      <c r="C61" s="23">
        <v>940302721</v>
      </c>
      <c r="D61" s="23" t="s">
        <v>72</v>
      </c>
      <c r="E61" s="12">
        <v>32</v>
      </c>
      <c r="F61" s="12">
        <v>11.52</v>
      </c>
      <c r="G61" s="12">
        <v>0.36</v>
      </c>
      <c r="H61" s="12">
        <v>22.430623781752857</v>
      </c>
      <c r="I61" s="12">
        <v>22.654936838953919</v>
      </c>
      <c r="J61" s="12">
        <v>1.0100003040211276</v>
      </c>
      <c r="K61" s="12">
        <v>-9.5693762182471431</v>
      </c>
      <c r="L61" s="12">
        <v>11.134936838953919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</row>
    <row r="62" spans="1:103" ht="15.75" x14ac:dyDescent="0.25">
      <c r="A62" s="18"/>
      <c r="B62"/>
      <c r="C62" s="23">
        <v>940304772</v>
      </c>
      <c r="D62" s="23" t="s">
        <v>119</v>
      </c>
      <c r="E62" s="12">
        <v>10</v>
      </c>
      <c r="F62" s="12">
        <v>2.7</v>
      </c>
      <c r="G62" s="12">
        <v>0.27</v>
      </c>
      <c r="H62" s="12">
        <v>0</v>
      </c>
      <c r="I62" s="12">
        <v>0</v>
      </c>
      <c r="J62" s="12">
        <v>0</v>
      </c>
      <c r="K62" s="12">
        <v>-10</v>
      </c>
      <c r="L62" s="12">
        <v>-2.7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</row>
    <row r="63" spans="1:103" ht="15.75" x14ac:dyDescent="0.25">
      <c r="A63" s="18"/>
      <c r="B63" s="23" t="s">
        <v>153</v>
      </c>
      <c r="C63" s="23"/>
      <c r="D63" s="23"/>
      <c r="E63" s="12">
        <v>95</v>
      </c>
      <c r="F63" s="12">
        <v>24.25</v>
      </c>
      <c r="G63" s="12">
        <v>0.25526315789473686</v>
      </c>
      <c r="H63" s="12">
        <v>28.80680043550597</v>
      </c>
      <c r="I63" s="12">
        <v>29.169088001707035</v>
      </c>
      <c r="J63" s="12">
        <v>1.0125764597499181</v>
      </c>
      <c r="K63" s="12">
        <v>-66.193199564494023</v>
      </c>
      <c r="L63" s="12">
        <v>4.919088001707034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</row>
    <row r="64" spans="1:103" ht="16.5" thickBot="1" x14ac:dyDescent="0.3">
      <c r="A64" s="18"/>
      <c r="B64" s="23" t="s">
        <v>39</v>
      </c>
      <c r="C64" s="23">
        <v>940124156</v>
      </c>
      <c r="D64" s="23" t="s">
        <v>112</v>
      </c>
      <c r="E64" s="12">
        <v>33</v>
      </c>
      <c r="F64" s="12">
        <v>14.52</v>
      </c>
      <c r="G64" s="12">
        <v>0.44</v>
      </c>
      <c r="H64" s="12">
        <v>0</v>
      </c>
      <c r="I64" s="12">
        <v>0</v>
      </c>
      <c r="J64" s="12">
        <v>0</v>
      </c>
      <c r="K64" s="12">
        <v>-33</v>
      </c>
      <c r="L64" s="12">
        <v>-14.52</v>
      </c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</row>
    <row r="65" spans="1:103" ht="16.5" thickTop="1" x14ac:dyDescent="0.25">
      <c r="A65" s="18"/>
      <c r="B65"/>
      <c r="C65" s="23">
        <v>940166390</v>
      </c>
      <c r="D65" s="23" t="s">
        <v>83</v>
      </c>
      <c r="E65" s="12">
        <v>17</v>
      </c>
      <c r="F65" s="12">
        <v>6.46</v>
      </c>
      <c r="G65" s="12">
        <v>0.38</v>
      </c>
      <c r="H65" s="12">
        <v>0</v>
      </c>
      <c r="I65" s="12">
        <v>0</v>
      </c>
      <c r="J65" s="12">
        <v>0</v>
      </c>
      <c r="K65" s="12">
        <v>-17</v>
      </c>
      <c r="L65" s="12">
        <v>-6.46</v>
      </c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</row>
    <row r="66" spans="1:103" ht="16.5" thickTop="1" x14ac:dyDescent="0.25">
      <c r="A66" s="18"/>
      <c r="B66"/>
      <c r="C66" s="23">
        <v>940345610</v>
      </c>
      <c r="D66" s="23" t="s">
        <v>63</v>
      </c>
      <c r="E66" s="12">
        <v>9</v>
      </c>
      <c r="F66" s="12">
        <v>1.8</v>
      </c>
      <c r="G66" s="12">
        <v>0.2</v>
      </c>
      <c r="H66" s="12">
        <v>130.26120017430017</v>
      </c>
      <c r="I66" s="12">
        <v>21.294370776249881</v>
      </c>
      <c r="J66" s="12">
        <v>0.16347439412316381</v>
      </c>
      <c r="K66" s="12">
        <v>121.26120017430017</v>
      </c>
      <c r="L66" s="12">
        <v>19.49437077624988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</row>
    <row r="67" spans="1:103" ht="15.75" x14ac:dyDescent="0.25">
      <c r="A67" s="18"/>
      <c r="B67"/>
      <c r="C67" s="23">
        <v>940349816</v>
      </c>
      <c r="D67" s="23" t="s">
        <v>114</v>
      </c>
      <c r="E67" s="12">
        <v>30</v>
      </c>
      <c r="F67" s="12">
        <v>9.9</v>
      </c>
      <c r="G67" s="12">
        <v>0.33</v>
      </c>
      <c r="H67" s="12">
        <v>25.878601923614209</v>
      </c>
      <c r="I67" s="12">
        <v>-13.864020774783489</v>
      </c>
      <c r="J67" s="12">
        <v>-0.53573298958366755</v>
      </c>
      <c r="K67" s="12">
        <v>-4.1213980763857911</v>
      </c>
      <c r="L67" s="12">
        <v>-23.764020774783489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</row>
    <row r="68" spans="1:103" ht="16.5" thickBot="1" x14ac:dyDescent="0.3">
      <c r="A68" s="18"/>
      <c r="B68"/>
      <c r="C68" s="23">
        <v>940350068</v>
      </c>
      <c r="D68" s="23" t="s">
        <v>79</v>
      </c>
      <c r="E68" s="12">
        <v>22</v>
      </c>
      <c r="F68" s="12">
        <v>2.6399999999999997</v>
      </c>
      <c r="G68" s="12">
        <v>0.11999999999999998</v>
      </c>
      <c r="H68" s="12">
        <v>1E-3</v>
      </c>
      <c r="I68" s="12">
        <v>9.8999999999999999E-4</v>
      </c>
      <c r="J68" s="12">
        <v>0.99</v>
      </c>
      <c r="K68" s="12">
        <v>-21.998999999999999</v>
      </c>
      <c r="L68" s="12">
        <v>-2.6390099999999999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</row>
    <row r="69" spans="1:103" ht="16.5" thickTop="1" x14ac:dyDescent="0.25">
      <c r="A69" s="18"/>
      <c r="B69"/>
      <c r="C69" s="23">
        <v>940358515</v>
      </c>
      <c r="D69" s="23" t="s">
        <v>109</v>
      </c>
      <c r="E69" s="12">
        <v>8</v>
      </c>
      <c r="F69" s="12">
        <v>2.08</v>
      </c>
      <c r="G69" s="12">
        <v>0.26</v>
      </c>
      <c r="H69" s="12">
        <v>0</v>
      </c>
      <c r="I69" s="12">
        <v>0</v>
      </c>
      <c r="J69" s="12">
        <v>0</v>
      </c>
      <c r="K69" s="12">
        <v>-8</v>
      </c>
      <c r="L69" s="12">
        <v>-2.08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</row>
    <row r="70" spans="1:103" ht="15.75" x14ac:dyDescent="0.25">
      <c r="A70" s="18"/>
      <c r="B70" s="23" t="s">
        <v>132</v>
      </c>
      <c r="C70" s="23"/>
      <c r="D70" s="23"/>
      <c r="E70" s="12">
        <v>119</v>
      </c>
      <c r="F70" s="12">
        <v>37.4</v>
      </c>
      <c r="G70" s="12">
        <v>0.31428571428571428</v>
      </c>
      <c r="H70" s="12">
        <v>156.14080209791439</v>
      </c>
      <c r="I70" s="12">
        <v>7.431340001466392</v>
      </c>
      <c r="J70" s="12">
        <v>4.7593837751686907E-2</v>
      </c>
      <c r="K70" s="12">
        <v>37.140802097914388</v>
      </c>
      <c r="L70" s="12">
        <v>-29.96865999853361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</row>
    <row r="71" spans="1:103" ht="15.75" x14ac:dyDescent="0.25">
      <c r="A71" s="18"/>
      <c r="B71" s="23" t="s">
        <v>38</v>
      </c>
      <c r="C71" s="23">
        <v>940366600</v>
      </c>
      <c r="D71" s="23" t="s">
        <v>102</v>
      </c>
      <c r="E71" s="12">
        <v>15</v>
      </c>
      <c r="F71" s="12">
        <v>2.85</v>
      </c>
      <c r="G71" s="12">
        <v>0.19</v>
      </c>
      <c r="H71" s="12">
        <v>10.5</v>
      </c>
      <c r="I71" s="12">
        <v>6.0000100000000005</v>
      </c>
      <c r="J71" s="12">
        <v>0.57142952380952383</v>
      </c>
      <c r="K71" s="12">
        <v>-4.5</v>
      </c>
      <c r="L71" s="12">
        <v>3.1500100000000004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</row>
    <row r="72" spans="1:103" ht="15.75" x14ac:dyDescent="0.25">
      <c r="A72" s="19"/>
      <c r="B72" s="23" t="s">
        <v>141</v>
      </c>
      <c r="C72" s="23"/>
      <c r="D72" s="23"/>
      <c r="E72" s="12">
        <v>15</v>
      </c>
      <c r="F72" s="12">
        <v>2.85</v>
      </c>
      <c r="G72" s="12">
        <v>0.19</v>
      </c>
      <c r="H72" s="12">
        <v>10.5</v>
      </c>
      <c r="I72" s="12">
        <v>6.0000100000000005</v>
      </c>
      <c r="J72" s="12">
        <v>0.57142952380952383</v>
      </c>
      <c r="K72" s="12">
        <v>-4.5</v>
      </c>
      <c r="L72" s="12">
        <v>3.1500100000000004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</row>
    <row r="73" spans="1:103" ht="15.75" x14ac:dyDescent="0.25">
      <c r="A73" s="20" t="s">
        <v>142</v>
      </c>
      <c r="B73" s="20"/>
      <c r="C73" s="20"/>
      <c r="D73" s="20"/>
      <c r="E73" s="21">
        <v>1173</v>
      </c>
      <c r="F73" s="21">
        <v>314.53999999999991</v>
      </c>
      <c r="G73" s="6">
        <v>0.26815004262574588</v>
      </c>
      <c r="H73" s="6">
        <v>4406.9761070737559</v>
      </c>
      <c r="I73" s="6">
        <v>1335.4161207011341</v>
      </c>
      <c r="J73" s="6">
        <v>0.30302322686924071</v>
      </c>
      <c r="K73" s="6">
        <v>3233.9761070737563</v>
      </c>
      <c r="L73" s="6">
        <v>1020.8761207011339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</row>
    <row r="74" spans="1:103" ht="16.5" thickBot="1" x14ac:dyDescent="0.3">
      <c r="A74" s="7" t="s">
        <v>143</v>
      </c>
      <c r="B74" s="7"/>
      <c r="C74" s="7"/>
      <c r="D74" s="7"/>
      <c r="E74" s="8">
        <v>1173</v>
      </c>
      <c r="F74" s="8">
        <v>314.53999999999991</v>
      </c>
      <c r="G74" s="8">
        <v>0.26815004262574588</v>
      </c>
      <c r="H74" s="8">
        <v>4406.9761070737559</v>
      </c>
      <c r="I74" s="8">
        <v>1335.4161207011341</v>
      </c>
      <c r="J74" s="8">
        <v>0.30302322686924071</v>
      </c>
      <c r="K74" s="8">
        <v>3233.9761070737563</v>
      </c>
      <c r="L74" s="8">
        <v>1020.8761207011339</v>
      </c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</row>
    <row r="75" spans="1:103" ht="15.75" thickTop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</row>
    <row r="76" spans="1:103" ht="15.7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</row>
    <row r="77" spans="1:103" ht="16.5" thickBo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</row>
    <row r="78" spans="1:103" ht="15.75" thickTop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</row>
    <row r="79" spans="1:103" ht="15.7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</row>
    <row r="80" spans="1:103" ht="15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</row>
    <row r="81" spans="1:103" ht="15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</row>
    <row r="82" spans="1:103" ht="15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</row>
    <row r="83" spans="1:103" ht="15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</row>
    <row r="84" spans="1:103" ht="15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</row>
    <row r="85" spans="1:103" ht="16.5" thickBot="1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</row>
    <row r="86" spans="1:103" ht="16.5" thickTop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</row>
    <row r="87" spans="1:103" ht="15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</row>
    <row r="88" spans="1:103" ht="15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</row>
    <row r="89" spans="1:103" ht="16.5" thickBot="1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</row>
    <row r="90" spans="1:103" ht="16.5" thickTop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</row>
    <row r="91" spans="1:103" ht="15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</row>
    <row r="92" spans="1:103" ht="15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</row>
    <row r="93" spans="1:103" ht="16.5" thickBot="1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</row>
    <row r="94" spans="1:103" ht="16.5" thickTop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</row>
    <row r="95" spans="1:103" ht="16.5" thickTop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</row>
    <row r="96" spans="1:103" ht="16.5" thickTop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</row>
    <row r="97" spans="1:103" ht="16.5" thickTop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</row>
    <row r="98" spans="1:103" ht="16.5" thickTop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</row>
    <row r="99" spans="1:103" ht="15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</row>
    <row r="100" spans="1:103" ht="15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</row>
    <row r="101" spans="1:103" ht="15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</row>
    <row r="102" spans="1:103" ht="15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</row>
    <row r="103" spans="1:103" ht="15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</row>
    <row r="104" spans="1:103" ht="15.7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</row>
    <row r="105" spans="1:103" ht="15.7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</row>
    <row r="106" spans="1:103" ht="15.7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</row>
    <row r="107" spans="1:103" ht="15.7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</row>
    <row r="108" spans="1:103" ht="15.7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</row>
    <row r="109" spans="1:103" ht="15.7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</row>
    <row r="110" spans="1:103" ht="15.7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</row>
    <row r="111" spans="1:103" ht="15.7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</row>
    <row r="112" spans="1:103" ht="15.7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</row>
    <row r="113" spans="1:103" ht="15.7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</row>
    <row r="114" spans="1:103" ht="15.7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</row>
    <row r="115" spans="1:103" ht="15.7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</row>
    <row r="116" spans="1:103" ht="15.7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</row>
    <row r="117" spans="1:103" ht="16.5" thickBot="1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</row>
    <row r="118" spans="1:103" ht="15.75" thickTop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</row>
    <row r="119" spans="1:103" ht="15.7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</row>
    <row r="120" spans="1:103" ht="15.7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</row>
    <row r="121" spans="1:103" ht="15.7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</row>
    <row r="122" spans="1:103" ht="15.7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</row>
    <row r="123" spans="1:103" ht="15.7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</row>
    <row r="124" spans="1:103" ht="15.7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</row>
    <row r="125" spans="1:103" ht="15.7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</row>
    <row r="126" spans="1:103" ht="15.7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</row>
    <row r="127" spans="1:103" ht="15.7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</row>
    <row r="128" spans="1:103" ht="15.7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</row>
    <row r="129" spans="1:103" ht="15.7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</row>
    <row r="130" spans="1:103" ht="15.7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</row>
    <row r="131" spans="1:103" ht="15.7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</row>
    <row r="132" spans="1:103" ht="15.7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</row>
    <row r="133" spans="1:103" ht="15.7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</row>
    <row r="134" spans="1:103" ht="15.7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</row>
    <row r="135" spans="1:103" ht="15.7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</row>
    <row r="136" spans="1:103" ht="15.7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</row>
    <row r="137" spans="1:103" ht="16.5" thickBot="1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</row>
    <row r="138" spans="1:103" ht="16.5" thickTop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03" ht="15.7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03" ht="15.7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03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03" ht="15.7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03" ht="15.7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03" ht="15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ht="15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ht="15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ht="15.7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ht="15.7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ht="15.7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ht="15.7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ht="15.7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ht="15.7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ht="15.7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ht="15.7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ht="15.7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ht="15.7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ht="15.7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ht="15.7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ht="15.7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ht="15.7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ht="15.7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ht="15.7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ht="15.7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ht="15.7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ht="15.7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ht="15.7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ht="15.7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ht="15.7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ht="15.7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ht="15.7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ht="15.7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ht="15.7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ht="15.7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ht="15.7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ht="15.7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ht="15.7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ht="15.7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ht="15.7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ht="15.7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ht="15.7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ht="15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ht="15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ht="15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ht="15.7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ht="15.7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ht="15.7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ht="16.5" thickBot="1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ht="15.75" thickTop="1" x14ac:dyDescent="0.25"/>
  </sheetData>
  <sheetProtection selectLockedCells="1"/>
  <mergeCells count="1">
    <mergeCell ref="A2:E2"/>
  </mergeCells>
  <conditionalFormatting sqref="K1:L3 K5:L5 K78:L1048576">
    <cfRule type="colorScale" priority="2">
      <colorScale>
        <cfvo type="num" val="-40"/>
        <cfvo type="num" val="0"/>
        <cfvo type="num" val="40"/>
        <color rgb="FFF8696B"/>
        <color rgb="FFFFFFFF"/>
        <color rgb="FF63BE7B"/>
      </colorScale>
    </cfRule>
  </conditionalFormatting>
  <conditionalFormatting pivot="1" sqref="K6:L74">
    <cfRule type="colorScale" priority="1">
      <colorScale>
        <cfvo type="num" val="-40"/>
        <cfvo type="num" val="0"/>
        <cfvo type="num" val="40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6E9671-2795-4440-8C4C-C362E7637668}">
          <x14:formula1>
            <xm:f>DATA_Validations!$A$2:$A$5</xm:f>
          </x14:formula1>
          <xm:sqref>I2</xm:sqref>
        </x14:dataValidation>
      </x14:dataValidation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B119-D5EF-4E3C-A92E-204D038DE5C2}">
  <sheetPr>
    <tabColor theme="4" tint="-0.499984740745262"/>
  </sheetPr>
  <dimension ref="A1:U522"/>
  <sheetViews>
    <sheetView showGridLines="0" zoomScale="70" zoomScaleNormal="70" workbookViewId="0">
      <pane ySplit="1" topLeftCell="A472" activePane="bottomLeft" state="frozen"/>
      <selection activeCell="A2" sqref="A2"/>
      <selection pane="bottomLeft" activeCell="A515" sqref="A515"/>
    </sheetView>
  </sheetViews>
  <sheetFormatPr baseColWidth="10" defaultColWidth="9.140625" defaultRowHeight="15" x14ac:dyDescent="0.25"/>
  <cols>
    <col min="1" max="1" width="18.42578125" style="29" customWidth="1"/>
    <col min="2" max="2" width="14.5703125" customWidth="1"/>
    <col min="3" max="3" width="14.85546875" style="14" customWidth="1"/>
    <col min="4" max="4" width="28.42578125" customWidth="1"/>
    <col min="5" max="5" width="25.5703125" customWidth="1"/>
    <col min="6" max="6" width="16.5703125" customWidth="1"/>
    <col min="7" max="7" width="15.42578125" style="29" customWidth="1"/>
    <col min="8" max="8" width="56.85546875" style="29" customWidth="1"/>
    <col min="9" max="9" width="14.42578125" style="1" bestFit="1" customWidth="1"/>
    <col min="10" max="10" width="56.85546875" style="29" bestFit="1" customWidth="1"/>
    <col min="11" max="11" width="22.140625" style="29" customWidth="1"/>
    <col min="12" max="12" width="18.140625" style="29" customWidth="1"/>
    <col min="13" max="13" width="16.42578125" style="30" customWidth="1"/>
    <col min="14" max="14" width="18.140625" customWidth="1"/>
    <col min="15" max="15" width="14" customWidth="1"/>
    <col min="16" max="16" width="15.42578125" style="29" customWidth="1"/>
    <col min="17" max="17" width="21.5703125" bestFit="1" customWidth="1"/>
    <col min="18" max="18" width="17.42578125" bestFit="1" customWidth="1"/>
    <col min="19" max="19" width="18.85546875" style="29" customWidth="1"/>
    <col min="20" max="20" width="19" style="29" customWidth="1"/>
    <col min="21" max="21" width="18.85546875" style="29" customWidth="1"/>
  </cols>
  <sheetData>
    <row r="1" spans="1:21" s="23" customFormat="1" ht="14.85" customHeight="1" x14ac:dyDescent="0.25">
      <c r="A1" s="23" t="s">
        <v>0</v>
      </c>
      <c r="B1" s="23" t="s">
        <v>2</v>
      </c>
      <c r="C1" s="23" t="s">
        <v>17</v>
      </c>
      <c r="D1" s="23" t="s">
        <v>18</v>
      </c>
      <c r="E1" s="23" t="s">
        <v>19</v>
      </c>
      <c r="F1" s="23" t="s">
        <v>14</v>
      </c>
      <c r="G1" s="23" t="s">
        <v>3</v>
      </c>
      <c r="H1" s="23" t="s">
        <v>4</v>
      </c>
      <c r="I1" s="23" t="s">
        <v>20</v>
      </c>
      <c r="J1" s="23" t="s">
        <v>21</v>
      </c>
      <c r="K1" s="23" t="s">
        <v>15</v>
      </c>
      <c r="L1" s="23" t="s">
        <v>16</v>
      </c>
      <c r="M1" s="23" t="s">
        <v>1</v>
      </c>
      <c r="N1" s="23" t="s">
        <v>22</v>
      </c>
      <c r="O1" s="23" t="s">
        <v>23</v>
      </c>
      <c r="P1" s="23" t="s">
        <v>24</v>
      </c>
      <c r="Q1" s="23" t="s">
        <v>25</v>
      </c>
      <c r="R1" s="23" t="s">
        <v>26</v>
      </c>
      <c r="S1" s="23" t="s">
        <v>27</v>
      </c>
      <c r="T1" s="23" t="s">
        <v>28</v>
      </c>
      <c r="U1" s="23" t="s">
        <v>29</v>
      </c>
    </row>
    <row r="2" spans="1:21" s="11" customFormat="1" ht="14.85" customHeight="1" x14ac:dyDescent="0.25">
      <c r="A2" s="29" t="str">
        <f>_xlfn.SWITCH('Landing View'!$I$2,$F$1,F2,$K$1,K2,$L$1,L2,$M$1,M2)</f>
        <v>Captain America</v>
      </c>
      <c r="B2" s="11" t="s">
        <v>13</v>
      </c>
      <c r="C2" s="14">
        <v>44166</v>
      </c>
      <c r="D2" s="23">
        <f>IFERROR(VLOOKUP($I2,DATA_Contracts!$A$2:$I$150,4,FALSE),"")</f>
        <v>10012699</v>
      </c>
      <c r="E2" s="11" t="str">
        <f>IFERROR(VLOOKUP($I2,DATA_Contracts!$A$2:$I$150,5,FALSE),"")</f>
        <v>EU Government</v>
      </c>
      <c r="F2" s="23" t="str">
        <f>IFERROR(VLOOKUP($I2,DATA_Contracts!$A$2:$I$150,6,FALSE),"")</f>
        <v>Europe</v>
      </c>
      <c r="G2" s="29">
        <f>IFERROR(VLOOKUP($I2,DATA_Contracts!$A$2:$I$150,2,FALSE),"")</f>
        <v>940159096</v>
      </c>
      <c r="H2" s="29" t="str">
        <f>IFERROR(VLOOKUP($I2,DATA_Contracts!$A$2:$I$150,3,FALSE),"")</f>
        <v>Mega Morphs</v>
      </c>
      <c r="I2" s="11">
        <v>940159096</v>
      </c>
      <c r="J2" s="29" t="str">
        <f>IFERROR(VLOOKUP($I2,DATA_Contracts!$A$2:$I$150,3,FALSE),"")</f>
        <v>Mega Morphs</v>
      </c>
      <c r="K2" s="29" t="str">
        <f>IFERROR(VLOOKUP($I2,DATA_Contracts!$A$2:$I$150,7,FALSE),"")</f>
        <v>2. World Security</v>
      </c>
      <c r="L2" s="29" t="str">
        <f>IFERROR(VLOOKUP($I2,DATA_Contracts!$A$2:$I$150,8,FALSE),"")</f>
        <v>Security</v>
      </c>
      <c r="M2" s="29" t="str">
        <f>IFERROR(VLOOKUP($I2,DATA_Contracts!$A$2:$I$81,9,FALSE),"")</f>
        <v>Captain America</v>
      </c>
      <c r="N2" s="11">
        <f ca="1">RANDBETWEEN(5,35)</f>
        <v>21</v>
      </c>
      <c r="O2" s="15">
        <f ca="1">DATA[[#This Row],[Revenue Plan]]*(RANDBETWEEN(5,50)/100)</f>
        <v>7.56</v>
      </c>
      <c r="P2" s="29">
        <f t="shared" ref="P2:P23" ca="1" si="0">IFERROR(O2/N2,0)</f>
        <v>0.36</v>
      </c>
      <c r="Q2" s="23">
        <f ca="1">RANDBETWEEN(5,35)</f>
        <v>13</v>
      </c>
      <c r="R2" s="15">
        <f ca="1">DATA[[#This Row],[Revenue Landing]]*(RANDBETWEEN(5,50)/100)</f>
        <v>6.37</v>
      </c>
      <c r="S2" s="29">
        <f t="shared" ref="S2:S23" ca="1" si="1">IFERROR(R2/Q2,0)</f>
        <v>0.49</v>
      </c>
      <c r="T2" s="29">
        <f t="shared" ref="T2:T21" ca="1" si="2">Q2-N2</f>
        <v>-8</v>
      </c>
      <c r="U2" s="29">
        <f t="shared" ref="U2:U21" ca="1" si="3">R2-O2</f>
        <v>-1.1899999999999995</v>
      </c>
    </row>
    <row r="3" spans="1:21" s="11" customFormat="1" ht="14.85" customHeight="1" x14ac:dyDescent="0.25">
      <c r="A3" s="29" t="str">
        <f>_xlfn.SWITCH('Landing View'!$I$2,$F$1,F3,$K$1,K3,$L$1,L3,$M$1,M3)</f>
        <v>Captain America</v>
      </c>
      <c r="B3" s="11" t="s">
        <v>13</v>
      </c>
      <c r="C3" s="14">
        <v>44166</v>
      </c>
      <c r="D3" s="23">
        <f>IFERROR(VLOOKUP($I3,DATA_Contracts!$A$2:$I$150,4,FALSE),"")</f>
        <v>10051562</v>
      </c>
      <c r="E3" s="23" t="str">
        <f>IFERROR(VLOOKUP($I3,DATA_Contracts!$A$2:$I$150,5,FALSE),"")</f>
        <v>EU Government</v>
      </c>
      <c r="F3" s="23" t="str">
        <f>IFERROR(VLOOKUP($I3,DATA_Contracts!$A$2:$I$150,6,FALSE),"")</f>
        <v>Europe</v>
      </c>
      <c r="G3" s="29">
        <f>IFERROR(VLOOKUP($I3,DATA_Contracts!$A$2:$I$150,2,FALSE),"")</f>
        <v>940185383</v>
      </c>
      <c r="H3" s="29" t="str">
        <f>IFERROR(VLOOKUP($I3,DATA_Contracts!$A$2:$I$150,3,FALSE),"")</f>
        <v>The Garrison</v>
      </c>
      <c r="I3" s="11">
        <v>940185383</v>
      </c>
      <c r="J3" s="29" t="str">
        <f>IFERROR(VLOOKUP($I3,DATA_Contracts!$A$2:$I$150,3,FALSE),"")</f>
        <v>The Garrison</v>
      </c>
      <c r="K3" s="29" t="str">
        <f>IFERROR(VLOOKUP($I3,DATA_Contracts!$A$2:$I$150,7,FALSE),"")</f>
        <v>2. World Security</v>
      </c>
      <c r="L3" s="29" t="str">
        <f>IFERROR(VLOOKUP($I3,DATA_Contracts!$A$2:$I$150,8,FALSE),"")</f>
        <v>Security</v>
      </c>
      <c r="M3" s="29" t="str">
        <f>IFERROR(VLOOKUP($I3,DATA_Contracts!$A$2:$I$81,9,FALSE),"")</f>
        <v>Captain America</v>
      </c>
      <c r="N3" s="23">
        <f t="shared" ref="N3:N36" ca="1" si="4">RANDBETWEEN(5,35)</f>
        <v>6</v>
      </c>
      <c r="O3" s="15">
        <f ca="1">DATA[[#This Row],[Revenue Plan]]*(RANDBETWEEN(5,50)/100)</f>
        <v>1.5</v>
      </c>
      <c r="P3" s="29">
        <f t="shared" ca="1" si="0"/>
        <v>0.25</v>
      </c>
      <c r="Q3" s="11">
        <v>105</v>
      </c>
      <c r="R3" s="11">
        <v>10.14</v>
      </c>
      <c r="S3" s="29">
        <f t="shared" si="1"/>
        <v>9.6571428571428572E-2</v>
      </c>
      <c r="T3" s="29">
        <f t="shared" ca="1" si="2"/>
        <v>99</v>
      </c>
      <c r="U3" s="29">
        <f t="shared" ca="1" si="3"/>
        <v>8.64</v>
      </c>
    </row>
    <row r="4" spans="1:21" s="11" customFormat="1" ht="14.85" customHeight="1" x14ac:dyDescent="0.25">
      <c r="A4" s="29" t="str">
        <f>_xlfn.SWITCH('Landing View'!$I$2,$F$1,F4,$K$1,K4,$L$1,L4,$M$1,M4)</f>
        <v>Captain America</v>
      </c>
      <c r="B4" s="11" t="s">
        <v>13</v>
      </c>
      <c r="C4" s="14">
        <v>44166</v>
      </c>
      <c r="D4" s="23">
        <f>IFERROR(VLOOKUP($I4,DATA_Contracts!$A$2:$I$150,4,FALSE),"")</f>
        <v>20028782</v>
      </c>
      <c r="E4" s="23" t="str">
        <f>IFERROR(VLOOKUP($I4,DATA_Contracts!$A$2:$I$150,5,FALSE),"")</f>
        <v>Earth Civilians</v>
      </c>
      <c r="F4" s="23" t="str">
        <f>IFERROR(VLOOKUP($I4,DATA_Contracts!$A$2:$I$150,6,FALSE),"")</f>
        <v>Civilians</v>
      </c>
      <c r="G4" s="29">
        <f>IFERROR(VLOOKUP($I4,DATA_Contracts!$A$2:$I$150,2,FALSE),"")</f>
        <v>940314049</v>
      </c>
      <c r="H4" s="29" t="str">
        <f>IFERROR(VLOOKUP($I4,DATA_Contracts!$A$2:$I$150,3,FALSE),"")</f>
        <v>Delta Network</v>
      </c>
      <c r="I4" s="11">
        <v>940191969</v>
      </c>
      <c r="J4" s="29" t="str">
        <f>IFERROR(VLOOKUP($I4,DATA_Contracts!$A$2:$I$150,3,FALSE),"")</f>
        <v>Delta Network</v>
      </c>
      <c r="K4" s="29" t="str">
        <f>IFERROR(VLOOKUP($I4,DATA_Contracts!$A$2:$I$150,7,FALSE),"")</f>
        <v>2. World Security</v>
      </c>
      <c r="L4" s="29" t="str">
        <f>IFERROR(VLOOKUP($I4,DATA_Contracts!$A$2:$I$150,8,FALSE),"")</f>
        <v>Security</v>
      </c>
      <c r="M4" s="29" t="str">
        <f>IFERROR(VLOOKUP($I4,DATA_Contracts!$A$2:$I$81,9,FALSE),"")</f>
        <v>Captain America</v>
      </c>
      <c r="N4" s="23">
        <f t="shared" ca="1" si="4"/>
        <v>22</v>
      </c>
      <c r="O4" s="15">
        <f ca="1">DATA[[#This Row],[Revenue Plan]]*(RANDBETWEEN(5,50)/100)</f>
        <v>6.16</v>
      </c>
      <c r="P4" s="29">
        <f t="shared" ca="1" si="0"/>
        <v>0.28000000000000003</v>
      </c>
      <c r="Q4" s="11">
        <v>44.702919347910317</v>
      </c>
      <c r="R4" s="11">
        <v>23.639961657903424</v>
      </c>
      <c r="S4" s="29">
        <f t="shared" si="1"/>
        <v>0.52882366527161717</v>
      </c>
      <c r="T4" s="29">
        <f t="shared" ca="1" si="2"/>
        <v>22.702919347910317</v>
      </c>
      <c r="U4" s="29">
        <f t="shared" ca="1" si="3"/>
        <v>17.479961657903424</v>
      </c>
    </row>
    <row r="5" spans="1:21" s="11" customFormat="1" ht="14.85" customHeight="1" x14ac:dyDescent="0.25">
      <c r="A5" s="29" t="str">
        <f>_xlfn.SWITCH('Landing View'!$I$2,$F$1,F5,$K$1,K5,$L$1,L5,$M$1,M5)</f>
        <v>Captain America</v>
      </c>
      <c r="B5" s="11" t="s">
        <v>13</v>
      </c>
      <c r="C5" s="14">
        <v>44166</v>
      </c>
      <c r="D5" s="23">
        <f>IFERROR(VLOOKUP($I5,DATA_Contracts!$A$2:$I$150,4,FALSE),"")</f>
        <v>20028782</v>
      </c>
      <c r="E5" s="23" t="str">
        <f>IFERROR(VLOOKUP($I5,DATA_Contracts!$A$2:$I$150,5,FALSE),"")</f>
        <v>Earth Civilians</v>
      </c>
      <c r="F5" s="23" t="str">
        <f>IFERROR(VLOOKUP($I5,DATA_Contracts!$A$2:$I$150,6,FALSE),"")</f>
        <v>Civilians</v>
      </c>
      <c r="G5" s="29">
        <f>IFERROR(VLOOKUP($I5,DATA_Contracts!$A$2:$I$150,2,FALSE),"")</f>
        <v>940314049</v>
      </c>
      <c r="H5" s="29" t="str">
        <f>IFERROR(VLOOKUP($I5,DATA_Contracts!$A$2:$I$150,3,FALSE),"")</f>
        <v>Skeleton Crew</v>
      </c>
      <c r="I5" s="11">
        <v>940192222</v>
      </c>
      <c r="J5" s="29" t="str">
        <f>IFERROR(VLOOKUP($I5,DATA_Contracts!$A$2:$I$150,3,FALSE),"")</f>
        <v>Skeleton Crew</v>
      </c>
      <c r="K5" s="29" t="str">
        <f>IFERROR(VLOOKUP($I5,DATA_Contracts!$A$2:$I$150,7,FALSE),"")</f>
        <v>2. World Security</v>
      </c>
      <c r="L5" s="29" t="str">
        <f>IFERROR(VLOOKUP($I5,DATA_Contracts!$A$2:$I$150,8,FALSE),"")</f>
        <v>Security</v>
      </c>
      <c r="M5" s="29" t="str">
        <f>IFERROR(VLOOKUP($I5,DATA_Contracts!$A$2:$I$81,9,FALSE),"")</f>
        <v>Captain America</v>
      </c>
      <c r="N5" s="23">
        <f t="shared" ca="1" si="4"/>
        <v>29</v>
      </c>
      <c r="O5" s="15">
        <f ca="1">DATA[[#This Row],[Revenue Plan]]*(RANDBETWEEN(5,50)/100)</f>
        <v>14.209999999999999</v>
      </c>
      <c r="P5" s="29">
        <f t="shared" ca="1" si="0"/>
        <v>0.49</v>
      </c>
      <c r="Q5" s="11">
        <f ca="1">+DATA[[#This Row],[Revenue Plan]]*1.05</f>
        <v>30.450000000000003</v>
      </c>
      <c r="R5" s="23">
        <f ca="1">+DATA[[#This Row],[CCI Plan]]*1.05</f>
        <v>14.920500000000001</v>
      </c>
      <c r="S5" s="29">
        <f t="shared" ca="1" si="1"/>
        <v>0.49</v>
      </c>
      <c r="T5" s="29">
        <f t="shared" ca="1" si="2"/>
        <v>1.4500000000000028</v>
      </c>
      <c r="U5" s="29">
        <f t="shared" ca="1" si="3"/>
        <v>0.71050000000000146</v>
      </c>
    </row>
    <row r="6" spans="1:21" s="11" customFormat="1" ht="14.85" customHeight="1" x14ac:dyDescent="0.25">
      <c r="A6" s="29" t="str">
        <f>_xlfn.SWITCH('Landing View'!$I$2,$F$1,F6,$K$1,K6,$L$1,L6,$M$1,M6)</f>
        <v>Captain America</v>
      </c>
      <c r="B6" s="11" t="s">
        <v>13</v>
      </c>
      <c r="C6" s="14">
        <v>44166</v>
      </c>
      <c r="D6" s="23">
        <f>IFERROR(VLOOKUP($I6,DATA_Contracts!$A$2:$I$150,4,FALSE),"")</f>
        <v>20028782</v>
      </c>
      <c r="E6" s="23" t="str">
        <f>IFERROR(VLOOKUP($I6,DATA_Contracts!$A$2:$I$150,5,FALSE),"")</f>
        <v>Earth Civilians</v>
      </c>
      <c r="F6" s="23" t="str">
        <f>IFERROR(VLOOKUP($I6,DATA_Contracts!$A$2:$I$150,6,FALSE),"")</f>
        <v>Civilians</v>
      </c>
      <c r="G6" s="29">
        <f>IFERROR(VLOOKUP($I6,DATA_Contracts!$A$2:$I$150,2,FALSE),"")</f>
        <v>940314049</v>
      </c>
      <c r="H6" s="29" t="str">
        <f>IFERROR(VLOOKUP($I6,DATA_Contracts!$A$2:$I$150,3,FALSE),"")</f>
        <v>Terror Inc.</v>
      </c>
      <c r="I6" s="11">
        <v>940194177</v>
      </c>
      <c r="J6" s="29" t="str">
        <f>IFERROR(VLOOKUP($I6,DATA_Contracts!$A$2:$I$150,3,FALSE),"")</f>
        <v>Terror Inc.</v>
      </c>
      <c r="K6" s="29" t="str">
        <f>IFERROR(VLOOKUP($I6,DATA_Contracts!$A$2:$I$150,7,FALSE),"")</f>
        <v>2. World Security</v>
      </c>
      <c r="L6" s="29" t="str">
        <f>IFERROR(VLOOKUP($I6,DATA_Contracts!$A$2:$I$150,8,FALSE),"")</f>
        <v>Security</v>
      </c>
      <c r="M6" s="29" t="str">
        <f>IFERROR(VLOOKUP($I6,DATA_Contracts!$A$2:$I$81,9,FALSE),"")</f>
        <v>Captain America</v>
      </c>
      <c r="N6" s="23">
        <f t="shared" ca="1" si="4"/>
        <v>24</v>
      </c>
      <c r="O6" s="15">
        <f ca="1">DATA[[#This Row],[Revenue Plan]]*(RANDBETWEEN(5,50)/100)</f>
        <v>9.84</v>
      </c>
      <c r="P6" s="29">
        <f t="shared" ca="1" si="0"/>
        <v>0.41</v>
      </c>
      <c r="Q6" s="11">
        <v>5.3792282202110755</v>
      </c>
      <c r="R6" s="11">
        <v>2.3633866727520059</v>
      </c>
      <c r="S6" s="29">
        <f t="shared" si="1"/>
        <v>0.4393542300124364</v>
      </c>
      <c r="T6" s="29">
        <f t="shared" ca="1" si="2"/>
        <v>-18.620771779788925</v>
      </c>
      <c r="U6" s="29">
        <f t="shared" ca="1" si="3"/>
        <v>-7.4766133272479944</v>
      </c>
    </row>
    <row r="7" spans="1:21" s="11" customFormat="1" ht="14.85" customHeight="1" x14ac:dyDescent="0.25">
      <c r="A7" s="29" t="str">
        <f>_xlfn.SWITCH('Landing View'!$I$2,$F$1,F7,$K$1,K7,$L$1,L7,$M$1,M7)</f>
        <v>Captain America</v>
      </c>
      <c r="B7" s="11" t="s">
        <v>13</v>
      </c>
      <c r="C7" s="14">
        <v>44166</v>
      </c>
      <c r="D7" s="23">
        <f>IFERROR(VLOOKUP($I7,DATA_Contracts!$A$2:$I$150,4,FALSE),"")</f>
        <v>7847054</v>
      </c>
      <c r="E7" s="23" t="str">
        <f>IFERROR(VLOOKUP($I7,DATA_Contracts!$A$2:$I$150,5,FALSE),"")</f>
        <v>Public Organization</v>
      </c>
      <c r="F7" s="23" t="str">
        <f>IFERROR(VLOOKUP($I7,DATA_Contracts!$A$2:$I$150,6,FALSE),"")</f>
        <v>Organization</v>
      </c>
      <c r="G7" s="29">
        <f>IFERROR(VLOOKUP($I7,DATA_Contracts!$A$2:$I$150,2,FALSE),"")</f>
        <v>940314339</v>
      </c>
      <c r="H7" s="29" t="str">
        <f>IFERROR(VLOOKUP($I7,DATA_Contracts!$A$2:$I$150,3,FALSE),"")</f>
        <v>Giants</v>
      </c>
      <c r="I7" s="11">
        <v>940195491</v>
      </c>
      <c r="J7" s="29" t="str">
        <f>IFERROR(VLOOKUP($I7,DATA_Contracts!$A$2:$I$150,3,FALSE),"")</f>
        <v>Giants</v>
      </c>
      <c r="K7" s="29" t="str">
        <f>IFERROR(VLOOKUP($I7,DATA_Contracts!$A$2:$I$150,7,FALSE),"")</f>
        <v>2. World Security</v>
      </c>
      <c r="L7" s="29" t="str">
        <f>IFERROR(VLOOKUP($I7,DATA_Contracts!$A$2:$I$150,8,FALSE),"")</f>
        <v>Security</v>
      </c>
      <c r="M7" s="29" t="str">
        <f>IFERROR(VLOOKUP($I7,DATA_Contracts!$A$2:$I$81,9,FALSE),"")</f>
        <v>Captain America</v>
      </c>
      <c r="N7" s="23">
        <f t="shared" ca="1" si="4"/>
        <v>10</v>
      </c>
      <c r="O7" s="15">
        <f ca="1">DATA[[#This Row],[Revenue Plan]]*(RANDBETWEEN(5,50)/100)</f>
        <v>4.3</v>
      </c>
      <c r="P7" s="29">
        <f t="shared" ca="1" si="0"/>
        <v>0.43</v>
      </c>
      <c r="Q7" s="11">
        <v>0</v>
      </c>
      <c r="R7" s="11">
        <v>3.9373799323132928</v>
      </c>
      <c r="S7" s="29">
        <f t="shared" si="1"/>
        <v>0</v>
      </c>
      <c r="T7" s="29">
        <f t="shared" ca="1" si="2"/>
        <v>-10</v>
      </c>
      <c r="U7" s="29">
        <f t="shared" ca="1" si="3"/>
        <v>-0.36262006768670707</v>
      </c>
    </row>
    <row r="8" spans="1:21" s="11" customFormat="1" ht="14.85" customHeight="1" x14ac:dyDescent="0.25">
      <c r="A8" s="29" t="str">
        <f>_xlfn.SWITCH('Landing View'!$I$2,$F$1,F8,$K$1,K8,$L$1,L8,$M$1,M8)</f>
        <v>Captain America</v>
      </c>
      <c r="B8" s="11" t="s">
        <v>13</v>
      </c>
      <c r="C8" s="14">
        <v>44166</v>
      </c>
      <c r="D8" s="23">
        <f>IFERROR(VLOOKUP($I8,DATA_Contracts!$A$2:$I$150,4,FALSE),"")</f>
        <v>7847054</v>
      </c>
      <c r="E8" s="23" t="str">
        <f>IFERROR(VLOOKUP($I8,DATA_Contracts!$A$2:$I$150,5,FALSE),"")</f>
        <v>Public Organization</v>
      </c>
      <c r="F8" s="23" t="str">
        <f>IFERROR(VLOOKUP($I8,DATA_Contracts!$A$2:$I$150,6,FALSE),"")</f>
        <v>Organization</v>
      </c>
      <c r="G8" s="29">
        <f>IFERROR(VLOOKUP($I8,DATA_Contracts!$A$2:$I$150,2,FALSE),"")</f>
        <v>940314339</v>
      </c>
      <c r="H8" s="29" t="str">
        <f>IFERROR(VLOOKUP($I8,DATA_Contracts!$A$2:$I$150,3,FALSE),"")</f>
        <v>X-Men 2099 (Marvel 2099)</v>
      </c>
      <c r="I8" s="11">
        <v>940198781</v>
      </c>
      <c r="J8" s="29" t="str">
        <f>IFERROR(VLOOKUP($I8,DATA_Contracts!$A$2:$I$150,3,FALSE),"")</f>
        <v>X-Men 2099 (Marvel 2099)</v>
      </c>
      <c r="K8" s="29" t="str">
        <f>IFERROR(VLOOKUP($I8,DATA_Contracts!$A$2:$I$150,7,FALSE),"")</f>
        <v>2. World Security</v>
      </c>
      <c r="L8" s="29" t="str">
        <f>IFERROR(VLOOKUP($I8,DATA_Contracts!$A$2:$I$150,8,FALSE),"")</f>
        <v>Security</v>
      </c>
      <c r="M8" s="29" t="str">
        <f>IFERROR(VLOOKUP($I8,DATA_Contracts!$A$2:$I$81,9,FALSE),"")</f>
        <v>Captain America</v>
      </c>
      <c r="N8" s="23">
        <f t="shared" ca="1" si="4"/>
        <v>31</v>
      </c>
      <c r="O8" s="15">
        <f ca="1">DATA[[#This Row],[Revenue Plan]]*(RANDBETWEEN(5,50)/100)</f>
        <v>6.51</v>
      </c>
      <c r="P8" s="29">
        <f t="shared" ca="1" si="0"/>
        <v>0.21</v>
      </c>
      <c r="Q8" s="11">
        <f>308*0.27</f>
        <v>83.160000000000011</v>
      </c>
      <c r="R8" s="11">
        <f>126*0.27</f>
        <v>34.020000000000003</v>
      </c>
      <c r="S8" s="29">
        <f t="shared" si="1"/>
        <v>0.40909090909090906</v>
      </c>
      <c r="T8" s="29">
        <f t="shared" ca="1" si="2"/>
        <v>52.160000000000011</v>
      </c>
      <c r="U8" s="29">
        <f t="shared" ca="1" si="3"/>
        <v>27.510000000000005</v>
      </c>
    </row>
    <row r="9" spans="1:21" s="11" customFormat="1" ht="14.85" customHeight="1" x14ac:dyDescent="0.25">
      <c r="A9" s="29" t="str">
        <f>_xlfn.SWITCH('Landing View'!$I$2,$F$1,F9,$K$1,K9,$L$1,L9,$M$1,M9)</f>
        <v>Other</v>
      </c>
      <c r="B9" s="11" t="s">
        <v>13</v>
      </c>
      <c r="C9" s="14">
        <v>44166</v>
      </c>
      <c r="D9" s="23">
        <f>IFERROR(VLOOKUP($I9,DATA_Contracts!$A$2:$I$150,4,FALSE),"")</f>
        <v>10051562</v>
      </c>
      <c r="E9" s="23" t="str">
        <f>IFERROR(VLOOKUP($I9,DATA_Contracts!$A$2:$I$150,5,FALSE),"")</f>
        <v>EU Government</v>
      </c>
      <c r="F9" s="23" t="str">
        <f>IFERROR(VLOOKUP($I9,DATA_Contracts!$A$2:$I$150,6,FALSE),"")</f>
        <v>Europe</v>
      </c>
      <c r="G9" s="29">
        <f>IFERROR(VLOOKUP($I9,DATA_Contracts!$A$2:$I$150,2,FALSE),"")</f>
        <v>940350068</v>
      </c>
      <c r="H9" s="29" t="str">
        <f>IFERROR(VLOOKUP($I9,DATA_Contracts!$A$2:$I$150,3,FALSE),"")</f>
        <v>The Initiative</v>
      </c>
      <c r="I9" s="11">
        <v>940350068</v>
      </c>
      <c r="J9" s="29" t="str">
        <f>IFERROR(VLOOKUP($I9,DATA_Contracts!$A$2:$I$150,3,FALSE),"")</f>
        <v>The Initiative</v>
      </c>
      <c r="K9" s="29" t="str">
        <f>IFERROR(VLOOKUP($I9,DATA_Contracts!$A$2:$I$150,7,FALSE),"")</f>
        <v>2. World Security</v>
      </c>
      <c r="L9" s="29" t="str">
        <f>IFERROR(VLOOKUP($I9,DATA_Contracts!$A$2:$I$150,8,FALSE),"")</f>
        <v>Security</v>
      </c>
      <c r="M9" s="29" t="str">
        <f>IFERROR(VLOOKUP($I9,DATA_Contracts!$A$2:$I$81,9,FALSE),"")</f>
        <v>Other</v>
      </c>
      <c r="N9" s="23">
        <f t="shared" ca="1" si="4"/>
        <v>5</v>
      </c>
      <c r="O9" s="15">
        <f ca="1">DATA[[#This Row],[Revenue Plan]]*(RANDBETWEEN(5,50)/100)</f>
        <v>1.9500000000000002</v>
      </c>
      <c r="P9" s="29">
        <f ca="1">IFERROR(O9/N9,0)</f>
        <v>0.39</v>
      </c>
      <c r="R9" s="11">
        <v>0</v>
      </c>
      <c r="S9" s="29">
        <f>IFERROR(R9/Q9,0)</f>
        <v>0</v>
      </c>
      <c r="T9" s="29">
        <f t="shared" ca="1" si="2"/>
        <v>-5</v>
      </c>
      <c r="U9" s="29">
        <f t="shared" ca="1" si="3"/>
        <v>-1.9500000000000002</v>
      </c>
    </row>
    <row r="10" spans="1:21" s="11" customFormat="1" ht="14.85" customHeight="1" x14ac:dyDescent="0.25">
      <c r="A10" s="29" t="str">
        <f>_xlfn.SWITCH('Landing View'!$I$2,$F$1,F10,$K$1,K10,$L$1,L10,$M$1,M10)</f>
        <v>Captain America</v>
      </c>
      <c r="B10" s="11" t="s">
        <v>13</v>
      </c>
      <c r="C10" s="14">
        <v>44166</v>
      </c>
      <c r="D10" s="23">
        <f>IFERROR(VLOOKUP($I10,DATA_Contracts!$A$2:$I$150,4,FALSE),"")</f>
        <v>20028782</v>
      </c>
      <c r="E10" s="23" t="str">
        <f>IFERROR(VLOOKUP($I10,DATA_Contracts!$A$2:$I$150,5,FALSE),"")</f>
        <v>Earth Civilians</v>
      </c>
      <c r="F10" s="23" t="str">
        <f>IFERROR(VLOOKUP($I10,DATA_Contracts!$A$2:$I$150,6,FALSE),"")</f>
        <v>Civilians</v>
      </c>
      <c r="G10" s="29">
        <f>IFERROR(VLOOKUP($I10,DATA_Contracts!$A$2:$I$150,2,FALSE),"")</f>
        <v>940314339</v>
      </c>
      <c r="H10" s="29" t="str">
        <f>IFERROR(VLOOKUP($I10,DATA_Contracts!$A$2:$I$150,3,FALSE),"")</f>
        <v>Super-Axis</v>
      </c>
      <c r="I10" s="11">
        <v>940341188</v>
      </c>
      <c r="J10" s="29" t="str">
        <f>IFERROR(VLOOKUP($I10,DATA_Contracts!$A$2:$I$150,3,FALSE),"")</f>
        <v>Super-Axis</v>
      </c>
      <c r="K10" s="29" t="str">
        <f>IFERROR(VLOOKUP($I10,DATA_Contracts!$A$2:$I$150,7,FALSE),"")</f>
        <v>2. World Security</v>
      </c>
      <c r="L10" s="29" t="str">
        <f>IFERROR(VLOOKUP($I10,DATA_Contracts!$A$2:$I$150,8,FALSE),"")</f>
        <v>Security</v>
      </c>
      <c r="M10" s="29" t="str">
        <f>IFERROR(VLOOKUP($I10,DATA_Contracts!$A$2:$I$81,9,FALSE),"")</f>
        <v>Captain America</v>
      </c>
      <c r="N10" s="23">
        <f t="shared" ca="1" si="4"/>
        <v>22</v>
      </c>
      <c r="O10" s="15">
        <f ca="1">DATA[[#This Row],[Revenue Plan]]*(RANDBETWEEN(5,50)/100)</f>
        <v>6.82</v>
      </c>
      <c r="P10" s="29">
        <f ca="1">IFERROR(O10/N10,0)</f>
        <v>0.31</v>
      </c>
      <c r="Q10" s="23">
        <f ca="1">+DATA[[#This Row],[Revenue Plan]]*1.05</f>
        <v>23.1</v>
      </c>
      <c r="R10" s="23">
        <f ca="1">+DATA[[#This Row],[CCI Plan]]*1.05</f>
        <v>7.1610000000000005</v>
      </c>
      <c r="S10" s="29">
        <f ca="1">IFERROR(R10/Q10,0)</f>
        <v>0.31</v>
      </c>
      <c r="T10" s="29">
        <f t="shared" ca="1" si="2"/>
        <v>1.1000000000000014</v>
      </c>
      <c r="U10" s="29">
        <f t="shared" ca="1" si="3"/>
        <v>0.34100000000000019</v>
      </c>
    </row>
    <row r="11" spans="1:21" s="11" customFormat="1" ht="14.85" customHeight="1" x14ac:dyDescent="0.25">
      <c r="A11" s="29" t="str">
        <f>_xlfn.SWITCH('Landing View'!$I$2,$F$1,F11,$K$1,K11,$L$1,L11,$M$1,M11)</f>
        <v>Captain America</v>
      </c>
      <c r="B11" s="11" t="s">
        <v>13</v>
      </c>
      <c r="C11" s="14">
        <v>44166</v>
      </c>
      <c r="D11" s="23">
        <f>IFERROR(VLOOKUP($I11,DATA_Contracts!$A$2:$I$150,4,FALSE),"")</f>
        <v>20028782</v>
      </c>
      <c r="E11" s="23" t="str">
        <f>IFERROR(VLOOKUP($I11,DATA_Contracts!$A$2:$I$150,5,FALSE),"")</f>
        <v>Earth Civilians</v>
      </c>
      <c r="F11" s="23" t="str">
        <f>IFERROR(VLOOKUP($I11,DATA_Contracts!$A$2:$I$150,6,FALSE),"")</f>
        <v>Civilians</v>
      </c>
      <c r="G11" s="29">
        <f>IFERROR(VLOOKUP($I11,DATA_Contracts!$A$2:$I$150,2,FALSE),"")</f>
        <v>940314339</v>
      </c>
      <c r="H11" s="29" t="str">
        <f>IFERROR(VLOOKUP($I11,DATA_Contracts!$A$2:$I$150,3,FALSE),"")</f>
        <v>Grapplers</v>
      </c>
      <c r="I11" s="11">
        <v>940198806</v>
      </c>
      <c r="J11" s="29" t="str">
        <f>IFERROR(VLOOKUP($I11,DATA_Contracts!$A$2:$I$150,3,FALSE),"")</f>
        <v>Grapplers</v>
      </c>
      <c r="K11" s="29" t="str">
        <f>IFERROR(VLOOKUP($I11,DATA_Contracts!$A$2:$I$150,7,FALSE),"")</f>
        <v>2. World Security</v>
      </c>
      <c r="L11" s="29" t="str">
        <f>IFERROR(VLOOKUP($I11,DATA_Contracts!$A$2:$I$150,8,FALSE),"")</f>
        <v>Security</v>
      </c>
      <c r="M11" s="29" t="str">
        <f>IFERROR(VLOOKUP($I11,DATA_Contracts!$A$2:$I$81,9,FALSE),"")</f>
        <v>Captain America</v>
      </c>
      <c r="N11" s="23">
        <f t="shared" ca="1" si="4"/>
        <v>31</v>
      </c>
      <c r="O11" s="15">
        <f ca="1">DATA[[#This Row],[Revenue Plan]]*(RANDBETWEEN(5,50)/100)</f>
        <v>2.48</v>
      </c>
      <c r="P11" s="29">
        <f t="shared" ca="1" si="0"/>
        <v>0.08</v>
      </c>
      <c r="Q11" s="11">
        <v>0</v>
      </c>
      <c r="R11" s="11">
        <v>18.296184891657958</v>
      </c>
      <c r="S11" s="29">
        <f t="shared" si="1"/>
        <v>0</v>
      </c>
      <c r="T11" s="29">
        <f t="shared" ca="1" si="2"/>
        <v>-31</v>
      </c>
      <c r="U11" s="29">
        <f t="shared" ca="1" si="3"/>
        <v>15.816184891657958</v>
      </c>
    </row>
    <row r="12" spans="1:21" s="11" customFormat="1" ht="14.85" customHeight="1" x14ac:dyDescent="0.25">
      <c r="A12" s="29" t="str">
        <f>_xlfn.SWITCH('Landing View'!$I$2,$F$1,F12,$K$1,K12,$L$1,L12,$M$1,M12)</f>
        <v>Captain America</v>
      </c>
      <c r="B12" s="11" t="s">
        <v>13</v>
      </c>
      <c r="C12" s="14">
        <v>44166</v>
      </c>
      <c r="D12" s="23">
        <f>IFERROR(VLOOKUP($I12,DATA_Contracts!$A$2:$I$150,4,FALSE),"")</f>
        <v>10051562</v>
      </c>
      <c r="E12" s="23" t="str">
        <f>IFERROR(VLOOKUP($I12,DATA_Contracts!$A$2:$I$150,5,FALSE),"")</f>
        <v>EU Government</v>
      </c>
      <c r="F12" s="23" t="str">
        <f>IFERROR(VLOOKUP($I12,DATA_Contracts!$A$2:$I$150,6,FALSE),"")</f>
        <v>Europe</v>
      </c>
      <c r="G12" s="29">
        <f>IFERROR(VLOOKUP($I12,DATA_Contracts!$A$2:$I$150,2,FALSE),"")</f>
        <v>940219754</v>
      </c>
      <c r="H12" s="29" t="str">
        <f>IFERROR(VLOOKUP($I12,DATA_Contracts!$A$2:$I$150,3,FALSE),"")</f>
        <v>Wild Pack</v>
      </c>
      <c r="I12" s="11">
        <v>940219754</v>
      </c>
      <c r="J12" s="29" t="str">
        <f>IFERROR(VLOOKUP($I12,DATA_Contracts!$A$2:$I$150,3,FALSE),"")</f>
        <v>Wild Pack</v>
      </c>
      <c r="K12" s="29" t="str">
        <f>IFERROR(VLOOKUP($I12,DATA_Contracts!$A$2:$I$150,7,FALSE),"")</f>
        <v>2. World Security</v>
      </c>
      <c r="L12" s="29" t="str">
        <f>IFERROR(VLOOKUP($I12,DATA_Contracts!$A$2:$I$150,8,FALSE),"")</f>
        <v>Security</v>
      </c>
      <c r="M12" s="29" t="str">
        <f>IFERROR(VLOOKUP($I12,DATA_Contracts!$A$2:$I$81,9,FALSE),"")</f>
        <v>Captain America</v>
      </c>
      <c r="N12" s="23">
        <f t="shared" ca="1" si="4"/>
        <v>5</v>
      </c>
      <c r="O12" s="15">
        <f ca="1">DATA[[#This Row],[Revenue Plan]]*(RANDBETWEEN(5,50)/100)</f>
        <v>0.3</v>
      </c>
      <c r="P12" s="29">
        <f t="shared" ca="1" si="0"/>
        <v>0.06</v>
      </c>
      <c r="Q12" s="11">
        <v>29.867999999999999</v>
      </c>
      <c r="R12" s="11">
        <v>-15.842009743712879</v>
      </c>
      <c r="S12" s="29">
        <f t="shared" si="1"/>
        <v>-0.53040075477811977</v>
      </c>
      <c r="T12" s="29">
        <f t="shared" ca="1" si="2"/>
        <v>24.867999999999999</v>
      </c>
      <c r="U12" s="29">
        <f t="shared" ca="1" si="3"/>
        <v>-16.14200974371288</v>
      </c>
    </row>
    <row r="13" spans="1:21" s="11" customFormat="1" ht="14.85" customHeight="1" x14ac:dyDescent="0.25">
      <c r="A13" s="29" t="str">
        <f>_xlfn.SWITCH('Landing View'!$I$2,$F$1,F13,$K$1,K13,$L$1,L13,$M$1,M13)</f>
        <v>Spiderman</v>
      </c>
      <c r="B13" s="11" t="s">
        <v>13</v>
      </c>
      <c r="C13" s="14">
        <v>44166</v>
      </c>
      <c r="D13" s="23">
        <f>IFERROR(VLOOKUP($I13,DATA_Contracts!$A$2:$I$150,4,FALSE),"")</f>
        <v>7847054</v>
      </c>
      <c r="E13" s="23" t="str">
        <f>IFERROR(VLOOKUP($I13,DATA_Contracts!$A$2:$I$150,5,FALSE),"")</f>
        <v>Public Organization</v>
      </c>
      <c r="F13" s="23" t="str">
        <f>IFERROR(VLOOKUP($I13,DATA_Contracts!$A$2:$I$150,6,FALSE),"")</f>
        <v>Organization</v>
      </c>
      <c r="G13" s="29">
        <f>IFERROR(VLOOKUP($I13,DATA_Contracts!$A$2:$I$150,2,FALSE),"")</f>
        <v>940324947</v>
      </c>
      <c r="H13" s="29" t="str">
        <f>IFERROR(VLOOKUP($I13,DATA_Contracts!$A$2:$I$150,3,FALSE),"")</f>
        <v>New X-Men</v>
      </c>
      <c r="I13" s="11">
        <v>940324947</v>
      </c>
      <c r="J13" s="29" t="str">
        <f>IFERROR(VLOOKUP($I13,DATA_Contracts!$A$2:$I$150,3,FALSE),"")</f>
        <v>New X-Men</v>
      </c>
      <c r="K13" s="29" t="str">
        <f>IFERROR(VLOOKUP($I13,DATA_Contracts!$A$2:$I$150,7,FALSE),"")</f>
        <v>3. Dethrone tyranny</v>
      </c>
      <c r="L13" s="29" t="str">
        <f>IFERROR(VLOOKUP($I13,DATA_Contracts!$A$2:$I$150,8,FALSE),"")</f>
        <v>Political</v>
      </c>
      <c r="M13" s="29" t="str">
        <f>IFERROR(VLOOKUP($I13,DATA_Contracts!$A$2:$I$81,9,FALSE),"")</f>
        <v>Spiderman</v>
      </c>
      <c r="N13" s="23">
        <f t="shared" ca="1" si="4"/>
        <v>22</v>
      </c>
      <c r="O13" s="15">
        <f ca="1">DATA[[#This Row],[Revenue Plan]]*(RANDBETWEEN(5,50)/100)</f>
        <v>10.78</v>
      </c>
      <c r="P13" s="29">
        <f t="shared" ca="1" si="0"/>
        <v>0.49</v>
      </c>
      <c r="Q13" s="11">
        <v>0</v>
      </c>
      <c r="R13" s="11">
        <v>-0.181225</v>
      </c>
      <c r="S13" s="29">
        <f t="shared" si="1"/>
        <v>0</v>
      </c>
      <c r="T13" s="29">
        <f t="shared" ca="1" si="2"/>
        <v>-22</v>
      </c>
      <c r="U13" s="29">
        <f t="shared" ca="1" si="3"/>
        <v>-10.961224999999999</v>
      </c>
    </row>
    <row r="14" spans="1:21" s="11" customFormat="1" ht="14.85" customHeight="1" x14ac:dyDescent="0.25">
      <c r="A14" s="29" t="str">
        <f>_xlfn.SWITCH('Landing View'!$I$2,$F$1,F14,$K$1,K14,$L$1,L14,$M$1,M14)</f>
        <v>Captain America</v>
      </c>
      <c r="B14" s="11" t="s">
        <v>13</v>
      </c>
      <c r="C14" s="14">
        <v>44166</v>
      </c>
      <c r="D14" s="23">
        <f>IFERROR(VLOOKUP($I14,DATA_Contracts!$A$2:$I$150,4,FALSE),"")</f>
        <v>7847054</v>
      </c>
      <c r="E14" s="23" t="str">
        <f>IFERROR(VLOOKUP($I14,DATA_Contracts!$A$2:$I$150,5,FALSE),"")</f>
        <v>Public Organization</v>
      </c>
      <c r="F14" s="23" t="str">
        <f>IFERROR(VLOOKUP($I14,DATA_Contracts!$A$2:$I$150,6,FALSE),"")</f>
        <v>Organization</v>
      </c>
      <c r="G14" s="29">
        <f>IFERROR(VLOOKUP($I14,DATA_Contracts!$A$2:$I$150,2,FALSE),"")</f>
        <v>940260590</v>
      </c>
      <c r="H14" s="29" t="str">
        <f>IFERROR(VLOOKUP($I14,DATA_Contracts!$A$2:$I$150,3,FALSE),"")</f>
        <v>The Hellbent</v>
      </c>
      <c r="I14" s="11">
        <v>940260590</v>
      </c>
      <c r="J14" s="29" t="str">
        <f>IFERROR(VLOOKUP($I14,DATA_Contracts!$A$2:$I$150,3,FALSE),"")</f>
        <v>The Hellbent</v>
      </c>
      <c r="K14" s="29" t="str">
        <f>IFERROR(VLOOKUP($I14,DATA_Contracts!$A$2:$I$150,7,FALSE),"")</f>
        <v>2. World Security</v>
      </c>
      <c r="L14" s="29" t="str">
        <f>IFERROR(VLOOKUP($I14,DATA_Contracts!$A$2:$I$150,8,FALSE),"")</f>
        <v>Security</v>
      </c>
      <c r="M14" s="29" t="str">
        <f>IFERROR(VLOOKUP($I14,DATA_Contracts!$A$2:$I$81,9,FALSE),"")</f>
        <v>Captain America</v>
      </c>
      <c r="N14" s="23">
        <f t="shared" ca="1" si="4"/>
        <v>23</v>
      </c>
      <c r="O14" s="15">
        <f ca="1">DATA[[#This Row],[Revenue Plan]]*(RANDBETWEEN(5,50)/100)</f>
        <v>10.58</v>
      </c>
      <c r="P14" s="29">
        <f t="shared" ca="1" si="0"/>
        <v>0.46</v>
      </c>
      <c r="Q14" s="11">
        <v>100</v>
      </c>
      <c r="R14" s="11">
        <v>100</v>
      </c>
      <c r="S14" s="29">
        <f t="shared" si="1"/>
        <v>1</v>
      </c>
      <c r="T14" s="29">
        <f t="shared" ca="1" si="2"/>
        <v>77</v>
      </c>
      <c r="U14" s="29">
        <f t="shared" ca="1" si="3"/>
        <v>89.42</v>
      </c>
    </row>
    <row r="15" spans="1:21" s="11" customFormat="1" ht="14.85" customHeight="1" x14ac:dyDescent="0.25">
      <c r="A15" s="29" t="str">
        <f>_xlfn.SWITCH('Landing View'!$I$2,$F$1,F15,$K$1,K15,$L$1,L15,$M$1,M15)</f>
        <v>Captain America</v>
      </c>
      <c r="B15" s="11" t="s">
        <v>13</v>
      </c>
      <c r="C15" s="14">
        <v>44166</v>
      </c>
      <c r="D15" s="23">
        <f>IFERROR(VLOOKUP($I15,DATA_Contracts!$A$2:$I$150,4,FALSE),"")</f>
        <v>10051562</v>
      </c>
      <c r="E15" s="23" t="str">
        <f>IFERROR(VLOOKUP($I15,DATA_Contracts!$A$2:$I$150,5,FALSE),"")</f>
        <v>EU Government</v>
      </c>
      <c r="F15" s="23" t="str">
        <f>IFERROR(VLOOKUP($I15,DATA_Contracts!$A$2:$I$150,6,FALSE),"")</f>
        <v>Europe</v>
      </c>
      <c r="G15" s="29">
        <f>IFERROR(VLOOKUP($I15,DATA_Contracts!$A$2:$I$150,2,FALSE),"")</f>
        <v>940275849</v>
      </c>
      <c r="H15" s="29" t="str">
        <f>IFERROR(VLOOKUP($I15,DATA_Contracts!$A$2:$I$150,3,FALSE),"")</f>
        <v>Horsemen of Apocalypse</v>
      </c>
      <c r="I15" s="11">
        <v>940275849</v>
      </c>
      <c r="J15" s="29" t="str">
        <f>IFERROR(VLOOKUP($I15,DATA_Contracts!$A$2:$I$150,3,FALSE),"")</f>
        <v>Horsemen of Apocalypse</v>
      </c>
      <c r="K15" s="29" t="str">
        <f>IFERROR(VLOOKUP($I15,DATA_Contracts!$A$2:$I$150,7,FALSE),"")</f>
        <v>1. Friendly Neighborhood service</v>
      </c>
      <c r="L15" s="29" t="str">
        <f>IFERROR(VLOOKUP($I15,DATA_Contracts!$A$2:$I$150,8,FALSE),"")</f>
        <v>Political</v>
      </c>
      <c r="M15" s="29" t="str">
        <f>IFERROR(VLOOKUP($I15,DATA_Contracts!$A$2:$I$81,9,FALSE),"")</f>
        <v>Captain America</v>
      </c>
      <c r="N15" s="23">
        <f t="shared" ca="1" si="4"/>
        <v>16</v>
      </c>
      <c r="O15" s="15">
        <f ca="1">DATA[[#This Row],[Revenue Plan]]*(RANDBETWEEN(5,50)/100)</f>
        <v>5.6</v>
      </c>
      <c r="P15" s="29">
        <f t="shared" ca="1" si="0"/>
        <v>0.35</v>
      </c>
      <c r="Q15" s="11">
        <v>8.1</v>
      </c>
      <c r="R15" s="11">
        <v>-48.12</v>
      </c>
      <c r="S15" s="29">
        <f t="shared" si="1"/>
        <v>-5.9407407407407407</v>
      </c>
      <c r="T15" s="29">
        <f t="shared" ca="1" si="2"/>
        <v>-7.9</v>
      </c>
      <c r="U15" s="29">
        <f t="shared" ca="1" si="3"/>
        <v>-53.72</v>
      </c>
    </row>
    <row r="16" spans="1:21" s="11" customFormat="1" ht="14.85" customHeight="1" x14ac:dyDescent="0.25">
      <c r="A16" s="29" t="str">
        <f>_xlfn.SWITCH('Landing View'!$I$2,$F$1,F16,$K$1,K16,$L$1,L16,$M$1,M16)</f>
        <v>Captain America</v>
      </c>
      <c r="B16" s="11" t="s">
        <v>13</v>
      </c>
      <c r="C16" s="14">
        <v>44166</v>
      </c>
      <c r="D16" s="23">
        <f>IFERROR(VLOOKUP($I16,DATA_Contracts!$A$2:$I$150,4,FALSE),"")</f>
        <v>10051562</v>
      </c>
      <c r="E16" s="23" t="str">
        <f>IFERROR(VLOOKUP($I16,DATA_Contracts!$A$2:$I$150,5,FALSE),"")</f>
        <v>EU Government</v>
      </c>
      <c r="F16" s="23" t="str">
        <f>IFERROR(VLOOKUP($I16,DATA_Contracts!$A$2:$I$150,6,FALSE),"")</f>
        <v>Europe</v>
      </c>
      <c r="G16" s="29">
        <f>IFERROR(VLOOKUP($I16,DATA_Contracts!$A$2:$I$150,2,FALSE),"")</f>
        <v>940281242</v>
      </c>
      <c r="H16" s="29" t="str">
        <f>IFERROR(VLOOKUP($I16,DATA_Contracts!$A$2:$I$150,3,FALSE),"")</f>
        <v>Eternals</v>
      </c>
      <c r="I16" s="11">
        <v>940281242</v>
      </c>
      <c r="J16" s="29" t="str">
        <f>IFERROR(VLOOKUP($I16,DATA_Contracts!$A$2:$I$150,3,FALSE),"")</f>
        <v>Eternals</v>
      </c>
      <c r="K16" s="29" t="str">
        <f>IFERROR(VLOOKUP($I16,DATA_Contracts!$A$2:$I$150,7,FALSE),"")</f>
        <v>2. World Security</v>
      </c>
      <c r="L16" s="29" t="str">
        <f>IFERROR(VLOOKUP($I16,DATA_Contracts!$A$2:$I$150,8,FALSE),"")</f>
        <v>Security</v>
      </c>
      <c r="M16" s="29" t="str">
        <f>IFERROR(VLOOKUP($I16,DATA_Contracts!$A$2:$I$81,9,FALSE),"")</f>
        <v>Captain America</v>
      </c>
      <c r="N16" s="23">
        <f t="shared" ca="1" si="4"/>
        <v>11</v>
      </c>
      <c r="O16" s="15">
        <f ca="1">DATA[[#This Row],[Revenue Plan]]*(RANDBETWEEN(5,50)/100)</f>
        <v>0.55000000000000004</v>
      </c>
      <c r="P16" s="29">
        <f t="shared" ca="1" si="0"/>
        <v>0.05</v>
      </c>
      <c r="Q16" s="11">
        <v>18.266999999999999</v>
      </c>
      <c r="R16" s="11">
        <v>4.9455712959999998</v>
      </c>
      <c r="S16" s="29">
        <f t="shared" si="1"/>
        <v>0.27073801368588163</v>
      </c>
      <c r="T16" s="29">
        <f t="shared" ca="1" si="2"/>
        <v>7.2669999999999995</v>
      </c>
      <c r="U16" s="29">
        <f t="shared" ca="1" si="3"/>
        <v>4.395571296</v>
      </c>
    </row>
    <row r="17" spans="1:21" s="11" customFormat="1" ht="14.85" customHeight="1" x14ac:dyDescent="0.25">
      <c r="A17" s="29" t="str">
        <f>_xlfn.SWITCH('Landing View'!$I$2,$F$1,F17,$K$1,K17,$L$1,L17,$M$1,M17)</f>
        <v>Spiderman</v>
      </c>
      <c r="B17" s="11" t="s">
        <v>13</v>
      </c>
      <c r="C17" s="14">
        <v>44166</v>
      </c>
      <c r="D17" s="23">
        <f>IFERROR(VLOOKUP($I17,DATA_Contracts!$A$2:$I$150,4,FALSE),"")</f>
        <v>7951124</v>
      </c>
      <c r="E17" s="23" t="str">
        <f>IFERROR(VLOOKUP($I17,DATA_Contracts!$A$2:$I$150,5,FALSE),"")</f>
        <v>Secret Organizations</v>
      </c>
      <c r="F17" s="23" t="str">
        <f>IFERROR(VLOOKUP($I17,DATA_Contracts!$A$2:$I$150,6,FALSE),"")</f>
        <v>Organization</v>
      </c>
      <c r="G17" s="29">
        <f>IFERROR(VLOOKUP($I17,DATA_Contracts!$A$2:$I$150,2,FALSE),"")</f>
        <v>940320135</v>
      </c>
      <c r="H17" s="29" t="str">
        <f>IFERROR(VLOOKUP($I17,DATA_Contracts!$A$2:$I$150,3,FALSE),"")</f>
        <v>Xavier's Security Enforcers</v>
      </c>
      <c r="I17" s="11">
        <v>940320135</v>
      </c>
      <c r="J17" s="29" t="str">
        <f>IFERROR(VLOOKUP($I17,DATA_Contracts!$A$2:$I$150,3,FALSE),"")</f>
        <v>Xavier's Security Enforcers</v>
      </c>
      <c r="K17" s="29" t="str">
        <f>IFERROR(VLOOKUP($I17,DATA_Contracts!$A$2:$I$150,7,FALSE),"")</f>
        <v>3. Dethrone tyranny</v>
      </c>
      <c r="L17" s="29" t="str">
        <f>IFERROR(VLOOKUP($I17,DATA_Contracts!$A$2:$I$150,8,FALSE),"")</f>
        <v>Political</v>
      </c>
      <c r="M17" s="29" t="str">
        <f>IFERROR(VLOOKUP($I17,DATA_Contracts!$A$2:$I$81,9,FALSE),"")</f>
        <v>Spiderman</v>
      </c>
      <c r="N17" s="23">
        <f t="shared" ca="1" si="4"/>
        <v>13</v>
      </c>
      <c r="O17" s="15">
        <f ca="1">DATA[[#This Row],[Revenue Plan]]*(RANDBETWEEN(5,50)/100)</f>
        <v>2.86</v>
      </c>
      <c r="P17" s="29">
        <f t="shared" ca="1" si="0"/>
        <v>0.22</v>
      </c>
      <c r="Q17" s="11">
        <v>63.823999999999998</v>
      </c>
      <c r="R17" s="11">
        <v>-27.832575452477798</v>
      </c>
      <c r="S17" s="29">
        <f t="shared" si="1"/>
        <v>-0.43608322030079277</v>
      </c>
      <c r="T17" s="29">
        <f t="shared" ca="1" si="2"/>
        <v>50.823999999999998</v>
      </c>
      <c r="U17" s="29">
        <f t="shared" ca="1" si="3"/>
        <v>-30.692575452477797</v>
      </c>
    </row>
    <row r="18" spans="1:21" s="11" customFormat="1" ht="14.85" customHeight="1" x14ac:dyDescent="0.25">
      <c r="A18" s="29" t="str">
        <f>_xlfn.SWITCH('Landing View'!$I$2,$F$1,F18,$K$1,K18,$L$1,L18,$M$1,M18)</f>
        <v>Spiderman</v>
      </c>
      <c r="B18" s="11" t="s">
        <v>13</v>
      </c>
      <c r="C18" s="14">
        <v>44166</v>
      </c>
      <c r="D18" s="23">
        <f>IFERROR(VLOOKUP($I18,DATA_Contracts!$A$2:$I$150,4,FALSE),"")</f>
        <v>7951124</v>
      </c>
      <c r="E18" s="23" t="str">
        <f>IFERROR(VLOOKUP($I18,DATA_Contracts!$A$2:$I$150,5,FALSE),"")</f>
        <v>Secret Organizations</v>
      </c>
      <c r="F18" s="23" t="str">
        <f>IFERROR(VLOOKUP($I18,DATA_Contracts!$A$2:$I$150,6,FALSE),"")</f>
        <v>Organization</v>
      </c>
      <c r="G18" s="29">
        <f>IFERROR(VLOOKUP($I18,DATA_Contracts!$A$2:$I$150,2,FALSE),"")</f>
        <v>940323304</v>
      </c>
      <c r="H18" s="29" t="str">
        <f>IFERROR(VLOOKUP($I18,DATA_Contracts!$A$2:$I$150,3,FALSE),"")</f>
        <v>Imperial Guard</v>
      </c>
      <c r="I18" s="11">
        <v>940323304</v>
      </c>
      <c r="J18" s="29" t="str">
        <f>IFERROR(VLOOKUP($I18,DATA_Contracts!$A$2:$I$150,3,FALSE),"")</f>
        <v>Imperial Guard</v>
      </c>
      <c r="K18" s="29" t="str">
        <f>IFERROR(VLOOKUP($I18,DATA_Contracts!$A$2:$I$150,7,FALSE),"")</f>
        <v>3. Dethrone tyranny</v>
      </c>
      <c r="L18" s="29" t="str">
        <f>IFERROR(VLOOKUP($I18,DATA_Contracts!$A$2:$I$150,8,FALSE),"")</f>
        <v>Political</v>
      </c>
      <c r="M18" s="29" t="str">
        <f>IFERROR(VLOOKUP($I18,DATA_Contracts!$A$2:$I$81,9,FALSE),"")</f>
        <v>Spiderman</v>
      </c>
      <c r="N18" s="23">
        <f t="shared" ca="1" si="4"/>
        <v>16</v>
      </c>
      <c r="O18" s="15">
        <f ca="1">DATA[[#This Row],[Revenue Plan]]*(RANDBETWEEN(5,50)/100)</f>
        <v>2.72</v>
      </c>
      <c r="P18" s="29">
        <f t="shared" ca="1" si="0"/>
        <v>0.17</v>
      </c>
      <c r="Q18" s="11">
        <v>340.36007000000001</v>
      </c>
      <c r="R18" s="11">
        <v>136</v>
      </c>
      <c r="S18" s="29">
        <f t="shared" si="1"/>
        <v>0.39957683637801578</v>
      </c>
      <c r="T18" s="29">
        <f t="shared" ca="1" si="2"/>
        <v>324.36007000000001</v>
      </c>
      <c r="U18" s="29">
        <f t="shared" ca="1" si="3"/>
        <v>133.28</v>
      </c>
    </row>
    <row r="19" spans="1:21" s="11" customFormat="1" ht="14.85" customHeight="1" x14ac:dyDescent="0.25">
      <c r="A19" s="29" t="str">
        <f>_xlfn.SWITCH('Landing View'!$I$2,$F$1,F19,$K$1,K19,$L$1,L19,$M$1,M19)</f>
        <v>Black Widow</v>
      </c>
      <c r="B19" s="11" t="s">
        <v>13</v>
      </c>
      <c r="C19" s="14">
        <v>44166</v>
      </c>
      <c r="D19" s="23">
        <f>IFERROR(VLOOKUP($I19,DATA_Contracts!$A$2:$I$150,4,FALSE),"")</f>
        <v>13605106</v>
      </c>
      <c r="E19" s="23" t="str">
        <f>IFERROR(VLOOKUP($I19,DATA_Contracts!$A$2:$I$150,5,FALSE),"")</f>
        <v>US Government</v>
      </c>
      <c r="F19" s="23" t="str">
        <f>IFERROR(VLOOKUP($I19,DATA_Contracts!$A$2:$I$150,6,FALSE),"")</f>
        <v>Government</v>
      </c>
      <c r="G19" s="29">
        <f>IFERROR(VLOOKUP($I19,DATA_Contracts!$A$2:$I$150,2,FALSE),"")</f>
        <v>940340766</v>
      </c>
      <c r="H19" s="29" t="str">
        <f>IFERROR(VLOOKUP($I19,DATA_Contracts!$A$2:$I$150,3,FALSE),"")</f>
        <v>Maggia</v>
      </c>
      <c r="I19" s="11">
        <v>940340766</v>
      </c>
      <c r="J19" s="29" t="str">
        <f>IFERROR(VLOOKUP($I19,DATA_Contracts!$A$2:$I$150,3,FALSE),"")</f>
        <v>Maggia</v>
      </c>
      <c r="K19" s="29" t="str">
        <f>IFERROR(VLOOKUP($I19,DATA_Contracts!$A$2:$I$150,7,FALSE),"")</f>
        <v>3. Dethrone tyranny</v>
      </c>
      <c r="L19" s="29" t="str">
        <f>IFERROR(VLOOKUP($I19,DATA_Contracts!$A$2:$I$150,8,FALSE),"")</f>
        <v>Political</v>
      </c>
      <c r="M19" s="29" t="str">
        <f>IFERROR(VLOOKUP($I19,DATA_Contracts!$A$2:$I$81,9,FALSE),"")</f>
        <v>Black Widow</v>
      </c>
      <c r="N19" s="23">
        <f t="shared" ca="1" si="4"/>
        <v>31</v>
      </c>
      <c r="O19" s="15">
        <f ca="1">DATA[[#This Row],[Revenue Plan]]*(RANDBETWEEN(5,50)/100)</f>
        <v>7.4399999999999995</v>
      </c>
      <c r="P19" s="29">
        <f t="shared" ca="1" si="0"/>
        <v>0.24</v>
      </c>
      <c r="Q19" s="11">
        <v>0</v>
      </c>
      <c r="R19" s="11">
        <v>-1.1171886171885999</v>
      </c>
      <c r="S19" s="29">
        <f t="shared" si="1"/>
        <v>0</v>
      </c>
      <c r="T19" s="29">
        <f t="shared" ca="1" si="2"/>
        <v>-31</v>
      </c>
      <c r="U19" s="29">
        <f t="shared" ca="1" si="3"/>
        <v>-8.5571886171885989</v>
      </c>
    </row>
    <row r="20" spans="1:21" s="11" customFormat="1" ht="14.85" customHeight="1" x14ac:dyDescent="0.25">
      <c r="A20" s="29" t="str">
        <f>_xlfn.SWITCH('Landing View'!$I$2,$F$1,F20,$K$1,K20,$L$1,L20,$M$1,M20)</f>
        <v>Black Widow</v>
      </c>
      <c r="B20" s="11" t="s">
        <v>13</v>
      </c>
      <c r="C20" s="14">
        <v>44166</v>
      </c>
      <c r="D20" s="23">
        <f>IFERROR(VLOOKUP($I20,DATA_Contracts!$A$2:$I$150,4,FALSE),"")</f>
        <v>13605106</v>
      </c>
      <c r="E20" s="23" t="str">
        <f>IFERROR(VLOOKUP($I20,DATA_Contracts!$A$2:$I$150,5,FALSE),"")</f>
        <v>US Government</v>
      </c>
      <c r="F20" s="23" t="str">
        <f>IFERROR(VLOOKUP($I20,DATA_Contracts!$A$2:$I$150,6,FALSE),"")</f>
        <v>Government</v>
      </c>
      <c r="G20" s="29">
        <f>IFERROR(VLOOKUP($I20,DATA_Contracts!$A$2:$I$150,2,FALSE),"")</f>
        <v>940302504</v>
      </c>
      <c r="H20" s="29" t="str">
        <f>IFERROR(VLOOKUP($I20,DATA_Contracts!$A$2:$I$150,3,FALSE),"")</f>
        <v>Humanity's Last Stand</v>
      </c>
      <c r="I20" s="11">
        <v>940302504</v>
      </c>
      <c r="J20" s="29" t="str">
        <f>IFERROR(VLOOKUP($I20,DATA_Contracts!$A$2:$I$150,3,FALSE),"")</f>
        <v>Humanity's Last Stand</v>
      </c>
      <c r="K20" s="29" t="str">
        <f>IFERROR(VLOOKUP($I20,DATA_Contracts!$A$2:$I$150,7,FALSE),"")</f>
        <v>3. Dethrone tyranny</v>
      </c>
      <c r="L20" s="29" t="str">
        <f>IFERROR(VLOOKUP($I20,DATA_Contracts!$A$2:$I$150,8,FALSE),"")</f>
        <v>Political</v>
      </c>
      <c r="M20" s="29" t="str">
        <f>IFERROR(VLOOKUP($I20,DATA_Contracts!$A$2:$I$81,9,FALSE),"")</f>
        <v>Black Widow</v>
      </c>
      <c r="N20" s="23">
        <f t="shared" ca="1" si="4"/>
        <v>9</v>
      </c>
      <c r="O20" s="15">
        <f ca="1">DATA[[#This Row],[Revenue Plan]]*(RANDBETWEEN(5,50)/100)</f>
        <v>2.79</v>
      </c>
      <c r="P20" s="29">
        <f t="shared" ca="1" si="0"/>
        <v>0.31</v>
      </c>
      <c r="Q20" s="11">
        <v>0</v>
      </c>
      <c r="R20" s="11">
        <v>-2.2000000000000002</v>
      </c>
      <c r="S20" s="29">
        <f t="shared" si="1"/>
        <v>0</v>
      </c>
      <c r="T20" s="29">
        <f t="shared" ca="1" si="2"/>
        <v>-9</v>
      </c>
      <c r="U20" s="29">
        <f t="shared" ca="1" si="3"/>
        <v>-4.99</v>
      </c>
    </row>
    <row r="21" spans="1:21" s="11" customFormat="1" ht="14.85" customHeight="1" x14ac:dyDescent="0.25">
      <c r="A21" s="29" t="str">
        <f>_xlfn.SWITCH('Landing View'!$I$2,$F$1,F21,$K$1,K21,$L$1,L21,$M$1,M21)</f>
        <v>Captain America</v>
      </c>
      <c r="B21" s="11" t="s">
        <v>13</v>
      </c>
      <c r="C21" s="14">
        <v>44166</v>
      </c>
      <c r="D21" s="23">
        <f>IFERROR(VLOOKUP($I21,DATA_Contracts!$A$2:$I$150,4,FALSE),"")</f>
        <v>20028782</v>
      </c>
      <c r="E21" s="23" t="str">
        <f>IFERROR(VLOOKUP($I21,DATA_Contracts!$A$2:$I$150,5,FALSE),"")</f>
        <v>Earth Civilians</v>
      </c>
      <c r="F21" s="23" t="str">
        <f>IFERROR(VLOOKUP($I21,DATA_Contracts!$A$2:$I$150,6,FALSE),"")</f>
        <v>Civilians</v>
      </c>
      <c r="G21" s="29">
        <f>IFERROR(VLOOKUP($I21,DATA_Contracts!$A$2:$I$150,2,FALSE),"")</f>
        <v>940311163</v>
      </c>
      <c r="H21" s="29" t="str">
        <f>IFERROR(VLOOKUP($I21,DATA_Contracts!$A$2:$I$150,3,FALSE),"")</f>
        <v>Night Shift</v>
      </c>
      <c r="I21" s="11">
        <v>940311163</v>
      </c>
      <c r="J21" s="29" t="str">
        <f>IFERROR(VLOOKUP($I21,DATA_Contracts!$A$2:$I$150,3,FALSE),"")</f>
        <v>Night Shift</v>
      </c>
      <c r="K21" s="29" t="str">
        <f>IFERROR(VLOOKUP($I21,DATA_Contracts!$A$2:$I$150,7,FALSE),"")</f>
        <v>1. Friendly Neighborhood service</v>
      </c>
      <c r="L21" s="29" t="str">
        <f>IFERROR(VLOOKUP($I21,DATA_Contracts!$A$2:$I$150,8,FALSE),"")</f>
        <v>Political</v>
      </c>
      <c r="M21" s="29" t="str">
        <f>IFERROR(VLOOKUP($I21,DATA_Contracts!$A$2:$I$81,9,FALSE),"")</f>
        <v>Captain America</v>
      </c>
      <c r="N21" s="23">
        <f t="shared" ca="1" si="4"/>
        <v>20</v>
      </c>
      <c r="O21" s="15">
        <f ca="1">DATA[[#This Row],[Revenue Plan]]*(RANDBETWEEN(5,50)/100)</f>
        <v>1</v>
      </c>
      <c r="P21" s="29">
        <f t="shared" ca="1" si="0"/>
        <v>0.05</v>
      </c>
      <c r="Q21" s="11">
        <v>0</v>
      </c>
      <c r="R21" s="11">
        <v>0</v>
      </c>
      <c r="S21" s="29">
        <f t="shared" si="1"/>
        <v>0</v>
      </c>
      <c r="T21" s="29">
        <f t="shared" ca="1" si="2"/>
        <v>-20</v>
      </c>
      <c r="U21" s="29">
        <f t="shared" ca="1" si="3"/>
        <v>-1</v>
      </c>
    </row>
    <row r="22" spans="1:21" s="11" customFormat="1" ht="14.85" customHeight="1" x14ac:dyDescent="0.25">
      <c r="A22" s="29" t="str">
        <f>_xlfn.SWITCH('Landing View'!$I$2,$F$1,F22,$K$1,K22,$L$1,L22,$M$1,M22)</f>
        <v>Captain America</v>
      </c>
      <c r="B22" s="11" t="s">
        <v>13</v>
      </c>
      <c r="C22" s="14">
        <v>44166</v>
      </c>
      <c r="D22" s="23">
        <f>IFERROR(VLOOKUP($I22,DATA_Contracts!$A$2:$I$150,4,FALSE),"")</f>
        <v>20028782</v>
      </c>
      <c r="E22" s="23" t="str">
        <f>IFERROR(VLOOKUP($I22,DATA_Contracts!$A$2:$I$150,5,FALSE),"")</f>
        <v>Earth Civilians</v>
      </c>
      <c r="F22" s="23" t="str">
        <f>IFERROR(VLOOKUP($I22,DATA_Contracts!$A$2:$I$150,6,FALSE),"")</f>
        <v>Civilians</v>
      </c>
      <c r="G22" s="29">
        <f>IFERROR(VLOOKUP($I22,DATA_Contracts!$A$2:$I$150,2,FALSE),"")</f>
        <v>940351708</v>
      </c>
      <c r="H22" s="29" t="str">
        <f>IFERROR(VLOOKUP($I22,DATA_Contracts!$A$2:$I$150,3,FALSE),"")</f>
        <v>Heliopolitans</v>
      </c>
      <c r="I22" s="11">
        <v>940320819</v>
      </c>
      <c r="J22" s="29" t="str">
        <f>IFERROR(VLOOKUP($I22,DATA_Contracts!$A$2:$I$150,3,FALSE),"")</f>
        <v>Heliopolitans</v>
      </c>
      <c r="K22" s="29" t="str">
        <f>IFERROR(VLOOKUP($I22,DATA_Contracts!$A$2:$I$150,7,FALSE),"")</f>
        <v>2. World Security</v>
      </c>
      <c r="L22" s="29" t="str">
        <f>IFERROR(VLOOKUP($I22,DATA_Contracts!$A$2:$I$150,8,FALSE),"")</f>
        <v>Security</v>
      </c>
      <c r="M22" s="29" t="str">
        <f>IFERROR(VLOOKUP($I22,DATA_Contracts!$A$2:$I$81,9,FALSE),"")</f>
        <v>Captain America</v>
      </c>
      <c r="N22" s="23">
        <f t="shared" ca="1" si="4"/>
        <v>35</v>
      </c>
      <c r="O22" s="15">
        <f ca="1">DATA[[#This Row],[Revenue Plan]]*(RANDBETWEEN(5,50)/100)</f>
        <v>7.7</v>
      </c>
      <c r="P22" s="29">
        <f t="shared" ca="1" si="0"/>
        <v>0.22</v>
      </c>
      <c r="Q22" s="11">
        <v>49.5</v>
      </c>
      <c r="R22" s="11">
        <v>14.284630053912849</v>
      </c>
      <c r="S22" s="29">
        <f t="shared" si="1"/>
        <v>0.28857838492753229</v>
      </c>
      <c r="T22" s="29">
        <f t="shared" ref="T22:T36" ca="1" si="5">Q22-N22</f>
        <v>14.5</v>
      </c>
      <c r="U22" s="29">
        <f t="shared" ref="U22:U36" ca="1" si="6">R22-O22</f>
        <v>6.5846300539128491</v>
      </c>
    </row>
    <row r="23" spans="1:21" s="11" customFormat="1" ht="14.85" customHeight="1" x14ac:dyDescent="0.25">
      <c r="A23" s="29" t="str">
        <f>_xlfn.SWITCH('Landing View'!$I$2,$F$1,F23,$K$1,K23,$L$1,L23,$M$1,M23)</f>
        <v>Captain America</v>
      </c>
      <c r="B23" s="11" t="s">
        <v>13</v>
      </c>
      <c r="C23" s="14">
        <v>44166</v>
      </c>
      <c r="D23" s="23">
        <f>IFERROR(VLOOKUP($I23,DATA_Contracts!$A$2:$I$150,4,FALSE),"")</f>
        <v>20028782</v>
      </c>
      <c r="E23" s="23" t="str">
        <f>IFERROR(VLOOKUP($I23,DATA_Contracts!$A$2:$I$150,5,FALSE),"")</f>
        <v>Earth Civilians</v>
      </c>
      <c r="F23" s="23" t="str">
        <f>IFERROR(VLOOKUP($I23,DATA_Contracts!$A$2:$I$150,6,FALSE),"")</f>
        <v>Civilians</v>
      </c>
      <c r="G23" s="29">
        <f>IFERROR(VLOOKUP($I23,DATA_Contracts!$A$2:$I$150,2,FALSE),"")</f>
        <v>940351708</v>
      </c>
      <c r="H23" s="29" t="str">
        <f>IFERROR(VLOOKUP($I23,DATA_Contracts!$A$2:$I$150,3,FALSE),"")</f>
        <v>Heliopolitans</v>
      </c>
      <c r="I23" s="11">
        <v>940320819</v>
      </c>
      <c r="J23" s="29" t="str">
        <f>IFERROR(VLOOKUP($I23,DATA_Contracts!$A$2:$I$150,3,FALSE),"")</f>
        <v>Heliopolitans</v>
      </c>
      <c r="K23" s="29" t="str">
        <f>IFERROR(VLOOKUP($I23,DATA_Contracts!$A$2:$I$150,7,FALSE),"")</f>
        <v>2. World Security</v>
      </c>
      <c r="L23" s="29" t="str">
        <f>IFERROR(VLOOKUP($I23,DATA_Contracts!$A$2:$I$150,8,FALSE),"")</f>
        <v>Security</v>
      </c>
      <c r="M23" s="29" t="str">
        <f>IFERROR(VLOOKUP($I23,DATA_Contracts!$A$2:$I$81,9,FALSE),"")</f>
        <v>Captain America</v>
      </c>
      <c r="N23" s="23">
        <f t="shared" ca="1" si="4"/>
        <v>13</v>
      </c>
      <c r="O23" s="15">
        <f ca="1">DATA[[#This Row],[Revenue Plan]]*(RANDBETWEEN(5,50)/100)</f>
        <v>0.65</v>
      </c>
      <c r="P23" s="29">
        <f t="shared" ca="1" si="0"/>
        <v>0.05</v>
      </c>
      <c r="Q23" s="11">
        <v>49.5</v>
      </c>
      <c r="R23" s="11">
        <v>14.284630053912849</v>
      </c>
      <c r="S23" s="29">
        <f t="shared" si="1"/>
        <v>0.28857838492753229</v>
      </c>
      <c r="T23" s="29">
        <f t="shared" ca="1" si="5"/>
        <v>36.5</v>
      </c>
      <c r="U23" s="29">
        <f t="shared" ca="1" si="6"/>
        <v>13.634630053912849</v>
      </c>
    </row>
    <row r="24" spans="1:21" s="11" customFormat="1" ht="14.85" customHeight="1" x14ac:dyDescent="0.25">
      <c r="A24" s="29" t="str">
        <f>_xlfn.SWITCH('Landing View'!$I$2,$F$1,F24,$K$1,K24,$L$1,L24,$M$1,M24)</f>
        <v>Captain America</v>
      </c>
      <c r="B24" s="11" t="s">
        <v>13</v>
      </c>
      <c r="C24" s="14">
        <v>44166</v>
      </c>
      <c r="D24" s="23">
        <f>IFERROR(VLOOKUP($I24,DATA_Contracts!$A$2:$I$150,4,FALSE),"")</f>
        <v>10051562</v>
      </c>
      <c r="E24" s="23" t="str">
        <f>IFERROR(VLOOKUP($I24,DATA_Contracts!$A$2:$I$150,5,FALSE),"")</f>
        <v>EU Government</v>
      </c>
      <c r="F24" s="23" t="str">
        <f>IFERROR(VLOOKUP($I24,DATA_Contracts!$A$2:$I$150,6,FALSE),"")</f>
        <v>Europe</v>
      </c>
      <c r="G24" s="29">
        <f>IFERROR(VLOOKUP($I24,DATA_Contracts!$A$2:$I$150,2,FALSE),"")</f>
        <v>940327469</v>
      </c>
      <c r="H24" s="29" t="str">
        <f>IFERROR(VLOOKUP($I24,DATA_Contracts!$A$2:$I$150,3,FALSE),"")</f>
        <v>Vanguard</v>
      </c>
      <c r="I24" s="11">
        <v>940327469</v>
      </c>
      <c r="J24" s="29" t="str">
        <f>IFERROR(VLOOKUP($I24,DATA_Contracts!$A$2:$I$150,3,FALSE),"")</f>
        <v>Vanguard</v>
      </c>
      <c r="K24" s="29" t="str">
        <f>IFERROR(VLOOKUP($I24,DATA_Contracts!$A$2:$I$150,7,FALSE),"")</f>
        <v>1. Friendly Neighborhood service</v>
      </c>
      <c r="L24" s="29" t="str">
        <f>IFERROR(VLOOKUP($I24,DATA_Contracts!$A$2:$I$150,8,FALSE),"")</f>
        <v>Political</v>
      </c>
      <c r="M24" s="29" t="str">
        <f>IFERROR(VLOOKUP($I24,DATA_Contracts!$A$2:$I$81,9,FALSE),"")</f>
        <v>Captain America</v>
      </c>
      <c r="N24" s="23">
        <f t="shared" ca="1" si="4"/>
        <v>30</v>
      </c>
      <c r="O24" s="15">
        <f ca="1">DATA[[#This Row],[Revenue Plan]]*(RANDBETWEEN(5,50)/100)</f>
        <v>2.4</v>
      </c>
      <c r="P24" s="29">
        <f t="shared" ref="P24:P34" ca="1" si="7">IFERROR(O24/N24,0)</f>
        <v>0.08</v>
      </c>
      <c r="Q24" s="11">
        <v>34.5</v>
      </c>
      <c r="R24" s="11">
        <v>12.382756973747801</v>
      </c>
      <c r="S24" s="29">
        <f t="shared" ref="S24:S34" si="8">IFERROR(R24/Q24,0)</f>
        <v>0.35892049199268988</v>
      </c>
      <c r="T24" s="29">
        <f t="shared" ca="1" si="5"/>
        <v>4.5</v>
      </c>
      <c r="U24" s="29">
        <f t="shared" ca="1" si="6"/>
        <v>9.9827569737478008</v>
      </c>
    </row>
    <row r="25" spans="1:21" s="11" customFormat="1" ht="14.85" customHeight="1" x14ac:dyDescent="0.25">
      <c r="A25" s="29" t="str">
        <f>_xlfn.SWITCH('Landing View'!$I$2,$F$1,F25,$K$1,K25,$L$1,L25,$M$1,M25)</f>
        <v>Wonder Woman</v>
      </c>
      <c r="B25" s="11" t="s">
        <v>13</v>
      </c>
      <c r="C25" s="14">
        <v>44166</v>
      </c>
      <c r="D25" s="23">
        <f>IFERROR(VLOOKUP($I25,DATA_Contracts!$A$2:$I$150,4,FALSE),"")</f>
        <v>7951124</v>
      </c>
      <c r="E25" s="23" t="str">
        <f>IFERROR(VLOOKUP($I25,DATA_Contracts!$A$2:$I$150,5,FALSE),"")</f>
        <v>Secret Organizations</v>
      </c>
      <c r="F25" s="23" t="str">
        <f>IFERROR(VLOOKUP($I25,DATA_Contracts!$A$2:$I$150,6,FALSE),"")</f>
        <v>Organization</v>
      </c>
      <c r="G25" s="29">
        <f>IFERROR(VLOOKUP($I25,DATA_Contracts!$A$2:$I$150,2,FALSE),"")</f>
        <v>940327951</v>
      </c>
      <c r="H25" s="29" t="str">
        <f>IFERROR(VLOOKUP($I25,DATA_Contracts!$A$2:$I$150,3,FALSE),"")</f>
        <v>The Strangers (Ultraverse)</v>
      </c>
      <c r="I25" s="11">
        <v>940327951</v>
      </c>
      <c r="J25" s="29" t="str">
        <f>IFERROR(VLOOKUP($I25,DATA_Contracts!$A$2:$I$150,3,FALSE),"")</f>
        <v>The Strangers (Ultraverse)</v>
      </c>
      <c r="K25" s="29" t="str">
        <f>IFERROR(VLOOKUP($I25,DATA_Contracts!$A$2:$I$150,7,FALSE),"")</f>
        <v>1. Friendly Neighborhood service</v>
      </c>
      <c r="L25" s="29" t="str">
        <f>IFERROR(VLOOKUP($I25,DATA_Contracts!$A$2:$I$150,8,FALSE),"")</f>
        <v>Political</v>
      </c>
      <c r="M25" s="29" t="str">
        <f>IFERROR(VLOOKUP($I25,DATA_Contracts!$A$2:$I$81,9,FALSE),"")</f>
        <v>Wonder Woman</v>
      </c>
      <c r="N25" s="23">
        <f t="shared" ca="1" si="4"/>
        <v>22</v>
      </c>
      <c r="O25" s="15">
        <f ca="1">DATA[[#This Row],[Revenue Plan]]*(RANDBETWEEN(5,50)/100)</f>
        <v>9.9</v>
      </c>
      <c r="P25" s="29">
        <f t="shared" ca="1" si="7"/>
        <v>0.45</v>
      </c>
      <c r="Q25" s="11">
        <v>40.363999999999997</v>
      </c>
      <c r="R25" s="11">
        <v>19.2318130223277</v>
      </c>
      <c r="S25" s="29">
        <f t="shared" si="8"/>
        <v>0.47645954371042765</v>
      </c>
      <c r="T25" s="29">
        <f t="shared" ca="1" si="5"/>
        <v>18.363999999999997</v>
      </c>
      <c r="U25" s="29">
        <f t="shared" ca="1" si="6"/>
        <v>9.3318130223276992</v>
      </c>
    </row>
    <row r="26" spans="1:21" s="11" customFormat="1" ht="14.85" customHeight="1" x14ac:dyDescent="0.25">
      <c r="A26" s="29" t="str">
        <f>_xlfn.SWITCH('Landing View'!$I$2,$F$1,F26,$K$1,K26,$L$1,L26,$M$1,M26)</f>
        <v>Black Widow</v>
      </c>
      <c r="B26" s="11" t="s">
        <v>13</v>
      </c>
      <c r="C26" s="14">
        <v>44166</v>
      </c>
      <c r="D26" s="23">
        <f>IFERROR(VLOOKUP($I26,DATA_Contracts!$A$2:$I$150,4,FALSE),"")</f>
        <v>13605106</v>
      </c>
      <c r="E26" s="23" t="str">
        <f>IFERROR(VLOOKUP($I26,DATA_Contracts!$A$2:$I$150,5,FALSE),"")</f>
        <v>US Government</v>
      </c>
      <c r="F26" s="23" t="str">
        <f>IFERROR(VLOOKUP($I26,DATA_Contracts!$A$2:$I$150,6,FALSE),"")</f>
        <v>Government</v>
      </c>
      <c r="G26" s="29">
        <f>IFERROR(VLOOKUP($I26,DATA_Contracts!$A$2:$I$150,2,FALSE),"")</f>
        <v>940330869</v>
      </c>
      <c r="H26" s="29" t="str">
        <f>IFERROR(VLOOKUP($I26,DATA_Contracts!$A$2:$I$150,3,FALSE),"")</f>
        <v>Starforce</v>
      </c>
      <c r="I26" s="11">
        <v>940330869</v>
      </c>
      <c r="J26" s="29" t="str">
        <f>IFERROR(VLOOKUP($I26,DATA_Contracts!$A$2:$I$150,3,FALSE),"")</f>
        <v>Starforce</v>
      </c>
      <c r="K26" s="29" t="str">
        <f>IFERROR(VLOOKUP($I26,DATA_Contracts!$A$2:$I$150,7,FALSE),"")</f>
        <v>3. Dethrone tyranny</v>
      </c>
      <c r="L26" s="29" t="str">
        <f>IFERROR(VLOOKUP($I26,DATA_Contracts!$A$2:$I$150,8,FALSE),"")</f>
        <v>Political</v>
      </c>
      <c r="M26" s="29" t="str">
        <f>IFERROR(VLOOKUP($I26,DATA_Contracts!$A$2:$I$81,9,FALSE),"")</f>
        <v>Black Widow</v>
      </c>
      <c r="N26" s="23">
        <f t="shared" ca="1" si="4"/>
        <v>34</v>
      </c>
      <c r="O26" s="15">
        <f ca="1">DATA[[#This Row],[Revenue Plan]]*(RANDBETWEEN(5,50)/100)</f>
        <v>17</v>
      </c>
      <c r="P26" s="29">
        <f t="shared" ca="1" si="7"/>
        <v>0.5</v>
      </c>
      <c r="Q26" s="11">
        <v>99.79</v>
      </c>
      <c r="R26" s="11">
        <v>38.99</v>
      </c>
      <c r="S26" s="29">
        <f t="shared" si="8"/>
        <v>0.39072051307746269</v>
      </c>
      <c r="T26" s="29">
        <f t="shared" ca="1" si="5"/>
        <v>65.790000000000006</v>
      </c>
      <c r="U26" s="29">
        <f t="shared" ca="1" si="6"/>
        <v>21.990000000000002</v>
      </c>
    </row>
    <row r="27" spans="1:21" s="11" customFormat="1" ht="14.85" customHeight="1" x14ac:dyDescent="0.25">
      <c r="A27" s="29" t="str">
        <f>_xlfn.SWITCH('Landing View'!$I$2,$F$1,F27,$K$1,K27,$L$1,L27,$M$1,M27)</f>
        <v>Hulk</v>
      </c>
      <c r="B27" s="11" t="s">
        <v>13</v>
      </c>
      <c r="C27" s="14">
        <v>44166</v>
      </c>
      <c r="D27" s="23">
        <f>IFERROR(VLOOKUP($I27,DATA_Contracts!$A$2:$I$150,4,FALSE),"")</f>
        <v>10051562</v>
      </c>
      <c r="E27" s="23" t="str">
        <f>IFERROR(VLOOKUP($I27,DATA_Contracts!$A$2:$I$150,5,FALSE),"")</f>
        <v>EU Government</v>
      </c>
      <c r="F27" s="23" t="str">
        <f>IFERROR(VLOOKUP($I27,DATA_Contracts!$A$2:$I$150,6,FALSE),"")</f>
        <v>Europe</v>
      </c>
      <c r="G27" s="29">
        <f>IFERROR(VLOOKUP($I27,DATA_Contracts!$A$2:$I$150,2,FALSE),"")</f>
        <v>940337336</v>
      </c>
      <c r="H27" s="29" t="str">
        <f>IFERROR(VLOOKUP($I27,DATA_Contracts!$A$2:$I$150,3,FALSE),"")</f>
        <v>Styx and Stone</v>
      </c>
      <c r="I27" s="11">
        <v>940324904</v>
      </c>
      <c r="J27" s="29" t="str">
        <f>IFERROR(VLOOKUP($I27,DATA_Contracts!$A$2:$I$150,3,FALSE),"")</f>
        <v>Styx and Stone</v>
      </c>
      <c r="K27" s="29" t="str">
        <f>IFERROR(VLOOKUP($I27,DATA_Contracts!$A$2:$I$150,7,FALSE),"")</f>
        <v>4. Defensive Services</v>
      </c>
      <c r="L27" s="29" t="str">
        <f>IFERROR(VLOOKUP($I27,DATA_Contracts!$A$2:$I$150,8,FALSE),"")</f>
        <v>Security</v>
      </c>
      <c r="M27" s="29" t="str">
        <f>IFERROR(VLOOKUP($I27,DATA_Contracts!$A$2:$I$81,9,FALSE),"")</f>
        <v>Hulk</v>
      </c>
      <c r="N27" s="23">
        <f t="shared" ca="1" si="4"/>
        <v>26</v>
      </c>
      <c r="O27" s="15">
        <f ca="1">DATA[[#This Row],[Revenue Plan]]*(RANDBETWEEN(5,50)/100)</f>
        <v>1.56</v>
      </c>
      <c r="P27" s="29">
        <f t="shared" ca="1" si="7"/>
        <v>6.0000000000000005E-2</v>
      </c>
      <c r="Q27" s="11">
        <v>0</v>
      </c>
      <c r="R27" s="11">
        <v>0</v>
      </c>
      <c r="S27" s="29">
        <f t="shared" si="8"/>
        <v>0</v>
      </c>
      <c r="T27" s="29">
        <f t="shared" ca="1" si="5"/>
        <v>-26</v>
      </c>
      <c r="U27" s="29">
        <f t="shared" ca="1" si="6"/>
        <v>-1.56</v>
      </c>
    </row>
    <row r="28" spans="1:21" s="11" customFormat="1" ht="14.85" customHeight="1" x14ac:dyDescent="0.25">
      <c r="A28" s="29" t="str">
        <f>_xlfn.SWITCH('Landing View'!$I$2,$F$1,F28,$K$1,K28,$L$1,L28,$M$1,M28)</f>
        <v>Hulk</v>
      </c>
      <c r="B28" s="11" t="s">
        <v>13</v>
      </c>
      <c r="C28" s="14">
        <v>44166</v>
      </c>
      <c r="D28" s="23">
        <f>IFERROR(VLOOKUP($I28,DATA_Contracts!$A$2:$I$150,4,FALSE),"")</f>
        <v>10058140</v>
      </c>
      <c r="E28" s="23" t="str">
        <f>IFERROR(VLOOKUP($I28,DATA_Contracts!$A$2:$I$150,5,FALSE),"")</f>
        <v>EU Government</v>
      </c>
      <c r="F28" s="23" t="str">
        <f>IFERROR(VLOOKUP($I28,DATA_Contracts!$A$2:$I$150,6,FALSE),"")</f>
        <v>Europe</v>
      </c>
      <c r="G28" s="29">
        <f>IFERROR(VLOOKUP($I28,DATA_Contracts!$A$2:$I$150,2,FALSE),"")</f>
        <v>940337336</v>
      </c>
      <c r="H28" s="29" t="str">
        <f>IFERROR(VLOOKUP($I28,DATA_Contracts!$A$2:$I$150,3,FALSE),"")</f>
        <v>Gods</v>
      </c>
      <c r="I28" s="11">
        <v>940324627</v>
      </c>
      <c r="J28" s="29" t="str">
        <f>IFERROR(VLOOKUP($I28,DATA_Contracts!$A$2:$I$150,3,FALSE),"")</f>
        <v>Gods</v>
      </c>
      <c r="K28" s="29" t="str">
        <f>IFERROR(VLOOKUP($I28,DATA_Contracts!$A$2:$I$150,7,FALSE),"")</f>
        <v>4. Defensive Services</v>
      </c>
      <c r="L28" s="29" t="str">
        <f>IFERROR(VLOOKUP($I28,DATA_Contracts!$A$2:$I$150,8,FALSE),"")</f>
        <v>Security</v>
      </c>
      <c r="M28" s="29" t="str">
        <f>IFERROR(VLOOKUP($I28,DATA_Contracts!$A$2:$I$81,9,FALSE),"")</f>
        <v>Hulk</v>
      </c>
      <c r="N28" s="23">
        <f t="shared" ca="1" si="4"/>
        <v>22</v>
      </c>
      <c r="O28" s="15">
        <f ca="1">DATA[[#This Row],[Revenue Plan]]*(RANDBETWEEN(5,50)/100)</f>
        <v>11</v>
      </c>
      <c r="P28" s="29">
        <f t="shared" ca="1" si="7"/>
        <v>0.5</v>
      </c>
      <c r="Q28" s="11">
        <v>636.09</v>
      </c>
      <c r="R28" s="11">
        <v>-129.38999999999999</v>
      </c>
      <c r="S28" s="29">
        <f t="shared" si="8"/>
        <v>-0.203414611139933</v>
      </c>
      <c r="T28" s="29">
        <f t="shared" ca="1" si="5"/>
        <v>614.09</v>
      </c>
      <c r="U28" s="29">
        <f t="shared" ca="1" si="6"/>
        <v>-140.38999999999999</v>
      </c>
    </row>
    <row r="29" spans="1:21" s="11" customFormat="1" ht="14.85" customHeight="1" x14ac:dyDescent="0.25">
      <c r="A29" s="29" t="str">
        <f>_xlfn.SWITCH('Landing View'!$I$2,$F$1,F29,$K$1,K29,$L$1,L29,$M$1,M29)</f>
        <v>Captain America</v>
      </c>
      <c r="B29" s="11" t="s">
        <v>13</v>
      </c>
      <c r="C29" s="14">
        <v>44166</v>
      </c>
      <c r="D29" s="23">
        <f>IFERROR(VLOOKUP($I29,DATA_Contracts!$A$2:$I$150,4,FALSE),"")</f>
        <v>20028782</v>
      </c>
      <c r="E29" s="23" t="str">
        <f>IFERROR(VLOOKUP($I29,DATA_Contracts!$A$2:$I$150,5,FALSE),"")</f>
        <v>Earth Civilians</v>
      </c>
      <c r="F29" s="23" t="str">
        <f>IFERROR(VLOOKUP($I29,DATA_Contracts!$A$2:$I$150,6,FALSE),"")</f>
        <v>Civilians</v>
      </c>
      <c r="G29" s="29">
        <f>IFERROR(VLOOKUP($I29,DATA_Contracts!$A$2:$I$150,2,FALSE),"")</f>
        <v>940336869</v>
      </c>
      <c r="H29" s="29" t="str">
        <f>IFERROR(VLOOKUP($I29,DATA_Contracts!$A$2:$I$150,3,FALSE),"")</f>
        <v>Mighty Avengers</v>
      </c>
      <c r="I29" s="11">
        <v>940336869</v>
      </c>
      <c r="J29" s="29" t="str">
        <f>IFERROR(VLOOKUP($I29,DATA_Contracts!$A$2:$I$150,3,FALSE),"")</f>
        <v>Mighty Avengers</v>
      </c>
      <c r="K29" s="29" t="str">
        <f>IFERROR(VLOOKUP($I29,DATA_Contracts!$A$2:$I$150,7,FALSE),"")</f>
        <v>2. World Security</v>
      </c>
      <c r="L29" s="29" t="str">
        <f>IFERROR(VLOOKUP($I29,DATA_Contracts!$A$2:$I$150,8,FALSE),"")</f>
        <v>Security</v>
      </c>
      <c r="M29" s="29" t="str">
        <f>IFERROR(VLOOKUP($I29,DATA_Contracts!$A$2:$I$81,9,FALSE),"")</f>
        <v>Captain America</v>
      </c>
      <c r="N29" s="23">
        <f t="shared" ca="1" si="4"/>
        <v>28</v>
      </c>
      <c r="O29" s="15">
        <f ca="1">DATA[[#This Row],[Revenue Plan]]*(RANDBETWEEN(5,50)/100)</f>
        <v>14</v>
      </c>
      <c r="P29" s="29">
        <f t="shared" ca="1" si="7"/>
        <v>0.5</v>
      </c>
      <c r="Q29" s="11">
        <v>-1.0000000000000001E-5</v>
      </c>
      <c r="R29" s="11">
        <v>-2.0250101250000001</v>
      </c>
      <c r="S29" s="29">
        <f t="shared" si="8"/>
        <v>202501.01249999998</v>
      </c>
      <c r="T29" s="29">
        <f t="shared" ca="1" si="5"/>
        <v>-28.00001</v>
      </c>
      <c r="U29" s="29">
        <f t="shared" ca="1" si="6"/>
        <v>-16.025010125000001</v>
      </c>
    </row>
    <row r="30" spans="1:21" s="11" customFormat="1" ht="14.85" customHeight="1" x14ac:dyDescent="0.25">
      <c r="A30" s="29" t="str">
        <f>_xlfn.SWITCH('Landing View'!$I$2,$F$1,F30,$K$1,K30,$L$1,L30,$M$1,M30)</f>
        <v>Captain America</v>
      </c>
      <c r="B30" s="11" t="s">
        <v>13</v>
      </c>
      <c r="C30" s="14">
        <v>44166</v>
      </c>
      <c r="D30" s="23">
        <f>IFERROR(VLOOKUP($I30,DATA_Contracts!$A$2:$I$150,4,FALSE),"")</f>
        <v>10051562</v>
      </c>
      <c r="E30" s="23" t="str">
        <f>IFERROR(VLOOKUP($I30,DATA_Contracts!$A$2:$I$150,5,FALSE),"")</f>
        <v>EU Government</v>
      </c>
      <c r="F30" s="23" t="str">
        <f>IFERROR(VLOOKUP($I30,DATA_Contracts!$A$2:$I$150,6,FALSE),"")</f>
        <v>Europe</v>
      </c>
      <c r="G30" s="29">
        <f>IFERROR(VLOOKUP($I30,DATA_Contracts!$A$2:$I$150,2,FALSE),"")</f>
        <v>940340206</v>
      </c>
      <c r="H30" s="29" t="str">
        <f>IFERROR(VLOOKUP($I30,DATA_Contracts!$A$2:$I$150,3,FALSE),"")</f>
        <v>Monster Hunters</v>
      </c>
      <c r="I30" s="11">
        <v>940340206</v>
      </c>
      <c r="J30" s="29" t="str">
        <f>IFERROR(VLOOKUP($I30,DATA_Contracts!$A$2:$I$150,3,FALSE),"")</f>
        <v>Monster Hunters</v>
      </c>
      <c r="K30" s="29" t="str">
        <f>IFERROR(VLOOKUP($I30,DATA_Contracts!$A$2:$I$150,7,FALSE),"")</f>
        <v>4. Defensive Services</v>
      </c>
      <c r="L30" s="29" t="str">
        <f>IFERROR(VLOOKUP($I30,DATA_Contracts!$A$2:$I$150,8,FALSE),"")</f>
        <v>Security</v>
      </c>
      <c r="M30" s="29" t="str">
        <f>IFERROR(VLOOKUP($I30,DATA_Contracts!$A$2:$I$81,9,FALSE),"")</f>
        <v>Captain America</v>
      </c>
      <c r="N30" s="23">
        <f t="shared" ca="1" si="4"/>
        <v>9</v>
      </c>
      <c r="O30" s="15">
        <f ca="1">DATA[[#This Row],[Revenue Plan]]*(RANDBETWEEN(5,50)/100)</f>
        <v>2.4300000000000002</v>
      </c>
      <c r="P30" s="29">
        <f t="shared" ca="1" si="7"/>
        <v>0.27</v>
      </c>
      <c r="Q30" s="11">
        <v>13.727</v>
      </c>
      <c r="R30" s="11">
        <v>0.47342427999999898</v>
      </c>
      <c r="S30" s="29">
        <f t="shared" si="8"/>
        <v>3.4488546659867336E-2</v>
      </c>
      <c r="T30" s="29">
        <f t="shared" ca="1" si="5"/>
        <v>4.7270000000000003</v>
      </c>
      <c r="U30" s="29">
        <f t="shared" ca="1" si="6"/>
        <v>-1.9565757200000011</v>
      </c>
    </row>
    <row r="31" spans="1:21" s="11" customFormat="1" ht="14.85" customHeight="1" x14ac:dyDescent="0.25">
      <c r="A31" s="29" t="str">
        <f>_xlfn.SWITCH('Landing View'!$I$2,$F$1,F31,$K$1,K31,$L$1,L31,$M$1,M31)</f>
        <v>Captain America</v>
      </c>
      <c r="B31" s="11" t="s">
        <v>13</v>
      </c>
      <c r="C31" s="14">
        <v>44166</v>
      </c>
      <c r="D31" s="23">
        <f>IFERROR(VLOOKUP($I31,DATA_Contracts!$A$2:$I$150,4,FALSE),"")</f>
        <v>20028782</v>
      </c>
      <c r="E31" s="23" t="str">
        <f>IFERROR(VLOOKUP($I31,DATA_Contracts!$A$2:$I$150,5,FALSE),"")</f>
        <v>Earth Civilians</v>
      </c>
      <c r="F31" s="23" t="str">
        <f>IFERROR(VLOOKUP($I31,DATA_Contracts!$A$2:$I$150,6,FALSE),"")</f>
        <v>Civilians</v>
      </c>
      <c r="G31" s="29">
        <f>IFERROR(VLOOKUP($I31,DATA_Contracts!$A$2:$I$150,2,FALSE),"")</f>
        <v>940302459</v>
      </c>
      <c r="H31" s="29" t="str">
        <f>IFERROR(VLOOKUP($I31,DATA_Contracts!$A$2:$I$150,3,FALSE),"")</f>
        <v>Savage Land Races</v>
      </c>
      <c r="I31" s="11">
        <v>940302459</v>
      </c>
      <c r="J31" s="29" t="str">
        <f>IFERROR(VLOOKUP($I31,DATA_Contracts!$A$2:$I$150,3,FALSE),"")</f>
        <v>Savage Land Races</v>
      </c>
      <c r="K31" s="29" t="str">
        <f>IFERROR(VLOOKUP($I31,DATA_Contracts!$A$2:$I$150,7,FALSE),"")</f>
        <v>2. World Security</v>
      </c>
      <c r="L31" s="29" t="str">
        <f>IFERROR(VLOOKUP($I31,DATA_Contracts!$A$2:$I$150,8,FALSE),"")</f>
        <v>Security</v>
      </c>
      <c r="M31" s="29" t="str">
        <f>IFERROR(VLOOKUP($I31,DATA_Contracts!$A$2:$I$81,9,FALSE),"")</f>
        <v>Captain America</v>
      </c>
      <c r="N31" s="23">
        <f t="shared" ca="1" si="4"/>
        <v>19</v>
      </c>
      <c r="O31" s="15">
        <f ca="1">DATA[[#This Row],[Revenue Plan]]*(RANDBETWEEN(5,50)/100)</f>
        <v>3.8000000000000003</v>
      </c>
      <c r="P31" s="29">
        <f t="shared" ca="1" si="7"/>
        <v>0.2</v>
      </c>
      <c r="Q31" s="11">
        <v>12.026</v>
      </c>
      <c r="R31" s="11">
        <v>2.6734545124000002</v>
      </c>
      <c r="S31" s="29">
        <f t="shared" si="8"/>
        <v>0.22230621257275904</v>
      </c>
      <c r="T31" s="29">
        <f t="shared" ca="1" si="5"/>
        <v>-6.9740000000000002</v>
      </c>
      <c r="U31" s="29">
        <f t="shared" ca="1" si="6"/>
        <v>-1.1265454876000001</v>
      </c>
    </row>
    <row r="32" spans="1:21" s="11" customFormat="1" ht="14.85" customHeight="1" x14ac:dyDescent="0.25">
      <c r="A32" s="29" t="str">
        <f>_xlfn.SWITCH('Landing View'!$I$2,$F$1,F32,$K$1,K32,$L$1,L32,$M$1,M32)</f>
        <v>Captain America</v>
      </c>
      <c r="B32" s="11" t="s">
        <v>13</v>
      </c>
      <c r="C32" s="14">
        <v>44166</v>
      </c>
      <c r="D32" s="23">
        <f>IFERROR(VLOOKUP($I32,DATA_Contracts!$A$2:$I$150,4,FALSE),"")</f>
        <v>20028782</v>
      </c>
      <c r="E32" s="23" t="str">
        <f>IFERROR(VLOOKUP($I32,DATA_Contracts!$A$2:$I$150,5,FALSE),"")</f>
        <v>Earth Civilians</v>
      </c>
      <c r="F32" s="23" t="str">
        <f>IFERROR(VLOOKUP($I32,DATA_Contracts!$A$2:$I$150,6,FALSE),"")</f>
        <v>Civilians</v>
      </c>
      <c r="G32" s="29">
        <f>IFERROR(VLOOKUP($I32,DATA_Contracts!$A$2:$I$150,2,FALSE),"")</f>
        <v>940344401</v>
      </c>
      <c r="H32" s="29" t="str">
        <f>IFERROR(VLOOKUP($I32,DATA_Contracts!$A$2:$I$150,3,FALSE),"")</f>
        <v>The Called</v>
      </c>
      <c r="I32" s="11">
        <v>940344401</v>
      </c>
      <c r="J32" s="29" t="str">
        <f>IFERROR(VLOOKUP($I32,DATA_Contracts!$A$2:$I$150,3,FALSE),"")</f>
        <v>The Called</v>
      </c>
      <c r="K32" s="29" t="str">
        <f>IFERROR(VLOOKUP($I32,DATA_Contracts!$A$2:$I$150,7,FALSE),"")</f>
        <v>2. World Security</v>
      </c>
      <c r="L32" s="29" t="str">
        <f>IFERROR(VLOOKUP($I32,DATA_Contracts!$A$2:$I$150,8,FALSE),"")</f>
        <v>Security</v>
      </c>
      <c r="M32" s="29" t="str">
        <f>IFERROR(VLOOKUP($I32,DATA_Contracts!$A$2:$I$81,9,FALSE),"")</f>
        <v>Captain America</v>
      </c>
      <c r="N32" s="23">
        <f t="shared" ca="1" si="4"/>
        <v>5</v>
      </c>
      <c r="O32" s="15">
        <f ca="1">DATA[[#This Row],[Revenue Plan]]*(RANDBETWEEN(5,50)/100)</f>
        <v>1.6500000000000001</v>
      </c>
      <c r="P32" s="29">
        <f t="shared" ca="1" si="7"/>
        <v>0.33</v>
      </c>
      <c r="Q32" s="11">
        <v>167</v>
      </c>
      <c r="R32" s="11">
        <v>57</v>
      </c>
      <c r="S32" s="29">
        <f t="shared" si="8"/>
        <v>0.3413173652694611</v>
      </c>
      <c r="T32" s="29">
        <f t="shared" ca="1" si="5"/>
        <v>162</v>
      </c>
      <c r="U32" s="29">
        <f t="shared" ca="1" si="6"/>
        <v>55.35</v>
      </c>
    </row>
    <row r="33" spans="1:21" s="11" customFormat="1" ht="14.85" customHeight="1" x14ac:dyDescent="0.25">
      <c r="A33" s="29" t="str">
        <f>_xlfn.SWITCH('Landing View'!$I$2,$F$1,F33,$K$1,K33,$L$1,L33,$M$1,M33)</f>
        <v>Captain America</v>
      </c>
      <c r="B33" s="11" t="s">
        <v>13</v>
      </c>
      <c r="C33" s="14">
        <v>44166</v>
      </c>
      <c r="D33" s="23">
        <f>IFERROR(VLOOKUP($I33,DATA_Contracts!$A$2:$I$150,4,FALSE),"")</f>
        <v>20028782</v>
      </c>
      <c r="E33" s="23" t="str">
        <f>IFERROR(VLOOKUP($I33,DATA_Contracts!$A$2:$I$150,5,FALSE),"")</f>
        <v>Earth Civilians</v>
      </c>
      <c r="F33" s="23" t="str">
        <f>IFERROR(VLOOKUP($I33,DATA_Contracts!$A$2:$I$150,6,FALSE),"")</f>
        <v>Civilians</v>
      </c>
      <c r="G33" s="29">
        <f>IFERROR(VLOOKUP($I33,DATA_Contracts!$A$2:$I$150,2,FALSE),"")</f>
        <v>940314339</v>
      </c>
      <c r="H33" s="29" t="str">
        <f>IFERROR(VLOOKUP($I33,DATA_Contracts!$A$2:$I$150,3,FALSE),"")</f>
        <v>Super-Axis</v>
      </c>
      <c r="I33" s="11">
        <v>940341188</v>
      </c>
      <c r="J33" s="29" t="str">
        <f>IFERROR(VLOOKUP($I33,DATA_Contracts!$A$2:$I$150,3,FALSE),"")</f>
        <v>Super-Axis</v>
      </c>
      <c r="K33" s="29" t="str">
        <f>IFERROR(VLOOKUP($I33,DATA_Contracts!$A$2:$I$150,7,FALSE),"")</f>
        <v>2. World Security</v>
      </c>
      <c r="L33" s="29" t="str">
        <f>IFERROR(VLOOKUP($I33,DATA_Contracts!$A$2:$I$150,8,FALSE),"")</f>
        <v>Security</v>
      </c>
      <c r="M33" s="29" t="str">
        <f>IFERROR(VLOOKUP($I33,DATA_Contracts!$A$2:$I$81,9,FALSE),"")</f>
        <v>Captain America</v>
      </c>
      <c r="N33" s="23">
        <f t="shared" ca="1" si="4"/>
        <v>12</v>
      </c>
      <c r="O33" s="15">
        <f ca="1">DATA[[#This Row],[Revenue Plan]]*(RANDBETWEEN(5,50)/100)</f>
        <v>5.88</v>
      </c>
      <c r="P33" s="29">
        <f t="shared" ca="1" si="7"/>
        <v>0.49</v>
      </c>
      <c r="Q33" s="11">
        <v>0</v>
      </c>
      <c r="R33" s="11">
        <v>0</v>
      </c>
      <c r="S33" s="29">
        <f t="shared" si="8"/>
        <v>0</v>
      </c>
      <c r="T33" s="29">
        <f t="shared" ca="1" si="5"/>
        <v>-12</v>
      </c>
      <c r="U33" s="29">
        <f t="shared" ca="1" si="6"/>
        <v>-5.88</v>
      </c>
    </row>
    <row r="34" spans="1:21" s="11" customFormat="1" ht="14.85" customHeight="1" x14ac:dyDescent="0.25">
      <c r="A34" s="29" t="str">
        <f>_xlfn.SWITCH('Landing View'!$I$2,$F$1,F34,$K$1,K34,$L$1,L34,$M$1,M34)</f>
        <v>Captain America</v>
      </c>
      <c r="B34" s="11" t="s">
        <v>13</v>
      </c>
      <c r="C34" s="14">
        <v>44166</v>
      </c>
      <c r="D34" s="23">
        <f>IFERROR(VLOOKUP($I34,DATA_Contracts!$A$2:$I$150,4,FALSE),"")</f>
        <v>20028782</v>
      </c>
      <c r="E34" s="23" t="str">
        <f>IFERROR(VLOOKUP($I34,DATA_Contracts!$A$2:$I$150,5,FALSE),"")</f>
        <v>Earth Civilians</v>
      </c>
      <c r="F34" s="23" t="str">
        <f>IFERROR(VLOOKUP($I34,DATA_Contracts!$A$2:$I$150,6,FALSE),"")</f>
        <v>Civilians</v>
      </c>
      <c r="G34" s="29">
        <f>IFERROR(VLOOKUP($I34,DATA_Contracts!$A$2:$I$150,2,FALSE),"")</f>
        <v>940314339</v>
      </c>
      <c r="H34" s="29" t="str">
        <f>IFERROR(VLOOKUP($I34,DATA_Contracts!$A$2:$I$150,3,FALSE),"")</f>
        <v>Lebeau Clan</v>
      </c>
      <c r="I34" s="11">
        <v>940336783</v>
      </c>
      <c r="J34" s="29" t="str">
        <f>IFERROR(VLOOKUP($I34,DATA_Contracts!$A$2:$I$150,3,FALSE),"")</f>
        <v>Lebeau Clan</v>
      </c>
      <c r="K34" s="29" t="str">
        <f>IFERROR(VLOOKUP($I34,DATA_Contracts!$A$2:$I$150,7,FALSE),"")</f>
        <v>2. World Security</v>
      </c>
      <c r="L34" s="29" t="str">
        <f>IFERROR(VLOOKUP($I34,DATA_Contracts!$A$2:$I$150,8,FALSE),"")</f>
        <v>Security</v>
      </c>
      <c r="M34" s="29" t="str">
        <f>IFERROR(VLOOKUP($I34,DATA_Contracts!$A$2:$I$81,9,FALSE),"")</f>
        <v>Captain America</v>
      </c>
      <c r="N34" s="23">
        <f t="shared" ca="1" si="4"/>
        <v>19</v>
      </c>
      <c r="O34" s="15">
        <f ca="1">DATA[[#This Row],[Revenue Plan]]*(RANDBETWEEN(5,50)/100)</f>
        <v>1.9000000000000001</v>
      </c>
      <c r="P34" s="29">
        <f t="shared" ca="1" si="7"/>
        <v>0.1</v>
      </c>
      <c r="Q34" s="11">
        <v>0</v>
      </c>
      <c r="R34" s="11">
        <v>0</v>
      </c>
      <c r="S34" s="29">
        <f t="shared" si="8"/>
        <v>0</v>
      </c>
      <c r="T34" s="29">
        <f t="shared" ca="1" si="5"/>
        <v>-19</v>
      </c>
      <c r="U34" s="29">
        <f t="shared" ca="1" si="6"/>
        <v>-1.9000000000000001</v>
      </c>
    </row>
    <row r="35" spans="1:21" s="11" customFormat="1" ht="14.85" customHeight="1" x14ac:dyDescent="0.25">
      <c r="A35" s="29" t="str">
        <f>_xlfn.SWITCH('Landing View'!$I$2,$F$1,F35,$K$1,K35,$L$1,L35,$M$1,M35)</f>
        <v>Captain America</v>
      </c>
      <c r="B35" s="11" t="s">
        <v>13</v>
      </c>
      <c r="C35" s="14">
        <v>44166</v>
      </c>
      <c r="D35" s="23">
        <f>IFERROR(VLOOKUP($I35,DATA_Contracts!$A$2:$I$150,4,FALSE),"")</f>
        <v>10051562</v>
      </c>
      <c r="E35" s="23" t="str">
        <f>IFERROR(VLOOKUP($I35,DATA_Contracts!$A$2:$I$150,5,FALSE),"")</f>
        <v>EU Government</v>
      </c>
      <c r="F35" s="23" t="str">
        <f>IFERROR(VLOOKUP($I35,DATA_Contracts!$A$2:$I$150,6,FALSE),"")</f>
        <v>Europe</v>
      </c>
      <c r="G35" s="29">
        <f>IFERROR(VLOOKUP($I35,DATA_Contracts!$A$2:$I$150,2,FALSE),"")</f>
        <v>940350696</v>
      </c>
      <c r="H35" s="29" t="str">
        <f>IFERROR(VLOOKUP($I35,DATA_Contracts!$A$2:$I$150,3,FALSE),"")</f>
        <v>X-Statix</v>
      </c>
      <c r="I35" s="11">
        <v>940350696</v>
      </c>
      <c r="J35" s="29" t="str">
        <f>IFERROR(VLOOKUP($I35,DATA_Contracts!$A$2:$I$150,3,FALSE),"")</f>
        <v>X-Statix</v>
      </c>
      <c r="K35" s="29" t="str">
        <f>IFERROR(VLOOKUP($I35,DATA_Contracts!$A$2:$I$150,7,FALSE),"")</f>
        <v>4. Defensive Services</v>
      </c>
      <c r="L35" s="29" t="str">
        <f>IFERROR(VLOOKUP($I35,DATA_Contracts!$A$2:$I$150,8,FALSE),"")</f>
        <v>Security</v>
      </c>
      <c r="M35" s="29" t="str">
        <f>IFERROR(VLOOKUP($I35,DATA_Contracts!$A$2:$I$81,9,FALSE),"")</f>
        <v>Captain America</v>
      </c>
      <c r="N35" s="23">
        <f t="shared" ca="1" si="4"/>
        <v>30</v>
      </c>
      <c r="O35" s="15">
        <f ca="1">DATA[[#This Row],[Revenue Plan]]*(RANDBETWEEN(5,50)/100)</f>
        <v>13.5</v>
      </c>
      <c r="P35" s="29">
        <f t="shared" ref="P35:P36" ca="1" si="9">IFERROR(O35/N35,0)</f>
        <v>0.45</v>
      </c>
      <c r="Q35" s="11">
        <v>29.5</v>
      </c>
      <c r="R35" s="11">
        <v>10.8</v>
      </c>
      <c r="S35" s="29">
        <f t="shared" ref="S35:S36" si="10">IFERROR(R35/Q35,0)</f>
        <v>0.36610169491525424</v>
      </c>
      <c r="T35" s="29">
        <f t="shared" ca="1" si="5"/>
        <v>-0.5</v>
      </c>
      <c r="U35" s="29">
        <f t="shared" ca="1" si="6"/>
        <v>-2.6999999999999993</v>
      </c>
    </row>
    <row r="36" spans="1:21" s="11" customFormat="1" ht="14.85" customHeight="1" x14ac:dyDescent="0.25">
      <c r="A36" s="29" t="str">
        <f>_xlfn.SWITCH('Landing View'!$I$2,$F$1,F36,$K$1,K36,$L$1,L36,$M$1,M36)</f>
        <v>Black Widow</v>
      </c>
      <c r="B36" s="11" t="s">
        <v>13</v>
      </c>
      <c r="C36" s="14">
        <v>44166</v>
      </c>
      <c r="D36" s="23">
        <f>IFERROR(VLOOKUP($I36,DATA_Contracts!$A$2:$I$150,4,FALSE),"")</f>
        <v>13605106</v>
      </c>
      <c r="E36" s="23" t="str">
        <f>IFERROR(VLOOKUP($I36,DATA_Contracts!$A$2:$I$150,5,FALSE),"")</f>
        <v>US Government</v>
      </c>
      <c r="F36" s="23" t="str">
        <f>IFERROR(VLOOKUP($I36,DATA_Contracts!$A$2:$I$150,6,FALSE),"")</f>
        <v>Government</v>
      </c>
      <c r="G36" s="29">
        <f>IFERROR(VLOOKUP($I36,DATA_Contracts!$A$2:$I$150,2,FALSE),"")</f>
        <v>940351033</v>
      </c>
      <c r="H36" s="29" t="str">
        <f>IFERROR(VLOOKUP($I36,DATA_Contracts!$A$2:$I$150,3,FALSE),"")</f>
        <v>Warriors Three</v>
      </c>
      <c r="I36" s="11">
        <v>940351033</v>
      </c>
      <c r="J36" s="29" t="str">
        <f>IFERROR(VLOOKUP($I36,DATA_Contracts!$A$2:$I$150,3,FALSE),"")</f>
        <v>Warriors Three</v>
      </c>
      <c r="K36" s="29" t="str">
        <f>IFERROR(VLOOKUP($I36,DATA_Contracts!$A$2:$I$150,7,FALSE),"")</f>
        <v>3. Dethrone tyranny</v>
      </c>
      <c r="L36" s="29" t="str">
        <f>IFERROR(VLOOKUP($I36,DATA_Contracts!$A$2:$I$150,8,FALSE),"")</f>
        <v>Political</v>
      </c>
      <c r="M36" s="29" t="str">
        <f>IFERROR(VLOOKUP($I36,DATA_Contracts!$A$2:$I$81,9,FALSE),"")</f>
        <v>Black Widow</v>
      </c>
      <c r="N36" s="23">
        <f t="shared" ca="1" si="4"/>
        <v>25</v>
      </c>
      <c r="O36" s="15">
        <f ca="1">DATA[[#This Row],[Revenue Plan]]*(RANDBETWEEN(5,50)/100)</f>
        <v>3.5000000000000004</v>
      </c>
      <c r="P36" s="29">
        <f t="shared" ca="1" si="9"/>
        <v>0.14000000000000001</v>
      </c>
      <c r="Q36" s="11">
        <v>80.430000000000007</v>
      </c>
      <c r="R36" s="11">
        <v>24.5</v>
      </c>
      <c r="S36" s="29">
        <f t="shared" si="10"/>
        <v>0.3046127067014795</v>
      </c>
      <c r="T36" s="29">
        <f t="shared" ca="1" si="5"/>
        <v>55.430000000000007</v>
      </c>
      <c r="U36" s="29">
        <f t="shared" ca="1" si="6"/>
        <v>21</v>
      </c>
    </row>
    <row r="37" spans="1:21" s="11" customFormat="1" ht="14.85" customHeight="1" x14ac:dyDescent="0.25">
      <c r="A37" s="29" t="str">
        <f>_xlfn.SWITCH('Landing View'!$I$2,$F$1,F37,$K$1,K37,$L$1,L37,$M$1,M37)</f>
        <v>Captain America</v>
      </c>
      <c r="B37" s="13" t="str">
        <f>IF(DATA[[#This Row],[US Number]]&gt;9900000000000,"Speculative",(IF(DATA[[#This Row],[US Number]]&gt;9900000000,"Backlog","Phasing")))</f>
        <v>Phasing</v>
      </c>
      <c r="C37" s="14">
        <v>44197</v>
      </c>
      <c r="D37" s="23">
        <f>IFERROR(VLOOKUP($I37,DATA_Contracts!$A$2:$I$150,4,FALSE),"")</f>
        <v>10012699</v>
      </c>
      <c r="E37" s="23" t="str">
        <f>IFERROR(VLOOKUP($I37,DATA_Contracts!$A$2:$I$150,5,FALSE),"")</f>
        <v>EU Government</v>
      </c>
      <c r="F37" s="23" t="str">
        <f>IFERROR(VLOOKUP($I37,DATA_Contracts!$A$2:$I$150,6,FALSE),"")</f>
        <v>Europe</v>
      </c>
      <c r="G37" s="29">
        <f>IFERROR(VLOOKUP($I37,DATA_Contracts!$A$2:$I$150,2,FALSE),"")</f>
        <v>940159096</v>
      </c>
      <c r="H37" s="29" t="str">
        <f>IFERROR(VLOOKUP($I37,DATA_Contracts!$A$2:$I$150,3,FALSE),"")</f>
        <v>Mega Morphs</v>
      </c>
      <c r="I37" s="11">
        <v>940159096</v>
      </c>
      <c r="J37" s="29" t="str">
        <f>IFERROR(VLOOKUP($I37,DATA_Contracts!$A$2:$I$150,3,FALSE),"")</f>
        <v>Mega Morphs</v>
      </c>
      <c r="K37" s="29" t="str">
        <f>IFERROR(VLOOKUP($I37,DATA_Contracts!$A$2:$I$150,7,FALSE),"")</f>
        <v>2. World Security</v>
      </c>
      <c r="L37" s="29" t="str">
        <f>IFERROR(VLOOKUP($I37,DATA_Contracts!$A$2:$I$150,8,FALSE),"")</f>
        <v>Security</v>
      </c>
      <c r="M37" s="29" t="str">
        <f>IFERROR(VLOOKUP($I37,DATA_Contracts!$A$2:$I$81,9,FALSE),"")</f>
        <v>Captain America</v>
      </c>
      <c r="N37" s="23">
        <f t="shared" ref="N37:N64" ca="1" si="11">RANDBETWEEN(5,35)</f>
        <v>22</v>
      </c>
      <c r="O37" s="15">
        <f ca="1">DATA[[#This Row],[Revenue Plan]]*(RANDBETWEEN(5,50)/100)</f>
        <v>11</v>
      </c>
      <c r="P37" s="31">
        <f t="shared" ref="P37:P65" ca="1" si="12">IFERROR(O37/N37,0)</f>
        <v>0.5</v>
      </c>
      <c r="Q37" s="23">
        <f ca="1">+DATA[[#This Row],[Revenue Plan]]*1.05</f>
        <v>23.1</v>
      </c>
      <c r="R37" s="23">
        <f ca="1">+DATA[[#This Row],[CCI Plan]]*1.05</f>
        <v>11.55</v>
      </c>
      <c r="S37" s="29">
        <f t="shared" ref="S37:S65" ca="1" si="13">IFERROR(R37/Q37,0)</f>
        <v>0.5</v>
      </c>
      <c r="T37" s="29">
        <f t="shared" ref="T37:T63" ca="1" si="14">Q37-N37</f>
        <v>1.1000000000000014</v>
      </c>
      <c r="U37" s="29">
        <f t="shared" ref="U37:U63" ca="1" si="15">R37-O37</f>
        <v>0.55000000000000071</v>
      </c>
    </row>
    <row r="38" spans="1:21" s="11" customFormat="1" ht="14.85" customHeight="1" x14ac:dyDescent="0.25">
      <c r="A38" s="29" t="str">
        <f>_xlfn.SWITCH('Landing View'!$I$2,$F$1,F38,$K$1,K38,$L$1,L38,$M$1,M38)</f>
        <v>Captain America</v>
      </c>
      <c r="B38" s="13" t="str">
        <f>IF(DATA[[#This Row],[US Number]]&gt;9900000000000,"Speculative",(IF(DATA[[#This Row],[US Number]]&gt;9900000000,"Backlog","Phasing")))</f>
        <v>Phasing</v>
      </c>
      <c r="C38" s="14">
        <v>44197</v>
      </c>
      <c r="D38" s="23">
        <f>IFERROR(VLOOKUP($I38,DATA_Contracts!$A$2:$I$150,4,FALSE),"")</f>
        <v>10051562</v>
      </c>
      <c r="E38" s="23" t="str">
        <f>IFERROR(VLOOKUP($I38,DATA_Contracts!$A$2:$I$150,5,FALSE),"")</f>
        <v>EU Government</v>
      </c>
      <c r="F38" s="23" t="str">
        <f>IFERROR(VLOOKUP($I38,DATA_Contracts!$A$2:$I$150,6,FALSE),"")</f>
        <v>Europe</v>
      </c>
      <c r="G38" s="29">
        <f>IFERROR(VLOOKUP($I38,DATA_Contracts!$A$2:$I$150,2,FALSE),"")</f>
        <v>940185383</v>
      </c>
      <c r="H38" s="29" t="str">
        <f>IFERROR(VLOOKUP($I38,DATA_Contracts!$A$2:$I$150,3,FALSE),"")</f>
        <v>The Garrison</v>
      </c>
      <c r="I38" s="11">
        <v>940185383</v>
      </c>
      <c r="J38" s="29" t="str">
        <f>IFERROR(VLOOKUP($I38,DATA_Contracts!$A$2:$I$150,3,FALSE),"")</f>
        <v>The Garrison</v>
      </c>
      <c r="K38" s="29" t="str">
        <f>IFERROR(VLOOKUP($I38,DATA_Contracts!$A$2:$I$150,7,FALSE),"")</f>
        <v>2. World Security</v>
      </c>
      <c r="L38" s="29" t="str">
        <f>IFERROR(VLOOKUP($I38,DATA_Contracts!$A$2:$I$150,8,FALSE),"")</f>
        <v>Security</v>
      </c>
      <c r="M38" s="29" t="str">
        <f>IFERROR(VLOOKUP($I38,DATA_Contracts!$A$2:$I$81,9,FALSE),"")</f>
        <v>Captain America</v>
      </c>
      <c r="N38" s="23">
        <f t="shared" ca="1" si="11"/>
        <v>6</v>
      </c>
      <c r="O38" s="15">
        <f ca="1">DATA[[#This Row],[Revenue Plan]]*(RANDBETWEEN(5,50)/100)</f>
        <v>2.58</v>
      </c>
      <c r="P38" s="31">
        <f t="shared" ca="1" si="12"/>
        <v>0.43</v>
      </c>
      <c r="Q38" s="15">
        <v>107.54808</v>
      </c>
      <c r="R38" s="15">
        <v>11.2507082242651</v>
      </c>
      <c r="S38" s="29">
        <f t="shared" si="13"/>
        <v>0.10461096306196355</v>
      </c>
      <c r="T38" s="29">
        <f t="shared" ca="1" si="14"/>
        <v>101.54808</v>
      </c>
      <c r="U38" s="29">
        <f t="shared" ca="1" si="15"/>
        <v>8.6707082242651001</v>
      </c>
    </row>
    <row r="39" spans="1:21" s="11" customFormat="1" ht="14.85" customHeight="1" x14ac:dyDescent="0.25">
      <c r="A39" s="29" t="str">
        <f>_xlfn.SWITCH('Landing View'!$I$2,$F$1,F39,$K$1,K39,$L$1,L39,$M$1,M39)</f>
        <v>Captain America</v>
      </c>
      <c r="B39" s="13" t="str">
        <f>IF(DATA[[#This Row],[US Number]]&gt;9900000000000,"Speculative",(IF(DATA[[#This Row],[US Number]]&gt;9900000000,"Backlog","Phasing")))</f>
        <v>Phasing</v>
      </c>
      <c r="C39" s="14">
        <v>44197</v>
      </c>
      <c r="D39" s="23">
        <f>IFERROR(VLOOKUP($I39,DATA_Contracts!$A$2:$I$150,4,FALSE),"")</f>
        <v>20028782</v>
      </c>
      <c r="E39" s="23" t="str">
        <f>IFERROR(VLOOKUP($I39,DATA_Contracts!$A$2:$I$150,5,FALSE),"")</f>
        <v>Earth Civilians</v>
      </c>
      <c r="F39" s="23" t="str">
        <f>IFERROR(VLOOKUP($I39,DATA_Contracts!$A$2:$I$150,6,FALSE),"")</f>
        <v>Civilians</v>
      </c>
      <c r="G39" s="29">
        <f>IFERROR(VLOOKUP($I39,DATA_Contracts!$A$2:$I$150,2,FALSE),"")</f>
        <v>940314049</v>
      </c>
      <c r="H39" s="29" t="str">
        <f>IFERROR(VLOOKUP($I39,DATA_Contracts!$A$2:$I$150,3,FALSE),"")</f>
        <v>Delta Network</v>
      </c>
      <c r="I39" s="11">
        <v>940191969</v>
      </c>
      <c r="J39" s="29" t="str">
        <f>IFERROR(VLOOKUP($I39,DATA_Contracts!$A$2:$I$150,3,FALSE),"")</f>
        <v>Delta Network</v>
      </c>
      <c r="K39" s="29" t="str">
        <f>IFERROR(VLOOKUP($I39,DATA_Contracts!$A$2:$I$150,7,FALSE),"")</f>
        <v>2. World Security</v>
      </c>
      <c r="L39" s="29" t="str">
        <f>IFERROR(VLOOKUP($I39,DATA_Contracts!$A$2:$I$150,8,FALSE),"")</f>
        <v>Security</v>
      </c>
      <c r="M39" s="29" t="str">
        <f>IFERROR(VLOOKUP($I39,DATA_Contracts!$A$2:$I$81,9,FALSE),"")</f>
        <v>Captain America</v>
      </c>
      <c r="N39" s="23">
        <f t="shared" ca="1" si="11"/>
        <v>7</v>
      </c>
      <c r="O39" s="15">
        <f ca="1">DATA[[#This Row],[Revenue Plan]]*(RANDBETWEEN(5,50)/100)</f>
        <v>1.05</v>
      </c>
      <c r="P39" s="31">
        <f t="shared" ca="1" si="12"/>
        <v>0.15</v>
      </c>
      <c r="Q39" s="15">
        <v>0</v>
      </c>
      <c r="R39" s="15">
        <v>0</v>
      </c>
      <c r="S39" s="29">
        <f t="shared" si="13"/>
        <v>0</v>
      </c>
      <c r="T39" s="29">
        <f t="shared" ca="1" si="14"/>
        <v>-7</v>
      </c>
      <c r="U39" s="29">
        <f t="shared" ca="1" si="15"/>
        <v>-1.05</v>
      </c>
    </row>
    <row r="40" spans="1:21" s="11" customFormat="1" ht="14.85" customHeight="1" x14ac:dyDescent="0.25">
      <c r="A40" s="29" t="str">
        <f>_xlfn.SWITCH('Landing View'!$I$2,$F$1,F40,$K$1,K40,$L$1,L40,$M$1,M40)</f>
        <v>Captain America</v>
      </c>
      <c r="B40" s="13" t="str">
        <f>IF(DATA[[#This Row],[US Number]]&gt;9900000000000,"Speculative",(IF(DATA[[#This Row],[US Number]]&gt;9900000000,"Backlog","Phasing")))</f>
        <v>Phasing</v>
      </c>
      <c r="C40" s="14">
        <v>44197</v>
      </c>
      <c r="D40" s="23">
        <f>IFERROR(VLOOKUP($I40,DATA_Contracts!$A$2:$I$150,4,FALSE),"")</f>
        <v>20028782</v>
      </c>
      <c r="E40" s="23" t="str">
        <f>IFERROR(VLOOKUP($I40,DATA_Contracts!$A$2:$I$150,5,FALSE),"")</f>
        <v>Earth Civilians</v>
      </c>
      <c r="F40" s="23" t="str">
        <f>IFERROR(VLOOKUP($I40,DATA_Contracts!$A$2:$I$150,6,FALSE),"")</f>
        <v>Civilians</v>
      </c>
      <c r="G40" s="29">
        <f>IFERROR(VLOOKUP($I40,DATA_Contracts!$A$2:$I$150,2,FALSE),"")</f>
        <v>940314049</v>
      </c>
      <c r="H40" s="29" t="str">
        <f>IFERROR(VLOOKUP($I40,DATA_Contracts!$A$2:$I$150,3,FALSE),"")</f>
        <v>Skeleton Crew</v>
      </c>
      <c r="I40" s="11">
        <v>940192222</v>
      </c>
      <c r="J40" s="29" t="str">
        <f>IFERROR(VLOOKUP($I40,DATA_Contracts!$A$2:$I$150,3,FALSE),"")</f>
        <v>Skeleton Crew</v>
      </c>
      <c r="K40" s="29" t="str">
        <f>IFERROR(VLOOKUP($I40,DATA_Contracts!$A$2:$I$150,7,FALSE),"")</f>
        <v>2. World Security</v>
      </c>
      <c r="L40" s="29" t="str">
        <f>IFERROR(VLOOKUP($I40,DATA_Contracts!$A$2:$I$150,8,FALSE),"")</f>
        <v>Security</v>
      </c>
      <c r="M40" s="29" t="str">
        <f>IFERROR(VLOOKUP($I40,DATA_Contracts!$A$2:$I$81,9,FALSE),"")</f>
        <v>Captain America</v>
      </c>
      <c r="N40" s="23">
        <f t="shared" ca="1" si="11"/>
        <v>33</v>
      </c>
      <c r="O40" s="15">
        <f ca="1">DATA[[#This Row],[Revenue Plan]]*(RANDBETWEEN(5,50)/100)</f>
        <v>3.63</v>
      </c>
      <c r="P40" s="31">
        <f t="shared" ca="1" si="12"/>
        <v>0.11</v>
      </c>
      <c r="Q40" s="15">
        <v>0</v>
      </c>
      <c r="R40" s="15">
        <v>0</v>
      </c>
      <c r="S40" s="29">
        <f t="shared" si="13"/>
        <v>0</v>
      </c>
      <c r="T40" s="29">
        <f t="shared" ca="1" si="14"/>
        <v>-33</v>
      </c>
      <c r="U40" s="29">
        <f t="shared" ca="1" si="15"/>
        <v>-3.63</v>
      </c>
    </row>
    <row r="41" spans="1:21" s="11" customFormat="1" ht="14.85" customHeight="1" x14ac:dyDescent="0.25">
      <c r="A41" s="29" t="str">
        <f>_xlfn.SWITCH('Landing View'!$I$2,$F$1,F41,$K$1,K41,$L$1,L41,$M$1,M41)</f>
        <v>Captain America</v>
      </c>
      <c r="B41" s="13" t="str">
        <f>IF(DATA[[#This Row],[US Number]]&gt;9900000000000,"Speculative",(IF(DATA[[#This Row],[US Number]]&gt;9900000000,"Backlog","Phasing")))</f>
        <v>Phasing</v>
      </c>
      <c r="C41" s="14">
        <v>44197</v>
      </c>
      <c r="D41" s="23">
        <f>IFERROR(VLOOKUP($I41,DATA_Contracts!$A$2:$I$150,4,FALSE),"")</f>
        <v>20028782</v>
      </c>
      <c r="E41" s="23" t="str">
        <f>IFERROR(VLOOKUP($I41,DATA_Contracts!$A$2:$I$150,5,FALSE),"")</f>
        <v>Earth Civilians</v>
      </c>
      <c r="F41" s="23" t="str">
        <f>IFERROR(VLOOKUP($I41,DATA_Contracts!$A$2:$I$150,6,FALSE),"")</f>
        <v>Civilians</v>
      </c>
      <c r="G41" s="29">
        <f>IFERROR(VLOOKUP($I41,DATA_Contracts!$A$2:$I$150,2,FALSE),"")</f>
        <v>940314049</v>
      </c>
      <c r="H41" s="29" t="str">
        <f>IFERROR(VLOOKUP($I41,DATA_Contracts!$A$2:$I$150,3,FALSE),"")</f>
        <v>Terror Inc.</v>
      </c>
      <c r="I41" s="11">
        <v>940194177</v>
      </c>
      <c r="J41" s="29" t="str">
        <f>IFERROR(VLOOKUP($I41,DATA_Contracts!$A$2:$I$150,3,FALSE),"")</f>
        <v>Terror Inc.</v>
      </c>
      <c r="K41" s="29" t="str">
        <f>IFERROR(VLOOKUP($I41,DATA_Contracts!$A$2:$I$150,7,FALSE),"")</f>
        <v>2. World Security</v>
      </c>
      <c r="L41" s="29" t="str">
        <f>IFERROR(VLOOKUP($I41,DATA_Contracts!$A$2:$I$150,8,FALSE),"")</f>
        <v>Security</v>
      </c>
      <c r="M41" s="29" t="str">
        <f>IFERROR(VLOOKUP($I41,DATA_Contracts!$A$2:$I$81,9,FALSE),"")</f>
        <v>Captain America</v>
      </c>
      <c r="N41" s="23">
        <f t="shared" ca="1" si="11"/>
        <v>11</v>
      </c>
      <c r="O41" s="15">
        <f ca="1">DATA[[#This Row],[Revenue Plan]]*(RANDBETWEEN(5,50)/100)</f>
        <v>1.1000000000000001</v>
      </c>
      <c r="P41" s="31">
        <f t="shared" ca="1" si="12"/>
        <v>0.1</v>
      </c>
      <c r="Q41" s="15">
        <v>0</v>
      </c>
      <c r="R41" s="15">
        <v>0</v>
      </c>
      <c r="S41" s="29">
        <f t="shared" si="13"/>
        <v>0</v>
      </c>
      <c r="T41" s="29">
        <f t="shared" ca="1" si="14"/>
        <v>-11</v>
      </c>
      <c r="U41" s="29">
        <f t="shared" ca="1" si="15"/>
        <v>-1.1000000000000001</v>
      </c>
    </row>
    <row r="42" spans="1:21" s="11" customFormat="1" ht="14.85" customHeight="1" x14ac:dyDescent="0.25">
      <c r="A42" s="29" t="str">
        <f>_xlfn.SWITCH('Landing View'!$I$2,$F$1,F42,$K$1,K42,$L$1,L42,$M$1,M42)</f>
        <v>Captain America</v>
      </c>
      <c r="B42" s="13" t="str">
        <f>IF(DATA[[#This Row],[US Number]]&gt;9900000000000,"Speculative",(IF(DATA[[#This Row],[US Number]]&gt;9900000000,"Backlog","Phasing")))</f>
        <v>Phasing</v>
      </c>
      <c r="C42" s="14">
        <v>44197</v>
      </c>
      <c r="D42" s="23">
        <f>IFERROR(VLOOKUP($I42,DATA_Contracts!$A$2:$I$150,4,FALSE),"")</f>
        <v>7847054</v>
      </c>
      <c r="E42" s="23" t="str">
        <f>IFERROR(VLOOKUP($I42,DATA_Contracts!$A$2:$I$150,5,FALSE),"")</f>
        <v>Public Organization</v>
      </c>
      <c r="F42" s="23" t="str">
        <f>IFERROR(VLOOKUP($I42,DATA_Contracts!$A$2:$I$150,6,FALSE),"")</f>
        <v>Organization</v>
      </c>
      <c r="G42" s="29">
        <f>IFERROR(VLOOKUP($I42,DATA_Contracts!$A$2:$I$150,2,FALSE),"")</f>
        <v>940314339</v>
      </c>
      <c r="H42" s="29" t="str">
        <f>IFERROR(VLOOKUP($I42,DATA_Contracts!$A$2:$I$150,3,FALSE),"")</f>
        <v>Giants</v>
      </c>
      <c r="I42" s="11">
        <v>940195491</v>
      </c>
      <c r="J42" s="29" t="str">
        <f>IFERROR(VLOOKUP($I42,DATA_Contracts!$A$2:$I$150,3,FALSE),"")</f>
        <v>Giants</v>
      </c>
      <c r="K42" s="29" t="str">
        <f>IFERROR(VLOOKUP($I42,DATA_Contracts!$A$2:$I$150,7,FALSE),"")</f>
        <v>2. World Security</v>
      </c>
      <c r="L42" s="29" t="str">
        <f>IFERROR(VLOOKUP($I42,DATA_Contracts!$A$2:$I$150,8,FALSE),"")</f>
        <v>Security</v>
      </c>
      <c r="M42" s="29" t="str">
        <f>IFERROR(VLOOKUP($I42,DATA_Contracts!$A$2:$I$81,9,FALSE),"")</f>
        <v>Captain America</v>
      </c>
      <c r="N42" s="23">
        <f t="shared" ca="1" si="11"/>
        <v>30</v>
      </c>
      <c r="O42" s="15">
        <f ca="1">DATA[[#This Row],[Revenue Plan]]*(RANDBETWEEN(5,50)/100)</f>
        <v>15</v>
      </c>
      <c r="P42" s="31">
        <f t="shared" ca="1" si="12"/>
        <v>0.5</v>
      </c>
      <c r="Q42" s="15">
        <v>-2.0895911418142465</v>
      </c>
      <c r="R42" s="15">
        <v>2.7599700546287615</v>
      </c>
      <c r="S42" s="29">
        <f t="shared" si="13"/>
        <v>-1.3208182210384332</v>
      </c>
      <c r="T42" s="29">
        <f t="shared" ca="1" si="14"/>
        <v>-32.089591141814246</v>
      </c>
      <c r="U42" s="29">
        <f t="shared" ca="1" si="15"/>
        <v>-12.240029945371239</v>
      </c>
    </row>
    <row r="43" spans="1:21" s="11" customFormat="1" ht="14.85" customHeight="1" x14ac:dyDescent="0.25">
      <c r="A43" s="29" t="str">
        <f>_xlfn.SWITCH('Landing View'!$I$2,$F$1,F43,$K$1,K43,$L$1,L43,$M$1,M43)</f>
        <v>Captain America</v>
      </c>
      <c r="B43" s="13" t="str">
        <f>IF(DATA[[#This Row],[US Number]]&gt;9900000000000,"Speculative",(IF(DATA[[#This Row],[US Number]]&gt;9900000000,"Backlog","Phasing")))</f>
        <v>Phasing</v>
      </c>
      <c r="C43" s="14">
        <v>44197</v>
      </c>
      <c r="D43" s="23">
        <f>IFERROR(VLOOKUP($I43,DATA_Contracts!$A$2:$I$150,4,FALSE),"")</f>
        <v>7847054</v>
      </c>
      <c r="E43" s="23" t="str">
        <f>IFERROR(VLOOKUP($I43,DATA_Contracts!$A$2:$I$150,5,FALSE),"")</f>
        <v>Public Organization</v>
      </c>
      <c r="F43" s="23" t="str">
        <f>IFERROR(VLOOKUP($I43,DATA_Contracts!$A$2:$I$150,6,FALSE),"")</f>
        <v>Organization</v>
      </c>
      <c r="G43" s="29">
        <f>IFERROR(VLOOKUP($I43,DATA_Contracts!$A$2:$I$150,2,FALSE),"")</f>
        <v>940314339</v>
      </c>
      <c r="H43" s="29" t="str">
        <f>IFERROR(VLOOKUP($I43,DATA_Contracts!$A$2:$I$150,3,FALSE),"")</f>
        <v>X-Men 2099 (Marvel 2099)</v>
      </c>
      <c r="I43" s="11">
        <v>940198781</v>
      </c>
      <c r="J43" s="29" t="str">
        <f>IFERROR(VLOOKUP($I43,DATA_Contracts!$A$2:$I$150,3,FALSE),"")</f>
        <v>X-Men 2099 (Marvel 2099)</v>
      </c>
      <c r="K43" s="29" t="str">
        <f>IFERROR(VLOOKUP($I43,DATA_Contracts!$A$2:$I$150,7,FALSE),"")</f>
        <v>2. World Security</v>
      </c>
      <c r="L43" s="29" t="str">
        <f>IFERROR(VLOOKUP($I43,DATA_Contracts!$A$2:$I$150,8,FALSE),"")</f>
        <v>Security</v>
      </c>
      <c r="M43" s="29" t="str">
        <f>IFERROR(VLOOKUP($I43,DATA_Contracts!$A$2:$I$81,9,FALSE),"")</f>
        <v>Captain America</v>
      </c>
      <c r="N43" s="23">
        <f t="shared" ca="1" si="11"/>
        <v>31</v>
      </c>
      <c r="O43" s="15">
        <f ca="1">DATA[[#This Row],[Revenue Plan]]*(RANDBETWEEN(5,50)/100)</f>
        <v>3.1</v>
      </c>
      <c r="P43" s="31">
        <f t="shared" ca="1" si="12"/>
        <v>0.1</v>
      </c>
      <c r="Q43" s="15">
        <v>0</v>
      </c>
      <c r="R43" s="15">
        <v>1.0674701440000001</v>
      </c>
      <c r="S43" s="29">
        <f t="shared" si="13"/>
        <v>0</v>
      </c>
      <c r="T43" s="29">
        <f t="shared" ca="1" si="14"/>
        <v>-31</v>
      </c>
      <c r="U43" s="29">
        <f t="shared" ca="1" si="15"/>
        <v>-2.032529856</v>
      </c>
    </row>
    <row r="44" spans="1:21" s="11" customFormat="1" ht="14.85" customHeight="1" x14ac:dyDescent="0.25">
      <c r="A44" s="29" t="str">
        <f>_xlfn.SWITCH('Landing View'!$I$2,$F$1,F44,$K$1,K44,$L$1,L44,$M$1,M44)</f>
        <v>Captain America</v>
      </c>
      <c r="B44" s="13" t="str">
        <f>IF(DATA[[#This Row],[US Number]]&gt;9900000000000,"Speculative",(IF(DATA[[#This Row],[US Number]]&gt;9900000000,"Backlog","Phasing")))</f>
        <v>Phasing</v>
      </c>
      <c r="C44" s="14">
        <v>44197</v>
      </c>
      <c r="D44" s="23">
        <f>IFERROR(VLOOKUP($I44,DATA_Contracts!$A$2:$I$150,4,FALSE),"")</f>
        <v>20028782</v>
      </c>
      <c r="E44" s="23" t="str">
        <f>IFERROR(VLOOKUP($I44,DATA_Contracts!$A$2:$I$150,5,FALSE),"")</f>
        <v>Earth Civilians</v>
      </c>
      <c r="F44" s="23" t="str">
        <f>IFERROR(VLOOKUP($I44,DATA_Contracts!$A$2:$I$150,6,FALSE),"")</f>
        <v>Civilians</v>
      </c>
      <c r="G44" s="29">
        <f>IFERROR(VLOOKUP($I44,DATA_Contracts!$A$2:$I$150,2,FALSE),"")</f>
        <v>940314339</v>
      </c>
      <c r="H44" s="29" t="str">
        <f>IFERROR(VLOOKUP($I44,DATA_Contracts!$A$2:$I$150,3,FALSE),"")</f>
        <v>Grapplers</v>
      </c>
      <c r="I44" s="11">
        <v>940198806</v>
      </c>
      <c r="J44" s="29" t="str">
        <f>IFERROR(VLOOKUP($I44,DATA_Contracts!$A$2:$I$150,3,FALSE),"")</f>
        <v>Grapplers</v>
      </c>
      <c r="K44" s="29" t="str">
        <f>IFERROR(VLOOKUP($I44,DATA_Contracts!$A$2:$I$150,7,FALSE),"")</f>
        <v>2. World Security</v>
      </c>
      <c r="L44" s="29" t="str">
        <f>IFERROR(VLOOKUP($I44,DATA_Contracts!$A$2:$I$150,8,FALSE),"")</f>
        <v>Security</v>
      </c>
      <c r="M44" s="29" t="str">
        <f>IFERROR(VLOOKUP($I44,DATA_Contracts!$A$2:$I$81,9,FALSE),"")</f>
        <v>Captain America</v>
      </c>
      <c r="N44" s="23">
        <f t="shared" ca="1" si="11"/>
        <v>22</v>
      </c>
      <c r="O44" s="15">
        <f ca="1">DATA[[#This Row],[Revenue Plan]]*(RANDBETWEEN(5,50)/100)</f>
        <v>3.74</v>
      </c>
      <c r="P44" s="31">
        <f t="shared" ca="1" si="12"/>
        <v>0.17</v>
      </c>
      <c r="Q44" s="15">
        <v>0</v>
      </c>
      <c r="R44" s="15">
        <v>18.346359599174711</v>
      </c>
      <c r="S44" s="29">
        <f t="shared" si="13"/>
        <v>0</v>
      </c>
      <c r="T44" s="29">
        <f t="shared" ca="1" si="14"/>
        <v>-22</v>
      </c>
      <c r="U44" s="29">
        <f t="shared" ca="1" si="15"/>
        <v>14.606359599174711</v>
      </c>
    </row>
    <row r="45" spans="1:21" s="11" customFormat="1" ht="14.85" customHeight="1" x14ac:dyDescent="0.25">
      <c r="A45" s="29" t="str">
        <f>_xlfn.SWITCH('Landing View'!$I$2,$F$1,F45,$K$1,K45,$L$1,L45,$M$1,M45)</f>
        <v>Captain America</v>
      </c>
      <c r="B45" s="13" t="str">
        <f>IF(DATA[[#This Row],[US Number]]&gt;9900000000000,"Speculative",(IF(DATA[[#This Row],[US Number]]&gt;9900000000,"Backlog","Phasing")))</f>
        <v>Phasing</v>
      </c>
      <c r="C45" s="14">
        <v>44197</v>
      </c>
      <c r="D45" s="23">
        <f>IFERROR(VLOOKUP($I45,DATA_Contracts!$A$2:$I$150,4,FALSE),"")</f>
        <v>10051562</v>
      </c>
      <c r="E45" s="23" t="str">
        <f>IFERROR(VLOOKUP($I45,DATA_Contracts!$A$2:$I$150,5,FALSE),"")</f>
        <v>EU Government</v>
      </c>
      <c r="F45" s="23" t="str">
        <f>IFERROR(VLOOKUP($I45,DATA_Contracts!$A$2:$I$150,6,FALSE),"")</f>
        <v>Europe</v>
      </c>
      <c r="G45" s="29">
        <f>IFERROR(VLOOKUP($I45,DATA_Contracts!$A$2:$I$150,2,FALSE),"")</f>
        <v>940219754</v>
      </c>
      <c r="H45" s="29" t="str">
        <f>IFERROR(VLOOKUP($I45,DATA_Contracts!$A$2:$I$150,3,FALSE),"")</f>
        <v>Wild Pack</v>
      </c>
      <c r="I45" s="11">
        <v>940219754</v>
      </c>
      <c r="J45" s="29" t="str">
        <f>IFERROR(VLOOKUP($I45,DATA_Contracts!$A$2:$I$150,3,FALSE),"")</f>
        <v>Wild Pack</v>
      </c>
      <c r="K45" s="29" t="str">
        <f>IFERROR(VLOOKUP($I45,DATA_Contracts!$A$2:$I$150,7,FALSE),"")</f>
        <v>2. World Security</v>
      </c>
      <c r="L45" s="29" t="str">
        <f>IFERROR(VLOOKUP($I45,DATA_Contracts!$A$2:$I$150,8,FALSE),"")</f>
        <v>Security</v>
      </c>
      <c r="M45" s="29" t="str">
        <f>IFERROR(VLOOKUP($I45,DATA_Contracts!$A$2:$I$81,9,FALSE),"")</f>
        <v>Captain America</v>
      </c>
      <c r="N45" s="23">
        <f t="shared" ca="1" si="11"/>
        <v>24</v>
      </c>
      <c r="O45" s="15">
        <f ca="1">DATA[[#This Row],[Revenue Plan]]*(RANDBETWEEN(5,50)/100)</f>
        <v>7.4399999999999995</v>
      </c>
      <c r="P45" s="31">
        <f t="shared" ca="1" si="12"/>
        <v>0.31</v>
      </c>
      <c r="Q45" s="15">
        <v>49.999997999999998</v>
      </c>
      <c r="R45" s="15">
        <v>13.2</v>
      </c>
      <c r="S45" s="29">
        <f t="shared" si="13"/>
        <v>0.26400001056000044</v>
      </c>
      <c r="T45" s="29">
        <f t="shared" ca="1" si="14"/>
        <v>25.999997999999998</v>
      </c>
      <c r="U45" s="29">
        <f t="shared" ca="1" si="15"/>
        <v>5.76</v>
      </c>
    </row>
    <row r="46" spans="1:21" s="11" customFormat="1" ht="14.85" customHeight="1" x14ac:dyDescent="0.25">
      <c r="A46" s="29" t="str">
        <f>_xlfn.SWITCH('Landing View'!$I$2,$F$1,F46,$K$1,K46,$L$1,L46,$M$1,M46)</f>
        <v>Iron Man</v>
      </c>
      <c r="B46" s="13" t="str">
        <f>IF(DATA[[#This Row],[US Number]]&gt;9900000000000,"Speculative",(IF(DATA[[#This Row],[US Number]]&gt;9900000000,"Backlog","Phasing")))</f>
        <v>Phasing</v>
      </c>
      <c r="C46" s="14">
        <v>44197</v>
      </c>
      <c r="D46" s="23">
        <f>IFERROR(VLOOKUP($I46,DATA_Contracts!$A$2:$I$150,4,FALSE),"")</f>
        <v>7847054</v>
      </c>
      <c r="E46" s="23" t="str">
        <f>IFERROR(VLOOKUP($I46,DATA_Contracts!$A$2:$I$150,5,FALSE),"")</f>
        <v>Public Organization</v>
      </c>
      <c r="F46" s="23" t="str">
        <f>IFERROR(VLOOKUP($I46,DATA_Contracts!$A$2:$I$150,6,FALSE),"")</f>
        <v>Organization</v>
      </c>
      <c r="G46" s="29">
        <f>IFERROR(VLOOKUP($I46,DATA_Contracts!$A$2:$I$150,2,FALSE),"")</f>
        <v>940314050</v>
      </c>
      <c r="H46" s="29" t="str">
        <f>IFERROR(VLOOKUP($I46,DATA_Contracts!$A$2:$I$150,3,FALSE),"")</f>
        <v>Starjammers</v>
      </c>
      <c r="I46" s="11">
        <v>940243672</v>
      </c>
      <c r="J46" s="29" t="str">
        <f>IFERROR(VLOOKUP($I46,DATA_Contracts!$A$2:$I$150,3,FALSE),"")</f>
        <v>Starjammers</v>
      </c>
      <c r="K46" s="29" t="str">
        <f>IFERROR(VLOOKUP($I46,DATA_Contracts!$A$2:$I$150,7,FALSE),"")</f>
        <v>2. World Security</v>
      </c>
      <c r="L46" s="29" t="str">
        <f>IFERROR(VLOOKUP($I46,DATA_Contracts!$A$2:$I$150,8,FALSE),"")</f>
        <v>Security</v>
      </c>
      <c r="M46" s="29" t="str">
        <f>IFERROR(VLOOKUP($I46,DATA_Contracts!$A$2:$I$81,9,FALSE),"")</f>
        <v>Iron Man</v>
      </c>
      <c r="N46" s="23">
        <f t="shared" ca="1" si="11"/>
        <v>15</v>
      </c>
      <c r="O46" s="15">
        <f ca="1">DATA[[#This Row],[Revenue Plan]]*(RANDBETWEEN(5,50)/100)</f>
        <v>2.6999999999999997</v>
      </c>
      <c r="P46" s="31">
        <f t="shared" ca="1" si="12"/>
        <v>0.18</v>
      </c>
      <c r="Q46" s="15">
        <v>0</v>
      </c>
      <c r="R46" s="15">
        <v>0.14327162500000001</v>
      </c>
      <c r="S46" s="29">
        <f t="shared" si="13"/>
        <v>0</v>
      </c>
      <c r="T46" s="29">
        <f t="shared" ca="1" si="14"/>
        <v>-15</v>
      </c>
      <c r="U46" s="29">
        <f t="shared" ca="1" si="15"/>
        <v>-2.5567283749999996</v>
      </c>
    </row>
    <row r="47" spans="1:21" s="11" customFormat="1" ht="14.85" customHeight="1" x14ac:dyDescent="0.25">
      <c r="A47" s="29" t="str">
        <f>_xlfn.SWITCH('Landing View'!$I$2,$F$1,F47,$K$1,K47,$L$1,L47,$M$1,M47)</f>
        <v>Spiderman</v>
      </c>
      <c r="B47" s="13" t="str">
        <f>IF(DATA[[#This Row],[US Number]]&gt;9900000000000,"Speculative",(IF(DATA[[#This Row],[US Number]]&gt;9900000000,"Backlog","Phasing")))</f>
        <v>Phasing</v>
      </c>
      <c r="C47" s="14">
        <v>44197</v>
      </c>
      <c r="D47" s="23">
        <f>IFERROR(VLOOKUP($I47,DATA_Contracts!$A$2:$I$150,4,FALSE),"")</f>
        <v>7847054</v>
      </c>
      <c r="E47" s="23" t="str">
        <f>IFERROR(VLOOKUP($I47,DATA_Contracts!$A$2:$I$150,5,FALSE),"")</f>
        <v>Public Organization</v>
      </c>
      <c r="F47" s="23" t="str">
        <f>IFERROR(VLOOKUP($I47,DATA_Contracts!$A$2:$I$150,6,FALSE),"")</f>
        <v>Organization</v>
      </c>
      <c r="G47" s="29">
        <f>IFERROR(VLOOKUP($I47,DATA_Contracts!$A$2:$I$150,2,FALSE),"")</f>
        <v>940324947</v>
      </c>
      <c r="H47" s="29" t="str">
        <f>IFERROR(VLOOKUP($I47,DATA_Contracts!$A$2:$I$150,3,FALSE),"")</f>
        <v>New X-Men</v>
      </c>
      <c r="I47" s="11">
        <v>940324947</v>
      </c>
      <c r="J47" s="29" t="str">
        <f>IFERROR(VLOOKUP($I47,DATA_Contracts!$A$2:$I$150,3,FALSE),"")</f>
        <v>New X-Men</v>
      </c>
      <c r="K47" s="29" t="str">
        <f>IFERROR(VLOOKUP($I47,DATA_Contracts!$A$2:$I$150,7,FALSE),"")</f>
        <v>3. Dethrone tyranny</v>
      </c>
      <c r="L47" s="29" t="str">
        <f>IFERROR(VLOOKUP($I47,DATA_Contracts!$A$2:$I$150,8,FALSE),"")</f>
        <v>Political</v>
      </c>
      <c r="M47" s="29" t="str">
        <f>IFERROR(VLOOKUP($I47,DATA_Contracts!$A$2:$I$81,9,FALSE),"")</f>
        <v>Spiderman</v>
      </c>
      <c r="N47" s="23">
        <f t="shared" ca="1" si="11"/>
        <v>20</v>
      </c>
      <c r="O47" s="15">
        <f ca="1">DATA[[#This Row],[Revenue Plan]]*(RANDBETWEEN(5,50)/100)</f>
        <v>8</v>
      </c>
      <c r="P47" s="31">
        <f t="shared" ca="1" si="12"/>
        <v>0.4</v>
      </c>
      <c r="Q47" s="15">
        <v>0</v>
      </c>
      <c r="R47" s="15">
        <v>-0.181225</v>
      </c>
      <c r="S47" s="29">
        <f t="shared" si="13"/>
        <v>0</v>
      </c>
      <c r="T47" s="29">
        <f t="shared" ca="1" si="14"/>
        <v>-20</v>
      </c>
      <c r="U47" s="29">
        <f t="shared" ca="1" si="15"/>
        <v>-8.1812249999999995</v>
      </c>
    </row>
    <row r="48" spans="1:21" s="11" customFormat="1" ht="14.85" customHeight="1" x14ac:dyDescent="0.25">
      <c r="A48" s="29" t="str">
        <f>_xlfn.SWITCH('Landing View'!$I$2,$F$1,F48,$K$1,K48,$L$1,L48,$M$1,M48)</f>
        <v>Iron Man</v>
      </c>
      <c r="B48" s="13" t="str">
        <f>IF(DATA[[#This Row],[US Number]]&gt;9900000000000,"Speculative",(IF(DATA[[#This Row],[US Number]]&gt;9900000000,"Backlog","Phasing")))</f>
        <v>Phasing</v>
      </c>
      <c r="C48" s="14">
        <v>44197</v>
      </c>
      <c r="D48" s="23">
        <f>IFERROR(VLOOKUP($I48,DATA_Contracts!$A$2:$I$150,4,FALSE),"")</f>
        <v>20028782</v>
      </c>
      <c r="E48" s="23" t="str">
        <f>IFERROR(VLOOKUP($I48,DATA_Contracts!$A$2:$I$150,5,FALSE),"")</f>
        <v>Earth Civilians</v>
      </c>
      <c r="F48" s="23" t="str">
        <f>IFERROR(VLOOKUP($I48,DATA_Contracts!$A$2:$I$150,6,FALSE),"")</f>
        <v>Civilians</v>
      </c>
      <c r="G48" s="29">
        <f>IFERROR(VLOOKUP($I48,DATA_Contracts!$A$2:$I$150,2,FALSE),"")</f>
        <v>940352209</v>
      </c>
      <c r="H48" s="29" t="str">
        <f>IFERROR(VLOOKUP($I48,DATA_Contracts!$A$2:$I$150,3,FALSE),"")</f>
        <v>Dawn of the White Light</v>
      </c>
      <c r="I48" s="11">
        <v>940259601</v>
      </c>
      <c r="J48" s="29" t="str">
        <f>IFERROR(VLOOKUP($I48,DATA_Contracts!$A$2:$I$150,3,FALSE),"")</f>
        <v>Dawn of the White Light</v>
      </c>
      <c r="K48" s="29" t="str">
        <f>IFERROR(VLOOKUP($I48,DATA_Contracts!$A$2:$I$150,7,FALSE),"")</f>
        <v>2. World Security</v>
      </c>
      <c r="L48" s="29" t="str">
        <f>IFERROR(VLOOKUP($I48,DATA_Contracts!$A$2:$I$150,8,FALSE),"")</f>
        <v>Security</v>
      </c>
      <c r="M48" s="29" t="str">
        <f>IFERROR(VLOOKUP($I48,DATA_Contracts!$A$2:$I$81,9,FALSE),"")</f>
        <v>Iron Man</v>
      </c>
      <c r="N48" s="23">
        <f t="shared" ca="1" si="11"/>
        <v>15</v>
      </c>
      <c r="O48" s="15">
        <f ca="1">DATA[[#This Row],[Revenue Plan]]*(RANDBETWEEN(5,50)/100)</f>
        <v>6.75</v>
      </c>
      <c r="P48" s="31">
        <f t="shared" ca="1" si="12"/>
        <v>0.45</v>
      </c>
      <c r="Q48" s="15">
        <v>0</v>
      </c>
      <c r="R48" s="15">
        <v>0</v>
      </c>
      <c r="S48" s="29">
        <f t="shared" si="13"/>
        <v>0</v>
      </c>
      <c r="T48" s="29">
        <f t="shared" ca="1" si="14"/>
        <v>-15</v>
      </c>
      <c r="U48" s="29">
        <f t="shared" ca="1" si="15"/>
        <v>-6.75</v>
      </c>
    </row>
    <row r="49" spans="1:21" s="11" customFormat="1" ht="14.85" customHeight="1" x14ac:dyDescent="0.25">
      <c r="A49" s="29" t="str">
        <f>_xlfn.SWITCH('Landing View'!$I$2,$F$1,F49,$K$1,K49,$L$1,L49,$M$1,M49)</f>
        <v>Captain America</v>
      </c>
      <c r="B49" s="13" t="str">
        <f>IF(DATA[[#This Row],[US Number]]&gt;9900000000000,"Speculative",(IF(DATA[[#This Row],[US Number]]&gt;9900000000,"Backlog","Phasing")))</f>
        <v>Phasing</v>
      </c>
      <c r="C49" s="14">
        <v>44197</v>
      </c>
      <c r="D49" s="23">
        <f>IFERROR(VLOOKUP($I49,DATA_Contracts!$A$2:$I$150,4,FALSE),"")</f>
        <v>7847054</v>
      </c>
      <c r="E49" s="23" t="str">
        <f>IFERROR(VLOOKUP($I49,DATA_Contracts!$A$2:$I$150,5,FALSE),"")</f>
        <v>Public Organization</v>
      </c>
      <c r="F49" s="23" t="str">
        <f>IFERROR(VLOOKUP($I49,DATA_Contracts!$A$2:$I$150,6,FALSE),"")</f>
        <v>Organization</v>
      </c>
      <c r="G49" s="29">
        <f>IFERROR(VLOOKUP($I49,DATA_Contracts!$A$2:$I$150,2,FALSE),"")</f>
        <v>940260590</v>
      </c>
      <c r="H49" s="29" t="str">
        <f>IFERROR(VLOOKUP($I49,DATA_Contracts!$A$2:$I$150,3,FALSE),"")</f>
        <v>The Hellbent</v>
      </c>
      <c r="I49" s="11">
        <v>940260590</v>
      </c>
      <c r="J49" s="29" t="str">
        <f>IFERROR(VLOOKUP($I49,DATA_Contracts!$A$2:$I$150,3,FALSE),"")</f>
        <v>The Hellbent</v>
      </c>
      <c r="K49" s="29" t="str">
        <f>IFERROR(VLOOKUP($I49,DATA_Contracts!$A$2:$I$150,7,FALSE),"")</f>
        <v>2. World Security</v>
      </c>
      <c r="L49" s="29" t="str">
        <f>IFERROR(VLOOKUP($I49,DATA_Contracts!$A$2:$I$150,8,FALSE),"")</f>
        <v>Security</v>
      </c>
      <c r="M49" s="29" t="str">
        <f>IFERROR(VLOOKUP($I49,DATA_Contracts!$A$2:$I$81,9,FALSE),"")</f>
        <v>Captain America</v>
      </c>
      <c r="N49" s="23">
        <f t="shared" ca="1" si="11"/>
        <v>18</v>
      </c>
      <c r="O49" s="15">
        <f ca="1">DATA[[#This Row],[Revenue Plan]]*(RANDBETWEEN(5,50)/100)</f>
        <v>3.2399999999999998</v>
      </c>
      <c r="P49" s="31">
        <f t="shared" ca="1" si="12"/>
        <v>0.18</v>
      </c>
      <c r="Q49" s="15">
        <v>0</v>
      </c>
      <c r="R49" s="15">
        <v>0</v>
      </c>
      <c r="S49" s="29">
        <f t="shared" si="13"/>
        <v>0</v>
      </c>
      <c r="T49" s="29">
        <f t="shared" ca="1" si="14"/>
        <v>-18</v>
      </c>
      <c r="U49" s="29">
        <f t="shared" ca="1" si="15"/>
        <v>-3.2399999999999998</v>
      </c>
    </row>
    <row r="50" spans="1:21" s="11" customFormat="1" ht="14.85" customHeight="1" x14ac:dyDescent="0.25">
      <c r="A50" s="29" t="str">
        <f>_xlfn.SWITCH('Landing View'!$I$2,$F$1,F50,$K$1,K50,$L$1,L50,$M$1,M50)</f>
        <v>Iron Man</v>
      </c>
      <c r="B50" s="13" t="str">
        <f>IF(DATA[[#This Row],[US Number]]&gt;9900000000000,"Speculative",(IF(DATA[[#This Row],[US Number]]&gt;9900000000,"Backlog","Phasing")))</f>
        <v>Phasing</v>
      </c>
      <c r="C50" s="14">
        <v>44197</v>
      </c>
      <c r="D50" s="23">
        <f>IFERROR(VLOOKUP($I50,DATA_Contracts!$A$2:$I$150,4,FALSE),"")</f>
        <v>20028782</v>
      </c>
      <c r="E50" s="23" t="str">
        <f>IFERROR(VLOOKUP($I50,DATA_Contracts!$A$2:$I$150,5,FALSE),"")</f>
        <v>Earth Civilians</v>
      </c>
      <c r="F50" s="23" t="str">
        <f>IFERROR(VLOOKUP($I50,DATA_Contracts!$A$2:$I$150,6,FALSE),"")</f>
        <v>Civilians</v>
      </c>
      <c r="G50" s="29">
        <f>IFERROR(VLOOKUP($I50,DATA_Contracts!$A$2:$I$150,2,FALSE),"")</f>
        <v>940314053</v>
      </c>
      <c r="H50" s="29" t="str">
        <f>IFERROR(VLOOKUP($I50,DATA_Contracts!$A$2:$I$150,3,FALSE),"")</f>
        <v>Maelstrom's Minions</v>
      </c>
      <c r="I50" s="11">
        <v>940267363</v>
      </c>
      <c r="J50" s="29" t="str">
        <f>IFERROR(VLOOKUP($I50,DATA_Contracts!$A$2:$I$150,3,FALSE),"")</f>
        <v>Maelstrom's Minions</v>
      </c>
      <c r="K50" s="29" t="str">
        <f>IFERROR(VLOOKUP($I50,DATA_Contracts!$A$2:$I$150,7,FALSE),"")</f>
        <v>2. World Security</v>
      </c>
      <c r="L50" s="29" t="str">
        <f>IFERROR(VLOOKUP($I50,DATA_Contracts!$A$2:$I$150,8,FALSE),"")</f>
        <v>Security</v>
      </c>
      <c r="M50" s="29" t="str">
        <f>IFERROR(VLOOKUP($I50,DATA_Contracts!$A$2:$I$81,9,FALSE),"")</f>
        <v>Iron Man</v>
      </c>
      <c r="N50" s="23">
        <f t="shared" ca="1" si="11"/>
        <v>27</v>
      </c>
      <c r="O50" s="15">
        <f ca="1">DATA[[#This Row],[Revenue Plan]]*(RANDBETWEEN(5,50)/100)</f>
        <v>7.0200000000000005</v>
      </c>
      <c r="P50" s="31">
        <f t="shared" ca="1" si="12"/>
        <v>0.26</v>
      </c>
      <c r="Q50" s="15">
        <v>0</v>
      </c>
      <c r="R50" s="15">
        <v>-0.35444737500000001</v>
      </c>
      <c r="S50" s="29">
        <f t="shared" si="13"/>
        <v>0</v>
      </c>
      <c r="T50" s="29">
        <f t="shared" ca="1" si="14"/>
        <v>-27</v>
      </c>
      <c r="U50" s="29">
        <f t="shared" ca="1" si="15"/>
        <v>-7.3744473750000008</v>
      </c>
    </row>
    <row r="51" spans="1:21" s="11" customFormat="1" ht="14.85" customHeight="1" x14ac:dyDescent="0.25">
      <c r="A51" s="29" t="str">
        <f>_xlfn.SWITCH('Landing View'!$I$2,$F$1,F51,$K$1,K51,$L$1,L51,$M$1,M51)</f>
        <v>Iron Man</v>
      </c>
      <c r="B51" s="13" t="str">
        <f>IF(DATA[[#This Row],[US Number]]&gt;9900000000000,"Speculative",(IF(DATA[[#This Row],[US Number]]&gt;9900000000,"Backlog","Phasing")))</f>
        <v>Phasing</v>
      </c>
      <c r="C51" s="14">
        <v>44197</v>
      </c>
      <c r="D51" s="23">
        <f>IFERROR(VLOOKUP($I51,DATA_Contracts!$A$2:$I$150,4,FALSE),"")</f>
        <v>20028782</v>
      </c>
      <c r="E51" s="23" t="str">
        <f>IFERROR(VLOOKUP($I51,DATA_Contracts!$A$2:$I$150,5,FALSE),"")</f>
        <v>Earth Civilians</v>
      </c>
      <c r="F51" s="23" t="str">
        <f>IFERROR(VLOOKUP($I51,DATA_Contracts!$A$2:$I$150,6,FALSE),"")</f>
        <v>Civilians</v>
      </c>
      <c r="G51" s="29">
        <f>IFERROR(VLOOKUP($I51,DATA_Contracts!$A$2:$I$150,2,FALSE),"")</f>
        <v>940270414</v>
      </c>
      <c r="H51" s="29" t="str">
        <f>IFERROR(VLOOKUP($I51,DATA_Contracts!$A$2:$I$150,3,FALSE),"")</f>
        <v>Freedom Force</v>
      </c>
      <c r="I51" s="11">
        <v>940270414</v>
      </c>
      <c r="J51" s="29" t="str">
        <f>IFERROR(VLOOKUP($I51,DATA_Contracts!$A$2:$I$150,3,FALSE),"")</f>
        <v>Freedom Force</v>
      </c>
      <c r="K51" s="29" t="str">
        <f>IFERROR(VLOOKUP($I51,DATA_Contracts!$A$2:$I$150,7,FALSE),"")</f>
        <v>2. World Security</v>
      </c>
      <c r="L51" s="29" t="str">
        <f>IFERROR(VLOOKUP($I51,DATA_Contracts!$A$2:$I$150,8,FALSE),"")</f>
        <v>Security</v>
      </c>
      <c r="M51" s="29" t="str">
        <f>IFERROR(VLOOKUP($I51,DATA_Contracts!$A$2:$I$81,9,FALSE),"")</f>
        <v>Iron Man</v>
      </c>
      <c r="N51" s="23">
        <f t="shared" ca="1" si="11"/>
        <v>13</v>
      </c>
      <c r="O51" s="15">
        <f ca="1">DATA[[#This Row],[Revenue Plan]]*(RANDBETWEEN(5,50)/100)</f>
        <v>4.03</v>
      </c>
      <c r="P51" s="31">
        <f t="shared" ca="1" si="12"/>
        <v>0.31</v>
      </c>
      <c r="Q51" s="15">
        <v>0</v>
      </c>
      <c r="R51" s="15">
        <v>0</v>
      </c>
      <c r="S51" s="29">
        <f t="shared" si="13"/>
        <v>0</v>
      </c>
      <c r="T51" s="29">
        <f t="shared" ca="1" si="14"/>
        <v>-13</v>
      </c>
      <c r="U51" s="29">
        <f t="shared" ca="1" si="15"/>
        <v>-4.03</v>
      </c>
    </row>
    <row r="52" spans="1:21" s="11" customFormat="1" ht="14.85" customHeight="1" x14ac:dyDescent="0.25">
      <c r="A52" s="29" t="str">
        <f>_xlfn.SWITCH('Landing View'!$I$2,$F$1,F52,$K$1,K52,$L$1,L52,$M$1,M52)</f>
        <v>Captain America</v>
      </c>
      <c r="B52" s="13" t="str">
        <f>IF(DATA[[#This Row],[US Number]]&gt;9900000000000,"Speculative",(IF(DATA[[#This Row],[US Number]]&gt;9900000000,"Backlog","Phasing")))</f>
        <v>Phasing</v>
      </c>
      <c r="C52" s="14">
        <v>44197</v>
      </c>
      <c r="D52" s="23">
        <f>IFERROR(VLOOKUP($I52,DATA_Contracts!$A$2:$I$150,4,FALSE),"")</f>
        <v>10051562</v>
      </c>
      <c r="E52" s="23" t="str">
        <f>IFERROR(VLOOKUP($I52,DATA_Contracts!$A$2:$I$150,5,FALSE),"")</f>
        <v>EU Government</v>
      </c>
      <c r="F52" s="23" t="str">
        <f>IFERROR(VLOOKUP($I52,DATA_Contracts!$A$2:$I$150,6,FALSE),"")</f>
        <v>Europe</v>
      </c>
      <c r="G52" s="29">
        <f>IFERROR(VLOOKUP($I52,DATA_Contracts!$A$2:$I$150,2,FALSE),"")</f>
        <v>940275849</v>
      </c>
      <c r="H52" s="29" t="str">
        <f>IFERROR(VLOOKUP($I52,DATA_Contracts!$A$2:$I$150,3,FALSE),"")</f>
        <v>Horsemen of Apocalypse</v>
      </c>
      <c r="I52" s="11">
        <v>940275849</v>
      </c>
      <c r="J52" s="29" t="str">
        <f>IFERROR(VLOOKUP($I52,DATA_Contracts!$A$2:$I$150,3,FALSE),"")</f>
        <v>Horsemen of Apocalypse</v>
      </c>
      <c r="K52" s="29" t="str">
        <f>IFERROR(VLOOKUP($I52,DATA_Contracts!$A$2:$I$150,7,FALSE),"")</f>
        <v>1. Friendly Neighborhood service</v>
      </c>
      <c r="L52" s="29" t="str">
        <f>IFERROR(VLOOKUP($I52,DATA_Contracts!$A$2:$I$150,8,FALSE),"")</f>
        <v>Political</v>
      </c>
      <c r="M52" s="29" t="str">
        <f>IFERROR(VLOOKUP($I52,DATA_Contracts!$A$2:$I$81,9,FALSE),"")</f>
        <v>Captain America</v>
      </c>
      <c r="N52" s="23">
        <f t="shared" ca="1" si="11"/>
        <v>25</v>
      </c>
      <c r="O52" s="15">
        <f ca="1">DATA[[#This Row],[Revenue Plan]]*(RANDBETWEEN(5,50)/100)</f>
        <v>9.75</v>
      </c>
      <c r="P52" s="31">
        <f t="shared" ca="1" si="12"/>
        <v>0.39</v>
      </c>
      <c r="Q52" s="15">
        <v>64.448999999999998</v>
      </c>
      <c r="R52" s="15">
        <v>7.1456187710051999</v>
      </c>
      <c r="S52" s="29">
        <f t="shared" si="13"/>
        <v>0.11087245373869571</v>
      </c>
      <c r="T52" s="29">
        <f t="shared" ca="1" si="14"/>
        <v>39.448999999999998</v>
      </c>
      <c r="U52" s="29">
        <f t="shared" ca="1" si="15"/>
        <v>-2.6043812289948001</v>
      </c>
    </row>
    <row r="53" spans="1:21" s="11" customFormat="1" ht="14.85" customHeight="1" x14ac:dyDescent="0.25">
      <c r="A53" s="29" t="str">
        <f>_xlfn.SWITCH('Landing View'!$I$2,$F$1,F53,$K$1,K53,$L$1,L53,$M$1,M53)</f>
        <v>Captain America</v>
      </c>
      <c r="B53" s="13" t="str">
        <f>IF(DATA[[#This Row],[US Number]]&gt;9900000000000,"Speculative",(IF(DATA[[#This Row],[US Number]]&gt;9900000000,"Backlog","Phasing")))</f>
        <v>Phasing</v>
      </c>
      <c r="C53" s="14">
        <v>44197</v>
      </c>
      <c r="D53" s="23">
        <f>IFERROR(VLOOKUP($I53,DATA_Contracts!$A$2:$I$150,4,FALSE),"")</f>
        <v>10051562</v>
      </c>
      <c r="E53" s="23" t="str">
        <f>IFERROR(VLOOKUP($I53,DATA_Contracts!$A$2:$I$150,5,FALSE),"")</f>
        <v>EU Government</v>
      </c>
      <c r="F53" s="23" t="str">
        <f>IFERROR(VLOOKUP($I53,DATA_Contracts!$A$2:$I$150,6,FALSE),"")</f>
        <v>Europe</v>
      </c>
      <c r="G53" s="29">
        <f>IFERROR(VLOOKUP($I53,DATA_Contracts!$A$2:$I$150,2,FALSE),"")</f>
        <v>940281242</v>
      </c>
      <c r="H53" s="29" t="str">
        <f>IFERROR(VLOOKUP($I53,DATA_Contracts!$A$2:$I$150,3,FALSE),"")</f>
        <v>Eternals</v>
      </c>
      <c r="I53" s="11">
        <v>940281242</v>
      </c>
      <c r="J53" s="29" t="str">
        <f>IFERROR(VLOOKUP($I53,DATA_Contracts!$A$2:$I$150,3,FALSE),"")</f>
        <v>Eternals</v>
      </c>
      <c r="K53" s="29" t="str">
        <f>IFERROR(VLOOKUP($I53,DATA_Contracts!$A$2:$I$150,7,FALSE),"")</f>
        <v>2. World Security</v>
      </c>
      <c r="L53" s="29" t="str">
        <f>IFERROR(VLOOKUP($I53,DATA_Contracts!$A$2:$I$150,8,FALSE),"")</f>
        <v>Security</v>
      </c>
      <c r="M53" s="29" t="str">
        <f>IFERROR(VLOOKUP($I53,DATA_Contracts!$A$2:$I$81,9,FALSE),"")</f>
        <v>Captain America</v>
      </c>
      <c r="N53" s="23">
        <f t="shared" ca="1" si="11"/>
        <v>21</v>
      </c>
      <c r="O53" s="15">
        <f ca="1">DATA[[#This Row],[Revenue Plan]]*(RANDBETWEEN(5,50)/100)</f>
        <v>10.5</v>
      </c>
      <c r="P53" s="31">
        <f t="shared" ca="1" si="12"/>
        <v>0.5</v>
      </c>
      <c r="Q53" s="15">
        <v>27.530999999999999</v>
      </c>
      <c r="R53" s="15">
        <v>10.7353325</v>
      </c>
      <c r="S53" s="29">
        <f t="shared" si="13"/>
        <v>0.38993616287094551</v>
      </c>
      <c r="T53" s="29">
        <f t="shared" ca="1" si="14"/>
        <v>6.5309999999999988</v>
      </c>
      <c r="U53" s="29">
        <f t="shared" ca="1" si="15"/>
        <v>0.23533250000000017</v>
      </c>
    </row>
    <row r="54" spans="1:21" s="11" customFormat="1" ht="14.85" customHeight="1" x14ac:dyDescent="0.25">
      <c r="A54" s="29" t="str">
        <f>_xlfn.SWITCH('Landing View'!$I$2,$F$1,F54,$K$1,K54,$L$1,L54,$M$1,M54)</f>
        <v>Spiderman</v>
      </c>
      <c r="B54" s="13" t="str">
        <f>IF(DATA[[#This Row],[US Number]]&gt;9900000000000,"Speculative",(IF(DATA[[#This Row],[US Number]]&gt;9900000000,"Backlog","Phasing")))</f>
        <v>Phasing</v>
      </c>
      <c r="C54" s="14">
        <v>44197</v>
      </c>
      <c r="D54" s="23">
        <f>IFERROR(VLOOKUP($I54,DATA_Contracts!$A$2:$I$150,4,FALSE),"")</f>
        <v>7951124</v>
      </c>
      <c r="E54" s="23" t="str">
        <f>IFERROR(VLOOKUP($I54,DATA_Contracts!$A$2:$I$150,5,FALSE),"")</f>
        <v>Secret Organizations</v>
      </c>
      <c r="F54" s="23" t="str">
        <f>IFERROR(VLOOKUP($I54,DATA_Contracts!$A$2:$I$150,6,FALSE),"")</f>
        <v>Organization</v>
      </c>
      <c r="G54" s="29">
        <f>IFERROR(VLOOKUP($I54,DATA_Contracts!$A$2:$I$150,2,FALSE),"")</f>
        <v>940320135</v>
      </c>
      <c r="H54" s="29" t="str">
        <f>IFERROR(VLOOKUP($I54,DATA_Contracts!$A$2:$I$150,3,FALSE),"")</f>
        <v>Xavier's Security Enforcers</v>
      </c>
      <c r="I54" s="11">
        <v>940320135</v>
      </c>
      <c r="J54" s="29" t="str">
        <f>IFERROR(VLOOKUP($I54,DATA_Contracts!$A$2:$I$150,3,FALSE),"")</f>
        <v>Xavier's Security Enforcers</v>
      </c>
      <c r="K54" s="29" t="str">
        <f>IFERROR(VLOOKUP($I54,DATA_Contracts!$A$2:$I$150,7,FALSE),"")</f>
        <v>3. Dethrone tyranny</v>
      </c>
      <c r="L54" s="29" t="str">
        <f>IFERROR(VLOOKUP($I54,DATA_Contracts!$A$2:$I$150,8,FALSE),"")</f>
        <v>Political</v>
      </c>
      <c r="M54" s="29" t="str">
        <f>IFERROR(VLOOKUP($I54,DATA_Contracts!$A$2:$I$81,9,FALSE),"")</f>
        <v>Spiderman</v>
      </c>
      <c r="N54" s="23">
        <f t="shared" ca="1" si="11"/>
        <v>6</v>
      </c>
      <c r="O54" s="15">
        <f ca="1">DATA[[#This Row],[Revenue Plan]]*(RANDBETWEEN(5,50)/100)</f>
        <v>0.72</v>
      </c>
      <c r="P54" s="31">
        <f t="shared" ca="1" si="12"/>
        <v>0.12</v>
      </c>
      <c r="Q54" s="15">
        <v>0</v>
      </c>
      <c r="R54" s="15">
        <v>0</v>
      </c>
      <c r="S54" s="29">
        <f t="shared" si="13"/>
        <v>0</v>
      </c>
      <c r="T54" s="29">
        <f t="shared" ca="1" si="14"/>
        <v>-6</v>
      </c>
      <c r="U54" s="29">
        <f t="shared" ca="1" si="15"/>
        <v>-0.72</v>
      </c>
    </row>
    <row r="55" spans="1:21" s="11" customFormat="1" ht="14.85" customHeight="1" x14ac:dyDescent="0.25">
      <c r="A55" s="29" t="str">
        <f>_xlfn.SWITCH('Landing View'!$I$2,$F$1,F55,$K$1,K55,$L$1,L55,$M$1,M55)</f>
        <v>Spiderman</v>
      </c>
      <c r="B55" s="13" t="str">
        <f>IF(DATA[[#This Row],[US Number]]&gt;9900000000000,"Speculative",(IF(DATA[[#This Row],[US Number]]&gt;9900000000,"Backlog","Phasing")))</f>
        <v>Phasing</v>
      </c>
      <c r="C55" s="14">
        <v>44197</v>
      </c>
      <c r="D55" s="23">
        <f>IFERROR(VLOOKUP($I55,DATA_Contracts!$A$2:$I$150,4,FALSE),"")</f>
        <v>7951124</v>
      </c>
      <c r="E55" s="23" t="str">
        <f>IFERROR(VLOOKUP($I55,DATA_Contracts!$A$2:$I$150,5,FALSE),"")</f>
        <v>Secret Organizations</v>
      </c>
      <c r="F55" s="23" t="str">
        <f>IFERROR(VLOOKUP($I55,DATA_Contracts!$A$2:$I$150,6,FALSE),"")</f>
        <v>Organization</v>
      </c>
      <c r="G55" s="29">
        <f>IFERROR(VLOOKUP($I55,DATA_Contracts!$A$2:$I$150,2,FALSE),"")</f>
        <v>940323304</v>
      </c>
      <c r="H55" s="29" t="str">
        <f>IFERROR(VLOOKUP($I55,DATA_Contracts!$A$2:$I$150,3,FALSE),"")</f>
        <v>Imperial Guard</v>
      </c>
      <c r="I55" s="11">
        <v>940323304</v>
      </c>
      <c r="J55" s="29" t="str">
        <f>IFERROR(VLOOKUP($I55,DATA_Contracts!$A$2:$I$150,3,FALSE),"")</f>
        <v>Imperial Guard</v>
      </c>
      <c r="K55" s="29" t="str">
        <f>IFERROR(VLOOKUP($I55,DATA_Contracts!$A$2:$I$150,7,FALSE),"")</f>
        <v>3. Dethrone tyranny</v>
      </c>
      <c r="L55" s="29" t="str">
        <f>IFERROR(VLOOKUP($I55,DATA_Contracts!$A$2:$I$150,8,FALSE),"")</f>
        <v>Political</v>
      </c>
      <c r="M55" s="29" t="str">
        <f>IFERROR(VLOOKUP($I55,DATA_Contracts!$A$2:$I$81,9,FALSE),"")</f>
        <v>Spiderman</v>
      </c>
      <c r="N55" s="23">
        <f t="shared" ca="1" si="11"/>
        <v>23</v>
      </c>
      <c r="O55" s="15">
        <f ca="1">DATA[[#This Row],[Revenue Plan]]*(RANDBETWEEN(5,50)/100)</f>
        <v>2.99</v>
      </c>
      <c r="P55" s="31">
        <f t="shared" ca="1" si="12"/>
        <v>0.13</v>
      </c>
      <c r="Q55" s="15">
        <v>0</v>
      </c>
      <c r="R55" s="15">
        <v>0</v>
      </c>
      <c r="S55" s="29">
        <f t="shared" si="13"/>
        <v>0</v>
      </c>
      <c r="T55" s="29">
        <f t="shared" ca="1" si="14"/>
        <v>-23</v>
      </c>
      <c r="U55" s="29">
        <f t="shared" ca="1" si="15"/>
        <v>-2.99</v>
      </c>
    </row>
    <row r="56" spans="1:21" s="11" customFormat="1" ht="14.85" customHeight="1" x14ac:dyDescent="0.25">
      <c r="A56" s="29" t="str">
        <f>_xlfn.SWITCH('Landing View'!$I$2,$F$1,F56,$K$1,K56,$L$1,L56,$M$1,M56)</f>
        <v>Vision</v>
      </c>
      <c r="B56" s="13" t="str">
        <f>IF(DATA[[#This Row],[US Number]]&gt;9900000000000,"Speculative",(IF(DATA[[#This Row],[US Number]]&gt;9900000000,"Backlog","Phasing")))</f>
        <v>Phasing</v>
      </c>
      <c r="C56" s="14">
        <v>44197</v>
      </c>
      <c r="D56" s="23">
        <f>IFERROR(VLOOKUP($I56,DATA_Contracts!$A$2:$I$150,4,FALSE),"")</f>
        <v>13605106</v>
      </c>
      <c r="E56" s="23" t="str">
        <f>IFERROR(VLOOKUP($I56,DATA_Contracts!$A$2:$I$150,5,FALSE),"")</f>
        <v>US Government</v>
      </c>
      <c r="F56" s="23" t="str">
        <f>IFERROR(VLOOKUP($I56,DATA_Contracts!$A$2:$I$150,6,FALSE),"")</f>
        <v>Government</v>
      </c>
      <c r="G56" s="29">
        <f>IFERROR(VLOOKUP($I56,DATA_Contracts!$A$2:$I$150,2,FALSE),"")</f>
        <v>940294522</v>
      </c>
      <c r="H56" s="29" t="str">
        <f>IFERROR(VLOOKUP($I56,DATA_Contracts!$A$2:$I$150,3,FALSE),"")</f>
        <v>Legion Of Galactic Guardians 2099 (Amalgam Comics)</v>
      </c>
      <c r="I56" s="11">
        <v>940294522</v>
      </c>
      <c r="J56" s="29" t="str">
        <f>IFERROR(VLOOKUP($I56,DATA_Contracts!$A$2:$I$150,3,FALSE),"")</f>
        <v>Legion Of Galactic Guardians 2099 (Amalgam Comics)</v>
      </c>
      <c r="K56" s="29" t="str">
        <f>IFERROR(VLOOKUP($I56,DATA_Contracts!$A$2:$I$150,7,FALSE),"")</f>
        <v>3. Dethrone tyranny</v>
      </c>
      <c r="L56" s="29" t="str">
        <f>IFERROR(VLOOKUP($I56,DATA_Contracts!$A$2:$I$150,8,FALSE),"")</f>
        <v>Political</v>
      </c>
      <c r="M56" s="29" t="str">
        <f>IFERROR(VLOOKUP($I56,DATA_Contracts!$A$2:$I$81,9,FALSE),"")</f>
        <v>Vision</v>
      </c>
      <c r="N56" s="23">
        <f t="shared" ca="1" si="11"/>
        <v>32</v>
      </c>
      <c r="O56" s="15">
        <f ca="1">DATA[[#This Row],[Revenue Plan]]*(RANDBETWEEN(5,50)/100)</f>
        <v>10.24</v>
      </c>
      <c r="P56" s="31">
        <f t="shared" ca="1" si="12"/>
        <v>0.32</v>
      </c>
      <c r="Q56" s="15">
        <v>0</v>
      </c>
      <c r="R56" s="15">
        <v>-1.4085887319026802</v>
      </c>
      <c r="S56" s="29">
        <f t="shared" si="13"/>
        <v>0</v>
      </c>
      <c r="T56" s="29">
        <f t="shared" ca="1" si="14"/>
        <v>-32</v>
      </c>
      <c r="U56" s="29">
        <f t="shared" ca="1" si="15"/>
        <v>-11.648588731902681</v>
      </c>
    </row>
    <row r="57" spans="1:21" s="11" customFormat="1" ht="14.85" customHeight="1" x14ac:dyDescent="0.25">
      <c r="A57" s="29" t="str">
        <f>_xlfn.SWITCH('Landing View'!$I$2,$F$1,F57,$K$1,K57,$L$1,L57,$M$1,M57)</f>
        <v>Winter Soldier</v>
      </c>
      <c r="B57" s="13" t="str">
        <f>IF(DATA[[#This Row],[US Number]]&gt;9900000000000,"Speculative",(IF(DATA[[#This Row],[US Number]]&gt;9900000000,"Backlog","Phasing")))</f>
        <v>Phasing</v>
      </c>
      <c r="C57" s="14">
        <v>44197</v>
      </c>
      <c r="D57" s="23">
        <f>IFERROR(VLOOKUP($I57,DATA_Contracts!$A$2:$I$150,4,FALSE),"")</f>
        <v>7951124</v>
      </c>
      <c r="E57" s="23" t="str">
        <f>IFERROR(VLOOKUP($I57,DATA_Contracts!$A$2:$I$150,5,FALSE),"")</f>
        <v>Secret Organizations</v>
      </c>
      <c r="F57" s="23" t="str">
        <f>IFERROR(VLOOKUP($I57,DATA_Contracts!$A$2:$I$150,6,FALSE),"")</f>
        <v>Organization</v>
      </c>
      <c r="G57" s="29">
        <f>IFERROR(VLOOKUP($I57,DATA_Contracts!$A$2:$I$150,2,FALSE),"")</f>
        <v>940292366</v>
      </c>
      <c r="H57" s="29" t="str">
        <f>IFERROR(VLOOKUP($I57,DATA_Contracts!$A$2:$I$150,3,FALSE),"")</f>
        <v>Special Executive</v>
      </c>
      <c r="I57" s="11">
        <v>940292366</v>
      </c>
      <c r="J57" s="29" t="str">
        <f>IFERROR(VLOOKUP($I57,DATA_Contracts!$A$2:$I$150,3,FALSE),"")</f>
        <v>Special Executive</v>
      </c>
      <c r="K57" s="29" t="str">
        <f>IFERROR(VLOOKUP($I57,DATA_Contracts!$A$2:$I$150,7,FALSE),"")</f>
        <v>5. Offensive Services</v>
      </c>
      <c r="L57" s="29" t="str">
        <f>IFERROR(VLOOKUP($I57,DATA_Contracts!$A$2:$I$150,8,FALSE),"")</f>
        <v>Political</v>
      </c>
      <c r="M57" s="29" t="str">
        <f>IFERROR(VLOOKUP($I57,DATA_Contracts!$A$2:$I$81,9,FALSE),"")</f>
        <v>Winter Soldier</v>
      </c>
      <c r="N57" s="23">
        <f t="shared" ca="1" si="11"/>
        <v>29</v>
      </c>
      <c r="O57" s="15">
        <f ca="1">DATA[[#This Row],[Revenue Plan]]*(RANDBETWEEN(5,50)/100)</f>
        <v>8.41</v>
      </c>
      <c r="P57" s="31">
        <f t="shared" ca="1" si="12"/>
        <v>0.28999999999999998</v>
      </c>
      <c r="Q57" s="15">
        <v>620</v>
      </c>
      <c r="R57" s="15">
        <v>231.65</v>
      </c>
      <c r="S57" s="29">
        <f t="shared" si="13"/>
        <v>0.37362903225806454</v>
      </c>
      <c r="T57" s="29">
        <f t="shared" ca="1" si="14"/>
        <v>591</v>
      </c>
      <c r="U57" s="29">
        <f t="shared" ca="1" si="15"/>
        <v>223.24</v>
      </c>
    </row>
    <row r="58" spans="1:21" s="11" customFormat="1" ht="14.85" customHeight="1" x14ac:dyDescent="0.25">
      <c r="A58" s="29" t="str">
        <f>_xlfn.SWITCH('Landing View'!$I$2,$F$1,F58,$K$1,K58,$L$1,L58,$M$1,M58)</f>
        <v>Iron Man</v>
      </c>
      <c r="B58" s="13" t="str">
        <f>IF(DATA[[#This Row],[US Number]]&gt;9900000000000,"Speculative",(IF(DATA[[#This Row],[US Number]]&gt;9900000000,"Backlog","Phasing")))</f>
        <v>Phasing</v>
      </c>
      <c r="C58" s="14">
        <v>44197</v>
      </c>
      <c r="D58" s="23">
        <f>IFERROR(VLOOKUP($I58,DATA_Contracts!$A$2:$I$150,4,FALSE),"")</f>
        <v>7951124</v>
      </c>
      <c r="E58" s="23" t="str">
        <f>IFERROR(VLOOKUP($I58,DATA_Contracts!$A$2:$I$150,5,FALSE),"")</f>
        <v>Secret Organizations</v>
      </c>
      <c r="F58" s="23" t="str">
        <f>IFERROR(VLOOKUP($I58,DATA_Contracts!$A$2:$I$150,6,FALSE),"")</f>
        <v>Organization</v>
      </c>
      <c r="G58" s="29">
        <f>IFERROR(VLOOKUP($I58,DATA_Contracts!$A$2:$I$150,2,FALSE),"")</f>
        <v>940296271</v>
      </c>
      <c r="H58" s="29" t="str">
        <f>IFERROR(VLOOKUP($I58,DATA_Contracts!$A$2:$I$150,3,FALSE),"")</f>
        <v>The Battalion</v>
      </c>
      <c r="I58" s="11">
        <v>940296271</v>
      </c>
      <c r="J58" s="29" t="str">
        <f>IFERROR(VLOOKUP($I58,DATA_Contracts!$A$2:$I$150,3,FALSE),"")</f>
        <v>The Battalion</v>
      </c>
      <c r="K58" s="29" t="str">
        <f>IFERROR(VLOOKUP($I58,DATA_Contracts!$A$2:$I$150,7,FALSE),"")</f>
        <v>5. Offensive Services</v>
      </c>
      <c r="L58" s="29" t="str">
        <f>IFERROR(VLOOKUP($I58,DATA_Contracts!$A$2:$I$150,8,FALSE),"")</f>
        <v>Political</v>
      </c>
      <c r="M58" s="29" t="str">
        <f>IFERROR(VLOOKUP($I58,DATA_Contracts!$A$2:$I$81,9,FALSE),"")</f>
        <v>Iron Man</v>
      </c>
      <c r="N58" s="23">
        <f t="shared" ca="1" si="11"/>
        <v>6</v>
      </c>
      <c r="O58" s="15">
        <f ca="1">DATA[[#This Row],[Revenue Plan]]*(RANDBETWEEN(5,50)/100)</f>
        <v>2.88</v>
      </c>
      <c r="P58" s="31">
        <f t="shared" ca="1" si="12"/>
        <v>0.48</v>
      </c>
      <c r="Q58" s="15">
        <v>0</v>
      </c>
      <c r="R58" s="15">
        <v>0</v>
      </c>
      <c r="S58" s="29">
        <f t="shared" si="13"/>
        <v>0</v>
      </c>
      <c r="T58" s="29">
        <f t="shared" ca="1" si="14"/>
        <v>-6</v>
      </c>
      <c r="U58" s="29">
        <f t="shared" ca="1" si="15"/>
        <v>-2.88</v>
      </c>
    </row>
    <row r="59" spans="1:21" s="11" customFormat="1" ht="14.85" customHeight="1" x14ac:dyDescent="0.25">
      <c r="A59" s="29" t="str">
        <f>_xlfn.SWITCH('Landing View'!$I$2,$F$1,F59,$K$1,K59,$L$1,L59,$M$1,M59)</f>
        <v>Iron Man</v>
      </c>
      <c r="B59" s="13" t="str">
        <f>IF(DATA[[#This Row],[US Number]]&gt;9900000000000,"Speculative",(IF(DATA[[#This Row],[US Number]]&gt;9900000000,"Backlog","Phasing")))</f>
        <v>Phasing</v>
      </c>
      <c r="C59" s="14">
        <v>44197</v>
      </c>
      <c r="D59" s="23">
        <f>IFERROR(VLOOKUP($I59,DATA_Contracts!$A$2:$I$150,4,FALSE),"")</f>
        <v>7951124</v>
      </c>
      <c r="E59" s="23" t="str">
        <f>IFERROR(VLOOKUP($I59,DATA_Contracts!$A$2:$I$150,5,FALSE),"")</f>
        <v>Secret Organizations</v>
      </c>
      <c r="F59" s="23" t="str">
        <f>IFERROR(VLOOKUP($I59,DATA_Contracts!$A$2:$I$150,6,FALSE),"")</f>
        <v>Organization</v>
      </c>
      <c r="G59" s="29">
        <f>IFERROR(VLOOKUP($I59,DATA_Contracts!$A$2:$I$150,2,FALSE),"")</f>
        <v>940302138</v>
      </c>
      <c r="H59" s="29" t="str">
        <f>IFERROR(VLOOKUP($I59,DATA_Contracts!$A$2:$I$150,3,FALSE),"")</f>
        <v>O-Force</v>
      </c>
      <c r="I59" s="11">
        <v>940302138</v>
      </c>
      <c r="J59" s="29" t="str">
        <f>IFERROR(VLOOKUP($I59,DATA_Contracts!$A$2:$I$150,3,FALSE),"")</f>
        <v>O-Force</v>
      </c>
      <c r="K59" s="29" t="str">
        <f>IFERROR(VLOOKUP($I59,DATA_Contracts!$A$2:$I$150,7,FALSE),"")</f>
        <v>5. Offensive Services</v>
      </c>
      <c r="L59" s="29" t="str">
        <f>IFERROR(VLOOKUP($I59,DATA_Contracts!$A$2:$I$150,8,FALSE),"")</f>
        <v>Political</v>
      </c>
      <c r="M59" s="29" t="str">
        <f>IFERROR(VLOOKUP($I59,DATA_Contracts!$A$2:$I$81,9,FALSE),"")</f>
        <v>Iron Man</v>
      </c>
      <c r="N59" s="23">
        <f t="shared" ca="1" si="11"/>
        <v>31</v>
      </c>
      <c r="O59" s="15">
        <f ca="1">DATA[[#This Row],[Revenue Plan]]*(RANDBETWEEN(5,50)/100)</f>
        <v>9.61</v>
      </c>
      <c r="P59" s="31">
        <f t="shared" ca="1" si="12"/>
        <v>0.31</v>
      </c>
      <c r="Q59" s="15">
        <v>67.50475999999999</v>
      </c>
      <c r="R59" s="15">
        <v>18.937616281656503</v>
      </c>
      <c r="S59" s="29">
        <f t="shared" si="13"/>
        <v>0.28053749515821558</v>
      </c>
      <c r="T59" s="29">
        <f t="shared" ca="1" si="14"/>
        <v>36.50475999999999</v>
      </c>
      <c r="U59" s="29">
        <f t="shared" ca="1" si="15"/>
        <v>9.3276162816565034</v>
      </c>
    </row>
    <row r="60" spans="1:21" s="11" customFormat="1" ht="14.85" customHeight="1" x14ac:dyDescent="0.25">
      <c r="A60" s="29" t="str">
        <f>_xlfn.SWITCH('Landing View'!$I$2,$F$1,F60,$K$1,K60,$L$1,L60,$M$1,M60)</f>
        <v>Black Widow</v>
      </c>
      <c r="B60" s="13" t="str">
        <f>IF(DATA[[#This Row],[US Number]]&gt;9900000000000,"Speculative",(IF(DATA[[#This Row],[US Number]]&gt;9900000000,"Backlog","Phasing")))</f>
        <v>Phasing</v>
      </c>
      <c r="C60" s="14">
        <v>44197</v>
      </c>
      <c r="D60" s="23">
        <f>IFERROR(VLOOKUP($I60,DATA_Contracts!$A$2:$I$150,4,FALSE),"")</f>
        <v>13605106</v>
      </c>
      <c r="E60" s="23" t="str">
        <f>IFERROR(VLOOKUP($I60,DATA_Contracts!$A$2:$I$150,5,FALSE),"")</f>
        <v>US Government</v>
      </c>
      <c r="F60" s="23" t="str">
        <f>IFERROR(VLOOKUP($I60,DATA_Contracts!$A$2:$I$150,6,FALSE),"")</f>
        <v>Government</v>
      </c>
      <c r="G60" s="29">
        <f>IFERROR(VLOOKUP($I60,DATA_Contracts!$A$2:$I$150,2,FALSE),"")</f>
        <v>940340766</v>
      </c>
      <c r="H60" s="29" t="str">
        <f>IFERROR(VLOOKUP($I60,DATA_Contracts!$A$2:$I$150,3,FALSE),"")</f>
        <v>Maggia</v>
      </c>
      <c r="I60" s="11">
        <v>940340766</v>
      </c>
      <c r="J60" s="29" t="str">
        <f>IFERROR(VLOOKUP($I60,DATA_Contracts!$A$2:$I$150,3,FALSE),"")</f>
        <v>Maggia</v>
      </c>
      <c r="K60" s="29" t="str">
        <f>IFERROR(VLOOKUP($I60,DATA_Contracts!$A$2:$I$150,7,FALSE),"")</f>
        <v>3. Dethrone tyranny</v>
      </c>
      <c r="L60" s="29" t="str">
        <f>IFERROR(VLOOKUP($I60,DATA_Contracts!$A$2:$I$150,8,FALSE),"")</f>
        <v>Political</v>
      </c>
      <c r="M60" s="29" t="str">
        <f>IFERROR(VLOOKUP($I60,DATA_Contracts!$A$2:$I$81,9,FALSE),"")</f>
        <v>Black Widow</v>
      </c>
      <c r="N60" s="23">
        <f t="shared" ca="1" si="11"/>
        <v>14</v>
      </c>
      <c r="O60" s="15">
        <f ca="1">DATA[[#This Row],[Revenue Plan]]*(RANDBETWEEN(5,50)/100)</f>
        <v>5.6000000000000005</v>
      </c>
      <c r="P60" s="31">
        <f t="shared" ca="1" si="12"/>
        <v>0.4</v>
      </c>
      <c r="Q60" s="15">
        <v>0</v>
      </c>
      <c r="R60" s="15">
        <v>-1.1171886171885999</v>
      </c>
      <c r="S60" s="29">
        <f t="shared" si="13"/>
        <v>0</v>
      </c>
      <c r="T60" s="29">
        <f t="shared" ca="1" si="14"/>
        <v>-14</v>
      </c>
      <c r="U60" s="29">
        <f t="shared" ca="1" si="15"/>
        <v>-6.7171886171886008</v>
      </c>
    </row>
    <row r="61" spans="1:21" s="11" customFormat="1" ht="14.85" customHeight="1" x14ac:dyDescent="0.25">
      <c r="A61" s="29" t="str">
        <f>_xlfn.SWITCH('Landing View'!$I$2,$F$1,F61,$K$1,K61,$L$1,L61,$M$1,M61)</f>
        <v>Black Widow</v>
      </c>
      <c r="B61" s="13" t="str">
        <f>IF(DATA[[#This Row],[US Number]]&gt;9900000000000,"Speculative",(IF(DATA[[#This Row],[US Number]]&gt;9900000000,"Backlog","Phasing")))</f>
        <v>Phasing</v>
      </c>
      <c r="C61" s="14">
        <v>44197</v>
      </c>
      <c r="D61" s="23">
        <f>IFERROR(VLOOKUP($I61,DATA_Contracts!$A$2:$I$150,4,FALSE),"")</f>
        <v>13605106</v>
      </c>
      <c r="E61" s="23" t="str">
        <f>IFERROR(VLOOKUP($I61,DATA_Contracts!$A$2:$I$150,5,FALSE),"")</f>
        <v>US Government</v>
      </c>
      <c r="F61" s="23" t="str">
        <f>IFERROR(VLOOKUP($I61,DATA_Contracts!$A$2:$I$150,6,FALSE),"")</f>
        <v>Government</v>
      </c>
      <c r="G61" s="29">
        <f>IFERROR(VLOOKUP($I61,DATA_Contracts!$A$2:$I$150,2,FALSE),"")</f>
        <v>940302504</v>
      </c>
      <c r="H61" s="29" t="str">
        <f>IFERROR(VLOOKUP($I61,DATA_Contracts!$A$2:$I$150,3,FALSE),"")</f>
        <v>Humanity's Last Stand</v>
      </c>
      <c r="I61" s="11">
        <v>940302504</v>
      </c>
      <c r="J61" s="29" t="str">
        <f>IFERROR(VLOOKUP($I61,DATA_Contracts!$A$2:$I$150,3,FALSE),"")</f>
        <v>Humanity's Last Stand</v>
      </c>
      <c r="K61" s="29" t="str">
        <f>IFERROR(VLOOKUP($I61,DATA_Contracts!$A$2:$I$150,7,FALSE),"")</f>
        <v>3. Dethrone tyranny</v>
      </c>
      <c r="L61" s="29" t="str">
        <f>IFERROR(VLOOKUP($I61,DATA_Contracts!$A$2:$I$150,8,FALSE),"")</f>
        <v>Political</v>
      </c>
      <c r="M61" s="29" t="str">
        <f>IFERROR(VLOOKUP($I61,DATA_Contracts!$A$2:$I$81,9,FALSE),"")</f>
        <v>Black Widow</v>
      </c>
      <c r="N61" s="23">
        <f t="shared" ca="1" si="11"/>
        <v>26</v>
      </c>
      <c r="O61" s="15">
        <f ca="1">DATA[[#This Row],[Revenue Plan]]*(RANDBETWEEN(5,50)/100)</f>
        <v>4.42</v>
      </c>
      <c r="P61" s="31">
        <f t="shared" ca="1" si="12"/>
        <v>0.16999999999999998</v>
      </c>
      <c r="Q61" s="15">
        <v>0</v>
      </c>
      <c r="R61" s="15">
        <v>-0.210620375</v>
      </c>
      <c r="S61" s="29">
        <f t="shared" si="13"/>
        <v>0</v>
      </c>
      <c r="T61" s="29">
        <f t="shared" ca="1" si="14"/>
        <v>-26</v>
      </c>
      <c r="U61" s="29">
        <f t="shared" ca="1" si="15"/>
        <v>-4.6306203750000003</v>
      </c>
    </row>
    <row r="62" spans="1:21" s="11" customFormat="1" ht="14.85" customHeight="1" x14ac:dyDescent="0.25">
      <c r="A62" s="29" t="str">
        <f>_xlfn.SWITCH('Landing View'!$I$2,$F$1,F62,$K$1,K62,$L$1,L62,$M$1,M62)</f>
        <v>Thor</v>
      </c>
      <c r="B62" s="13" t="str">
        <f>IF(DATA[[#This Row],[US Number]]&gt;9900000000000,"Speculative",(IF(DATA[[#This Row],[US Number]]&gt;9900000000,"Backlog","Phasing")))</f>
        <v>Phasing</v>
      </c>
      <c r="C62" s="14">
        <v>44197</v>
      </c>
      <c r="D62" s="23">
        <f>IFERROR(VLOOKUP($I62,DATA_Contracts!$A$2:$I$150,4,FALSE),"")</f>
        <v>10058140</v>
      </c>
      <c r="E62" s="23" t="str">
        <f>IFERROR(VLOOKUP($I62,DATA_Contracts!$A$2:$I$150,5,FALSE),"")</f>
        <v>EU Government</v>
      </c>
      <c r="F62" s="23" t="str">
        <f>IFERROR(VLOOKUP($I62,DATA_Contracts!$A$2:$I$150,6,FALSE),"")</f>
        <v>Europe</v>
      </c>
      <c r="G62" s="29">
        <f>IFERROR(VLOOKUP($I62,DATA_Contracts!$A$2:$I$150,2,FALSE),"")</f>
        <v>940251254</v>
      </c>
      <c r="H62" s="29" t="str">
        <f>IFERROR(VLOOKUP($I62,DATA_Contracts!$A$2:$I$150,3,FALSE),"")</f>
        <v>People's Defense Force</v>
      </c>
      <c r="I62" s="11">
        <v>940251133</v>
      </c>
      <c r="J62" s="29" t="str">
        <f>IFERROR(VLOOKUP($I62,DATA_Contracts!$A$2:$I$150,3,FALSE),"")</f>
        <v>People's Defense Force</v>
      </c>
      <c r="K62" s="29" t="str">
        <f>IFERROR(VLOOKUP($I62,DATA_Contracts!$A$2:$I$150,7,FALSE),"")</f>
        <v>1. Friendly Neighborhood service</v>
      </c>
      <c r="L62" s="29" t="str">
        <f>IFERROR(VLOOKUP($I62,DATA_Contracts!$A$2:$I$150,8,FALSE),"")</f>
        <v>Political</v>
      </c>
      <c r="M62" s="29" t="str">
        <f>IFERROR(VLOOKUP($I62,DATA_Contracts!$A$2:$I$81,9,FALSE),"")</f>
        <v>Thor</v>
      </c>
      <c r="N62" s="23">
        <f t="shared" ca="1" si="11"/>
        <v>26</v>
      </c>
      <c r="O62" s="15">
        <f ca="1">DATA[[#This Row],[Revenue Plan]]*(RANDBETWEEN(5,50)/100)</f>
        <v>12.48</v>
      </c>
      <c r="P62" s="31">
        <f t="shared" ca="1" si="12"/>
        <v>0.48000000000000004</v>
      </c>
      <c r="Q62" s="15">
        <v>135.8381789693625</v>
      </c>
      <c r="R62" s="15">
        <v>42.771631533396366</v>
      </c>
      <c r="S62" s="29">
        <f t="shared" si="13"/>
        <v>0.31487194438202276</v>
      </c>
      <c r="T62" s="29">
        <f t="shared" ca="1" si="14"/>
        <v>109.8381789693625</v>
      </c>
      <c r="U62" s="29">
        <f t="shared" ca="1" si="15"/>
        <v>30.291631533396366</v>
      </c>
    </row>
    <row r="63" spans="1:21" s="11" customFormat="1" ht="14.85" customHeight="1" x14ac:dyDescent="0.25">
      <c r="A63" s="29" t="str">
        <f>_xlfn.SWITCH('Landing View'!$I$2,$F$1,F63,$K$1,K63,$L$1,L63,$M$1,M63)</f>
        <v>Thor</v>
      </c>
      <c r="B63" s="13" t="str">
        <f>IF(DATA[[#This Row],[US Number]]&gt;9900000000000,"Speculative",(IF(DATA[[#This Row],[US Number]]&gt;9900000000,"Backlog","Phasing")))</f>
        <v>Phasing</v>
      </c>
      <c r="C63" s="14">
        <v>44197</v>
      </c>
      <c r="D63" s="23">
        <f>IFERROR(VLOOKUP($I63,DATA_Contracts!$A$2:$I$150,4,FALSE),"")</f>
        <v>10051562</v>
      </c>
      <c r="E63" s="23" t="str">
        <f>IFERROR(VLOOKUP($I63,DATA_Contracts!$A$2:$I$150,5,FALSE),"")</f>
        <v>EU Government</v>
      </c>
      <c r="F63" s="23" t="str">
        <f>IFERROR(VLOOKUP($I63,DATA_Contracts!$A$2:$I$150,6,FALSE),"")</f>
        <v>Europe</v>
      </c>
      <c r="G63" s="29">
        <f>IFERROR(VLOOKUP($I63,DATA_Contracts!$A$2:$I$150,2,FALSE),"")</f>
        <v>940251254</v>
      </c>
      <c r="H63" s="29" t="str">
        <f>IFERROR(VLOOKUP($I63,DATA_Contracts!$A$2:$I$150,3,FALSE),"")</f>
        <v>Crazy Eight</v>
      </c>
      <c r="I63" s="11">
        <v>940251254</v>
      </c>
      <c r="J63" s="29" t="str">
        <f>IFERROR(VLOOKUP($I63,DATA_Contracts!$A$2:$I$150,3,FALSE),"")</f>
        <v>Crazy Eight</v>
      </c>
      <c r="K63" s="29" t="str">
        <f>IFERROR(VLOOKUP($I63,DATA_Contracts!$A$2:$I$150,7,FALSE),"")</f>
        <v>1. Friendly Neighborhood service</v>
      </c>
      <c r="L63" s="29" t="str">
        <f>IFERROR(VLOOKUP($I63,DATA_Contracts!$A$2:$I$150,8,FALSE),"")</f>
        <v>Political</v>
      </c>
      <c r="M63" s="29" t="str">
        <f>IFERROR(VLOOKUP($I63,DATA_Contracts!$A$2:$I$81,9,FALSE),"")</f>
        <v>Thor</v>
      </c>
      <c r="N63" s="23">
        <f t="shared" ca="1" si="11"/>
        <v>19</v>
      </c>
      <c r="O63" s="15">
        <f ca="1">DATA[[#This Row],[Revenue Plan]]*(RANDBETWEEN(5,50)/100)</f>
        <v>9.5</v>
      </c>
      <c r="P63" s="31">
        <f t="shared" ca="1" si="12"/>
        <v>0.5</v>
      </c>
      <c r="Q63" s="15">
        <v>23.126102599999999</v>
      </c>
      <c r="R63" s="15">
        <v>6.2339780924032304</v>
      </c>
      <c r="S63" s="29">
        <f t="shared" si="13"/>
        <v>0.26956457818375462</v>
      </c>
      <c r="T63" s="29">
        <f t="shared" ca="1" si="14"/>
        <v>4.1261025999999994</v>
      </c>
      <c r="U63" s="29">
        <f t="shared" ca="1" si="15"/>
        <v>-3.2660219075967696</v>
      </c>
    </row>
    <row r="64" spans="1:21" s="11" customFormat="1" ht="14.85" customHeight="1" x14ac:dyDescent="0.25">
      <c r="A64" s="29" t="str">
        <f>_xlfn.SWITCH('Landing View'!$I$2,$F$1,F64,$K$1,K64,$L$1,L64,$M$1,M64)</f>
        <v>Captain America</v>
      </c>
      <c r="B64" s="13" t="str">
        <f>IF(DATA[[#This Row],[US Number]]&gt;9900000000000,"Speculative",(IF(DATA[[#This Row],[US Number]]&gt;9900000000,"Backlog","Phasing")))</f>
        <v>Phasing</v>
      </c>
      <c r="C64" s="14">
        <v>44197</v>
      </c>
      <c r="D64" s="23">
        <f>IFERROR(VLOOKUP($I64,DATA_Contracts!$A$2:$I$150,4,FALSE),"")</f>
        <v>20028782</v>
      </c>
      <c r="E64" s="23" t="str">
        <f>IFERROR(VLOOKUP($I64,DATA_Contracts!$A$2:$I$150,5,FALSE),"")</f>
        <v>Earth Civilians</v>
      </c>
      <c r="F64" s="23" t="str">
        <f>IFERROR(VLOOKUP($I64,DATA_Contracts!$A$2:$I$150,6,FALSE),"")</f>
        <v>Civilians</v>
      </c>
      <c r="G64" s="29">
        <f>IFERROR(VLOOKUP($I64,DATA_Contracts!$A$2:$I$150,2,FALSE),"")</f>
        <v>940311163</v>
      </c>
      <c r="H64" s="29" t="str">
        <f>IFERROR(VLOOKUP($I64,DATA_Contracts!$A$2:$I$150,3,FALSE),"")</f>
        <v>Night Shift</v>
      </c>
      <c r="I64" s="11">
        <v>940311163</v>
      </c>
      <c r="J64" s="29" t="str">
        <f>IFERROR(VLOOKUP($I64,DATA_Contracts!$A$2:$I$150,3,FALSE),"")</f>
        <v>Night Shift</v>
      </c>
      <c r="K64" s="29" t="str">
        <f>IFERROR(VLOOKUP($I64,DATA_Contracts!$A$2:$I$150,7,FALSE),"")</f>
        <v>1. Friendly Neighborhood service</v>
      </c>
      <c r="L64" s="29" t="str">
        <f>IFERROR(VLOOKUP($I64,DATA_Contracts!$A$2:$I$150,8,FALSE),"")</f>
        <v>Political</v>
      </c>
      <c r="M64" s="29" t="str">
        <f>IFERROR(VLOOKUP($I64,DATA_Contracts!$A$2:$I$81,9,FALSE),"")</f>
        <v>Captain America</v>
      </c>
      <c r="N64" s="23">
        <f t="shared" ca="1" si="11"/>
        <v>23</v>
      </c>
      <c r="O64" s="15">
        <f ca="1">DATA[[#This Row],[Revenue Plan]]*(RANDBETWEEN(5,50)/100)</f>
        <v>4.37</v>
      </c>
      <c r="P64" s="31">
        <f t="shared" ca="1" si="12"/>
        <v>0.19</v>
      </c>
      <c r="Q64" s="15">
        <v>0</v>
      </c>
      <c r="R64" s="15">
        <v>0</v>
      </c>
      <c r="S64" s="29">
        <f t="shared" si="13"/>
        <v>0</v>
      </c>
      <c r="T64" s="29">
        <f t="shared" ref="T64:T86" ca="1" si="16">Q64-N64</f>
        <v>-23</v>
      </c>
      <c r="U64" s="29">
        <f t="shared" ref="U64:U86" ca="1" si="17">R64-O64</f>
        <v>-4.37</v>
      </c>
    </row>
    <row r="65" spans="1:21" s="11" customFormat="1" ht="14.85" customHeight="1" x14ac:dyDescent="0.25">
      <c r="A65" s="29" t="str">
        <f>_xlfn.SWITCH('Landing View'!$I$2,$F$1,F65,$K$1,K65,$L$1,L65,$M$1,M65)</f>
        <v>Winter Soldier</v>
      </c>
      <c r="B65" s="13" t="str">
        <f>IF(DATA[[#This Row],[US Number]]&gt;9900000000000,"Speculative",(IF(DATA[[#This Row],[US Number]]&gt;9900000000,"Backlog","Phasing")))</f>
        <v>Phasing</v>
      </c>
      <c r="C65" s="14">
        <v>44197</v>
      </c>
      <c r="D65" s="23">
        <f>IFERROR(VLOOKUP($I65,DATA_Contracts!$A$2:$I$150,4,FALSE),"")</f>
        <v>7951124</v>
      </c>
      <c r="E65" s="23" t="str">
        <f>IFERROR(VLOOKUP($I65,DATA_Contracts!$A$2:$I$150,5,FALSE),"")</f>
        <v>Secret Organizations</v>
      </c>
      <c r="F65" s="23" t="str">
        <f>IFERROR(VLOOKUP($I65,DATA_Contracts!$A$2:$I$150,6,FALSE),"")</f>
        <v>Organization</v>
      </c>
      <c r="G65" s="29">
        <f>IFERROR(VLOOKUP($I65,DATA_Contracts!$A$2:$I$150,2,FALSE),"")</f>
        <v>940322046</v>
      </c>
      <c r="H65" s="29" t="str">
        <f>IFERROR(VLOOKUP($I65,DATA_Contracts!$A$2:$I$150,3,FALSE),"")</f>
        <v>Mutant Force (see Resistants)</v>
      </c>
      <c r="I65" s="11">
        <v>940322046</v>
      </c>
      <c r="J65" s="29" t="str">
        <f>IFERROR(VLOOKUP($I65,DATA_Contracts!$A$2:$I$150,3,FALSE),"")</f>
        <v>Mutant Force (see Resistants)</v>
      </c>
      <c r="K65" s="29" t="str">
        <f>IFERROR(VLOOKUP($I65,DATA_Contracts!$A$2:$I$150,7,FALSE),"")</f>
        <v>5. Offensive Services</v>
      </c>
      <c r="L65" s="29" t="str">
        <f>IFERROR(VLOOKUP($I65,DATA_Contracts!$A$2:$I$150,8,FALSE),"")</f>
        <v>Political</v>
      </c>
      <c r="M65" s="29" t="str">
        <f>IFERROR(VLOOKUP($I65,DATA_Contracts!$A$2:$I$81,9,FALSE),"")</f>
        <v>Winter Soldier</v>
      </c>
      <c r="N65" s="23">
        <f t="shared" ref="N65:N86" ca="1" si="18">RANDBETWEEN(5,35)</f>
        <v>22</v>
      </c>
      <c r="O65" s="15">
        <f ca="1">DATA[[#This Row],[Revenue Plan]]*(RANDBETWEEN(5,50)/100)</f>
        <v>5.7200000000000006</v>
      </c>
      <c r="P65" s="31">
        <f t="shared" ca="1" si="12"/>
        <v>0.26</v>
      </c>
      <c r="Q65" s="15">
        <v>0</v>
      </c>
      <c r="R65" s="15">
        <v>0.625</v>
      </c>
      <c r="S65" s="29">
        <f t="shared" si="13"/>
        <v>0</v>
      </c>
      <c r="T65" s="29">
        <f t="shared" ca="1" si="16"/>
        <v>-22</v>
      </c>
      <c r="U65" s="29">
        <f t="shared" ca="1" si="17"/>
        <v>-5.0950000000000006</v>
      </c>
    </row>
    <row r="66" spans="1:21" s="11" customFormat="1" ht="14.85" customHeight="1" x14ac:dyDescent="0.25">
      <c r="A66" s="29" t="str">
        <f>_xlfn.SWITCH('Landing View'!$I$2,$F$1,F66,$K$1,K66,$L$1,L66,$M$1,M66)</f>
        <v>Hawkeye</v>
      </c>
      <c r="B66" s="13" t="str">
        <f>IF(DATA[[#This Row],[US Number]]&gt;9900000000000,"Speculative",(IF(DATA[[#This Row],[US Number]]&gt;9900000000,"Backlog","Phasing")))</f>
        <v>Phasing</v>
      </c>
      <c r="C66" s="14">
        <v>44197</v>
      </c>
      <c r="D66" s="23">
        <f>IFERROR(VLOOKUP($I66,DATA_Contracts!$A$2:$I$150,4,FALSE),"")</f>
        <v>7951124</v>
      </c>
      <c r="E66" s="23" t="str">
        <f>IFERROR(VLOOKUP($I66,DATA_Contracts!$A$2:$I$150,5,FALSE),"")</f>
        <v>Secret Organizations</v>
      </c>
      <c r="F66" s="23" t="str">
        <f>IFERROR(VLOOKUP($I66,DATA_Contracts!$A$2:$I$150,6,FALSE),"")</f>
        <v>Organization</v>
      </c>
      <c r="G66" s="29">
        <f>IFERROR(VLOOKUP($I66,DATA_Contracts!$A$2:$I$150,2,FALSE),"")</f>
        <v>940286480</v>
      </c>
      <c r="H66" s="29" t="str">
        <f>IFERROR(VLOOKUP($I66,DATA_Contracts!$A$2:$I$150,3,FALSE),"")</f>
        <v>Lizard Men</v>
      </c>
      <c r="I66" s="11">
        <v>940286480</v>
      </c>
      <c r="J66" s="29" t="str">
        <f>IFERROR(VLOOKUP($I66,DATA_Contracts!$A$2:$I$150,3,FALSE),"")</f>
        <v>Lizard Men</v>
      </c>
      <c r="K66" s="29" t="str">
        <f>IFERROR(VLOOKUP($I66,DATA_Contracts!$A$2:$I$150,7,FALSE),"")</f>
        <v>4. Defensive Services</v>
      </c>
      <c r="L66" s="29" t="str">
        <f>IFERROR(VLOOKUP($I66,DATA_Contracts!$A$2:$I$150,8,FALSE),"")</f>
        <v>Security</v>
      </c>
      <c r="M66" s="29" t="str">
        <f>IFERROR(VLOOKUP($I66,DATA_Contracts!$A$2:$I$81,9,FALSE),"")</f>
        <v>Hawkeye</v>
      </c>
      <c r="N66" s="23">
        <f t="shared" ca="1" si="18"/>
        <v>13</v>
      </c>
      <c r="O66" s="15">
        <f ca="1">DATA[[#This Row],[Revenue Plan]]*(RANDBETWEEN(5,50)/100)</f>
        <v>1.95</v>
      </c>
      <c r="P66" s="31">
        <f t="shared" ref="P66:P86" ca="1" si="19">IFERROR(O66/N66,0)</f>
        <v>0.15</v>
      </c>
      <c r="Q66" s="15">
        <v>0.57047843022316203</v>
      </c>
      <c r="R66" s="15">
        <v>9.7700632031052004E-2</v>
      </c>
      <c r="S66" s="29">
        <f t="shared" ref="S66:S86" si="20">IFERROR(R66/Q66,0)</f>
        <v>0.17126086957018355</v>
      </c>
      <c r="T66" s="29">
        <f t="shared" ca="1" si="16"/>
        <v>-12.429521569776838</v>
      </c>
      <c r="U66" s="29">
        <f t="shared" ca="1" si="17"/>
        <v>-1.8522993679689479</v>
      </c>
    </row>
    <row r="67" spans="1:21" s="11" customFormat="1" ht="14.85" customHeight="1" x14ac:dyDescent="0.25">
      <c r="A67" s="29" t="str">
        <f>_xlfn.SWITCH('Landing View'!$I$2,$F$1,F67,$K$1,K67,$L$1,L67,$M$1,M67)</f>
        <v>Captain America</v>
      </c>
      <c r="B67" s="13" t="str">
        <f>IF(DATA[[#This Row],[US Number]]&gt;9900000000000,"Speculative",(IF(DATA[[#This Row],[US Number]]&gt;9900000000,"Backlog","Phasing")))</f>
        <v>Phasing</v>
      </c>
      <c r="C67" s="14">
        <v>44197</v>
      </c>
      <c r="D67" s="23">
        <f>IFERROR(VLOOKUP($I67,DATA_Contracts!$A$2:$I$150,4,FALSE),"")</f>
        <v>20028782</v>
      </c>
      <c r="E67" s="23" t="str">
        <f>IFERROR(VLOOKUP($I67,DATA_Contracts!$A$2:$I$150,5,FALSE),"")</f>
        <v>Earth Civilians</v>
      </c>
      <c r="F67" s="23" t="str">
        <f>IFERROR(VLOOKUP($I67,DATA_Contracts!$A$2:$I$150,6,FALSE),"")</f>
        <v>Civilians</v>
      </c>
      <c r="G67" s="29">
        <f>IFERROR(VLOOKUP($I67,DATA_Contracts!$A$2:$I$150,2,FALSE),"")</f>
        <v>940351708</v>
      </c>
      <c r="H67" s="29" t="str">
        <f>IFERROR(VLOOKUP($I67,DATA_Contracts!$A$2:$I$150,3,FALSE),"")</f>
        <v>Heliopolitans</v>
      </c>
      <c r="I67" s="11">
        <v>940320819</v>
      </c>
      <c r="J67" s="29" t="str">
        <f>IFERROR(VLOOKUP($I67,DATA_Contracts!$A$2:$I$150,3,FALSE),"")</f>
        <v>Heliopolitans</v>
      </c>
      <c r="K67" s="29" t="str">
        <f>IFERROR(VLOOKUP($I67,DATA_Contracts!$A$2:$I$150,7,FALSE),"")</f>
        <v>2. World Security</v>
      </c>
      <c r="L67" s="29" t="str">
        <f>IFERROR(VLOOKUP($I67,DATA_Contracts!$A$2:$I$150,8,FALSE),"")</f>
        <v>Security</v>
      </c>
      <c r="M67" s="29" t="str">
        <f>IFERROR(VLOOKUP($I67,DATA_Contracts!$A$2:$I$81,9,FALSE),"")</f>
        <v>Captain America</v>
      </c>
      <c r="N67" s="23">
        <f t="shared" ca="1" si="18"/>
        <v>33</v>
      </c>
      <c r="O67" s="15">
        <f ca="1">DATA[[#This Row],[Revenue Plan]]*(RANDBETWEEN(5,50)/100)</f>
        <v>9.9</v>
      </c>
      <c r="P67" s="31">
        <f t="shared" ca="1" si="19"/>
        <v>0.3</v>
      </c>
      <c r="Q67" s="15">
        <v>0</v>
      </c>
      <c r="R67" s="15">
        <v>0</v>
      </c>
      <c r="S67" s="29">
        <f t="shared" si="20"/>
        <v>0</v>
      </c>
      <c r="T67" s="29">
        <f t="shared" ca="1" si="16"/>
        <v>-33</v>
      </c>
      <c r="U67" s="29">
        <f t="shared" ca="1" si="17"/>
        <v>-9.9</v>
      </c>
    </row>
    <row r="68" spans="1:21" s="11" customFormat="1" ht="14.85" customHeight="1" x14ac:dyDescent="0.25">
      <c r="A68" s="29" t="str">
        <f>_xlfn.SWITCH('Landing View'!$I$2,$F$1,F68,$K$1,K68,$L$1,L68,$M$1,M68)</f>
        <v>Captain America</v>
      </c>
      <c r="B68" s="13" t="str">
        <f>IF(DATA[[#This Row],[US Number]]&gt;9900000000000,"Speculative",(IF(DATA[[#This Row],[US Number]]&gt;9900000000,"Backlog","Phasing")))</f>
        <v>Phasing</v>
      </c>
      <c r="C68" s="14">
        <v>44197</v>
      </c>
      <c r="D68" s="23">
        <f>IFERROR(VLOOKUP($I68,DATA_Contracts!$A$2:$I$150,4,FALSE),"")</f>
        <v>20028782</v>
      </c>
      <c r="E68" s="23" t="str">
        <f>IFERROR(VLOOKUP($I68,DATA_Contracts!$A$2:$I$150,5,FALSE),"")</f>
        <v>Earth Civilians</v>
      </c>
      <c r="F68" s="23" t="str">
        <f>IFERROR(VLOOKUP($I68,DATA_Contracts!$A$2:$I$150,6,FALSE),"")</f>
        <v>Civilians</v>
      </c>
      <c r="G68" s="29">
        <f>IFERROR(VLOOKUP($I68,DATA_Contracts!$A$2:$I$150,2,FALSE),"")</f>
        <v>940351708</v>
      </c>
      <c r="H68" s="29" t="str">
        <f>IFERROR(VLOOKUP($I68,DATA_Contracts!$A$2:$I$150,3,FALSE),"")</f>
        <v>Heliopolitans</v>
      </c>
      <c r="I68" s="11">
        <v>940320819</v>
      </c>
      <c r="J68" s="29" t="str">
        <f>IFERROR(VLOOKUP($I68,DATA_Contracts!$A$2:$I$150,3,FALSE),"")</f>
        <v>Heliopolitans</v>
      </c>
      <c r="K68" s="29" t="str">
        <f>IFERROR(VLOOKUP($I68,DATA_Contracts!$A$2:$I$150,7,FALSE),"")</f>
        <v>2. World Security</v>
      </c>
      <c r="L68" s="29" t="str">
        <f>IFERROR(VLOOKUP($I68,DATA_Contracts!$A$2:$I$150,8,FALSE),"")</f>
        <v>Security</v>
      </c>
      <c r="M68" s="29" t="str">
        <f>IFERROR(VLOOKUP($I68,DATA_Contracts!$A$2:$I$81,9,FALSE),"")</f>
        <v>Captain America</v>
      </c>
      <c r="N68" s="23">
        <f t="shared" ca="1" si="18"/>
        <v>20</v>
      </c>
      <c r="O68" s="15">
        <f ca="1">DATA[[#This Row],[Revenue Plan]]*(RANDBETWEEN(5,50)/100)</f>
        <v>6.6000000000000005</v>
      </c>
      <c r="P68" s="31">
        <f t="shared" ca="1" si="19"/>
        <v>0.33</v>
      </c>
      <c r="Q68" s="15">
        <v>0</v>
      </c>
      <c r="R68" s="15">
        <v>0</v>
      </c>
      <c r="S68" s="29">
        <f t="shared" si="20"/>
        <v>0</v>
      </c>
      <c r="T68" s="29">
        <f t="shared" ca="1" si="16"/>
        <v>-20</v>
      </c>
      <c r="U68" s="29">
        <f t="shared" ca="1" si="17"/>
        <v>-6.6000000000000005</v>
      </c>
    </row>
    <row r="69" spans="1:21" s="11" customFormat="1" ht="14.85" customHeight="1" x14ac:dyDescent="0.25">
      <c r="A69" s="29" t="str">
        <f>_xlfn.SWITCH('Landing View'!$I$2,$F$1,F69,$K$1,K69,$L$1,L69,$M$1,M69)</f>
        <v>Iron Man</v>
      </c>
      <c r="B69" s="13" t="str">
        <f>IF(DATA[[#This Row],[US Number]]&gt;9900000000000,"Speculative",(IF(DATA[[#This Row],[US Number]]&gt;9900000000,"Backlog","Phasing")))</f>
        <v>Phasing</v>
      </c>
      <c r="C69" s="14">
        <v>44197</v>
      </c>
      <c r="D69" s="23">
        <f>IFERROR(VLOOKUP($I69,DATA_Contracts!$A$2:$I$150,4,FALSE),"")</f>
        <v>20028782</v>
      </c>
      <c r="E69" s="23" t="str">
        <f>IFERROR(VLOOKUP($I69,DATA_Contracts!$A$2:$I$150,5,FALSE),"")</f>
        <v>Earth Civilians</v>
      </c>
      <c r="F69" s="23" t="str">
        <f>IFERROR(VLOOKUP($I69,DATA_Contracts!$A$2:$I$150,6,FALSE),"")</f>
        <v>Civilians</v>
      </c>
      <c r="G69" s="29">
        <f>IFERROR(VLOOKUP($I69,DATA_Contracts!$A$2:$I$150,2,FALSE),"")</f>
        <v>940352208</v>
      </c>
      <c r="H69" s="29" t="str">
        <f>IFERROR(VLOOKUP($I69,DATA_Contracts!$A$2:$I$150,3,FALSE),"")</f>
        <v>MI-13</v>
      </c>
      <c r="I69" s="11">
        <v>940321977</v>
      </c>
      <c r="J69" s="29" t="str">
        <f>IFERROR(VLOOKUP($I69,DATA_Contracts!$A$2:$I$150,3,FALSE),"")</f>
        <v>MI-13</v>
      </c>
      <c r="K69" s="29" t="str">
        <f>IFERROR(VLOOKUP($I69,DATA_Contracts!$A$2:$I$150,7,FALSE),"")</f>
        <v>2. World Security</v>
      </c>
      <c r="L69" s="29" t="str">
        <f>IFERROR(VLOOKUP($I69,DATA_Contracts!$A$2:$I$150,8,FALSE),"")</f>
        <v>Security</v>
      </c>
      <c r="M69" s="29" t="str">
        <f>IFERROR(VLOOKUP($I69,DATA_Contracts!$A$2:$I$81,9,FALSE),"")</f>
        <v>Iron Man</v>
      </c>
      <c r="N69" s="23">
        <f t="shared" ca="1" si="18"/>
        <v>14</v>
      </c>
      <c r="O69" s="15">
        <f ca="1">DATA[[#This Row],[Revenue Plan]]*(RANDBETWEEN(5,50)/100)</f>
        <v>3.7800000000000002</v>
      </c>
      <c r="P69" s="31">
        <f t="shared" ca="1" si="19"/>
        <v>0.27</v>
      </c>
      <c r="Q69" s="15">
        <v>0</v>
      </c>
      <c r="R69" s="15">
        <v>0</v>
      </c>
      <c r="S69" s="29">
        <f t="shared" si="20"/>
        <v>0</v>
      </c>
      <c r="T69" s="29">
        <f t="shared" ca="1" si="16"/>
        <v>-14</v>
      </c>
      <c r="U69" s="29">
        <f t="shared" ca="1" si="17"/>
        <v>-3.7800000000000002</v>
      </c>
    </row>
    <row r="70" spans="1:21" s="11" customFormat="1" ht="14.85" customHeight="1" x14ac:dyDescent="0.25">
      <c r="A70" s="29" t="str">
        <f>_xlfn.SWITCH('Landing View'!$I$2,$F$1,F70,$K$1,K70,$L$1,L70,$M$1,M70)</f>
        <v>Hawkeye</v>
      </c>
      <c r="B70" s="13" t="str">
        <f>IF(DATA[[#This Row],[US Number]]&gt;9900000000000,"Speculative",(IF(DATA[[#This Row],[US Number]]&gt;9900000000,"Backlog","Phasing")))</f>
        <v>Phasing</v>
      </c>
      <c r="C70" s="14">
        <v>44197</v>
      </c>
      <c r="D70" s="23">
        <f>IFERROR(VLOOKUP($I70,DATA_Contracts!$A$2:$I$150,4,FALSE),"")</f>
        <v>7951124</v>
      </c>
      <c r="E70" s="23" t="str">
        <f>IFERROR(VLOOKUP($I70,DATA_Contracts!$A$2:$I$150,5,FALSE),"")</f>
        <v>Secret Organizations</v>
      </c>
      <c r="F70" s="23" t="str">
        <f>IFERROR(VLOOKUP($I70,DATA_Contracts!$A$2:$I$150,6,FALSE),"")</f>
        <v>Organization</v>
      </c>
      <c r="G70" s="29">
        <f>IFERROR(VLOOKUP($I70,DATA_Contracts!$A$2:$I$150,2,FALSE),"")</f>
        <v>940295318</v>
      </c>
      <c r="H70" s="29" t="str">
        <f>IFERROR(VLOOKUP($I70,DATA_Contracts!$A$2:$I$150,3,FALSE),"")</f>
        <v>Contingency</v>
      </c>
      <c r="I70" s="11">
        <v>940295318</v>
      </c>
      <c r="J70" s="29" t="str">
        <f>IFERROR(VLOOKUP($I70,DATA_Contracts!$A$2:$I$150,3,FALSE),"")</f>
        <v>Contingency</v>
      </c>
      <c r="K70" s="29" t="str">
        <f>IFERROR(VLOOKUP($I70,DATA_Contracts!$A$2:$I$150,7,FALSE),"")</f>
        <v>4. Defensive Services</v>
      </c>
      <c r="L70" s="29" t="str">
        <f>IFERROR(VLOOKUP($I70,DATA_Contracts!$A$2:$I$150,8,FALSE),"")</f>
        <v>Security</v>
      </c>
      <c r="M70" s="29" t="str">
        <f>IFERROR(VLOOKUP($I70,DATA_Contracts!$A$2:$I$81,9,FALSE),"")</f>
        <v>Hawkeye</v>
      </c>
      <c r="N70" s="23">
        <f t="shared" ca="1" si="18"/>
        <v>26</v>
      </c>
      <c r="O70" s="15">
        <f ca="1">DATA[[#This Row],[Revenue Plan]]*(RANDBETWEEN(5,50)/100)</f>
        <v>4.42</v>
      </c>
      <c r="P70" s="31">
        <f t="shared" ca="1" si="19"/>
        <v>0.16999999999999998</v>
      </c>
      <c r="Q70" s="15">
        <v>15.989936116856329</v>
      </c>
      <c r="R70" s="15">
        <v>3.7861681433929113</v>
      </c>
      <c r="S70" s="29">
        <f t="shared" si="20"/>
        <v>0.23678444464838072</v>
      </c>
      <c r="T70" s="29">
        <f t="shared" ca="1" si="16"/>
        <v>-10.010063883143671</v>
      </c>
      <c r="U70" s="29">
        <f t="shared" ca="1" si="17"/>
        <v>-0.63383185660708863</v>
      </c>
    </row>
    <row r="71" spans="1:21" s="11" customFormat="1" ht="14.85" customHeight="1" x14ac:dyDescent="0.25">
      <c r="A71" s="29" t="str">
        <f>_xlfn.SWITCH('Landing View'!$I$2,$F$1,F71,$K$1,K71,$L$1,L71,$M$1,M71)</f>
        <v>Hawkeye</v>
      </c>
      <c r="B71" s="13" t="str">
        <f>IF(DATA[[#This Row],[US Number]]&gt;9900000000000,"Speculative",(IF(DATA[[#This Row],[US Number]]&gt;9900000000,"Backlog","Phasing")))</f>
        <v>Phasing</v>
      </c>
      <c r="C71" s="14">
        <v>44197</v>
      </c>
      <c r="D71" s="23">
        <f>IFERROR(VLOOKUP($I71,DATA_Contracts!$A$2:$I$150,4,FALSE),"")</f>
        <v>10058140</v>
      </c>
      <c r="E71" s="23" t="str">
        <f>IFERROR(VLOOKUP($I71,DATA_Contracts!$A$2:$I$150,5,FALSE),"")</f>
        <v>EU Government</v>
      </c>
      <c r="F71" s="23" t="str">
        <f>IFERROR(VLOOKUP($I71,DATA_Contracts!$A$2:$I$150,6,FALSE),"")</f>
        <v>Europe</v>
      </c>
      <c r="G71" s="29">
        <f>IFERROR(VLOOKUP($I71,DATA_Contracts!$A$2:$I$150,2,FALSE),"")</f>
        <v>940304772</v>
      </c>
      <c r="H71" s="29" t="str">
        <f>IFERROR(VLOOKUP($I71,DATA_Contracts!$A$2:$I$150,3,FALSE),"")</f>
        <v>Hand</v>
      </c>
      <c r="I71" s="11">
        <v>940302721</v>
      </c>
      <c r="J71" s="29" t="str">
        <f>IFERROR(VLOOKUP($I71,DATA_Contracts!$A$2:$I$150,3,FALSE),"")</f>
        <v>Hand</v>
      </c>
      <c r="K71" s="29" t="str">
        <f>IFERROR(VLOOKUP($I71,DATA_Contracts!$A$2:$I$150,7,FALSE),"")</f>
        <v>1. Friendly Neighborhood service</v>
      </c>
      <c r="L71" s="29" t="str">
        <f>IFERROR(VLOOKUP($I71,DATA_Contracts!$A$2:$I$150,8,FALSE),"")</f>
        <v>Political</v>
      </c>
      <c r="M71" s="29" t="str">
        <f>IFERROR(VLOOKUP($I71,DATA_Contracts!$A$2:$I$81,9,FALSE),"")</f>
        <v>Hawkeye</v>
      </c>
      <c r="N71" s="23">
        <f t="shared" ca="1" si="18"/>
        <v>34</v>
      </c>
      <c r="O71" s="15">
        <f ca="1">DATA[[#This Row],[Revenue Plan]]*(RANDBETWEEN(5,50)/100)</f>
        <v>2.72</v>
      </c>
      <c r="P71" s="31">
        <f t="shared" ca="1" si="19"/>
        <v>0.08</v>
      </c>
      <c r="Q71" s="23">
        <f ca="1">+DATA[[#This Row],[Revenue Plan]]*1.05</f>
        <v>35.700000000000003</v>
      </c>
      <c r="R71" s="23">
        <f ca="1">+DATA[[#This Row],[CCI Plan]]*1.05</f>
        <v>2.8560000000000003</v>
      </c>
      <c r="S71" s="29">
        <f t="shared" ca="1" si="20"/>
        <v>0.08</v>
      </c>
      <c r="T71" s="29">
        <f t="shared" ca="1" si="16"/>
        <v>1.7000000000000028</v>
      </c>
      <c r="U71" s="29">
        <f t="shared" ca="1" si="17"/>
        <v>0.13600000000000012</v>
      </c>
    </row>
    <row r="72" spans="1:21" s="11" customFormat="1" ht="14.85" customHeight="1" x14ac:dyDescent="0.25">
      <c r="A72" s="29" t="str">
        <f>_xlfn.SWITCH('Landing View'!$I$2,$F$1,F72,$K$1,K72,$L$1,L72,$M$1,M72)</f>
        <v>Hawkeye</v>
      </c>
      <c r="B72" s="13" t="str">
        <f>IF(DATA[[#This Row],[US Number]]&gt;9900000000000,"Speculative",(IF(DATA[[#This Row],[US Number]]&gt;9900000000,"Backlog","Phasing")))</f>
        <v>Phasing</v>
      </c>
      <c r="C72" s="14">
        <v>44197</v>
      </c>
      <c r="D72" s="23">
        <f>IFERROR(VLOOKUP($I72,DATA_Contracts!$A$2:$I$150,4,FALSE),"")</f>
        <v>10051562</v>
      </c>
      <c r="E72" s="23" t="str">
        <f>IFERROR(VLOOKUP($I72,DATA_Contracts!$A$2:$I$150,5,FALSE),"")</f>
        <v>EU Government</v>
      </c>
      <c r="F72" s="23" t="str">
        <f>IFERROR(VLOOKUP($I72,DATA_Contracts!$A$2:$I$150,6,FALSE),"")</f>
        <v>Europe</v>
      </c>
      <c r="G72" s="29">
        <f>IFERROR(VLOOKUP($I72,DATA_Contracts!$A$2:$I$150,2,FALSE),"")</f>
        <v>940304772</v>
      </c>
      <c r="H72" s="29" t="str">
        <f>IFERROR(VLOOKUP($I72,DATA_Contracts!$A$2:$I$150,3,FALSE),"")</f>
        <v>Warwolves</v>
      </c>
      <c r="I72" s="11">
        <v>940304772</v>
      </c>
      <c r="J72" s="29" t="str">
        <f>IFERROR(VLOOKUP($I72,DATA_Contracts!$A$2:$I$150,3,FALSE),"")</f>
        <v>Warwolves</v>
      </c>
      <c r="K72" s="29" t="str">
        <f>IFERROR(VLOOKUP($I72,DATA_Contracts!$A$2:$I$150,7,FALSE),"")</f>
        <v>1. Friendly Neighborhood service</v>
      </c>
      <c r="L72" s="29" t="str">
        <f>IFERROR(VLOOKUP($I72,DATA_Contracts!$A$2:$I$150,8,FALSE),"")</f>
        <v>Political</v>
      </c>
      <c r="M72" s="29" t="str">
        <f>IFERROR(VLOOKUP($I72,DATA_Contracts!$A$2:$I$81,9,FALSE),"")</f>
        <v>Hawkeye</v>
      </c>
      <c r="N72" s="23">
        <f t="shared" ca="1" si="18"/>
        <v>10</v>
      </c>
      <c r="O72" s="15">
        <f ca="1">DATA[[#This Row],[Revenue Plan]]*(RANDBETWEEN(5,50)/100)</f>
        <v>4.0999999999999996</v>
      </c>
      <c r="P72" s="31">
        <f t="shared" ca="1" si="19"/>
        <v>0.41</v>
      </c>
      <c r="Q72" s="15">
        <v>0</v>
      </c>
      <c r="R72" s="15">
        <v>-0.56662499999999993</v>
      </c>
      <c r="S72" s="29">
        <f t="shared" si="20"/>
        <v>0</v>
      </c>
      <c r="T72" s="29">
        <f t="shared" ca="1" si="16"/>
        <v>-10</v>
      </c>
      <c r="U72" s="29">
        <f t="shared" ca="1" si="17"/>
        <v>-4.6666249999999998</v>
      </c>
    </row>
    <row r="73" spans="1:21" s="11" customFormat="1" ht="14.85" customHeight="1" x14ac:dyDescent="0.25">
      <c r="A73" s="29" t="str">
        <f>_xlfn.SWITCH('Landing View'!$I$2,$F$1,F73,$K$1,K73,$L$1,L73,$M$1,M73)</f>
        <v>Captain America</v>
      </c>
      <c r="B73" s="13" t="str">
        <f>IF(DATA[[#This Row],[US Number]]&gt;9900000000000,"Speculative",(IF(DATA[[#This Row],[US Number]]&gt;9900000000,"Backlog","Phasing")))</f>
        <v>Phasing</v>
      </c>
      <c r="C73" s="14">
        <v>44197</v>
      </c>
      <c r="D73" s="23">
        <f>IFERROR(VLOOKUP($I73,DATA_Contracts!$A$2:$I$150,4,FALSE),"")</f>
        <v>10051562</v>
      </c>
      <c r="E73" s="23" t="str">
        <f>IFERROR(VLOOKUP($I73,DATA_Contracts!$A$2:$I$150,5,FALSE),"")</f>
        <v>EU Government</v>
      </c>
      <c r="F73" s="23" t="str">
        <f>IFERROR(VLOOKUP($I73,DATA_Contracts!$A$2:$I$150,6,FALSE),"")</f>
        <v>Europe</v>
      </c>
      <c r="G73" s="29">
        <f>IFERROR(VLOOKUP($I73,DATA_Contracts!$A$2:$I$150,2,FALSE),"")</f>
        <v>940327469</v>
      </c>
      <c r="H73" s="29" t="str">
        <f>IFERROR(VLOOKUP($I73,DATA_Contracts!$A$2:$I$150,3,FALSE),"")</f>
        <v>Vanguard</v>
      </c>
      <c r="I73" s="11">
        <v>940327469</v>
      </c>
      <c r="J73" s="29" t="str">
        <f>IFERROR(VLOOKUP($I73,DATA_Contracts!$A$2:$I$150,3,FALSE),"")</f>
        <v>Vanguard</v>
      </c>
      <c r="K73" s="29" t="str">
        <f>IFERROR(VLOOKUP($I73,DATA_Contracts!$A$2:$I$150,7,FALSE),"")</f>
        <v>1. Friendly Neighborhood service</v>
      </c>
      <c r="L73" s="29" t="str">
        <f>IFERROR(VLOOKUP($I73,DATA_Contracts!$A$2:$I$150,8,FALSE),"")</f>
        <v>Political</v>
      </c>
      <c r="M73" s="29" t="str">
        <f>IFERROR(VLOOKUP($I73,DATA_Contracts!$A$2:$I$81,9,FALSE),"")</f>
        <v>Captain America</v>
      </c>
      <c r="N73" s="23">
        <f t="shared" ca="1" si="18"/>
        <v>9</v>
      </c>
      <c r="O73" s="15">
        <f ca="1">DATA[[#This Row],[Revenue Plan]]*(RANDBETWEEN(5,50)/100)</f>
        <v>0.80999999999999994</v>
      </c>
      <c r="P73" s="31">
        <f t="shared" ca="1" si="19"/>
        <v>0.09</v>
      </c>
      <c r="Q73" s="15">
        <v>0</v>
      </c>
      <c r="R73" s="15">
        <v>-19</v>
      </c>
      <c r="S73" s="29">
        <f t="shared" si="20"/>
        <v>0</v>
      </c>
      <c r="T73" s="29">
        <f t="shared" ca="1" si="16"/>
        <v>-9</v>
      </c>
      <c r="U73" s="29">
        <f t="shared" ca="1" si="17"/>
        <v>-19.809999999999999</v>
      </c>
    </row>
    <row r="74" spans="1:21" s="11" customFormat="1" ht="14.85" customHeight="1" x14ac:dyDescent="0.25">
      <c r="A74" s="29" t="str">
        <f>_xlfn.SWITCH('Landing View'!$I$2,$F$1,F74,$K$1,K74,$L$1,L74,$M$1,M74)</f>
        <v>Wonder Woman</v>
      </c>
      <c r="B74" s="13" t="str">
        <f>IF(DATA[[#This Row],[US Number]]&gt;9900000000000,"Speculative",(IF(DATA[[#This Row],[US Number]]&gt;9900000000,"Backlog","Phasing")))</f>
        <v>Phasing</v>
      </c>
      <c r="C74" s="14">
        <v>44197</v>
      </c>
      <c r="D74" s="23">
        <f>IFERROR(VLOOKUP($I74,DATA_Contracts!$A$2:$I$150,4,FALSE),"")</f>
        <v>7951124</v>
      </c>
      <c r="E74" s="23" t="str">
        <f>IFERROR(VLOOKUP($I74,DATA_Contracts!$A$2:$I$150,5,FALSE),"")</f>
        <v>Secret Organizations</v>
      </c>
      <c r="F74" s="23" t="str">
        <f>IFERROR(VLOOKUP($I74,DATA_Contracts!$A$2:$I$150,6,FALSE),"")</f>
        <v>Organization</v>
      </c>
      <c r="G74" s="29">
        <f>IFERROR(VLOOKUP($I74,DATA_Contracts!$A$2:$I$150,2,FALSE),"")</f>
        <v>940327951</v>
      </c>
      <c r="H74" s="29" t="str">
        <f>IFERROR(VLOOKUP($I74,DATA_Contracts!$A$2:$I$150,3,FALSE),"")</f>
        <v>The Strangers (Ultraverse)</v>
      </c>
      <c r="I74" s="11">
        <v>940327951</v>
      </c>
      <c r="J74" s="29" t="str">
        <f>IFERROR(VLOOKUP($I74,DATA_Contracts!$A$2:$I$150,3,FALSE),"")</f>
        <v>The Strangers (Ultraverse)</v>
      </c>
      <c r="K74" s="29" t="str">
        <f>IFERROR(VLOOKUP($I74,DATA_Contracts!$A$2:$I$150,7,FALSE),"")</f>
        <v>1. Friendly Neighborhood service</v>
      </c>
      <c r="L74" s="29" t="str">
        <f>IFERROR(VLOOKUP($I74,DATA_Contracts!$A$2:$I$150,8,FALSE),"")</f>
        <v>Political</v>
      </c>
      <c r="M74" s="29" t="str">
        <f>IFERROR(VLOOKUP($I74,DATA_Contracts!$A$2:$I$81,9,FALSE),"")</f>
        <v>Wonder Woman</v>
      </c>
      <c r="N74" s="23">
        <f t="shared" ca="1" si="18"/>
        <v>25</v>
      </c>
      <c r="O74" s="15">
        <f ca="1">DATA[[#This Row],[Revenue Plan]]*(RANDBETWEEN(5,50)/100)</f>
        <v>11</v>
      </c>
      <c r="P74" s="31">
        <f t="shared" ca="1" si="19"/>
        <v>0.44</v>
      </c>
      <c r="Q74" s="15">
        <v>40</v>
      </c>
      <c r="R74" s="15">
        <v>17</v>
      </c>
      <c r="S74" s="29">
        <f t="shared" si="20"/>
        <v>0.42499999999999999</v>
      </c>
      <c r="T74" s="29">
        <f t="shared" ca="1" si="16"/>
        <v>15</v>
      </c>
      <c r="U74" s="29">
        <f t="shared" ca="1" si="17"/>
        <v>6</v>
      </c>
    </row>
    <row r="75" spans="1:21" s="11" customFormat="1" ht="14.85" customHeight="1" x14ac:dyDescent="0.25">
      <c r="A75" s="29" t="str">
        <f>_xlfn.SWITCH('Landing View'!$I$2,$F$1,F75,$K$1,K75,$L$1,L75,$M$1,M75)</f>
        <v>Black Widow</v>
      </c>
      <c r="B75" s="13" t="str">
        <f>IF(DATA[[#This Row],[US Number]]&gt;9900000000000,"Speculative",(IF(DATA[[#This Row],[US Number]]&gt;9900000000,"Backlog","Phasing")))</f>
        <v>Phasing</v>
      </c>
      <c r="C75" s="14">
        <v>44197</v>
      </c>
      <c r="D75" s="23">
        <f>IFERROR(VLOOKUP($I75,DATA_Contracts!$A$2:$I$150,4,FALSE),"")</f>
        <v>13605106</v>
      </c>
      <c r="E75" s="23" t="str">
        <f>IFERROR(VLOOKUP($I75,DATA_Contracts!$A$2:$I$150,5,FALSE),"")</f>
        <v>US Government</v>
      </c>
      <c r="F75" s="23" t="str">
        <f>IFERROR(VLOOKUP($I75,DATA_Contracts!$A$2:$I$150,6,FALSE),"")</f>
        <v>Government</v>
      </c>
      <c r="G75" s="29">
        <f>IFERROR(VLOOKUP($I75,DATA_Contracts!$A$2:$I$150,2,FALSE),"")</f>
        <v>940330869</v>
      </c>
      <c r="H75" s="29" t="str">
        <f>IFERROR(VLOOKUP($I75,DATA_Contracts!$A$2:$I$150,3,FALSE),"")</f>
        <v>Starforce</v>
      </c>
      <c r="I75" s="11">
        <v>940330869</v>
      </c>
      <c r="J75" s="29" t="str">
        <f>IFERROR(VLOOKUP($I75,DATA_Contracts!$A$2:$I$150,3,FALSE),"")</f>
        <v>Starforce</v>
      </c>
      <c r="K75" s="29" t="str">
        <f>IFERROR(VLOOKUP($I75,DATA_Contracts!$A$2:$I$150,7,FALSE),"")</f>
        <v>3. Dethrone tyranny</v>
      </c>
      <c r="L75" s="29" t="str">
        <f>IFERROR(VLOOKUP($I75,DATA_Contracts!$A$2:$I$150,8,FALSE),"")</f>
        <v>Political</v>
      </c>
      <c r="M75" s="29" t="str">
        <f>IFERROR(VLOOKUP($I75,DATA_Contracts!$A$2:$I$81,9,FALSE),"")</f>
        <v>Black Widow</v>
      </c>
      <c r="N75" s="23">
        <f t="shared" ca="1" si="18"/>
        <v>33</v>
      </c>
      <c r="O75" s="15">
        <f ca="1">DATA[[#This Row],[Revenue Plan]]*(RANDBETWEEN(5,50)/100)</f>
        <v>13.200000000000001</v>
      </c>
      <c r="P75" s="31">
        <f t="shared" ca="1" si="19"/>
        <v>0.4</v>
      </c>
      <c r="Q75" s="15">
        <v>80.703999999999994</v>
      </c>
      <c r="R75" s="15">
        <v>13.1</v>
      </c>
      <c r="S75" s="29">
        <f t="shared" si="20"/>
        <v>0.16232157018239493</v>
      </c>
      <c r="T75" s="29">
        <f t="shared" ca="1" si="16"/>
        <v>47.703999999999994</v>
      </c>
      <c r="U75" s="29">
        <f t="shared" ca="1" si="17"/>
        <v>-0.10000000000000142</v>
      </c>
    </row>
    <row r="76" spans="1:21" s="11" customFormat="1" ht="14.85" customHeight="1" x14ac:dyDescent="0.25">
      <c r="A76" s="29" t="str">
        <f>_xlfn.SWITCH('Landing View'!$I$2,$F$1,F76,$K$1,K76,$L$1,L76,$M$1,M76)</f>
        <v>Hulk</v>
      </c>
      <c r="B76" s="13" t="str">
        <f>IF(DATA[[#This Row],[US Number]]&gt;9900000000000,"Speculative",(IF(DATA[[#This Row],[US Number]]&gt;9900000000,"Backlog","Phasing")))</f>
        <v>Phasing</v>
      </c>
      <c r="C76" s="14">
        <v>44197</v>
      </c>
      <c r="D76" s="23">
        <f>IFERROR(VLOOKUP($I76,DATA_Contracts!$A$2:$I$150,4,FALSE),"")</f>
        <v>10051562</v>
      </c>
      <c r="E76" s="23" t="str">
        <f>IFERROR(VLOOKUP($I76,DATA_Contracts!$A$2:$I$150,5,FALSE),"")</f>
        <v>EU Government</v>
      </c>
      <c r="F76" s="23" t="str">
        <f>IFERROR(VLOOKUP($I76,DATA_Contracts!$A$2:$I$150,6,FALSE),"")</f>
        <v>Europe</v>
      </c>
      <c r="G76" s="29">
        <f>IFERROR(VLOOKUP($I76,DATA_Contracts!$A$2:$I$150,2,FALSE),"")</f>
        <v>940337336</v>
      </c>
      <c r="H76" s="29" t="str">
        <f>IFERROR(VLOOKUP($I76,DATA_Contracts!$A$2:$I$150,3,FALSE),"")</f>
        <v>Styx and Stone</v>
      </c>
      <c r="I76" s="11">
        <v>940324904</v>
      </c>
      <c r="J76" s="29" t="str">
        <f>IFERROR(VLOOKUP($I76,DATA_Contracts!$A$2:$I$150,3,FALSE),"")</f>
        <v>Styx and Stone</v>
      </c>
      <c r="K76" s="29" t="str">
        <f>IFERROR(VLOOKUP($I76,DATA_Contracts!$A$2:$I$150,7,FALSE),"")</f>
        <v>4. Defensive Services</v>
      </c>
      <c r="L76" s="29" t="str">
        <f>IFERROR(VLOOKUP($I76,DATA_Contracts!$A$2:$I$150,8,FALSE),"")</f>
        <v>Security</v>
      </c>
      <c r="M76" s="29" t="str">
        <f>IFERROR(VLOOKUP($I76,DATA_Contracts!$A$2:$I$81,9,FALSE),"")</f>
        <v>Hulk</v>
      </c>
      <c r="N76" s="23">
        <f t="shared" ca="1" si="18"/>
        <v>12</v>
      </c>
      <c r="O76" s="15">
        <f ca="1">DATA[[#This Row],[Revenue Plan]]*(RANDBETWEEN(5,50)/100)</f>
        <v>3.7199999999999998</v>
      </c>
      <c r="P76" s="31">
        <f t="shared" ca="1" si="19"/>
        <v>0.31</v>
      </c>
      <c r="Q76" s="15">
        <v>0</v>
      </c>
      <c r="R76" s="15">
        <v>0</v>
      </c>
      <c r="S76" s="29">
        <f t="shared" si="20"/>
        <v>0</v>
      </c>
      <c r="T76" s="29">
        <f t="shared" ca="1" si="16"/>
        <v>-12</v>
      </c>
      <c r="U76" s="29">
        <f t="shared" ca="1" si="17"/>
        <v>-3.7199999999999998</v>
      </c>
    </row>
    <row r="77" spans="1:21" s="11" customFormat="1" ht="14.85" customHeight="1" x14ac:dyDescent="0.25">
      <c r="A77" s="29" t="str">
        <f>_xlfn.SWITCH('Landing View'!$I$2,$F$1,F77,$K$1,K77,$L$1,L77,$M$1,M77)</f>
        <v>Thor</v>
      </c>
      <c r="B77" s="13" t="str">
        <f>IF(DATA[[#This Row],[US Number]]&gt;9900000000000,"Speculative",(IF(DATA[[#This Row],[US Number]]&gt;9900000000,"Backlog","Phasing")))</f>
        <v>Phasing</v>
      </c>
      <c r="C77" s="14">
        <v>44197</v>
      </c>
      <c r="D77" s="23">
        <f>IFERROR(VLOOKUP($I77,DATA_Contracts!$A$2:$I$150,4,FALSE),"")</f>
        <v>7951124</v>
      </c>
      <c r="E77" s="23" t="str">
        <f>IFERROR(VLOOKUP($I77,DATA_Contracts!$A$2:$I$150,5,FALSE),"")</f>
        <v>Secret Organizations</v>
      </c>
      <c r="F77" s="23" t="str">
        <f>IFERROR(VLOOKUP($I77,DATA_Contracts!$A$2:$I$150,6,FALSE),"")</f>
        <v>Organization</v>
      </c>
      <c r="G77" s="29">
        <f>IFERROR(VLOOKUP($I77,DATA_Contracts!$A$2:$I$150,2,FALSE),"")</f>
        <v>940323130</v>
      </c>
      <c r="H77" s="29" t="str">
        <f>IFERROR(VLOOKUP($I77,DATA_Contracts!$A$2:$I$150,3,FALSE),"")</f>
        <v>Squadron Supreme</v>
      </c>
      <c r="I77" s="11">
        <v>940323130</v>
      </c>
      <c r="J77" s="29" t="str">
        <f>IFERROR(VLOOKUP($I77,DATA_Contracts!$A$2:$I$150,3,FALSE),"")</f>
        <v>Squadron Supreme</v>
      </c>
      <c r="K77" s="29" t="str">
        <f>IFERROR(VLOOKUP($I77,DATA_Contracts!$A$2:$I$150,7,FALSE),"")</f>
        <v>1. Friendly Neighborhood service</v>
      </c>
      <c r="L77" s="29" t="str">
        <f>IFERROR(VLOOKUP($I77,DATA_Contracts!$A$2:$I$150,8,FALSE),"")</f>
        <v>Political</v>
      </c>
      <c r="M77" s="29" t="str">
        <f>IFERROR(VLOOKUP($I77,DATA_Contracts!$A$2:$I$81,9,FALSE),"")</f>
        <v>Thor</v>
      </c>
      <c r="N77" s="23">
        <f t="shared" ca="1" si="18"/>
        <v>20</v>
      </c>
      <c r="O77" s="15">
        <f ca="1">DATA[[#This Row],[Revenue Plan]]*(RANDBETWEEN(5,50)/100)</f>
        <v>2.8000000000000003</v>
      </c>
      <c r="P77" s="31">
        <f t="shared" ca="1" si="19"/>
        <v>0.14000000000000001</v>
      </c>
      <c r="Q77" s="15">
        <v>506.25813409994004</v>
      </c>
      <c r="R77" s="15">
        <v>110.52761706771</v>
      </c>
      <c r="S77" s="29">
        <f t="shared" si="20"/>
        <v>0.21832264930263978</v>
      </c>
      <c r="T77" s="29">
        <f t="shared" ca="1" si="16"/>
        <v>486.25813409994004</v>
      </c>
      <c r="U77" s="29">
        <f t="shared" ca="1" si="17"/>
        <v>107.72761706771</v>
      </c>
    </row>
    <row r="78" spans="1:21" s="11" customFormat="1" ht="14.85" customHeight="1" x14ac:dyDescent="0.25">
      <c r="A78" s="29" t="str">
        <f>_xlfn.SWITCH('Landing View'!$I$2,$F$1,F78,$K$1,K78,$L$1,L78,$M$1,M78)</f>
        <v>Hulk</v>
      </c>
      <c r="B78" s="13" t="str">
        <f>IF(DATA[[#This Row],[US Number]]&gt;9900000000000,"Speculative",(IF(DATA[[#This Row],[US Number]]&gt;9900000000,"Backlog","Phasing")))</f>
        <v>Phasing</v>
      </c>
      <c r="C78" s="14">
        <v>44197</v>
      </c>
      <c r="D78" s="23">
        <f>IFERROR(VLOOKUP($I78,DATA_Contracts!$A$2:$I$150,4,FALSE),"")</f>
        <v>10058140</v>
      </c>
      <c r="E78" s="23" t="str">
        <f>IFERROR(VLOOKUP($I78,DATA_Contracts!$A$2:$I$150,5,FALSE),"")</f>
        <v>EU Government</v>
      </c>
      <c r="F78" s="23" t="str">
        <f>IFERROR(VLOOKUP($I78,DATA_Contracts!$A$2:$I$150,6,FALSE),"")</f>
        <v>Europe</v>
      </c>
      <c r="G78" s="29">
        <f>IFERROR(VLOOKUP($I78,DATA_Contracts!$A$2:$I$150,2,FALSE),"")</f>
        <v>940337336</v>
      </c>
      <c r="H78" s="29" t="str">
        <f>IFERROR(VLOOKUP($I78,DATA_Contracts!$A$2:$I$150,3,FALSE),"")</f>
        <v>Gods</v>
      </c>
      <c r="I78" s="11">
        <v>940324627</v>
      </c>
      <c r="J78" s="29" t="str">
        <f>IFERROR(VLOOKUP($I78,DATA_Contracts!$A$2:$I$150,3,FALSE),"")</f>
        <v>Gods</v>
      </c>
      <c r="K78" s="29" t="str">
        <f>IFERROR(VLOOKUP($I78,DATA_Contracts!$A$2:$I$150,7,FALSE),"")</f>
        <v>4. Defensive Services</v>
      </c>
      <c r="L78" s="29" t="str">
        <f>IFERROR(VLOOKUP($I78,DATA_Contracts!$A$2:$I$150,8,FALSE),"")</f>
        <v>Security</v>
      </c>
      <c r="M78" s="29" t="str">
        <f>IFERROR(VLOOKUP($I78,DATA_Contracts!$A$2:$I$81,9,FALSE),"")</f>
        <v>Hulk</v>
      </c>
      <c r="N78" s="23">
        <f t="shared" ca="1" si="18"/>
        <v>5</v>
      </c>
      <c r="O78" s="15">
        <f ca="1">DATA[[#This Row],[Revenue Plan]]*(RANDBETWEEN(5,50)/100)</f>
        <v>0.65</v>
      </c>
      <c r="P78" s="31">
        <f t="shared" ca="1" si="19"/>
        <v>0.13</v>
      </c>
      <c r="Q78" s="15">
        <v>709.13</v>
      </c>
      <c r="R78" s="15">
        <v>-135.88</v>
      </c>
      <c r="S78" s="29">
        <f t="shared" si="20"/>
        <v>-0.19161507763033575</v>
      </c>
      <c r="T78" s="29">
        <f t="shared" ca="1" si="16"/>
        <v>704.13</v>
      </c>
      <c r="U78" s="29">
        <f t="shared" ca="1" si="17"/>
        <v>-136.53</v>
      </c>
    </row>
    <row r="79" spans="1:21" s="11" customFormat="1" ht="14.85" customHeight="1" x14ac:dyDescent="0.25">
      <c r="A79" s="29" t="str">
        <f>_xlfn.SWITCH('Landing View'!$I$2,$F$1,F79,$K$1,K79,$L$1,L79,$M$1,M79)</f>
        <v>Captain America</v>
      </c>
      <c r="B79" s="13" t="str">
        <f>IF(DATA[[#This Row],[US Number]]&gt;9900000000000,"Speculative",(IF(DATA[[#This Row],[US Number]]&gt;9900000000,"Backlog","Phasing")))</f>
        <v>Phasing</v>
      </c>
      <c r="C79" s="14">
        <v>44197</v>
      </c>
      <c r="D79" s="23">
        <f>IFERROR(VLOOKUP($I79,DATA_Contracts!$A$2:$I$150,4,FALSE),"")</f>
        <v>20028782</v>
      </c>
      <c r="E79" s="23" t="str">
        <f>IFERROR(VLOOKUP($I79,DATA_Contracts!$A$2:$I$150,5,FALSE),"")</f>
        <v>Earth Civilians</v>
      </c>
      <c r="F79" s="23" t="str">
        <f>IFERROR(VLOOKUP($I79,DATA_Contracts!$A$2:$I$150,6,FALSE),"")</f>
        <v>Civilians</v>
      </c>
      <c r="G79" s="29">
        <f>IFERROR(VLOOKUP($I79,DATA_Contracts!$A$2:$I$150,2,FALSE),"")</f>
        <v>940336869</v>
      </c>
      <c r="H79" s="29" t="str">
        <f>IFERROR(VLOOKUP($I79,DATA_Contracts!$A$2:$I$150,3,FALSE),"")</f>
        <v>Mighty Avengers</v>
      </c>
      <c r="I79" s="11">
        <v>940336869</v>
      </c>
      <c r="J79" s="29" t="str">
        <f>IFERROR(VLOOKUP($I79,DATA_Contracts!$A$2:$I$150,3,FALSE),"")</f>
        <v>Mighty Avengers</v>
      </c>
      <c r="K79" s="29" t="str">
        <f>IFERROR(VLOOKUP($I79,DATA_Contracts!$A$2:$I$150,7,FALSE),"")</f>
        <v>2. World Security</v>
      </c>
      <c r="L79" s="29" t="str">
        <f>IFERROR(VLOOKUP($I79,DATA_Contracts!$A$2:$I$150,8,FALSE),"")</f>
        <v>Security</v>
      </c>
      <c r="M79" s="29" t="str">
        <f>IFERROR(VLOOKUP($I79,DATA_Contracts!$A$2:$I$81,9,FALSE),"")</f>
        <v>Captain America</v>
      </c>
      <c r="N79" s="23">
        <f t="shared" ca="1" si="18"/>
        <v>16</v>
      </c>
      <c r="O79" s="15">
        <f ca="1">DATA[[#This Row],[Revenue Plan]]*(RANDBETWEEN(5,50)/100)</f>
        <v>4.6399999999999997</v>
      </c>
      <c r="P79" s="31">
        <f t="shared" ca="1" si="19"/>
        <v>0.28999999999999998</v>
      </c>
      <c r="Q79" s="15">
        <v>0</v>
      </c>
      <c r="R79" s="15">
        <v>0</v>
      </c>
      <c r="S79" s="29">
        <f t="shared" si="20"/>
        <v>0</v>
      </c>
      <c r="T79" s="29">
        <f t="shared" ca="1" si="16"/>
        <v>-16</v>
      </c>
      <c r="U79" s="29">
        <f t="shared" ca="1" si="17"/>
        <v>-4.6399999999999997</v>
      </c>
    </row>
    <row r="80" spans="1:21" s="11" customFormat="1" ht="14.85" customHeight="1" x14ac:dyDescent="0.25">
      <c r="A80" s="29" t="str">
        <f>_xlfn.SWITCH('Landing View'!$I$2,$F$1,F80,$K$1,K80,$L$1,L80,$M$1,M80)</f>
        <v>Hulk</v>
      </c>
      <c r="B80" s="13" t="str">
        <f>IF(DATA[[#This Row],[US Number]]&gt;9900000000000,"Speculative",(IF(DATA[[#This Row],[US Number]]&gt;9900000000,"Backlog","Phasing")))</f>
        <v>Phasing</v>
      </c>
      <c r="C80" s="14">
        <v>44197</v>
      </c>
      <c r="D80" s="23">
        <f>IFERROR(VLOOKUP($I80,DATA_Contracts!$A$2:$I$150,4,FALSE),"")</f>
        <v>10051562</v>
      </c>
      <c r="E80" s="23" t="str">
        <f>IFERROR(VLOOKUP($I80,DATA_Contracts!$A$2:$I$150,5,FALSE),"")</f>
        <v>EU Government</v>
      </c>
      <c r="F80" s="23" t="str">
        <f>IFERROR(VLOOKUP($I80,DATA_Contracts!$A$2:$I$150,6,FALSE),"")</f>
        <v>Europe</v>
      </c>
      <c r="G80" s="29">
        <f>IFERROR(VLOOKUP($I80,DATA_Contracts!$A$2:$I$150,2,FALSE),"")</f>
        <v>940337336</v>
      </c>
      <c r="H80" s="29" t="str">
        <f>IFERROR(VLOOKUP($I80,DATA_Contracts!$A$2:$I$150,3,FALSE),"")</f>
        <v>Deviants</v>
      </c>
      <c r="I80" s="11">
        <v>940337336</v>
      </c>
      <c r="J80" s="29" t="str">
        <f>IFERROR(VLOOKUP($I80,DATA_Contracts!$A$2:$I$150,3,FALSE),"")</f>
        <v>Deviants</v>
      </c>
      <c r="K80" s="29" t="str">
        <f>IFERROR(VLOOKUP($I80,DATA_Contracts!$A$2:$I$150,7,FALSE),"")</f>
        <v>4. Defensive Services</v>
      </c>
      <c r="L80" s="29" t="str">
        <f>IFERROR(VLOOKUP($I80,DATA_Contracts!$A$2:$I$150,8,FALSE),"")</f>
        <v>Security</v>
      </c>
      <c r="M80" s="29" t="str">
        <f>IFERROR(VLOOKUP($I80,DATA_Contracts!$A$2:$I$81,9,FALSE),"")</f>
        <v>Hulk</v>
      </c>
      <c r="N80" s="23">
        <f t="shared" ca="1" si="18"/>
        <v>28</v>
      </c>
      <c r="O80" s="15">
        <f ca="1">DATA[[#This Row],[Revenue Plan]]*(RANDBETWEEN(5,50)/100)</f>
        <v>11.76</v>
      </c>
      <c r="P80" s="31">
        <f t="shared" ca="1" si="19"/>
        <v>0.42</v>
      </c>
      <c r="Q80" s="15"/>
      <c r="R80" s="15"/>
      <c r="S80" s="29">
        <f t="shared" si="20"/>
        <v>0</v>
      </c>
      <c r="T80" s="29">
        <f t="shared" ca="1" si="16"/>
        <v>-28</v>
      </c>
      <c r="U80" s="29">
        <f t="shared" ca="1" si="17"/>
        <v>-11.76</v>
      </c>
    </row>
    <row r="81" spans="1:21" s="11" customFormat="1" ht="14.85" customHeight="1" x14ac:dyDescent="0.25">
      <c r="A81" s="29" t="str">
        <f>_xlfn.SWITCH('Landing View'!$I$2,$F$1,F81,$K$1,K81,$L$1,L81,$M$1,M81)</f>
        <v>Captain America</v>
      </c>
      <c r="B81" s="13" t="str">
        <f>IF(DATA[[#This Row],[US Number]]&gt;9900000000000,"Speculative",(IF(DATA[[#This Row],[US Number]]&gt;9900000000,"Backlog","Phasing")))</f>
        <v>Phasing</v>
      </c>
      <c r="C81" s="14">
        <v>44197</v>
      </c>
      <c r="D81" s="23">
        <f>IFERROR(VLOOKUP($I81,DATA_Contracts!$A$2:$I$150,4,FALSE),"")</f>
        <v>10051562</v>
      </c>
      <c r="E81" s="23" t="str">
        <f>IFERROR(VLOOKUP($I81,DATA_Contracts!$A$2:$I$150,5,FALSE),"")</f>
        <v>EU Government</v>
      </c>
      <c r="F81" s="23" t="str">
        <f>IFERROR(VLOOKUP($I81,DATA_Contracts!$A$2:$I$150,6,FALSE),"")</f>
        <v>Europe</v>
      </c>
      <c r="G81" s="29">
        <f>IFERROR(VLOOKUP($I81,DATA_Contracts!$A$2:$I$150,2,FALSE),"")</f>
        <v>940340206</v>
      </c>
      <c r="H81" s="29" t="str">
        <f>IFERROR(VLOOKUP($I81,DATA_Contracts!$A$2:$I$150,3,FALSE),"")</f>
        <v>Monster Hunters</v>
      </c>
      <c r="I81" s="11">
        <v>940340206</v>
      </c>
      <c r="J81" s="29" t="str">
        <f>IFERROR(VLOOKUP($I81,DATA_Contracts!$A$2:$I$150,3,FALSE),"")</f>
        <v>Monster Hunters</v>
      </c>
      <c r="K81" s="29" t="str">
        <f>IFERROR(VLOOKUP($I81,DATA_Contracts!$A$2:$I$150,7,FALSE),"")</f>
        <v>4. Defensive Services</v>
      </c>
      <c r="L81" s="29" t="str">
        <f>IFERROR(VLOOKUP($I81,DATA_Contracts!$A$2:$I$150,8,FALSE),"")</f>
        <v>Security</v>
      </c>
      <c r="M81" s="29" t="str">
        <f>IFERROR(VLOOKUP($I81,DATA_Contracts!$A$2:$I$81,9,FALSE),"")</f>
        <v>Captain America</v>
      </c>
      <c r="N81" s="23">
        <f t="shared" ca="1" si="18"/>
        <v>15</v>
      </c>
      <c r="O81" s="15">
        <f ca="1">DATA[[#This Row],[Revenue Plan]]*(RANDBETWEEN(5,50)/100)</f>
        <v>3.3</v>
      </c>
      <c r="P81" s="31">
        <f t="shared" ca="1" si="19"/>
        <v>0.22</v>
      </c>
      <c r="Q81" s="15">
        <v>0</v>
      </c>
      <c r="R81" s="15">
        <v>0</v>
      </c>
      <c r="S81" s="29">
        <f t="shared" si="20"/>
        <v>0</v>
      </c>
      <c r="T81" s="29">
        <f t="shared" ca="1" si="16"/>
        <v>-15</v>
      </c>
      <c r="U81" s="29">
        <f t="shared" ca="1" si="17"/>
        <v>-3.3</v>
      </c>
    </row>
    <row r="82" spans="1:21" s="11" customFormat="1" ht="14.85" customHeight="1" x14ac:dyDescent="0.25">
      <c r="A82" s="29" t="str">
        <f>_xlfn.SWITCH('Landing View'!$I$2,$F$1,F82,$K$1,K82,$L$1,L82,$M$1,M82)</f>
        <v>Captain America</v>
      </c>
      <c r="B82" s="13" t="str">
        <f>IF(DATA[[#This Row],[US Number]]&gt;9900000000000,"Speculative",(IF(DATA[[#This Row],[US Number]]&gt;9900000000,"Backlog","Phasing")))</f>
        <v>Phasing</v>
      </c>
      <c r="C82" s="14">
        <v>44197</v>
      </c>
      <c r="D82" s="23">
        <f>IFERROR(VLOOKUP($I82,DATA_Contracts!$A$2:$I$150,4,FALSE),"")</f>
        <v>20028782</v>
      </c>
      <c r="E82" s="23" t="str">
        <f>IFERROR(VLOOKUP($I82,DATA_Contracts!$A$2:$I$150,5,FALSE),"")</f>
        <v>Earth Civilians</v>
      </c>
      <c r="F82" s="23" t="str">
        <f>IFERROR(VLOOKUP($I82,DATA_Contracts!$A$2:$I$150,6,FALSE),"")</f>
        <v>Civilians</v>
      </c>
      <c r="G82" s="29">
        <f>IFERROR(VLOOKUP($I82,DATA_Contracts!$A$2:$I$150,2,FALSE),"")</f>
        <v>940302459</v>
      </c>
      <c r="H82" s="29" t="str">
        <f>IFERROR(VLOOKUP($I82,DATA_Contracts!$A$2:$I$150,3,FALSE),"")</f>
        <v>Savage Land Races</v>
      </c>
      <c r="I82" s="11">
        <v>940302459</v>
      </c>
      <c r="J82" s="29" t="str">
        <f>IFERROR(VLOOKUP($I82,DATA_Contracts!$A$2:$I$150,3,FALSE),"")</f>
        <v>Savage Land Races</v>
      </c>
      <c r="K82" s="29" t="str">
        <f>IFERROR(VLOOKUP($I82,DATA_Contracts!$A$2:$I$150,7,FALSE),"")</f>
        <v>2. World Security</v>
      </c>
      <c r="L82" s="29" t="str">
        <f>IFERROR(VLOOKUP($I82,DATA_Contracts!$A$2:$I$150,8,FALSE),"")</f>
        <v>Security</v>
      </c>
      <c r="M82" s="29" t="str">
        <f>IFERROR(VLOOKUP($I82,DATA_Contracts!$A$2:$I$81,9,FALSE),"")</f>
        <v>Captain America</v>
      </c>
      <c r="N82" s="23">
        <f t="shared" ca="1" si="18"/>
        <v>17</v>
      </c>
      <c r="O82" s="15">
        <f ca="1">DATA[[#This Row],[Revenue Plan]]*(RANDBETWEEN(5,50)/100)</f>
        <v>8.5</v>
      </c>
      <c r="P82" s="31">
        <f t="shared" ca="1" si="19"/>
        <v>0.5</v>
      </c>
      <c r="Q82" s="15">
        <v>14.148</v>
      </c>
      <c r="R82" s="15">
        <v>4.99</v>
      </c>
      <c r="S82" s="29">
        <f t="shared" si="20"/>
        <v>0.35270002827254737</v>
      </c>
      <c r="T82" s="29">
        <f t="shared" ca="1" si="16"/>
        <v>-2.8520000000000003</v>
      </c>
      <c r="U82" s="29">
        <f t="shared" ca="1" si="17"/>
        <v>-3.51</v>
      </c>
    </row>
    <row r="83" spans="1:21" s="11" customFormat="1" ht="14.85" customHeight="1" x14ac:dyDescent="0.25">
      <c r="A83" s="29" t="str">
        <f>_xlfn.SWITCH('Landing View'!$I$2,$F$1,F83,$K$1,K83,$L$1,L83,$M$1,M83)</f>
        <v>Captain America</v>
      </c>
      <c r="B83" s="13" t="str">
        <f>IF(DATA[[#This Row],[US Number]]&gt;9900000000000,"Speculative",(IF(DATA[[#This Row],[US Number]]&gt;9900000000,"Backlog","Phasing")))</f>
        <v>Phasing</v>
      </c>
      <c r="C83" s="14">
        <v>44197</v>
      </c>
      <c r="D83" s="23">
        <f>IFERROR(VLOOKUP($I83,DATA_Contracts!$A$2:$I$150,4,FALSE),"")</f>
        <v>20028782</v>
      </c>
      <c r="E83" s="23" t="str">
        <f>IFERROR(VLOOKUP($I83,DATA_Contracts!$A$2:$I$150,5,FALSE),"")</f>
        <v>Earth Civilians</v>
      </c>
      <c r="F83" s="23" t="str">
        <f>IFERROR(VLOOKUP($I83,DATA_Contracts!$A$2:$I$150,6,FALSE),"")</f>
        <v>Civilians</v>
      </c>
      <c r="G83" s="29">
        <f>IFERROR(VLOOKUP($I83,DATA_Contracts!$A$2:$I$150,2,FALSE),"")</f>
        <v>940344401</v>
      </c>
      <c r="H83" s="29" t="str">
        <f>IFERROR(VLOOKUP($I83,DATA_Contracts!$A$2:$I$150,3,FALSE),"")</f>
        <v>The Called</v>
      </c>
      <c r="I83" s="11">
        <v>940344401</v>
      </c>
      <c r="J83" s="29" t="str">
        <f>IFERROR(VLOOKUP($I83,DATA_Contracts!$A$2:$I$150,3,FALSE),"")</f>
        <v>The Called</v>
      </c>
      <c r="K83" s="29" t="str">
        <f>IFERROR(VLOOKUP($I83,DATA_Contracts!$A$2:$I$150,7,FALSE),"")</f>
        <v>2. World Security</v>
      </c>
      <c r="L83" s="29" t="str">
        <f>IFERROR(VLOOKUP($I83,DATA_Contracts!$A$2:$I$150,8,FALSE),"")</f>
        <v>Security</v>
      </c>
      <c r="M83" s="29" t="str">
        <f>IFERROR(VLOOKUP($I83,DATA_Contracts!$A$2:$I$81,9,FALSE),"")</f>
        <v>Captain America</v>
      </c>
      <c r="N83" s="23">
        <f t="shared" ca="1" si="18"/>
        <v>26</v>
      </c>
      <c r="O83" s="15">
        <f ca="1">DATA[[#This Row],[Revenue Plan]]*(RANDBETWEEN(5,50)/100)</f>
        <v>8.58</v>
      </c>
      <c r="P83" s="31">
        <f t="shared" ca="1" si="19"/>
        <v>0.33</v>
      </c>
      <c r="Q83" s="11">
        <v>258.29000000000002</v>
      </c>
      <c r="R83" s="15">
        <v>114.54</v>
      </c>
      <c r="S83" s="29">
        <f t="shared" si="20"/>
        <v>0.44345503116651824</v>
      </c>
      <c r="T83" s="29">
        <f t="shared" ca="1" si="16"/>
        <v>232.29000000000002</v>
      </c>
      <c r="U83" s="29">
        <f t="shared" ca="1" si="17"/>
        <v>105.96000000000001</v>
      </c>
    </row>
    <row r="84" spans="1:21" s="11" customFormat="1" ht="14.85" customHeight="1" x14ac:dyDescent="0.25">
      <c r="A84" s="29" t="str">
        <f>_xlfn.SWITCH('Landing View'!$I$2,$F$1,F84,$K$1,K84,$L$1,L84,$M$1,M84)</f>
        <v>Captain America</v>
      </c>
      <c r="B84" s="13" t="str">
        <f>IF(DATA[[#This Row],[US Number]]&gt;9900000000000,"Speculative",(IF(DATA[[#This Row],[US Number]]&gt;9900000000,"Backlog","Phasing")))</f>
        <v>Phasing</v>
      </c>
      <c r="C84" s="14">
        <v>44197</v>
      </c>
      <c r="D84" s="23">
        <f>IFERROR(VLOOKUP($I84,DATA_Contracts!$A$2:$I$150,4,FALSE),"")</f>
        <v>20028782</v>
      </c>
      <c r="E84" s="23" t="str">
        <f>IFERROR(VLOOKUP($I84,DATA_Contracts!$A$2:$I$150,5,FALSE),"")</f>
        <v>Earth Civilians</v>
      </c>
      <c r="F84" s="23" t="str">
        <f>IFERROR(VLOOKUP($I84,DATA_Contracts!$A$2:$I$150,6,FALSE),"")</f>
        <v>Civilians</v>
      </c>
      <c r="G84" s="29">
        <f>IFERROR(VLOOKUP($I84,DATA_Contracts!$A$2:$I$150,2,FALSE),"")</f>
        <v>940314339</v>
      </c>
      <c r="H84" s="29" t="str">
        <f>IFERROR(VLOOKUP($I84,DATA_Contracts!$A$2:$I$150,3,FALSE),"")</f>
        <v>Super-Axis</v>
      </c>
      <c r="I84" s="11">
        <v>940341188</v>
      </c>
      <c r="J84" s="29" t="str">
        <f>IFERROR(VLOOKUP($I84,DATA_Contracts!$A$2:$I$150,3,FALSE),"")</f>
        <v>Super-Axis</v>
      </c>
      <c r="K84" s="29" t="str">
        <f>IFERROR(VLOOKUP($I84,DATA_Contracts!$A$2:$I$150,7,FALSE),"")</f>
        <v>2. World Security</v>
      </c>
      <c r="L84" s="29" t="str">
        <f>IFERROR(VLOOKUP($I84,DATA_Contracts!$A$2:$I$150,8,FALSE),"")</f>
        <v>Security</v>
      </c>
      <c r="M84" s="29" t="str">
        <f>IFERROR(VLOOKUP($I84,DATA_Contracts!$A$2:$I$81,9,FALSE),"")</f>
        <v>Captain America</v>
      </c>
      <c r="N84" s="23">
        <f t="shared" ca="1" si="18"/>
        <v>29</v>
      </c>
      <c r="O84" s="15">
        <f ca="1">DATA[[#This Row],[Revenue Plan]]*(RANDBETWEEN(5,50)/100)</f>
        <v>2.9000000000000004</v>
      </c>
      <c r="P84" s="31">
        <f t="shared" ca="1" si="19"/>
        <v>0.1</v>
      </c>
      <c r="Q84" s="15">
        <v>25.981003055949056</v>
      </c>
      <c r="R84" s="15">
        <v>6.1278941671110649</v>
      </c>
      <c r="S84" s="29">
        <f t="shared" si="20"/>
        <v>0.23586056912101849</v>
      </c>
      <c r="T84" s="29">
        <f t="shared" ca="1" si="16"/>
        <v>-3.0189969440509437</v>
      </c>
      <c r="U84" s="29">
        <f t="shared" ca="1" si="17"/>
        <v>3.2278941671110646</v>
      </c>
    </row>
    <row r="85" spans="1:21" s="11" customFormat="1" ht="14.85" customHeight="1" x14ac:dyDescent="0.25">
      <c r="A85" s="29" t="str">
        <f>_xlfn.SWITCH('Landing View'!$I$2,$F$1,F85,$K$1,K85,$L$1,L85,$M$1,M85)</f>
        <v>Captain America</v>
      </c>
      <c r="B85" s="13" t="str">
        <f>IF(DATA[[#This Row],[US Number]]&gt;9900000000000,"Speculative",(IF(DATA[[#This Row],[US Number]]&gt;9900000000,"Backlog","Phasing")))</f>
        <v>Phasing</v>
      </c>
      <c r="C85" s="14">
        <v>44197</v>
      </c>
      <c r="D85" s="23">
        <f>IFERROR(VLOOKUP($I85,DATA_Contracts!$A$2:$I$150,4,FALSE),"")</f>
        <v>20028782</v>
      </c>
      <c r="E85" s="23" t="str">
        <f>IFERROR(VLOOKUP($I85,DATA_Contracts!$A$2:$I$150,5,FALSE),"")</f>
        <v>Earth Civilians</v>
      </c>
      <c r="F85" s="23" t="str">
        <f>IFERROR(VLOOKUP($I85,DATA_Contracts!$A$2:$I$150,6,FALSE),"")</f>
        <v>Civilians</v>
      </c>
      <c r="G85" s="29">
        <f>IFERROR(VLOOKUP($I85,DATA_Contracts!$A$2:$I$150,2,FALSE),"")</f>
        <v>940314339</v>
      </c>
      <c r="H85" s="29" t="str">
        <f>IFERROR(VLOOKUP($I85,DATA_Contracts!$A$2:$I$150,3,FALSE),"")</f>
        <v>Lebeau Clan</v>
      </c>
      <c r="I85" s="11">
        <v>940336783</v>
      </c>
      <c r="J85" s="29" t="str">
        <f>IFERROR(VLOOKUP($I85,DATA_Contracts!$A$2:$I$150,3,FALSE),"")</f>
        <v>Lebeau Clan</v>
      </c>
      <c r="K85" s="29" t="str">
        <f>IFERROR(VLOOKUP($I85,DATA_Contracts!$A$2:$I$150,7,FALSE),"")</f>
        <v>2. World Security</v>
      </c>
      <c r="L85" s="29" t="str">
        <f>IFERROR(VLOOKUP($I85,DATA_Contracts!$A$2:$I$150,8,FALSE),"")</f>
        <v>Security</v>
      </c>
      <c r="M85" s="29" t="str">
        <f>IFERROR(VLOOKUP($I85,DATA_Contracts!$A$2:$I$81,9,FALSE),"")</f>
        <v>Captain America</v>
      </c>
      <c r="N85" s="23">
        <f t="shared" ca="1" si="18"/>
        <v>23</v>
      </c>
      <c r="O85" s="15">
        <f ca="1">DATA[[#This Row],[Revenue Plan]]*(RANDBETWEEN(5,50)/100)</f>
        <v>1.61</v>
      </c>
      <c r="P85" s="31">
        <f t="shared" ca="1" si="19"/>
        <v>7.0000000000000007E-2</v>
      </c>
      <c r="Q85" s="15">
        <v>0</v>
      </c>
      <c r="R85" s="15">
        <v>0</v>
      </c>
      <c r="S85" s="29">
        <f t="shared" si="20"/>
        <v>0</v>
      </c>
      <c r="T85" s="29">
        <f t="shared" ca="1" si="16"/>
        <v>-23</v>
      </c>
      <c r="U85" s="29">
        <f t="shared" ca="1" si="17"/>
        <v>-1.61</v>
      </c>
    </row>
    <row r="86" spans="1:21" s="11" customFormat="1" ht="14.85" customHeight="1" x14ac:dyDescent="0.25">
      <c r="A86" s="29" t="str">
        <f>_xlfn.SWITCH('Landing View'!$I$2,$F$1,F86,$K$1,K86,$L$1,L86,$M$1,M86)</f>
        <v>Other</v>
      </c>
      <c r="B86" s="13" t="str">
        <f>IF(DATA[[#This Row],[US Number]]&gt;9900000000000,"Speculative",(IF(DATA[[#This Row],[US Number]]&gt;9900000000,"Backlog","Phasing")))</f>
        <v>Phasing</v>
      </c>
      <c r="C86" s="14">
        <v>44197</v>
      </c>
      <c r="D86" s="23">
        <f>IFERROR(VLOOKUP($I86,DATA_Contracts!$A$2:$I$150,4,FALSE),"")</f>
        <v>10051562</v>
      </c>
      <c r="E86" s="23" t="str">
        <f>IFERROR(VLOOKUP($I86,DATA_Contracts!$A$2:$I$150,5,FALSE),"")</f>
        <v>EU Government</v>
      </c>
      <c r="F86" s="23" t="str">
        <f>IFERROR(VLOOKUP($I86,DATA_Contracts!$A$2:$I$150,6,FALSE),"")</f>
        <v>Europe</v>
      </c>
      <c r="G86" s="29">
        <f>IFERROR(VLOOKUP($I86,DATA_Contracts!$A$2:$I$150,2,FALSE),"")</f>
        <v>940270275</v>
      </c>
      <c r="H86" s="29" t="str">
        <f>IFERROR(VLOOKUP($I86,DATA_Contracts!$A$2:$I$150,3,FALSE),"")</f>
        <v>Sinister Society (Amalgam Comics)</v>
      </c>
      <c r="I86" s="11">
        <v>940270275</v>
      </c>
      <c r="J86" s="29" t="str">
        <f>IFERROR(VLOOKUP($I86,DATA_Contracts!$A$2:$I$150,3,FALSE),"")</f>
        <v>Sinister Society (Amalgam Comics)</v>
      </c>
      <c r="K86" s="29" t="str">
        <f>IFERROR(VLOOKUP($I86,DATA_Contracts!$A$2:$I$150,7,FALSE),"")</f>
        <v>2. World Security</v>
      </c>
      <c r="L86" s="29" t="str">
        <f>IFERROR(VLOOKUP($I86,DATA_Contracts!$A$2:$I$150,8,FALSE),"")</f>
        <v>Security</v>
      </c>
      <c r="M86" s="29" t="str">
        <f>IFERROR(VLOOKUP($I86,DATA_Contracts!$A$2:$I$81,9,FALSE),"")</f>
        <v>Other</v>
      </c>
      <c r="N86" s="23">
        <f t="shared" ca="1" si="18"/>
        <v>18</v>
      </c>
      <c r="O86" s="15">
        <f ca="1">DATA[[#This Row],[Revenue Plan]]*(RANDBETWEEN(5,50)/100)</f>
        <v>1.08</v>
      </c>
      <c r="P86" s="31">
        <f t="shared" ca="1" si="19"/>
        <v>6.0000000000000005E-2</v>
      </c>
      <c r="Q86" s="15">
        <v>0</v>
      </c>
      <c r="R86" s="15">
        <v>0</v>
      </c>
      <c r="S86" s="29">
        <f t="shared" si="20"/>
        <v>0</v>
      </c>
      <c r="T86" s="29">
        <f t="shared" ca="1" si="16"/>
        <v>-18</v>
      </c>
      <c r="U86" s="29">
        <f t="shared" ca="1" si="17"/>
        <v>-1.08</v>
      </c>
    </row>
    <row r="87" spans="1:21" x14ac:dyDescent="0.25">
      <c r="A87" s="29" t="str">
        <f>_xlfn.SWITCH('Landing View'!$I$2,$F$1,F87,$K$1,K87,$L$1,L87,$M$1,M87)</f>
        <v>Captain America</v>
      </c>
      <c r="B87" s="13" t="str">
        <f>IF(DATA[[#This Row],[US Number]]&gt;9900000000000,"Speculative",(IF(DATA[[#This Row],[US Number]]&gt;9900000000,"Backlog","Phasing")))</f>
        <v>Phasing</v>
      </c>
      <c r="C87" s="14">
        <v>44197</v>
      </c>
      <c r="D87" s="23">
        <f>IFERROR(VLOOKUP($I87,DATA_Contracts!$A$2:$I$150,4,FALSE),"")</f>
        <v>10051562</v>
      </c>
      <c r="E87" s="23" t="str">
        <f>IFERROR(VLOOKUP($I87,DATA_Contracts!$A$2:$I$150,5,FALSE),"")</f>
        <v>EU Government</v>
      </c>
      <c r="F87" s="23" t="str">
        <f>IFERROR(VLOOKUP($I87,DATA_Contracts!$A$2:$I$150,6,FALSE),"")</f>
        <v>Europe</v>
      </c>
      <c r="G87" s="29">
        <f>IFERROR(VLOOKUP($I87,DATA_Contracts!$A$2:$I$150,2,FALSE),"")</f>
        <v>940350696</v>
      </c>
      <c r="H87" s="29" t="str">
        <f>IFERROR(VLOOKUP($I87,DATA_Contracts!$A$2:$I$150,3,FALSE),"")</f>
        <v>X-Statix</v>
      </c>
      <c r="I87" s="13">
        <v>940350696</v>
      </c>
      <c r="J87" s="29" t="str">
        <f>IFERROR(VLOOKUP($I87,DATA_Contracts!$A$2:$I$150,3,FALSE),"")</f>
        <v>X-Statix</v>
      </c>
      <c r="K87" s="29" t="str">
        <f>IFERROR(VLOOKUP($I87,DATA_Contracts!$A$2:$I$150,7,FALSE),"")</f>
        <v>4. Defensive Services</v>
      </c>
      <c r="L87" s="29" t="str">
        <f>IFERROR(VLOOKUP($I87,DATA_Contracts!$A$2:$I$150,8,FALSE),"")</f>
        <v>Security</v>
      </c>
      <c r="M87" s="29" t="str">
        <f>IFERROR(VLOOKUP($I87,DATA_Contracts!$A$2:$I$81,9,FALSE),"")</f>
        <v>Captain America</v>
      </c>
      <c r="N87" s="23">
        <f t="shared" ref="N87:N102" ca="1" si="21">RANDBETWEEN(5,35)</f>
        <v>10</v>
      </c>
      <c r="O87" s="15">
        <f ca="1">DATA[[#This Row],[Revenue Plan]]*(RANDBETWEEN(5,50)/100)</f>
        <v>4.5</v>
      </c>
      <c r="P87" s="31">
        <f t="shared" ref="P87:P100" ca="1" si="22">IFERROR(O87/N87,0)</f>
        <v>0.45</v>
      </c>
      <c r="Q87" s="15">
        <v>0</v>
      </c>
      <c r="R87" s="11">
        <v>-4.9976662752563001</v>
      </c>
      <c r="S87" s="29">
        <v>0</v>
      </c>
      <c r="T87" s="29">
        <f t="shared" ref="T87:U89" ca="1" si="23">Q87-N87</f>
        <v>-10</v>
      </c>
      <c r="U87" s="29">
        <f t="shared" ca="1" si="23"/>
        <v>-9.4976662752563001</v>
      </c>
    </row>
    <row r="88" spans="1:21" x14ac:dyDescent="0.25">
      <c r="A88" s="29" t="str">
        <f>_xlfn.SWITCH('Landing View'!$I$2,$F$1,F88,$K$1,K88,$L$1,L88,$M$1,M88)</f>
        <v>Spiderman</v>
      </c>
      <c r="B88" s="13" t="str">
        <f>IF(DATA[[#This Row],[US Number]]&gt;9900000000000,"Speculative",(IF(DATA[[#This Row],[US Number]]&gt;9900000000,"Backlog","Phasing")))</f>
        <v>Phasing</v>
      </c>
      <c r="C88" s="14">
        <v>44197</v>
      </c>
      <c r="D88" s="23">
        <f>IFERROR(VLOOKUP($I88,DATA_Contracts!$A$2:$I$150,4,FALSE),"")</f>
        <v>7951124</v>
      </c>
      <c r="E88" s="23" t="str">
        <f>IFERROR(VLOOKUP($I88,DATA_Contracts!$A$2:$I$150,5,FALSE),"")</f>
        <v>Secret Organizations</v>
      </c>
      <c r="F88" s="23" t="str">
        <f>IFERROR(VLOOKUP($I88,DATA_Contracts!$A$2:$I$150,6,FALSE),"")</f>
        <v>Organization</v>
      </c>
      <c r="G88" s="29">
        <f>IFERROR(VLOOKUP($I88,DATA_Contracts!$A$2:$I$150,2,FALSE),"")</f>
        <v>940351088</v>
      </c>
      <c r="H88" s="29" t="str">
        <f>IFERROR(VLOOKUP($I88,DATA_Contracts!$A$2:$I$150,3,FALSE),"")</f>
        <v>X-Corps</v>
      </c>
      <c r="I88" s="13">
        <v>940351088</v>
      </c>
      <c r="J88" s="29" t="str">
        <f>IFERROR(VLOOKUP($I88,DATA_Contracts!$A$2:$I$150,3,FALSE),"")</f>
        <v>X-Corps</v>
      </c>
      <c r="K88" s="29" t="str">
        <f>IFERROR(VLOOKUP($I88,DATA_Contracts!$A$2:$I$150,7,FALSE),"")</f>
        <v>3. Dethrone tyranny</v>
      </c>
      <c r="L88" s="29" t="str">
        <f>IFERROR(VLOOKUP($I88,DATA_Contracts!$A$2:$I$150,8,FALSE),"")</f>
        <v>Political</v>
      </c>
      <c r="M88" s="29" t="str">
        <f>IFERROR(VLOOKUP($I88,DATA_Contracts!$A$2:$I$81,9,FALSE),"")</f>
        <v>Spiderman</v>
      </c>
      <c r="N88" s="23">
        <f t="shared" ca="1" si="21"/>
        <v>9</v>
      </c>
      <c r="O88" s="15">
        <f ca="1">DATA[[#This Row],[Revenue Plan]]*(RANDBETWEEN(5,50)/100)</f>
        <v>3.78</v>
      </c>
      <c r="P88" s="31">
        <f t="shared" ca="1" si="22"/>
        <v>0.42</v>
      </c>
      <c r="Q88" s="15">
        <v>-12.8</v>
      </c>
      <c r="R88" s="11">
        <v>-12.96</v>
      </c>
      <c r="S88" s="29">
        <v>1.0125</v>
      </c>
      <c r="T88" s="29">
        <f t="shared" ca="1" si="23"/>
        <v>-21.8</v>
      </c>
      <c r="U88" s="29">
        <f t="shared" ca="1" si="23"/>
        <v>-16.740000000000002</v>
      </c>
    </row>
    <row r="89" spans="1:21" x14ac:dyDescent="0.25">
      <c r="A89" s="29" t="str">
        <f>_xlfn.SWITCH('Landing View'!$I$2,$F$1,F89,$K$1,K89,$L$1,L89,$M$1,M89)</f>
        <v>Other</v>
      </c>
      <c r="B89" s="13" t="str">
        <f>IF(DATA[[#This Row],[US Number]]&gt;9900000000000,"Speculative",(IF(DATA[[#This Row],[US Number]]&gt;9900000000,"Backlog","Phasing")))</f>
        <v>Phasing</v>
      </c>
      <c r="C89" s="14">
        <v>44197</v>
      </c>
      <c r="D89" s="23">
        <f>IFERROR(VLOOKUP($I89,DATA_Contracts!$A$2:$I$150,4,FALSE),"")</f>
        <v>10051562</v>
      </c>
      <c r="E89" s="23" t="str">
        <f>IFERROR(VLOOKUP($I89,DATA_Contracts!$A$2:$I$150,5,FALSE),"")</f>
        <v>EU Government</v>
      </c>
      <c r="F89" s="23" t="str">
        <f>IFERROR(VLOOKUP($I89,DATA_Contracts!$A$2:$I$150,6,FALSE),"")</f>
        <v>Europe</v>
      </c>
      <c r="G89" s="29">
        <f>IFERROR(VLOOKUP($I89,DATA_Contracts!$A$2:$I$150,2,FALSE),"")</f>
        <v>940350068</v>
      </c>
      <c r="H89" s="29" t="str">
        <f>IFERROR(VLOOKUP($I89,DATA_Contracts!$A$2:$I$150,3,FALSE),"")</f>
        <v>The Initiative</v>
      </c>
      <c r="I89" s="13">
        <v>940350068</v>
      </c>
      <c r="J89" s="29" t="str">
        <f>IFERROR(VLOOKUP($I89,DATA_Contracts!$A$2:$I$150,3,FALSE),"")</f>
        <v>The Initiative</v>
      </c>
      <c r="K89" s="29" t="str">
        <f>IFERROR(VLOOKUP($I89,DATA_Contracts!$A$2:$I$150,7,FALSE),"")</f>
        <v>2. World Security</v>
      </c>
      <c r="L89" s="29" t="str">
        <f>IFERROR(VLOOKUP($I89,DATA_Contracts!$A$2:$I$150,8,FALSE),"")</f>
        <v>Security</v>
      </c>
      <c r="M89" s="29" t="str">
        <f>IFERROR(VLOOKUP($I89,DATA_Contracts!$A$2:$I$81,9,FALSE),"")</f>
        <v>Other</v>
      </c>
      <c r="N89" s="23">
        <f t="shared" ca="1" si="21"/>
        <v>27</v>
      </c>
      <c r="O89" s="15">
        <f ca="1">DATA[[#This Row],[Revenue Plan]]*(RANDBETWEEN(5,50)/100)</f>
        <v>7.8299999999999992</v>
      </c>
      <c r="P89" s="31">
        <f t="shared" ca="1" si="22"/>
        <v>0.28999999999999998</v>
      </c>
      <c r="Q89" s="15">
        <v>0</v>
      </c>
      <c r="R89" s="11">
        <v>0</v>
      </c>
      <c r="S89" s="29">
        <v>0</v>
      </c>
      <c r="T89" s="29">
        <f t="shared" ca="1" si="23"/>
        <v>-27</v>
      </c>
      <c r="U89" s="29">
        <f t="shared" ca="1" si="23"/>
        <v>-7.8299999999999992</v>
      </c>
    </row>
    <row r="90" spans="1:21" x14ac:dyDescent="0.25">
      <c r="A90" s="29" t="str">
        <f>_xlfn.SWITCH('Landing View'!$I$2,$F$1,F90,$K$1,K90,$L$1,L90,$M$1,M90)</f>
        <v>Black Widow</v>
      </c>
      <c r="B90" s="13" t="str">
        <f>IF(DATA[[#This Row],[US Number]]&gt;9900000000000,"Speculative",(IF(DATA[[#This Row],[US Number]]&gt;9900000000,"Backlog","Phasing")))</f>
        <v>Phasing</v>
      </c>
      <c r="C90" s="14">
        <v>44197</v>
      </c>
      <c r="D90" s="23">
        <f>IFERROR(VLOOKUP($I90,DATA_Contracts!$A$2:$I$150,4,FALSE),"")</f>
        <v>13605106</v>
      </c>
      <c r="E90" s="23" t="str">
        <f>IFERROR(VLOOKUP($I90,DATA_Contracts!$A$2:$I$150,5,FALSE),"")</f>
        <v>US Government</v>
      </c>
      <c r="F90" s="23" t="str">
        <f>IFERROR(VLOOKUP($I90,DATA_Contracts!$A$2:$I$150,6,FALSE),"")</f>
        <v>Government</v>
      </c>
      <c r="G90" s="29">
        <f>IFERROR(VLOOKUP($I90,DATA_Contracts!$A$2:$I$150,2,FALSE),"")</f>
        <v>940351033</v>
      </c>
      <c r="H90" s="29" t="str">
        <f>IFERROR(VLOOKUP($I90,DATA_Contracts!$A$2:$I$150,3,FALSE),"")</f>
        <v>Warriors Three</v>
      </c>
      <c r="I90" s="13">
        <v>940351033</v>
      </c>
      <c r="J90" s="29" t="str">
        <f>IFERROR(VLOOKUP($I90,DATA_Contracts!$A$2:$I$150,3,FALSE),"")</f>
        <v>Warriors Three</v>
      </c>
      <c r="K90" s="29" t="str">
        <f>IFERROR(VLOOKUP($I90,DATA_Contracts!$A$2:$I$150,7,FALSE),"")</f>
        <v>3. Dethrone tyranny</v>
      </c>
      <c r="L90" s="29" t="str">
        <f>IFERROR(VLOOKUP($I90,DATA_Contracts!$A$2:$I$150,8,FALSE),"")</f>
        <v>Political</v>
      </c>
      <c r="M90" s="29" t="str">
        <f>IFERROR(VLOOKUP($I90,DATA_Contracts!$A$2:$I$81,9,FALSE),"")</f>
        <v>Black Widow</v>
      </c>
      <c r="N90" s="23">
        <f t="shared" ca="1" si="21"/>
        <v>35</v>
      </c>
      <c r="O90" s="15">
        <f ca="1">DATA[[#This Row],[Revenue Plan]]*(RANDBETWEEN(5,50)/100)</f>
        <v>10.5</v>
      </c>
      <c r="P90" s="31">
        <f t="shared" ca="1" si="22"/>
        <v>0.3</v>
      </c>
      <c r="Q90" s="15">
        <v>4.4387148438446999</v>
      </c>
      <c r="R90" s="11">
        <v>-28.017307008359801</v>
      </c>
      <c r="S90" s="29">
        <v>-6.3120312959982652</v>
      </c>
      <c r="T90" s="29">
        <f t="shared" ref="T90:T100" ca="1" si="24">Q90-N90</f>
        <v>-30.5612851561553</v>
      </c>
      <c r="U90" s="29">
        <f t="shared" ref="U90:U100" ca="1" si="25">R90-O90</f>
        <v>-38.517307008359801</v>
      </c>
    </row>
    <row r="91" spans="1:21" x14ac:dyDescent="0.25">
      <c r="A91" s="29" t="str">
        <f>_xlfn.SWITCH('Landing View'!$I$2,$F$1,F91,$K$1,K91,$L$1,L91,$M$1,M91)</f>
        <v>Captain America</v>
      </c>
      <c r="B91" s="13" t="str">
        <f>IF(DATA[[#This Row],[US Number]]&gt;9900000000000,"Speculative",(IF(DATA[[#This Row],[US Number]]&gt;9900000000,"Backlog","Phasing")))</f>
        <v>Phasing</v>
      </c>
      <c r="C91" s="14">
        <v>44197</v>
      </c>
      <c r="D91" s="23">
        <f>IFERROR(VLOOKUP($I91,DATA_Contracts!$A$2:$I$150,4,FALSE),"")</f>
        <v>10051562</v>
      </c>
      <c r="E91" s="23" t="str">
        <f>IFERROR(VLOOKUP($I91,DATA_Contracts!$A$2:$I$150,5,FALSE),"")</f>
        <v>EU Government</v>
      </c>
      <c r="F91" s="23" t="str">
        <f>IFERROR(VLOOKUP($I91,DATA_Contracts!$A$2:$I$150,6,FALSE),"")</f>
        <v>Europe</v>
      </c>
      <c r="G91" s="29">
        <f>IFERROR(VLOOKUP($I91,DATA_Contracts!$A$2:$I$150,2,FALSE),"")</f>
        <v>940353189</v>
      </c>
      <c r="H91" s="29" t="str">
        <f>IFERROR(VLOOKUP($I91,DATA_Contracts!$A$2:$I$150,3,FALSE),"")</f>
        <v>Psionex</v>
      </c>
      <c r="I91" s="13">
        <v>940353189</v>
      </c>
      <c r="J91" s="29" t="str">
        <f>IFERROR(VLOOKUP($I91,DATA_Contracts!$A$2:$I$150,3,FALSE),"")</f>
        <v>Psionex</v>
      </c>
      <c r="K91" s="29" t="str">
        <f>IFERROR(VLOOKUP($I91,DATA_Contracts!$A$2:$I$150,7,FALSE),"")</f>
        <v>2. World Security</v>
      </c>
      <c r="L91" s="29" t="str">
        <f>IFERROR(VLOOKUP($I91,DATA_Contracts!$A$2:$I$150,8,FALSE),"")</f>
        <v>Security</v>
      </c>
      <c r="M91" s="29" t="str">
        <f>IFERROR(VLOOKUP($I91,DATA_Contracts!$A$2:$I$81,9,FALSE),"")</f>
        <v>Captain America</v>
      </c>
      <c r="N91" s="23">
        <f t="shared" ca="1" si="21"/>
        <v>31</v>
      </c>
      <c r="O91" s="15">
        <f ca="1">DATA[[#This Row],[Revenue Plan]]*(RANDBETWEEN(5,50)/100)</f>
        <v>3.1</v>
      </c>
      <c r="P91" s="31">
        <f t="shared" ca="1" si="22"/>
        <v>0.1</v>
      </c>
      <c r="Q91" s="15">
        <v>0</v>
      </c>
      <c r="R91" s="11">
        <v>0</v>
      </c>
      <c r="S91" s="29">
        <v>0</v>
      </c>
      <c r="T91" s="29">
        <f t="shared" ca="1" si="24"/>
        <v>-31</v>
      </c>
      <c r="U91" s="29">
        <f t="shared" ca="1" si="25"/>
        <v>-3.1</v>
      </c>
    </row>
    <row r="92" spans="1:21" x14ac:dyDescent="0.25">
      <c r="A92" s="29" t="str">
        <f>_xlfn.SWITCH('Landing View'!$I$2,$F$1,F92,$K$1,K92,$L$1,L92,$M$1,M92)</f>
        <v>Vision</v>
      </c>
      <c r="B92" s="13" t="str">
        <f>IF(DATA[[#This Row],[US Number]]&gt;9900000000000,"Speculative",(IF(DATA[[#This Row],[US Number]]&gt;9900000000,"Backlog","Phasing")))</f>
        <v>Phasing</v>
      </c>
      <c r="C92" s="14">
        <v>44197</v>
      </c>
      <c r="D92" s="23">
        <f>IFERROR(VLOOKUP($I92,DATA_Contracts!$A$2:$I$150,4,FALSE),"")</f>
        <v>7951124</v>
      </c>
      <c r="E92" s="23" t="str">
        <f>IFERROR(VLOOKUP($I92,DATA_Contracts!$A$2:$I$150,5,FALSE),"")</f>
        <v>Secret Organizations</v>
      </c>
      <c r="F92" s="23" t="str">
        <f>IFERROR(VLOOKUP($I92,DATA_Contracts!$A$2:$I$150,6,FALSE),"")</f>
        <v>Organization</v>
      </c>
      <c r="G92" s="29">
        <f>IFERROR(VLOOKUP($I92,DATA_Contracts!$A$2:$I$150,2,FALSE),"")</f>
        <v>940353636</v>
      </c>
      <c r="H92" s="29" t="str">
        <f>IFERROR(VLOOKUP($I92,DATA_Contracts!$A$2:$I$150,3,FALSE),"")</f>
        <v>Sentinels</v>
      </c>
      <c r="I92" s="13">
        <v>940353636</v>
      </c>
      <c r="J92" s="29" t="str">
        <f>IFERROR(VLOOKUP($I92,DATA_Contracts!$A$2:$I$150,3,FALSE),"")</f>
        <v>Sentinels</v>
      </c>
      <c r="K92" s="29" t="str">
        <f>IFERROR(VLOOKUP($I92,DATA_Contracts!$A$2:$I$150,7,FALSE),"")</f>
        <v>3. Dethrone tyranny</v>
      </c>
      <c r="L92" s="29" t="str">
        <f>IFERROR(VLOOKUP($I92,DATA_Contracts!$A$2:$I$150,8,FALSE),"")</f>
        <v>Political</v>
      </c>
      <c r="M92" s="29" t="str">
        <f>IFERROR(VLOOKUP($I92,DATA_Contracts!$A$2:$I$81,9,FALSE),"")</f>
        <v>Vision</v>
      </c>
      <c r="N92" s="23">
        <f t="shared" ca="1" si="21"/>
        <v>27</v>
      </c>
      <c r="O92" s="15">
        <f ca="1">DATA[[#This Row],[Revenue Plan]]*(RANDBETWEEN(5,50)/100)</f>
        <v>4.05</v>
      </c>
      <c r="P92" s="31">
        <f t="shared" ca="1" si="22"/>
        <v>0.15</v>
      </c>
      <c r="Q92" s="15">
        <v>0</v>
      </c>
      <c r="R92" s="11">
        <v>-0.23200000000000001</v>
      </c>
      <c r="S92" s="29">
        <v>0</v>
      </c>
      <c r="T92" s="29">
        <f t="shared" ca="1" si="24"/>
        <v>-27</v>
      </c>
      <c r="U92" s="29">
        <f t="shared" ca="1" si="25"/>
        <v>-4.282</v>
      </c>
    </row>
    <row r="93" spans="1:21" x14ac:dyDescent="0.25">
      <c r="A93" s="29" t="str">
        <f>_xlfn.SWITCH('Landing View'!$I$2,$F$1,F93,$K$1,K93,$L$1,L93,$M$1,M93)</f>
        <v>Captain America</v>
      </c>
      <c r="B93" s="13" t="str">
        <f>IF(DATA[[#This Row],[US Number]]&gt;9900000000000,"Speculative",(IF(DATA[[#This Row],[US Number]]&gt;9900000000,"Backlog","Phasing")))</f>
        <v>Phasing</v>
      </c>
      <c r="C93" s="14">
        <v>44197</v>
      </c>
      <c r="D93" s="23">
        <f>IFERROR(VLOOKUP($I93,DATA_Contracts!$A$2:$I$150,4,FALSE),"")</f>
        <v>20028782</v>
      </c>
      <c r="E93" s="23" t="str">
        <f>IFERROR(VLOOKUP($I93,DATA_Contracts!$A$2:$I$150,5,FALSE),"")</f>
        <v>Earth Civilians</v>
      </c>
      <c r="F93" s="23" t="str">
        <f>IFERROR(VLOOKUP($I93,DATA_Contracts!$A$2:$I$150,6,FALSE),"")</f>
        <v>Civilians</v>
      </c>
      <c r="G93" s="29">
        <f>IFERROR(VLOOKUP($I93,DATA_Contracts!$A$2:$I$150,2,FALSE),"")</f>
        <v>940314049</v>
      </c>
      <c r="H93" s="29" t="str">
        <f>IFERROR(VLOOKUP($I93,DATA_Contracts!$A$2:$I$150,3,FALSE),"")</f>
        <v>The Spinsterhood</v>
      </c>
      <c r="I93" s="13">
        <v>940314049</v>
      </c>
      <c r="J93" s="29" t="str">
        <f>IFERROR(VLOOKUP($I93,DATA_Contracts!$A$2:$I$150,3,FALSE),"")</f>
        <v>The Spinsterhood</v>
      </c>
      <c r="K93" s="29" t="str">
        <f>IFERROR(VLOOKUP($I93,DATA_Contracts!$A$2:$I$150,7,FALSE),"")</f>
        <v>2. World Security</v>
      </c>
      <c r="L93" s="29" t="str">
        <f>IFERROR(VLOOKUP($I93,DATA_Contracts!$A$2:$I$150,8,FALSE),"")</f>
        <v>Security</v>
      </c>
      <c r="M93" s="29" t="str">
        <f>IFERROR(VLOOKUP($I93,DATA_Contracts!$A$2:$I$81,9,FALSE),"")</f>
        <v>Captain America</v>
      </c>
      <c r="N93" s="23">
        <f t="shared" ca="1" si="21"/>
        <v>13</v>
      </c>
      <c r="O93" s="15">
        <f ca="1">DATA[[#This Row],[Revenue Plan]]*(RANDBETWEEN(5,50)/100)</f>
        <v>4.9400000000000004</v>
      </c>
      <c r="P93" s="31">
        <f t="shared" ca="1" si="22"/>
        <v>0.38</v>
      </c>
      <c r="Q93" s="15">
        <v>22.961947800000001</v>
      </c>
      <c r="R93" s="11">
        <v>9.2394136861010164E-3</v>
      </c>
      <c r="S93" s="29">
        <v>4.0237935242153175E-4</v>
      </c>
      <c r="T93" s="29">
        <f t="shared" ca="1" si="24"/>
        <v>9.9619478000000008</v>
      </c>
      <c r="U93" s="29">
        <f t="shared" ca="1" si="25"/>
        <v>-4.930760586313899</v>
      </c>
    </row>
    <row r="94" spans="1:21" x14ac:dyDescent="0.25">
      <c r="A94" s="29" t="str">
        <f>_xlfn.SWITCH('Landing View'!$I$2,$F$1,F94,$K$1,K94,$L$1,L94,$M$1,M94)</f>
        <v>Iron Man</v>
      </c>
      <c r="B94" s="13" t="str">
        <f>IF(DATA[[#This Row],[US Number]]&gt;9900000000000,"Speculative",(IF(DATA[[#This Row],[US Number]]&gt;9900000000,"Backlog","Phasing")))</f>
        <v>Phasing</v>
      </c>
      <c r="C94" s="14">
        <v>44197</v>
      </c>
      <c r="D94" s="23">
        <f>IFERROR(VLOOKUP($I94,DATA_Contracts!$A$2:$I$150,4,FALSE),"")</f>
        <v>20028782</v>
      </c>
      <c r="E94" s="23" t="str">
        <f>IFERROR(VLOOKUP($I94,DATA_Contracts!$A$2:$I$150,5,FALSE),"")</f>
        <v>Earth Civilians</v>
      </c>
      <c r="F94" s="23" t="str">
        <f>IFERROR(VLOOKUP($I94,DATA_Contracts!$A$2:$I$150,6,FALSE),"")</f>
        <v>Civilians</v>
      </c>
      <c r="G94" s="29">
        <f>IFERROR(VLOOKUP($I94,DATA_Contracts!$A$2:$I$150,2,FALSE),"")</f>
        <v>940352209</v>
      </c>
      <c r="H94" s="29" t="str">
        <f>IFERROR(VLOOKUP($I94,DATA_Contracts!$A$2:$I$150,3,FALSE),"")</f>
        <v>Howling Commandos (Sgt. Fury)</v>
      </c>
      <c r="I94" s="13">
        <v>940352209</v>
      </c>
      <c r="J94" s="29" t="str">
        <f>IFERROR(VLOOKUP($I94,DATA_Contracts!$A$2:$I$150,3,FALSE),"")</f>
        <v>Howling Commandos (Sgt. Fury)</v>
      </c>
      <c r="K94" s="29" t="str">
        <f>IFERROR(VLOOKUP($I94,DATA_Contracts!$A$2:$I$150,7,FALSE),"")</f>
        <v>2. World Security</v>
      </c>
      <c r="L94" s="29" t="str">
        <f>IFERROR(VLOOKUP($I94,DATA_Contracts!$A$2:$I$150,8,FALSE),"")</f>
        <v>Security</v>
      </c>
      <c r="M94" s="29" t="str">
        <f>IFERROR(VLOOKUP($I94,DATA_Contracts!$A$2:$I$81,9,FALSE),"")</f>
        <v>Iron Man</v>
      </c>
      <c r="N94" s="23">
        <f t="shared" ca="1" si="21"/>
        <v>16</v>
      </c>
      <c r="O94" s="15">
        <f ca="1">DATA[[#This Row],[Revenue Plan]]*(RANDBETWEEN(5,50)/100)</f>
        <v>2.08</v>
      </c>
      <c r="P94" s="31">
        <f t="shared" ca="1" si="22"/>
        <v>0.13</v>
      </c>
      <c r="Q94" s="15">
        <v>16.266052606469401</v>
      </c>
      <c r="R94" s="11">
        <v>6.13314089953019E-2</v>
      </c>
      <c r="S94" s="29">
        <v>3.7705158392829074E-3</v>
      </c>
      <c r="T94" s="29">
        <f t="shared" ca="1" si="24"/>
        <v>0.2660526064694011</v>
      </c>
      <c r="U94" s="29">
        <f t="shared" ca="1" si="25"/>
        <v>-2.018668591004698</v>
      </c>
    </row>
    <row r="95" spans="1:21" x14ac:dyDescent="0.25">
      <c r="A95" s="29" t="str">
        <f>_xlfn.SWITCH('Landing View'!$I$2,$F$1,F95,$K$1,K95,$L$1,L95,$M$1,M95)</f>
        <v>Iron Man</v>
      </c>
      <c r="B95" s="13" t="str">
        <f>IF(DATA[[#This Row],[US Number]]&gt;9900000000000,"Speculative",(IF(DATA[[#This Row],[US Number]]&gt;9900000000,"Backlog","Phasing")))</f>
        <v>Phasing</v>
      </c>
      <c r="C95" s="14">
        <v>44197</v>
      </c>
      <c r="D95" s="23">
        <f>IFERROR(VLOOKUP($I95,DATA_Contracts!$A$2:$I$150,4,FALSE),"")</f>
        <v>20028782</v>
      </c>
      <c r="E95" s="23" t="str">
        <f>IFERROR(VLOOKUP($I95,DATA_Contracts!$A$2:$I$150,5,FALSE),"")</f>
        <v>Earth Civilians</v>
      </c>
      <c r="F95" s="23" t="str">
        <f>IFERROR(VLOOKUP($I95,DATA_Contracts!$A$2:$I$150,6,FALSE),"")</f>
        <v>Civilians</v>
      </c>
      <c r="G95" s="29">
        <f>IFERROR(VLOOKUP($I95,DATA_Contracts!$A$2:$I$150,2,FALSE),"")</f>
        <v>940314053</v>
      </c>
      <c r="H95" s="29" t="str">
        <f>IFERROR(VLOOKUP($I95,DATA_Contracts!$A$2:$I$150,3,FALSE),"")</f>
        <v>League of Losers</v>
      </c>
      <c r="I95" s="13">
        <v>940314053</v>
      </c>
      <c r="J95" s="29" t="str">
        <f>IFERROR(VLOOKUP($I95,DATA_Contracts!$A$2:$I$150,3,FALSE),"")</f>
        <v>League of Losers</v>
      </c>
      <c r="K95" s="29" t="str">
        <f>IFERROR(VLOOKUP($I95,DATA_Contracts!$A$2:$I$150,7,FALSE),"")</f>
        <v>2. World Security</v>
      </c>
      <c r="L95" s="29" t="str">
        <f>IFERROR(VLOOKUP($I95,DATA_Contracts!$A$2:$I$150,8,FALSE),"")</f>
        <v>Security</v>
      </c>
      <c r="M95" s="29" t="str">
        <f>IFERROR(VLOOKUP($I95,DATA_Contracts!$A$2:$I$81,9,FALSE),"")</f>
        <v>Iron Man</v>
      </c>
      <c r="N95" s="23">
        <f t="shared" ca="1" si="21"/>
        <v>18</v>
      </c>
      <c r="O95" s="15">
        <f ca="1">DATA[[#This Row],[Revenue Plan]]*(RANDBETWEEN(5,50)/100)</f>
        <v>4.68</v>
      </c>
      <c r="P95" s="31">
        <f t="shared" ca="1" si="22"/>
        <v>0.26</v>
      </c>
      <c r="Q95" s="15">
        <v>39.9316999999999</v>
      </c>
      <c r="R95" s="11">
        <v>16.751722197092398</v>
      </c>
      <c r="S95" s="29">
        <v>0.4195093671717568</v>
      </c>
      <c r="T95" s="29">
        <f t="shared" ca="1" si="24"/>
        <v>21.9316999999999</v>
      </c>
      <c r="U95" s="29">
        <f t="shared" ca="1" si="25"/>
        <v>12.071722197092399</v>
      </c>
    </row>
    <row r="96" spans="1:21" x14ac:dyDescent="0.25">
      <c r="A96" s="29" t="str">
        <f>_xlfn.SWITCH('Landing View'!$I$2,$F$1,F96,$K$1,K96,$L$1,L96,$M$1,M96)</f>
        <v>Captain America</v>
      </c>
      <c r="B96" s="13" t="str">
        <f>IF(DATA[[#This Row],[US Number]]&gt;9900000000000,"Speculative",(IF(DATA[[#This Row],[US Number]]&gt;9900000000,"Backlog","Phasing")))</f>
        <v>Phasing</v>
      </c>
      <c r="C96" s="14">
        <v>44197</v>
      </c>
      <c r="D96" s="23">
        <f>IFERROR(VLOOKUP($I96,DATA_Contracts!$A$2:$I$150,4,FALSE),"")</f>
        <v>20028782</v>
      </c>
      <c r="E96" s="23" t="str">
        <f>IFERROR(VLOOKUP($I96,DATA_Contracts!$A$2:$I$150,5,FALSE),"")</f>
        <v>Earth Civilians</v>
      </c>
      <c r="F96" s="23" t="str">
        <f>IFERROR(VLOOKUP($I96,DATA_Contracts!$A$2:$I$150,6,FALSE),"")</f>
        <v>Civilians</v>
      </c>
      <c r="G96" s="29">
        <f>IFERROR(VLOOKUP($I96,DATA_Contracts!$A$2:$I$150,2,FALSE),"")</f>
        <v>940351708</v>
      </c>
      <c r="H96" s="29" t="str">
        <f>IFERROR(VLOOKUP($I96,DATA_Contracts!$A$2:$I$150,3,FALSE),"")</f>
        <v>Excelsior (see Loners)</v>
      </c>
      <c r="I96" s="13">
        <v>940351708</v>
      </c>
      <c r="J96" s="29" t="str">
        <f>IFERROR(VLOOKUP($I96,DATA_Contracts!$A$2:$I$150,3,FALSE),"")</f>
        <v>Excelsior (see Loners)</v>
      </c>
      <c r="K96" s="29" t="str">
        <f>IFERROR(VLOOKUP($I96,DATA_Contracts!$A$2:$I$150,7,FALSE),"")</f>
        <v>2. World Security</v>
      </c>
      <c r="L96" s="29" t="str">
        <f>IFERROR(VLOOKUP($I96,DATA_Contracts!$A$2:$I$150,8,FALSE),"")</f>
        <v>Security</v>
      </c>
      <c r="M96" s="29" t="str">
        <f>IFERROR(VLOOKUP($I96,DATA_Contracts!$A$2:$I$81,9,FALSE),"")</f>
        <v>Captain America</v>
      </c>
      <c r="N96" s="23">
        <f t="shared" ca="1" si="21"/>
        <v>33</v>
      </c>
      <c r="O96" s="15">
        <f ca="1">DATA[[#This Row],[Revenue Plan]]*(RANDBETWEEN(5,50)/100)</f>
        <v>10.23</v>
      </c>
      <c r="P96" s="31">
        <f t="shared" ca="1" si="22"/>
        <v>0.31</v>
      </c>
      <c r="Q96" s="15">
        <v>46.611431999999994</v>
      </c>
      <c r="R96" s="11">
        <v>9.4378419246807823</v>
      </c>
      <c r="S96" s="29">
        <v>0.20247912410587993</v>
      </c>
      <c r="T96" s="29">
        <f t="shared" ca="1" si="24"/>
        <v>13.611431999999994</v>
      </c>
      <c r="U96" s="29">
        <f t="shared" ca="1" si="25"/>
        <v>-0.79215807531921811</v>
      </c>
    </row>
    <row r="97" spans="1:21" x14ac:dyDescent="0.25">
      <c r="A97" s="29" t="str">
        <f>_xlfn.SWITCH('Landing View'!$I$2,$F$1,F97,$K$1,K97,$L$1,L97,$M$1,M97)</f>
        <v>Captain America</v>
      </c>
      <c r="B97" s="13" t="str">
        <f>IF(DATA[[#This Row],[US Number]]&gt;9900000000000,"Speculative",(IF(DATA[[#This Row],[US Number]]&gt;9900000000,"Backlog","Phasing")))</f>
        <v>Phasing</v>
      </c>
      <c r="C97" s="14">
        <v>44197</v>
      </c>
      <c r="D97" s="23">
        <f>IFERROR(VLOOKUP($I97,DATA_Contracts!$A$2:$I$150,4,FALSE),"")</f>
        <v>20028782</v>
      </c>
      <c r="E97" s="23" t="str">
        <f>IFERROR(VLOOKUP($I97,DATA_Contracts!$A$2:$I$150,5,FALSE),"")</f>
        <v>Earth Civilians</v>
      </c>
      <c r="F97" s="23" t="str">
        <f>IFERROR(VLOOKUP($I97,DATA_Contracts!$A$2:$I$150,6,FALSE),"")</f>
        <v>Civilians</v>
      </c>
      <c r="G97" s="29">
        <f>IFERROR(VLOOKUP($I97,DATA_Contracts!$A$2:$I$150,2,FALSE),"")</f>
        <v>940351708</v>
      </c>
      <c r="H97" s="29" t="str">
        <f>IFERROR(VLOOKUP($I97,DATA_Contracts!$A$2:$I$150,3,FALSE),"")</f>
        <v>Excelsior (see Loners)</v>
      </c>
      <c r="I97" s="13">
        <v>940351708</v>
      </c>
      <c r="J97" s="29" t="str">
        <f>IFERROR(VLOOKUP($I97,DATA_Contracts!$A$2:$I$150,3,FALSE),"")</f>
        <v>Excelsior (see Loners)</v>
      </c>
      <c r="K97" s="29" t="str">
        <f>IFERROR(VLOOKUP($I97,DATA_Contracts!$A$2:$I$150,7,FALSE),"")</f>
        <v>2. World Security</v>
      </c>
      <c r="L97" s="29" t="str">
        <f>IFERROR(VLOOKUP($I97,DATA_Contracts!$A$2:$I$150,8,FALSE),"")</f>
        <v>Security</v>
      </c>
      <c r="M97" s="29" t="str">
        <f>IFERROR(VLOOKUP($I97,DATA_Contracts!$A$2:$I$81,9,FALSE),"")</f>
        <v>Captain America</v>
      </c>
      <c r="N97" s="23">
        <f t="shared" ca="1" si="21"/>
        <v>34</v>
      </c>
      <c r="O97" s="15">
        <f ca="1">DATA[[#This Row],[Revenue Plan]]*(RANDBETWEEN(5,50)/100)</f>
        <v>15.64</v>
      </c>
      <c r="P97" s="31">
        <f t="shared" ca="1" si="22"/>
        <v>0.46</v>
      </c>
      <c r="Q97" s="15">
        <v>50.495717999999997</v>
      </c>
      <c r="R97" s="11">
        <v>10.224328751737517</v>
      </c>
      <c r="S97" s="29">
        <v>0.20247912410587998</v>
      </c>
      <c r="T97" s="29">
        <f t="shared" ca="1" si="24"/>
        <v>16.495717999999997</v>
      </c>
      <c r="U97" s="29">
        <f t="shared" ca="1" si="25"/>
        <v>-5.415671248262484</v>
      </c>
    </row>
    <row r="98" spans="1:21" x14ac:dyDescent="0.25">
      <c r="A98" s="29" t="str">
        <f>_xlfn.SWITCH('Landing View'!$I$2,$F$1,F98,$K$1,K98,$L$1,L98,$M$1,M98)</f>
        <v>Iron Man</v>
      </c>
      <c r="B98" s="13" t="str">
        <f>IF(DATA[[#This Row],[US Number]]&gt;9900000000000,"Speculative",(IF(DATA[[#This Row],[US Number]]&gt;9900000000,"Backlog","Phasing")))</f>
        <v>Phasing</v>
      </c>
      <c r="C98" s="14">
        <v>44197</v>
      </c>
      <c r="D98" s="23">
        <f>IFERROR(VLOOKUP($I98,DATA_Contracts!$A$2:$I$150,4,FALSE),"")</f>
        <v>20028782</v>
      </c>
      <c r="E98" s="23" t="str">
        <f>IFERROR(VLOOKUP($I98,DATA_Contracts!$A$2:$I$150,5,FALSE),"")</f>
        <v>Earth Civilians</v>
      </c>
      <c r="F98" s="23" t="str">
        <f>IFERROR(VLOOKUP($I98,DATA_Contracts!$A$2:$I$150,6,FALSE),"")</f>
        <v>Civilians</v>
      </c>
      <c r="G98" s="29">
        <f>IFERROR(VLOOKUP($I98,DATA_Contracts!$A$2:$I$150,2,FALSE),"")</f>
        <v>940352208</v>
      </c>
      <c r="H98" s="29" t="str">
        <f>IFERROR(VLOOKUP($I98,DATA_Contracts!$A$2:$I$150,3,FALSE),"")</f>
        <v>New Men</v>
      </c>
      <c r="I98" s="13">
        <v>940352208</v>
      </c>
      <c r="J98" s="29" t="str">
        <f>IFERROR(VLOOKUP($I98,DATA_Contracts!$A$2:$I$150,3,FALSE),"")</f>
        <v>New Men</v>
      </c>
      <c r="K98" s="29" t="str">
        <f>IFERROR(VLOOKUP($I98,DATA_Contracts!$A$2:$I$150,7,FALSE),"")</f>
        <v>2. World Security</v>
      </c>
      <c r="L98" s="29" t="str">
        <f>IFERROR(VLOOKUP($I98,DATA_Contracts!$A$2:$I$150,8,FALSE),"")</f>
        <v>Security</v>
      </c>
      <c r="M98" s="29" t="str">
        <f>IFERROR(VLOOKUP($I98,DATA_Contracts!$A$2:$I$81,9,FALSE),"")</f>
        <v>Iron Man</v>
      </c>
      <c r="N98" s="23">
        <f t="shared" ca="1" si="21"/>
        <v>12</v>
      </c>
      <c r="O98" s="15">
        <f ca="1">DATA[[#This Row],[Revenue Plan]]*(RANDBETWEEN(5,50)/100)</f>
        <v>3.84</v>
      </c>
      <c r="P98" s="31">
        <f t="shared" ca="1" si="22"/>
        <v>0.32</v>
      </c>
      <c r="Q98" s="15">
        <v>52.1243699999999</v>
      </c>
      <c r="R98" s="11">
        <v>21.612950079898802</v>
      </c>
      <c r="S98" s="29">
        <v>0.41464194348821565</v>
      </c>
      <c r="T98" s="29">
        <f t="shared" ca="1" si="24"/>
        <v>40.1243699999999</v>
      </c>
      <c r="U98" s="29">
        <f t="shared" ca="1" si="25"/>
        <v>17.772950079898802</v>
      </c>
    </row>
    <row r="99" spans="1:21" x14ac:dyDescent="0.25">
      <c r="A99" s="29" t="str">
        <f>_xlfn.SWITCH('Landing View'!$I$2,$F$1,F99,$K$1,K99,$L$1,L99,$M$1,M99)</f>
        <v>Captain America</v>
      </c>
      <c r="B99" s="13" t="str">
        <f>IF(DATA[[#This Row],[US Number]]&gt;9900000000000,"Speculative",(IF(DATA[[#This Row],[US Number]]&gt;9900000000,"Backlog","Phasing")))</f>
        <v>Phasing</v>
      </c>
      <c r="C99" s="14">
        <v>44197</v>
      </c>
      <c r="D99" s="23">
        <f>IFERROR(VLOOKUP($I99,DATA_Contracts!$A$2:$I$150,4,FALSE),"")</f>
        <v>7847054</v>
      </c>
      <c r="E99" s="23" t="str">
        <f>IFERROR(VLOOKUP($I99,DATA_Contracts!$A$2:$I$150,5,FALSE),"")</f>
        <v>Public Organization</v>
      </c>
      <c r="F99" s="23" t="str">
        <f>IFERROR(VLOOKUP($I99,DATA_Contracts!$A$2:$I$150,6,FALSE),"")</f>
        <v>Organization</v>
      </c>
      <c r="G99" s="29">
        <f>IFERROR(VLOOKUP($I99,DATA_Contracts!$A$2:$I$150,2,FALSE),"")</f>
        <v>940314339</v>
      </c>
      <c r="H99" s="29" t="str">
        <f>IFERROR(VLOOKUP($I99,DATA_Contracts!$A$2:$I$150,3,FALSE),"")</f>
        <v>Vault</v>
      </c>
      <c r="I99" s="13">
        <v>940314339</v>
      </c>
      <c r="J99" s="29" t="str">
        <f>IFERROR(VLOOKUP($I99,DATA_Contracts!$A$2:$I$150,3,FALSE),"")</f>
        <v>Vault</v>
      </c>
      <c r="K99" s="29" t="str">
        <f>IFERROR(VLOOKUP($I99,DATA_Contracts!$A$2:$I$150,7,FALSE),"")</f>
        <v>2. World Security</v>
      </c>
      <c r="L99" s="29" t="str">
        <f>IFERROR(VLOOKUP($I99,DATA_Contracts!$A$2:$I$150,8,FALSE),"")</f>
        <v>Security</v>
      </c>
      <c r="M99" s="29" t="str">
        <f>IFERROR(VLOOKUP($I99,DATA_Contracts!$A$2:$I$81,9,FALSE),"")</f>
        <v>Captain America</v>
      </c>
      <c r="N99" s="23">
        <f t="shared" ca="1" si="21"/>
        <v>27</v>
      </c>
      <c r="O99" s="15">
        <f ca="1">DATA[[#This Row],[Revenue Plan]]*(RANDBETWEEN(5,50)/100)</f>
        <v>11.069999999999999</v>
      </c>
      <c r="P99" s="31">
        <f t="shared" ca="1" si="22"/>
        <v>0.40999999999999992</v>
      </c>
      <c r="Q99" s="15">
        <v>80.361300480000011</v>
      </c>
      <c r="R99" s="11">
        <v>18.297844259286808</v>
      </c>
      <c r="S99" s="29">
        <v>0.2276947255705587</v>
      </c>
      <c r="T99" s="29">
        <f t="shared" ca="1" si="24"/>
        <v>53.361300480000011</v>
      </c>
      <c r="U99" s="29">
        <f t="shared" ca="1" si="25"/>
        <v>7.22784425928681</v>
      </c>
    </row>
    <row r="100" spans="1:21" x14ac:dyDescent="0.25">
      <c r="A100" s="29" t="str">
        <f>_xlfn.SWITCH('Landing View'!$I$2,$F$1,F100,$K$1,K100,$L$1,L100,$M$1,M100)</f>
        <v>Iron Man</v>
      </c>
      <c r="B100" s="13" t="str">
        <f>IF(DATA[[#This Row],[US Number]]&gt;9900000000000,"Speculative",(IF(DATA[[#This Row],[US Number]]&gt;9900000000,"Backlog","Phasing")))</f>
        <v>Phasing</v>
      </c>
      <c r="C100" s="14">
        <v>44197</v>
      </c>
      <c r="D100" s="23">
        <f>IFERROR(VLOOKUP($I100,DATA_Contracts!$A$2:$I$150,4,FALSE),"")</f>
        <v>7847054</v>
      </c>
      <c r="E100" s="23" t="str">
        <f>IFERROR(VLOOKUP($I100,DATA_Contracts!$A$2:$I$150,5,FALSE),"")</f>
        <v>Public Organization</v>
      </c>
      <c r="F100" s="23" t="str">
        <f>IFERROR(VLOOKUP($I100,DATA_Contracts!$A$2:$I$150,6,FALSE),"")</f>
        <v>Organization</v>
      </c>
      <c r="G100" s="29">
        <f>IFERROR(VLOOKUP($I100,DATA_Contracts!$A$2:$I$150,2,FALSE),"")</f>
        <v>940314050</v>
      </c>
      <c r="H100" s="29" t="str">
        <f>IFERROR(VLOOKUP($I100,DATA_Contracts!$A$2:$I$150,3,FALSE),"")</f>
        <v>Future Foundation</v>
      </c>
      <c r="I100" s="13">
        <v>940314050</v>
      </c>
      <c r="J100" s="29" t="str">
        <f>IFERROR(VLOOKUP($I100,DATA_Contracts!$A$2:$I$150,3,FALSE),"")</f>
        <v>Future Foundation</v>
      </c>
      <c r="K100" s="29" t="str">
        <f>IFERROR(VLOOKUP($I100,DATA_Contracts!$A$2:$I$150,7,FALSE),"")</f>
        <v>2. World Security</v>
      </c>
      <c r="L100" s="29" t="str">
        <f>IFERROR(VLOOKUP($I100,DATA_Contracts!$A$2:$I$150,8,FALSE),"")</f>
        <v>Security</v>
      </c>
      <c r="M100" s="29" t="str">
        <f>IFERROR(VLOOKUP($I100,DATA_Contracts!$A$2:$I$81,9,FALSE),"")</f>
        <v>Iron Man</v>
      </c>
      <c r="N100" s="23">
        <f t="shared" ca="1" si="21"/>
        <v>7</v>
      </c>
      <c r="O100" s="15">
        <f ca="1">DATA[[#This Row],[Revenue Plan]]*(RANDBETWEEN(5,50)/100)</f>
        <v>2.8699999999999997</v>
      </c>
      <c r="P100" s="31">
        <f t="shared" ca="1" si="22"/>
        <v>0.41</v>
      </c>
      <c r="Q100" s="15">
        <v>56.711294157344199</v>
      </c>
      <c r="R100" s="11">
        <v>13.1980829925858</v>
      </c>
      <c r="S100" s="29">
        <v>0.23272406649666674</v>
      </c>
      <c r="T100" s="29">
        <f t="shared" ca="1" si="24"/>
        <v>49.711294157344199</v>
      </c>
      <c r="U100" s="29">
        <f t="shared" ca="1" si="25"/>
        <v>10.3280829925858</v>
      </c>
    </row>
    <row r="101" spans="1:21" x14ac:dyDescent="0.25">
      <c r="A101" s="29" t="str">
        <f>_xlfn.SWITCH('Landing View'!$I$2,$F$1,F101,$K$1,K101,$L$1,L101,$M$1,M101)</f>
        <v>Captain America</v>
      </c>
      <c r="B101" s="13" t="str">
        <f>IF(DATA[[#This Row],[US Number]]&gt;9900000000000,"Speculative",(IF(DATA[[#This Row],[US Number]]&gt;9900000000,"Backlog","Phasing")))</f>
        <v>Phasing</v>
      </c>
      <c r="C101" s="14">
        <v>44197</v>
      </c>
      <c r="D101" s="23">
        <f>IFERROR(VLOOKUP($I101,DATA_Contracts!$A$2:$I$150,4,FALSE),"")</f>
        <v>20028782</v>
      </c>
      <c r="E101" s="23" t="str">
        <f>IFERROR(VLOOKUP($I101,DATA_Contracts!$A$2:$I$150,5,FALSE),"")</f>
        <v>Earth Civilians</v>
      </c>
      <c r="F101" s="23" t="str">
        <f>IFERROR(VLOOKUP($I101,DATA_Contracts!$A$2:$I$150,6,FALSE),"")</f>
        <v>Civilians</v>
      </c>
      <c r="G101" s="29">
        <f>IFERROR(VLOOKUP($I101,DATA_Contracts!$A$2:$I$150,2,FALSE),"")</f>
        <v>940314339</v>
      </c>
      <c r="H101" s="29" t="str">
        <f>IFERROR(VLOOKUP($I101,DATA_Contracts!$A$2:$I$150,3,FALSE),"")</f>
        <v>Lebeau Clan</v>
      </c>
      <c r="I101" s="11">
        <v>940336783</v>
      </c>
      <c r="J101" s="29" t="str">
        <f>IFERROR(VLOOKUP($I101,DATA_Contracts!$A$2:$I$150,3,FALSE),"")</f>
        <v>Lebeau Clan</v>
      </c>
      <c r="K101" s="29" t="str">
        <f>IFERROR(VLOOKUP($I101,DATA_Contracts!$A$2:$I$150,7,FALSE),"")</f>
        <v>2. World Security</v>
      </c>
      <c r="L101" s="29" t="str">
        <f>IFERROR(VLOOKUP($I101,DATA_Contracts!$A$2:$I$150,8,FALSE),"")</f>
        <v>Security</v>
      </c>
      <c r="M101" s="29" t="str">
        <f>IFERROR(VLOOKUP($I101,DATA_Contracts!$A$2:$I$81,9,FALSE),"")</f>
        <v>Captain America</v>
      </c>
      <c r="N101" s="23">
        <f t="shared" ca="1" si="21"/>
        <v>27</v>
      </c>
      <c r="O101" s="15">
        <f ca="1">DATA[[#This Row],[Revenue Plan]]*(RANDBETWEEN(5,50)/100)</f>
        <v>12.15</v>
      </c>
      <c r="Q101" s="15">
        <v>68.098062462083575</v>
      </c>
      <c r="R101" s="11">
        <v>10.672428360679909</v>
      </c>
      <c r="S101" s="29">
        <v>0.15672146864122935</v>
      </c>
      <c r="T101" s="29">
        <v>0</v>
      </c>
      <c r="U101" s="29">
        <v>0</v>
      </c>
    </row>
    <row r="102" spans="1:21" x14ac:dyDescent="0.25">
      <c r="A102" s="29" t="str">
        <f>_xlfn.SWITCH('Landing View'!$I$2,$F$1,F102,$K$1,K102,$L$1,L102,$M$1,M102)</f>
        <v>Captain America</v>
      </c>
      <c r="B102" s="13" t="str">
        <f>IF(DATA[[#This Row],[US Number]]&gt;9900000000000,"Speculative",(IF(DATA[[#This Row],[US Number]]&gt;9900000000,"Backlog","Phasing")))</f>
        <v>Phasing</v>
      </c>
      <c r="C102" s="14">
        <v>44197</v>
      </c>
      <c r="D102" s="23">
        <f>IFERROR(VLOOKUP($I102,DATA_Contracts!$A$2:$I$150,4,FALSE),"")</f>
        <v>20028782</v>
      </c>
      <c r="E102" s="23" t="str">
        <f>IFERROR(VLOOKUP($I102,DATA_Contracts!$A$2:$I$150,5,FALSE),"")</f>
        <v>Earth Civilians</v>
      </c>
      <c r="F102" s="23" t="str">
        <f>IFERROR(VLOOKUP($I102,DATA_Contracts!$A$2:$I$150,6,FALSE),"")</f>
        <v>Civilians</v>
      </c>
      <c r="G102" s="29">
        <f>IFERROR(VLOOKUP($I102,DATA_Contracts!$A$2:$I$150,2,FALSE),"")</f>
        <v>940314339</v>
      </c>
      <c r="H102" s="29" t="str">
        <f>IFERROR(VLOOKUP($I102,DATA_Contracts!$A$2:$I$150,3,FALSE),"")</f>
        <v>Super-Axis</v>
      </c>
      <c r="I102" s="11">
        <v>940341188</v>
      </c>
      <c r="J102" s="29" t="str">
        <f>IFERROR(VLOOKUP($I102,DATA_Contracts!$A$2:$I$150,3,FALSE),"")</f>
        <v>Super-Axis</v>
      </c>
      <c r="K102" s="29" t="str">
        <f>IFERROR(VLOOKUP($I102,DATA_Contracts!$A$2:$I$150,7,FALSE),"")</f>
        <v>2. World Security</v>
      </c>
      <c r="L102" s="29" t="str">
        <f>IFERROR(VLOOKUP($I102,DATA_Contracts!$A$2:$I$150,8,FALSE),"")</f>
        <v>Security</v>
      </c>
      <c r="M102" s="29" t="str">
        <f>IFERROR(VLOOKUP($I102,DATA_Contracts!$A$2:$I$81,9,FALSE),"")</f>
        <v>Captain America</v>
      </c>
      <c r="N102" s="23">
        <f t="shared" ca="1" si="21"/>
        <v>13</v>
      </c>
      <c r="O102" s="15">
        <f ca="1">DATA[[#This Row],[Revenue Plan]]*(RANDBETWEEN(5,50)/100)</f>
        <v>5.72</v>
      </c>
      <c r="Q102" s="15">
        <v>26.175966286215935</v>
      </c>
      <c r="R102" s="11">
        <v>4.7656247566577923</v>
      </c>
      <c r="S102" s="29">
        <v>0.18206108246583944</v>
      </c>
    </row>
    <row r="103" spans="1:21" s="11" customFormat="1" x14ac:dyDescent="0.25">
      <c r="A103" s="29" t="str">
        <f>_xlfn.SWITCH('Landing View'!$I$2,$F$1,F103,$K$1,K103,$L$1,L103,$M$1,M103)</f>
        <v>Captain America</v>
      </c>
      <c r="B103" s="13" t="str">
        <f>IF(DATA[[#This Row],[US Number]]&gt;9900000000000,"Speculative",(IF(DATA[[#This Row],[US Number]]&gt;9900000000,"Backlog","Phasing")))</f>
        <v>Phasing</v>
      </c>
      <c r="C103" s="16">
        <v>44197</v>
      </c>
      <c r="D103" s="23">
        <f>IFERROR(VLOOKUP($I103,DATA_Contracts!$A$2:$I$150,4,FALSE),"")</f>
        <v>20028782</v>
      </c>
      <c r="E103" s="23" t="str">
        <f>IFERROR(VLOOKUP($I103,DATA_Contracts!$A$2:$I$150,5,FALSE),"")</f>
        <v>Earth Civilians</v>
      </c>
      <c r="F103" s="23" t="str">
        <f>IFERROR(VLOOKUP($I103,DATA_Contracts!$A$2:$I$150,6,FALSE),"")</f>
        <v>Civilians</v>
      </c>
      <c r="G103" s="29">
        <f>IFERROR(VLOOKUP($I103,DATA_Contracts!$A$2:$I$150,2,FALSE),"")</f>
        <v>940314049</v>
      </c>
      <c r="H103" s="29" t="str">
        <f>IFERROR(VLOOKUP($I103,DATA_Contracts!$A$2:$I$150,3,FALSE),"")</f>
        <v>Terror Inc.</v>
      </c>
      <c r="I103" s="13">
        <v>940194177</v>
      </c>
      <c r="J103" s="29" t="str">
        <f>IFERROR(VLOOKUP($I103,DATA_Contracts!$A$2:$I$150,3,FALSE),"")</f>
        <v>Terror Inc.</v>
      </c>
      <c r="K103" s="29" t="str">
        <f>IFERROR(VLOOKUP($I103,DATA_Contracts!$A$2:$I$150,7,FALSE),"")</f>
        <v>2. World Security</v>
      </c>
      <c r="L103" s="29" t="str">
        <f>IFERROR(VLOOKUP($I103,DATA_Contracts!$A$2:$I$150,8,FALSE),"")</f>
        <v>Security</v>
      </c>
      <c r="M103" s="29" t="str">
        <f>IFERROR(VLOOKUP($I103,DATA_Contracts!$A$2:$I$81,9,FALSE),"")</f>
        <v>Captain America</v>
      </c>
      <c r="N103" s="23">
        <f t="shared" ref="N103:N105" ca="1" si="26">RANDBETWEEN(5,35)</f>
        <v>19</v>
      </c>
      <c r="O103" s="15">
        <f ca="1">DATA[[#This Row],[Revenue Plan]]*(RANDBETWEEN(5,50)/100)</f>
        <v>9.31</v>
      </c>
      <c r="P103" s="29">
        <f t="shared" ref="P103:P104" ca="1" si="27">IFERROR(O103/N103,0)</f>
        <v>0.49000000000000005</v>
      </c>
      <c r="Q103" s="15">
        <v>4.7847569335982465</v>
      </c>
      <c r="R103" s="11">
        <v>0.89337946482325203</v>
      </c>
      <c r="S103" s="29">
        <v>0.18671365697805892</v>
      </c>
      <c r="T103" s="29">
        <v>0</v>
      </c>
      <c r="U103" s="29">
        <v>0</v>
      </c>
    </row>
    <row r="104" spans="1:21" s="11" customFormat="1" x14ac:dyDescent="0.25">
      <c r="A104" s="29" t="str">
        <f>_xlfn.SWITCH('Landing View'!$I$2,$F$1,F104,$K$1,K104,$L$1,L104,$M$1,M104)</f>
        <v>Captain America</v>
      </c>
      <c r="B104" s="13" t="str">
        <f>IF(DATA[[#This Row],[US Number]]&gt;9900000000000,"Speculative",(IF(DATA[[#This Row],[US Number]]&gt;9900000000,"Backlog","Phasing")))</f>
        <v>Phasing</v>
      </c>
      <c r="C104" s="16">
        <v>44197</v>
      </c>
      <c r="D104" s="23">
        <f>IFERROR(VLOOKUP($I104,DATA_Contracts!$A$2:$I$150,4,FALSE),"")</f>
        <v>20028782</v>
      </c>
      <c r="E104" s="23" t="str">
        <f>IFERROR(VLOOKUP($I104,DATA_Contracts!$A$2:$I$150,5,FALSE),"")</f>
        <v>Earth Civilians</v>
      </c>
      <c r="F104" s="23" t="str">
        <f>IFERROR(VLOOKUP($I104,DATA_Contracts!$A$2:$I$150,6,FALSE),"")</f>
        <v>Civilians</v>
      </c>
      <c r="G104" s="29">
        <f>IFERROR(VLOOKUP($I104,DATA_Contracts!$A$2:$I$150,2,FALSE),"")</f>
        <v>940314049</v>
      </c>
      <c r="H104" s="29" t="str">
        <f>IFERROR(VLOOKUP($I104,DATA_Contracts!$A$2:$I$150,3,FALSE),"")</f>
        <v>Delta Network</v>
      </c>
      <c r="I104" s="13">
        <v>940191969</v>
      </c>
      <c r="J104" s="29" t="str">
        <f>IFERROR(VLOOKUP($I104,DATA_Contracts!$A$2:$I$150,3,FALSE),"")</f>
        <v>Delta Network</v>
      </c>
      <c r="K104" s="29" t="str">
        <f>IFERROR(VLOOKUP($I104,DATA_Contracts!$A$2:$I$150,7,FALSE),"")</f>
        <v>2. World Security</v>
      </c>
      <c r="L104" s="29" t="str">
        <f>IFERROR(VLOOKUP($I104,DATA_Contracts!$A$2:$I$150,8,FALSE),"")</f>
        <v>Security</v>
      </c>
      <c r="M104" s="29" t="str">
        <f>IFERROR(VLOOKUP($I104,DATA_Contracts!$A$2:$I$81,9,FALSE),"")</f>
        <v>Captain America</v>
      </c>
      <c r="N104" s="23">
        <f t="shared" ca="1" si="26"/>
        <v>10</v>
      </c>
      <c r="O104" s="15">
        <f ca="1">DATA[[#This Row],[Revenue Plan]]*(RANDBETWEEN(5,50)/100)</f>
        <v>4.9000000000000004</v>
      </c>
      <c r="P104" s="29">
        <f t="shared" ca="1" si="27"/>
        <v>0.49000000000000005</v>
      </c>
      <c r="Q104" s="15">
        <v>34.82401295832512</v>
      </c>
      <c r="R104" s="11">
        <v>14.147834459197494</v>
      </c>
      <c r="S104" s="29">
        <v>0.406266632054399</v>
      </c>
      <c r="T104" s="29">
        <v>0</v>
      </c>
      <c r="U104" s="29">
        <v>0</v>
      </c>
    </row>
    <row r="105" spans="1:21" x14ac:dyDescent="0.25">
      <c r="A105" s="29" t="str">
        <f>_xlfn.SWITCH('Landing View'!$I$2,$F$1,F105,$K$1,K105,$L$1,L105,$M$1,M105)</f>
        <v>Black Widow</v>
      </c>
      <c r="B105" s="13" t="str">
        <f>IF(DATA[[#This Row],[US Number]]&gt;9900000000000,"Speculative",(IF(DATA[[#This Row],[US Number]]&gt;9900000000,"Backlog","Phasing")))</f>
        <v>Phasing</v>
      </c>
      <c r="C105" s="16">
        <v>44197</v>
      </c>
      <c r="D105" s="23">
        <f>IFERROR(VLOOKUP($I105,DATA_Contracts!$A$2:$I$150,4,FALSE),"")</f>
        <v>13605106</v>
      </c>
      <c r="E105" s="23" t="str">
        <f>IFERROR(VLOOKUP($I105,DATA_Contracts!$A$2:$I$150,5,FALSE),"")</f>
        <v>US Government</v>
      </c>
      <c r="F105" s="23" t="str">
        <f>IFERROR(VLOOKUP($I105,DATA_Contracts!$A$2:$I$150,6,FALSE),"")</f>
        <v>Government</v>
      </c>
      <c r="G105" s="29">
        <f>IFERROR(VLOOKUP($I105,DATA_Contracts!$A$2:$I$150,2,FALSE),"")</f>
        <v>940354604</v>
      </c>
      <c r="H105" s="29" t="str">
        <f>IFERROR(VLOOKUP($I105,DATA_Contracts!$A$2:$I$150,3,FALSE),"")</f>
        <v>Micronauts</v>
      </c>
      <c r="I105" s="13">
        <v>940354604</v>
      </c>
      <c r="J105" s="29" t="str">
        <f>IFERROR(VLOOKUP($I105,DATA_Contracts!$A$2:$I$150,3,FALSE),"")</f>
        <v>Micronauts</v>
      </c>
      <c r="K105" s="29" t="str">
        <f>IFERROR(VLOOKUP($I105,DATA_Contracts!$A$2:$I$150,7,FALSE),"")</f>
        <v>3. Dethrone tyranny</v>
      </c>
      <c r="L105" s="29" t="str">
        <f>IFERROR(VLOOKUP($I105,DATA_Contracts!$A$2:$I$150,8,FALSE),"")</f>
        <v>Political</v>
      </c>
      <c r="M105" s="29" t="str">
        <f>IFERROR(VLOOKUP($I105,DATA_Contracts!$A$2:$I$81,9,FALSE),"")</f>
        <v>Black Widow</v>
      </c>
      <c r="N105" s="23">
        <f t="shared" ca="1" si="26"/>
        <v>16</v>
      </c>
      <c r="O105" s="15">
        <f ca="1">DATA[[#This Row],[Revenue Plan]]*(RANDBETWEEN(5,50)/100)</f>
        <v>5.28</v>
      </c>
      <c r="P105" s="29">
        <f ca="1">IFERROR(O105/N105,0)</f>
        <v>0.33</v>
      </c>
      <c r="Q105" s="15">
        <v>30.333179645223098</v>
      </c>
      <c r="R105" s="11">
        <v>0.49853956900200502</v>
      </c>
      <c r="S105" s="29">
        <v>1.6435453679202919E-2</v>
      </c>
      <c r="T105" s="29">
        <f ca="1">Q105-N105</f>
        <v>14.333179645223098</v>
      </c>
      <c r="U105" s="29">
        <f ca="1">R105-O105</f>
        <v>-4.7814604309979956</v>
      </c>
    </row>
    <row r="106" spans="1:21" ht="15" customHeight="1" x14ac:dyDescent="0.25">
      <c r="A106" s="29" t="str">
        <f>_xlfn.SWITCH('Landing View'!$I$2,$F$1,F106,$K$1,K106,$L$1,L106,$M$1,M106)</f>
        <v>Other</v>
      </c>
      <c r="B106" s="24" t="s">
        <v>13</v>
      </c>
      <c r="C106" s="25">
        <v>44348</v>
      </c>
      <c r="D106" s="23">
        <f>IFERROR(VLOOKUP($I106,DATA_Contracts!$A$2:$I$150,4,FALSE),"")</f>
        <v>7847054</v>
      </c>
      <c r="E106" s="23" t="str">
        <f>IFERROR(VLOOKUP($I106,DATA_Contracts!$A$2:$I$150,5,FALSE),"")</f>
        <v>Public Organization</v>
      </c>
      <c r="F106" s="23" t="str">
        <f>IFERROR(VLOOKUP($I106,DATA_Contracts!$A$2:$I$150,6,FALSE),"")</f>
        <v>Organization</v>
      </c>
      <c r="G106" s="29">
        <f>IFERROR(VLOOKUP($I106,DATA_Contracts!$A$2:$I$150,2,FALSE),"")</f>
        <v>940314339</v>
      </c>
      <c r="H106" s="29" t="str">
        <f>IFERROR(VLOOKUP($I106,DATA_Contracts!$A$2:$I$150,3,FALSE),"")</f>
        <v>Fearsome Foursome</v>
      </c>
      <c r="I106" s="24">
        <v>940345610</v>
      </c>
      <c r="J106" s="29" t="str">
        <f>IFERROR(VLOOKUP($I106,DATA_Contracts!$A$2:$I$150,3,FALSE),"")</f>
        <v>Fearsome Foursome</v>
      </c>
      <c r="K106" s="29" t="str">
        <f>IFERROR(VLOOKUP($I106,DATA_Contracts!$A$2:$I$150,7,FALSE),"")</f>
        <v>2. World Security</v>
      </c>
      <c r="L106" s="29" t="str">
        <f>IFERROR(VLOOKUP($I106,DATA_Contracts!$A$2:$I$150,8,FALSE),"")</f>
        <v>Security</v>
      </c>
      <c r="M106" s="29" t="str">
        <f>IFERROR(VLOOKUP($I106,DATA_Contracts!$A$2:$I$81,9,FALSE),"")</f>
        <v>Other</v>
      </c>
      <c r="N106" s="23">
        <f t="shared" ref="N106:N131" ca="1" si="28">RANDBETWEEN(5,35)</f>
        <v>16</v>
      </c>
      <c r="O106" s="15">
        <f ca="1">DATA[[#This Row],[Revenue Plan]]*(RANDBETWEEN(5,50)/100)</f>
        <v>2.4</v>
      </c>
      <c r="P106" s="29">
        <f t="shared" ref="P106:P147" ca="1" si="29">IFERROR(O106/N106,0)</f>
        <v>0.15</v>
      </c>
      <c r="Q106" s="24">
        <v>130.16499918171931</v>
      </c>
      <c r="R106" s="24">
        <v>14.037383682159334</v>
      </c>
      <c r="S106" s="29">
        <f t="shared" ref="S106:S147" si="30">IFERROR(R106/Q106,0)</f>
        <v>0.10784299750628185</v>
      </c>
      <c r="T106" s="29">
        <f t="shared" ref="T106:T147" ca="1" si="31">Q106-N106</f>
        <v>114.16499918171931</v>
      </c>
      <c r="U106" s="29">
        <f t="shared" ref="U106:U147" ca="1" si="32">R106-O106</f>
        <v>11.637383682159333</v>
      </c>
    </row>
    <row r="107" spans="1:21" x14ac:dyDescent="0.25">
      <c r="A107" s="29" t="str">
        <f>_xlfn.SWITCH('Landing View'!$I$2,$F$1,F107,$K$1,K107,$L$1,L107,$M$1,M107)</f>
        <v>Spiderman</v>
      </c>
      <c r="B107" s="24" t="s">
        <v>13</v>
      </c>
      <c r="C107" s="25">
        <v>44348</v>
      </c>
      <c r="D107" s="23">
        <f>IFERROR(VLOOKUP($I107,DATA_Contracts!$A$2:$I$150,4,FALSE),"")</f>
        <v>7951124</v>
      </c>
      <c r="E107" s="23" t="str">
        <f>IFERROR(VLOOKUP($I107,DATA_Contracts!$A$2:$I$150,5,FALSE),"")</f>
        <v>Secret Organizations</v>
      </c>
      <c r="F107" s="23" t="str">
        <f>IFERROR(VLOOKUP($I107,DATA_Contracts!$A$2:$I$150,6,FALSE),"")</f>
        <v>Organization</v>
      </c>
      <c r="G107" s="29">
        <f>IFERROR(VLOOKUP($I107,DATA_Contracts!$A$2:$I$150,2,FALSE),"")</f>
        <v>940355363</v>
      </c>
      <c r="H107" s="29" t="str">
        <f>IFERROR(VLOOKUP($I107,DATA_Contracts!$A$2:$I$150,3,FALSE),"")</f>
        <v>Zodiac</v>
      </c>
      <c r="I107" s="24">
        <v>940355363</v>
      </c>
      <c r="J107" s="29" t="str">
        <f>IFERROR(VLOOKUP($I107,DATA_Contracts!$A$2:$I$150,3,FALSE),"")</f>
        <v>Zodiac</v>
      </c>
      <c r="K107" s="29" t="str">
        <f>IFERROR(VLOOKUP($I107,DATA_Contracts!$A$2:$I$150,7,FALSE),"")</f>
        <v>3. Dethrone tyranny</v>
      </c>
      <c r="L107" s="29" t="str">
        <f>IFERROR(VLOOKUP($I107,DATA_Contracts!$A$2:$I$150,8,FALSE),"")</f>
        <v>Political</v>
      </c>
      <c r="M107" s="29" t="str">
        <f>IFERROR(VLOOKUP($I107,DATA_Contracts!$A$2:$I$81,9,FALSE),"")</f>
        <v>Spiderman</v>
      </c>
      <c r="N107" s="23">
        <f t="shared" ca="1" si="28"/>
        <v>32</v>
      </c>
      <c r="O107" s="15">
        <f ca="1">DATA[[#This Row],[Revenue Plan]]*(RANDBETWEEN(5,50)/100)</f>
        <v>4.4800000000000004</v>
      </c>
      <c r="P107" s="29">
        <f t="shared" ca="1" si="29"/>
        <v>0.14000000000000001</v>
      </c>
      <c r="Q107" s="24">
        <v>393.02600000000001</v>
      </c>
      <c r="R107" s="24">
        <v>-8.1155877999999806</v>
      </c>
      <c r="S107" s="29">
        <f t="shared" si="30"/>
        <v>-2.0648984545551644E-2</v>
      </c>
      <c r="T107" s="29">
        <f t="shared" ca="1" si="31"/>
        <v>361.02600000000001</v>
      </c>
      <c r="U107" s="29">
        <f t="shared" ca="1" si="32"/>
        <v>-12.595587799999981</v>
      </c>
    </row>
    <row r="108" spans="1:21" x14ac:dyDescent="0.25">
      <c r="A108" s="29" t="str">
        <f>_xlfn.SWITCH('Landing View'!$I$2,$F$1,F108,$K$1,K108,$L$1,L108,$M$1,M108)</f>
        <v>Captain America</v>
      </c>
      <c r="B108" s="24" t="s">
        <v>13</v>
      </c>
      <c r="C108" s="25">
        <v>44348</v>
      </c>
      <c r="D108" s="23">
        <f>IFERROR(VLOOKUP($I108,DATA_Contracts!$A$2:$I$150,4,FALSE),"")</f>
        <v>7847054</v>
      </c>
      <c r="E108" s="23" t="str">
        <f>IFERROR(VLOOKUP($I108,DATA_Contracts!$A$2:$I$150,5,FALSE),"")</f>
        <v>Public Organization</v>
      </c>
      <c r="F108" s="23" t="str">
        <f>IFERROR(VLOOKUP($I108,DATA_Contracts!$A$2:$I$150,6,FALSE),"")</f>
        <v>Organization</v>
      </c>
      <c r="G108" s="29">
        <f>IFERROR(VLOOKUP($I108,DATA_Contracts!$A$2:$I$150,2,FALSE),"")</f>
        <v>940314339</v>
      </c>
      <c r="H108" s="29" t="str">
        <f>IFERROR(VLOOKUP($I108,DATA_Contracts!$A$2:$I$150,3,FALSE),"")</f>
        <v>Vault</v>
      </c>
      <c r="I108" s="24">
        <v>940314339</v>
      </c>
      <c r="J108" s="29" t="str">
        <f>IFERROR(VLOOKUP($I108,DATA_Contracts!$A$2:$I$150,3,FALSE),"")</f>
        <v>Vault</v>
      </c>
      <c r="K108" s="29" t="str">
        <f>IFERROR(VLOOKUP($I108,DATA_Contracts!$A$2:$I$150,7,FALSE),"")</f>
        <v>2. World Security</v>
      </c>
      <c r="L108" s="29" t="str">
        <f>IFERROR(VLOOKUP($I108,DATA_Contracts!$A$2:$I$150,8,FALSE),"")</f>
        <v>Security</v>
      </c>
      <c r="M108" s="29" t="str">
        <f>IFERROR(VLOOKUP($I108,DATA_Contracts!$A$2:$I$81,9,FALSE),"")</f>
        <v>Captain America</v>
      </c>
      <c r="N108" s="23">
        <f t="shared" ca="1" si="28"/>
        <v>16</v>
      </c>
      <c r="O108" s="15">
        <f ca="1">DATA[[#This Row],[Revenue Plan]]*(RANDBETWEEN(5,50)/100)</f>
        <v>3.84</v>
      </c>
      <c r="P108" s="29">
        <f t="shared" ca="1" si="29"/>
        <v>0.24</v>
      </c>
      <c r="Q108" s="24">
        <v>76.022356479999999</v>
      </c>
      <c r="R108" s="24">
        <v>5.8291370568665597</v>
      </c>
      <c r="S108" s="29">
        <f t="shared" si="30"/>
        <v>7.6676616284580598E-2</v>
      </c>
      <c r="T108" s="29">
        <f t="shared" ca="1" si="31"/>
        <v>60.022356479999999</v>
      </c>
      <c r="U108" s="29">
        <f t="shared" ca="1" si="32"/>
        <v>1.9891370568665598</v>
      </c>
    </row>
    <row r="109" spans="1:21" x14ac:dyDescent="0.25">
      <c r="A109" s="29" t="str">
        <f>_xlfn.SWITCH('Landing View'!$I$2,$F$1,F109,$K$1,K109,$L$1,L109,$M$1,M109)</f>
        <v>Iron Man</v>
      </c>
      <c r="B109" s="24" t="s">
        <v>13</v>
      </c>
      <c r="C109" s="25">
        <v>44348</v>
      </c>
      <c r="D109" s="23">
        <f>IFERROR(VLOOKUP($I109,DATA_Contracts!$A$2:$I$150,4,FALSE),"")</f>
        <v>7847054</v>
      </c>
      <c r="E109" s="23" t="str">
        <f>IFERROR(VLOOKUP($I109,DATA_Contracts!$A$2:$I$150,5,FALSE),"")</f>
        <v>Public Organization</v>
      </c>
      <c r="F109" s="23" t="str">
        <f>IFERROR(VLOOKUP($I109,DATA_Contracts!$A$2:$I$150,6,FALSE),"")</f>
        <v>Organization</v>
      </c>
      <c r="G109" s="29">
        <f>IFERROR(VLOOKUP($I109,DATA_Contracts!$A$2:$I$150,2,FALSE),"")</f>
        <v>940314050</v>
      </c>
      <c r="H109" s="29" t="str">
        <f>IFERROR(VLOOKUP($I109,DATA_Contracts!$A$2:$I$150,3,FALSE),"")</f>
        <v>Future Foundation</v>
      </c>
      <c r="I109" s="24">
        <v>940314050</v>
      </c>
      <c r="J109" s="29" t="str">
        <f>IFERROR(VLOOKUP($I109,DATA_Contracts!$A$2:$I$150,3,FALSE),"")</f>
        <v>Future Foundation</v>
      </c>
      <c r="K109" s="29" t="str">
        <f>IFERROR(VLOOKUP($I109,DATA_Contracts!$A$2:$I$150,7,FALSE),"")</f>
        <v>2. World Security</v>
      </c>
      <c r="L109" s="29" t="str">
        <f>IFERROR(VLOOKUP($I109,DATA_Contracts!$A$2:$I$150,8,FALSE),"")</f>
        <v>Security</v>
      </c>
      <c r="M109" s="29" t="str">
        <f>IFERROR(VLOOKUP($I109,DATA_Contracts!$A$2:$I$81,9,FALSE),"")</f>
        <v>Iron Man</v>
      </c>
      <c r="N109" s="23">
        <f t="shared" ca="1" si="28"/>
        <v>5</v>
      </c>
      <c r="O109" s="15">
        <f ca="1">DATA[[#This Row],[Revenue Plan]]*(RANDBETWEEN(5,50)/100)</f>
        <v>0.25</v>
      </c>
      <c r="P109" s="29">
        <f t="shared" ca="1" si="29"/>
        <v>0.05</v>
      </c>
      <c r="Q109" s="24">
        <v>57.084618056644494</v>
      </c>
      <c r="R109" s="24">
        <v>19.059189524301601</v>
      </c>
      <c r="S109" s="29">
        <f t="shared" si="30"/>
        <v>0.33387609785510625</v>
      </c>
      <c r="T109" s="29">
        <f t="shared" ca="1" si="31"/>
        <v>52.084618056644494</v>
      </c>
      <c r="U109" s="29">
        <f t="shared" ca="1" si="32"/>
        <v>18.809189524301601</v>
      </c>
    </row>
    <row r="110" spans="1:21" x14ac:dyDescent="0.25">
      <c r="A110" s="29" t="str">
        <f>_xlfn.SWITCH('Landing View'!$I$2,$F$1,F110,$K$1,K110,$L$1,L110,$M$1,M110)</f>
        <v>Captain America</v>
      </c>
      <c r="B110" s="24" t="s">
        <v>13</v>
      </c>
      <c r="C110" s="25">
        <v>44348</v>
      </c>
      <c r="D110" s="23">
        <f>IFERROR(VLOOKUP($I110,DATA_Contracts!$A$2:$I$150,4,FALSE),"")</f>
        <v>10051562</v>
      </c>
      <c r="E110" s="23" t="str">
        <f>IFERROR(VLOOKUP($I110,DATA_Contracts!$A$2:$I$150,5,FALSE),"")</f>
        <v>EU Government</v>
      </c>
      <c r="F110" s="23" t="str">
        <f>IFERROR(VLOOKUP($I110,DATA_Contracts!$A$2:$I$150,6,FALSE),"")</f>
        <v>Europe</v>
      </c>
      <c r="G110" s="29">
        <f>IFERROR(VLOOKUP($I110,DATA_Contracts!$A$2:$I$150,2,FALSE),"")</f>
        <v>940219754</v>
      </c>
      <c r="H110" s="29" t="str">
        <f>IFERROR(VLOOKUP($I110,DATA_Contracts!$A$2:$I$150,3,FALSE),"")</f>
        <v>Wild Pack</v>
      </c>
      <c r="I110" s="24">
        <v>940219754</v>
      </c>
      <c r="J110" s="29" t="str">
        <f>IFERROR(VLOOKUP($I110,DATA_Contracts!$A$2:$I$150,3,FALSE),"")</f>
        <v>Wild Pack</v>
      </c>
      <c r="K110" s="29" t="str">
        <f>IFERROR(VLOOKUP($I110,DATA_Contracts!$A$2:$I$150,7,FALSE),"")</f>
        <v>2. World Security</v>
      </c>
      <c r="L110" s="29" t="str">
        <f>IFERROR(VLOOKUP($I110,DATA_Contracts!$A$2:$I$150,8,FALSE),"")</f>
        <v>Security</v>
      </c>
      <c r="M110" s="29" t="str">
        <f>IFERROR(VLOOKUP($I110,DATA_Contracts!$A$2:$I$81,9,FALSE),"")</f>
        <v>Captain America</v>
      </c>
      <c r="N110" s="23">
        <f t="shared" ca="1" si="28"/>
        <v>31</v>
      </c>
      <c r="O110" s="15">
        <f ca="1">DATA[[#This Row],[Revenue Plan]]*(RANDBETWEEN(5,50)/100)</f>
        <v>4.6499999999999995</v>
      </c>
      <c r="P110" s="29">
        <f t="shared" ca="1" si="29"/>
        <v>0.15</v>
      </c>
      <c r="Q110" s="24">
        <v>49.999997999999998</v>
      </c>
      <c r="R110" s="24">
        <v>8.5280457727713586</v>
      </c>
      <c r="S110" s="29">
        <f t="shared" si="30"/>
        <v>0.17056092227786407</v>
      </c>
      <c r="T110" s="29">
        <f t="shared" ca="1" si="31"/>
        <v>18.999997999999998</v>
      </c>
      <c r="U110" s="29">
        <f t="shared" ca="1" si="32"/>
        <v>3.8780457727713591</v>
      </c>
    </row>
    <row r="111" spans="1:21" x14ac:dyDescent="0.25">
      <c r="A111" s="29" t="str">
        <f>_xlfn.SWITCH('Landing View'!$I$2,$F$1,F111,$K$1,K111,$L$1,L111,$M$1,M111)</f>
        <v>Captain America</v>
      </c>
      <c r="B111" s="24" t="s">
        <v>13</v>
      </c>
      <c r="C111" s="25">
        <v>44348</v>
      </c>
      <c r="D111" s="23">
        <f>IFERROR(VLOOKUP($I111,DATA_Contracts!$A$2:$I$150,4,FALSE),"")</f>
        <v>20028782</v>
      </c>
      <c r="E111" s="23" t="str">
        <f>IFERROR(VLOOKUP($I111,DATA_Contracts!$A$2:$I$150,5,FALSE),"")</f>
        <v>Earth Civilians</v>
      </c>
      <c r="F111" s="23" t="str">
        <f>IFERROR(VLOOKUP($I111,DATA_Contracts!$A$2:$I$150,6,FALSE),"")</f>
        <v>Civilians</v>
      </c>
      <c r="G111" s="29">
        <f>IFERROR(VLOOKUP($I111,DATA_Contracts!$A$2:$I$150,2,FALSE),"")</f>
        <v>940351708</v>
      </c>
      <c r="H111" s="29" t="str">
        <f>IFERROR(VLOOKUP($I111,DATA_Contracts!$A$2:$I$150,3,FALSE),"")</f>
        <v>Excelsior (see Loners)</v>
      </c>
      <c r="I111" s="24">
        <v>940351708</v>
      </c>
      <c r="J111" s="29" t="str">
        <f>IFERROR(VLOOKUP($I111,DATA_Contracts!$A$2:$I$150,3,FALSE),"")</f>
        <v>Excelsior (see Loners)</v>
      </c>
      <c r="K111" s="29" t="str">
        <f>IFERROR(VLOOKUP($I111,DATA_Contracts!$A$2:$I$150,7,FALSE),"")</f>
        <v>2. World Security</v>
      </c>
      <c r="L111" s="29" t="str">
        <f>IFERROR(VLOOKUP($I111,DATA_Contracts!$A$2:$I$150,8,FALSE),"")</f>
        <v>Security</v>
      </c>
      <c r="M111" s="29" t="str">
        <f>IFERROR(VLOOKUP($I111,DATA_Contracts!$A$2:$I$81,9,FALSE),"")</f>
        <v>Captain America</v>
      </c>
      <c r="N111" s="23">
        <f t="shared" ca="1" si="28"/>
        <v>11</v>
      </c>
      <c r="O111" s="15">
        <f ca="1">DATA[[#This Row],[Revenue Plan]]*(RANDBETWEEN(5,50)/100)</f>
        <v>4.29</v>
      </c>
      <c r="P111" s="29">
        <f t="shared" ca="1" si="29"/>
        <v>0.39</v>
      </c>
      <c r="Q111" s="24">
        <v>97.10714999999999</v>
      </c>
      <c r="R111" s="24">
        <v>19.504945043067497</v>
      </c>
      <c r="S111" s="29">
        <f t="shared" si="30"/>
        <v>0.20086002980282605</v>
      </c>
      <c r="T111" s="29">
        <f t="shared" ca="1" si="31"/>
        <v>86.10714999999999</v>
      </c>
      <c r="U111" s="29">
        <f t="shared" ca="1" si="32"/>
        <v>15.214945043067498</v>
      </c>
    </row>
    <row r="112" spans="1:21" x14ac:dyDescent="0.25">
      <c r="A112" s="29" t="str">
        <f>_xlfn.SWITCH('Landing View'!$I$2,$F$1,F112,$K$1,K112,$L$1,L112,$M$1,M112)</f>
        <v>Captain America</v>
      </c>
      <c r="B112" s="24" t="s">
        <v>13</v>
      </c>
      <c r="C112" s="25">
        <v>44348</v>
      </c>
      <c r="D112" s="23">
        <f>IFERROR(VLOOKUP($I112,DATA_Contracts!$A$2:$I$150,4,FALSE),"")</f>
        <v>10051562</v>
      </c>
      <c r="E112" s="23" t="str">
        <f>IFERROR(VLOOKUP($I112,DATA_Contracts!$A$2:$I$150,5,FALSE),"")</f>
        <v>EU Government</v>
      </c>
      <c r="F112" s="23" t="str">
        <f>IFERROR(VLOOKUP($I112,DATA_Contracts!$A$2:$I$150,6,FALSE),"")</f>
        <v>Europe</v>
      </c>
      <c r="G112" s="29">
        <f>IFERROR(VLOOKUP($I112,DATA_Contracts!$A$2:$I$150,2,FALSE),"")</f>
        <v>940185383</v>
      </c>
      <c r="H112" s="29" t="str">
        <f>IFERROR(VLOOKUP($I112,DATA_Contracts!$A$2:$I$150,3,FALSE),"")</f>
        <v>The Garrison</v>
      </c>
      <c r="I112" s="24">
        <v>940185383</v>
      </c>
      <c r="J112" s="29" t="str">
        <f>IFERROR(VLOOKUP($I112,DATA_Contracts!$A$2:$I$150,3,FALSE),"")</f>
        <v>The Garrison</v>
      </c>
      <c r="K112" s="29" t="str">
        <f>IFERROR(VLOOKUP($I112,DATA_Contracts!$A$2:$I$150,7,FALSE),"")</f>
        <v>2. World Security</v>
      </c>
      <c r="L112" s="29" t="str">
        <f>IFERROR(VLOOKUP($I112,DATA_Contracts!$A$2:$I$150,8,FALSE),"")</f>
        <v>Security</v>
      </c>
      <c r="M112" s="29" t="str">
        <f>IFERROR(VLOOKUP($I112,DATA_Contracts!$A$2:$I$81,9,FALSE),"")</f>
        <v>Captain America</v>
      </c>
      <c r="N112" s="23">
        <f t="shared" ca="1" si="28"/>
        <v>34</v>
      </c>
      <c r="O112" s="15">
        <f ca="1">DATA[[#This Row],[Revenue Plan]]*(RANDBETWEEN(5,50)/100)</f>
        <v>12.24</v>
      </c>
      <c r="P112" s="29">
        <f t="shared" ca="1" si="29"/>
        <v>0.36</v>
      </c>
      <c r="Q112" s="24">
        <v>173.095</v>
      </c>
      <c r="R112" s="24">
        <v>62.120144533923501</v>
      </c>
      <c r="S112" s="29">
        <f t="shared" si="30"/>
        <v>0.35887890773230596</v>
      </c>
      <c r="T112" s="29">
        <f t="shared" ca="1" si="31"/>
        <v>139.095</v>
      </c>
      <c r="U112" s="29">
        <f t="shared" ca="1" si="32"/>
        <v>49.880144533923499</v>
      </c>
    </row>
    <row r="113" spans="1:21" x14ac:dyDescent="0.25">
      <c r="A113" s="29" t="str">
        <f>_xlfn.SWITCH('Landing View'!$I$2,$F$1,F113,$K$1,K113,$L$1,L113,$M$1,M113)</f>
        <v>Iron Man</v>
      </c>
      <c r="B113" s="24" t="s">
        <v>13</v>
      </c>
      <c r="C113" s="25">
        <v>44348</v>
      </c>
      <c r="D113" s="23">
        <f>IFERROR(VLOOKUP($I113,DATA_Contracts!$A$2:$I$150,4,FALSE),"")</f>
        <v>20028782</v>
      </c>
      <c r="E113" s="23" t="str">
        <f>IFERROR(VLOOKUP($I113,DATA_Contracts!$A$2:$I$150,5,FALSE),"")</f>
        <v>Earth Civilians</v>
      </c>
      <c r="F113" s="23" t="str">
        <f>IFERROR(VLOOKUP($I113,DATA_Contracts!$A$2:$I$150,6,FALSE),"")</f>
        <v>Civilians</v>
      </c>
      <c r="G113" s="29">
        <f>IFERROR(VLOOKUP($I113,DATA_Contracts!$A$2:$I$150,2,FALSE),"")</f>
        <v>940314053</v>
      </c>
      <c r="H113" s="29" t="str">
        <f>IFERROR(VLOOKUP($I113,DATA_Contracts!$A$2:$I$150,3,FALSE),"")</f>
        <v>League of Losers</v>
      </c>
      <c r="I113" s="24">
        <v>940314053</v>
      </c>
      <c r="J113" s="29" t="str">
        <f>IFERROR(VLOOKUP($I113,DATA_Contracts!$A$2:$I$150,3,FALSE),"")</f>
        <v>League of Losers</v>
      </c>
      <c r="K113" s="29" t="str">
        <f>IFERROR(VLOOKUP($I113,DATA_Contracts!$A$2:$I$150,7,FALSE),"")</f>
        <v>2. World Security</v>
      </c>
      <c r="L113" s="29" t="str">
        <f>IFERROR(VLOOKUP($I113,DATA_Contracts!$A$2:$I$150,8,FALSE),"")</f>
        <v>Security</v>
      </c>
      <c r="M113" s="29" t="str">
        <f>IFERROR(VLOOKUP($I113,DATA_Contracts!$A$2:$I$81,9,FALSE),"")</f>
        <v>Iron Man</v>
      </c>
      <c r="N113" s="23">
        <f t="shared" ca="1" si="28"/>
        <v>21</v>
      </c>
      <c r="O113" s="15">
        <f ca="1">DATA[[#This Row],[Revenue Plan]]*(RANDBETWEEN(5,50)/100)</f>
        <v>3.15</v>
      </c>
      <c r="P113" s="29">
        <f t="shared" ca="1" si="29"/>
        <v>0.15</v>
      </c>
      <c r="Q113" s="24">
        <v>40.1945684790972</v>
      </c>
      <c r="R113" s="24">
        <v>6.0295985653945996</v>
      </c>
      <c r="S113" s="29">
        <f t="shared" si="30"/>
        <v>0.15001028232285252</v>
      </c>
      <c r="T113" s="29">
        <f t="shared" ca="1" si="31"/>
        <v>19.1945684790972</v>
      </c>
      <c r="U113" s="29">
        <f t="shared" ca="1" si="32"/>
        <v>2.8795985653945997</v>
      </c>
    </row>
    <row r="114" spans="1:21" x14ac:dyDescent="0.25">
      <c r="A114" s="29" t="str">
        <f>_xlfn.SWITCH('Landing View'!$I$2,$F$1,F114,$K$1,K114,$L$1,L114,$M$1,M114)</f>
        <v>Captain America</v>
      </c>
      <c r="B114" s="24" t="s">
        <v>13</v>
      </c>
      <c r="C114" s="25">
        <v>44348</v>
      </c>
      <c r="D114" s="23">
        <f>IFERROR(VLOOKUP($I114,DATA_Contracts!$A$2:$I$150,4,FALSE),"")</f>
        <v>20028782</v>
      </c>
      <c r="E114" s="23" t="str">
        <f>IFERROR(VLOOKUP($I114,DATA_Contracts!$A$2:$I$150,5,FALSE),"")</f>
        <v>Earth Civilians</v>
      </c>
      <c r="F114" s="23" t="str">
        <f>IFERROR(VLOOKUP($I114,DATA_Contracts!$A$2:$I$150,6,FALSE),"")</f>
        <v>Civilians</v>
      </c>
      <c r="G114" s="29">
        <f>IFERROR(VLOOKUP($I114,DATA_Contracts!$A$2:$I$150,2,FALSE),"")</f>
        <v>940314049</v>
      </c>
      <c r="H114" s="29" t="str">
        <f>IFERROR(VLOOKUP($I114,DATA_Contracts!$A$2:$I$150,3,FALSE),"")</f>
        <v>The Spinsterhood</v>
      </c>
      <c r="I114" s="24">
        <v>940314049</v>
      </c>
      <c r="J114" s="29" t="str">
        <f>IFERROR(VLOOKUP($I114,DATA_Contracts!$A$2:$I$150,3,FALSE),"")</f>
        <v>The Spinsterhood</v>
      </c>
      <c r="K114" s="29" t="str">
        <f>IFERROR(VLOOKUP($I114,DATA_Contracts!$A$2:$I$150,7,FALSE),"")</f>
        <v>2. World Security</v>
      </c>
      <c r="L114" s="29" t="str">
        <f>IFERROR(VLOOKUP($I114,DATA_Contracts!$A$2:$I$150,8,FALSE),"")</f>
        <v>Security</v>
      </c>
      <c r="M114" s="29" t="str">
        <f>IFERROR(VLOOKUP($I114,DATA_Contracts!$A$2:$I$81,9,FALSE),"")</f>
        <v>Captain America</v>
      </c>
      <c r="N114" s="23">
        <f t="shared" ca="1" si="28"/>
        <v>26</v>
      </c>
      <c r="O114" s="15">
        <f ca="1">DATA[[#This Row],[Revenue Plan]]*(RANDBETWEEN(5,50)/100)</f>
        <v>6.24</v>
      </c>
      <c r="P114" s="29">
        <f t="shared" ca="1" si="29"/>
        <v>0.24000000000000002</v>
      </c>
      <c r="Q114" s="24">
        <v>22.961947800000001</v>
      </c>
      <c r="R114" s="24">
        <v>2.7751172124221042</v>
      </c>
      <c r="S114" s="29">
        <f t="shared" si="30"/>
        <v>0.12085722154729853</v>
      </c>
      <c r="T114" s="29">
        <f t="shared" ca="1" si="31"/>
        <v>-3.0380521999999992</v>
      </c>
      <c r="U114" s="29">
        <f t="shared" ca="1" si="32"/>
        <v>-3.464882787577896</v>
      </c>
    </row>
    <row r="115" spans="1:21" x14ac:dyDescent="0.25">
      <c r="A115" s="29" t="str">
        <f>_xlfn.SWITCH('Landing View'!$I$2,$F$1,F115,$K$1,K115,$L$1,L115,$M$1,M115)</f>
        <v>Captain America</v>
      </c>
      <c r="B115" s="24" t="s">
        <v>13</v>
      </c>
      <c r="C115" s="25">
        <v>44348</v>
      </c>
      <c r="D115" s="23">
        <f>IFERROR(VLOOKUP($I115,DATA_Contracts!$A$2:$I$150,4,FALSE),"")</f>
        <v>20028782</v>
      </c>
      <c r="E115" s="23" t="str">
        <f>IFERROR(VLOOKUP($I115,DATA_Contracts!$A$2:$I$150,5,FALSE),"")</f>
        <v>Earth Civilians</v>
      </c>
      <c r="F115" s="23" t="str">
        <f>IFERROR(VLOOKUP($I115,DATA_Contracts!$A$2:$I$150,6,FALSE),"")</f>
        <v>Civilians</v>
      </c>
      <c r="G115" s="29">
        <f>IFERROR(VLOOKUP($I115,DATA_Contracts!$A$2:$I$150,2,FALSE),"")</f>
        <v>940314049</v>
      </c>
      <c r="H115" s="29" t="str">
        <f>IFERROR(VLOOKUP($I115,DATA_Contracts!$A$2:$I$150,3,FALSE),"")</f>
        <v>Delta Network</v>
      </c>
      <c r="I115" s="24">
        <v>940191969</v>
      </c>
      <c r="J115" s="29" t="str">
        <f>IFERROR(VLOOKUP($I115,DATA_Contracts!$A$2:$I$150,3,FALSE),"")</f>
        <v>Delta Network</v>
      </c>
      <c r="K115" s="29" t="str">
        <f>IFERROR(VLOOKUP($I115,DATA_Contracts!$A$2:$I$150,7,FALSE),"")</f>
        <v>2. World Security</v>
      </c>
      <c r="L115" s="29" t="str">
        <f>IFERROR(VLOOKUP($I115,DATA_Contracts!$A$2:$I$150,8,FALSE),"")</f>
        <v>Security</v>
      </c>
      <c r="M115" s="29" t="str">
        <f>IFERROR(VLOOKUP($I115,DATA_Contracts!$A$2:$I$81,9,FALSE),"")</f>
        <v>Captain America</v>
      </c>
      <c r="N115" s="23">
        <f t="shared" ca="1" si="28"/>
        <v>17</v>
      </c>
      <c r="O115" s="15">
        <f ca="1">DATA[[#This Row],[Revenue Plan]]*(RANDBETWEEN(5,50)/100)</f>
        <v>3.57</v>
      </c>
      <c r="P115" s="29">
        <f t="shared" ca="1" si="29"/>
        <v>0.21</v>
      </c>
      <c r="Q115" s="24">
        <v>65.908712856767096</v>
      </c>
      <c r="R115" s="24">
        <v>37.234440711086457</v>
      </c>
      <c r="S115" s="29">
        <f t="shared" si="30"/>
        <v>0.56493958229778196</v>
      </c>
      <c r="T115" s="29">
        <f t="shared" ca="1" si="31"/>
        <v>48.908712856767096</v>
      </c>
      <c r="U115" s="29">
        <f t="shared" ca="1" si="32"/>
        <v>33.664440711086456</v>
      </c>
    </row>
    <row r="116" spans="1:21" x14ac:dyDescent="0.25">
      <c r="A116" s="29" t="str">
        <f>_xlfn.SWITCH('Landing View'!$I$2,$F$1,F116,$K$1,K116,$L$1,L116,$M$1,M116)</f>
        <v>Iron Man</v>
      </c>
      <c r="B116" s="24" t="s">
        <v>13</v>
      </c>
      <c r="C116" s="25">
        <v>44348</v>
      </c>
      <c r="D116" s="23">
        <f>IFERROR(VLOOKUP($I116,DATA_Contracts!$A$2:$I$150,4,FALSE),"")</f>
        <v>7951124</v>
      </c>
      <c r="E116" s="23" t="str">
        <f>IFERROR(VLOOKUP($I116,DATA_Contracts!$A$2:$I$150,5,FALSE),"")</f>
        <v>Secret Organizations</v>
      </c>
      <c r="F116" s="23" t="str">
        <f>IFERROR(VLOOKUP($I116,DATA_Contracts!$A$2:$I$150,6,FALSE),"")</f>
        <v>Organization</v>
      </c>
      <c r="G116" s="29">
        <f>IFERROR(VLOOKUP($I116,DATA_Contracts!$A$2:$I$150,2,FALSE),"")</f>
        <v>940302138</v>
      </c>
      <c r="H116" s="29" t="str">
        <f>IFERROR(VLOOKUP($I116,DATA_Contracts!$A$2:$I$150,3,FALSE),"")</f>
        <v>O-Force</v>
      </c>
      <c r="I116" s="24">
        <v>940302138</v>
      </c>
      <c r="J116" s="29" t="str">
        <f>IFERROR(VLOOKUP($I116,DATA_Contracts!$A$2:$I$150,3,FALSE),"")</f>
        <v>O-Force</v>
      </c>
      <c r="K116" s="29" t="str">
        <f>IFERROR(VLOOKUP($I116,DATA_Contracts!$A$2:$I$150,7,FALSE),"")</f>
        <v>5. Offensive Services</v>
      </c>
      <c r="L116" s="29" t="str">
        <f>IFERROR(VLOOKUP($I116,DATA_Contracts!$A$2:$I$150,8,FALSE),"")</f>
        <v>Political</v>
      </c>
      <c r="M116" s="29" t="str">
        <f>IFERROR(VLOOKUP($I116,DATA_Contracts!$A$2:$I$81,9,FALSE),"")</f>
        <v>Iron Man</v>
      </c>
      <c r="N116" s="23">
        <f t="shared" ca="1" si="28"/>
        <v>9</v>
      </c>
      <c r="O116" s="15">
        <f ca="1">DATA[[#This Row],[Revenue Plan]]*(RANDBETWEEN(5,50)/100)</f>
        <v>0.9</v>
      </c>
      <c r="P116" s="29">
        <f t="shared" ca="1" si="29"/>
        <v>0.1</v>
      </c>
      <c r="Q116" s="24">
        <v>47.935980000000001</v>
      </c>
      <c r="R116" s="24">
        <v>4.8811577045563999</v>
      </c>
      <c r="S116" s="29">
        <f t="shared" si="30"/>
        <v>0.10182659673498695</v>
      </c>
      <c r="T116" s="29">
        <f t="shared" ca="1" si="31"/>
        <v>38.935980000000001</v>
      </c>
      <c r="U116" s="29">
        <f t="shared" ca="1" si="32"/>
        <v>3.9811577045563999</v>
      </c>
    </row>
    <row r="117" spans="1:21" x14ac:dyDescent="0.25">
      <c r="A117" s="29" t="str">
        <f>_xlfn.SWITCH('Landing View'!$I$2,$F$1,F117,$K$1,K117,$L$1,L117,$M$1,M117)</f>
        <v>Hulk</v>
      </c>
      <c r="B117" s="24" t="s">
        <v>13</v>
      </c>
      <c r="C117" s="25">
        <v>44348</v>
      </c>
      <c r="D117" s="23">
        <f>IFERROR(VLOOKUP($I117,DATA_Contracts!$A$2:$I$150,4,FALSE),"")</f>
        <v>10058140</v>
      </c>
      <c r="E117" s="23" t="str">
        <f>IFERROR(VLOOKUP($I117,DATA_Contracts!$A$2:$I$150,5,FALSE),"")</f>
        <v>EU Government</v>
      </c>
      <c r="F117" s="23" t="str">
        <f>IFERROR(VLOOKUP($I117,DATA_Contracts!$A$2:$I$150,6,FALSE),"")</f>
        <v>Europe</v>
      </c>
      <c r="G117" s="29">
        <f>IFERROR(VLOOKUP($I117,DATA_Contracts!$A$2:$I$150,2,FALSE),"")</f>
        <v>940337336</v>
      </c>
      <c r="H117" s="29" t="str">
        <f>IFERROR(VLOOKUP($I117,DATA_Contracts!$A$2:$I$150,3,FALSE),"")</f>
        <v>Gods</v>
      </c>
      <c r="I117" s="24">
        <v>940324627</v>
      </c>
      <c r="J117" s="29" t="str">
        <f>IFERROR(VLOOKUP($I117,DATA_Contracts!$A$2:$I$150,3,FALSE),"")</f>
        <v>Gods</v>
      </c>
      <c r="K117" s="29" t="str">
        <f>IFERROR(VLOOKUP($I117,DATA_Contracts!$A$2:$I$150,7,FALSE),"")</f>
        <v>4. Defensive Services</v>
      </c>
      <c r="L117" s="29" t="str">
        <f>IFERROR(VLOOKUP($I117,DATA_Contracts!$A$2:$I$150,8,FALSE),"")</f>
        <v>Security</v>
      </c>
      <c r="M117" s="29" t="str">
        <f>IFERROR(VLOOKUP($I117,DATA_Contracts!$A$2:$I$81,9,FALSE),"")</f>
        <v>Hulk</v>
      </c>
      <c r="N117" s="23">
        <f t="shared" ca="1" si="28"/>
        <v>31</v>
      </c>
      <c r="O117" s="15">
        <f ca="1">DATA[[#This Row],[Revenue Plan]]*(RANDBETWEEN(5,50)/100)</f>
        <v>6.51</v>
      </c>
      <c r="P117" s="29">
        <f t="shared" ca="1" si="29"/>
        <v>0.21</v>
      </c>
      <c r="Q117" s="24">
        <v>1273.8</v>
      </c>
      <c r="R117" s="24">
        <v>146.11000000000001</v>
      </c>
      <c r="S117" s="29">
        <f t="shared" si="30"/>
        <v>0.11470403517035643</v>
      </c>
      <c r="T117" s="29">
        <f t="shared" ca="1" si="31"/>
        <v>1242.8</v>
      </c>
      <c r="U117" s="29">
        <f t="shared" ca="1" si="32"/>
        <v>139.60000000000002</v>
      </c>
    </row>
    <row r="118" spans="1:21" x14ac:dyDescent="0.25">
      <c r="A118" s="29" t="str">
        <f>_xlfn.SWITCH('Landing View'!$I$2,$F$1,F118,$K$1,K118,$L$1,L118,$M$1,M118)</f>
        <v>Winter Soldier</v>
      </c>
      <c r="B118" s="24" t="s">
        <v>13</v>
      </c>
      <c r="C118" s="25">
        <v>44348</v>
      </c>
      <c r="D118" s="23">
        <f>IFERROR(VLOOKUP($I118,DATA_Contracts!$A$2:$I$150,4,FALSE),"")</f>
        <v>7951124</v>
      </c>
      <c r="E118" s="23" t="str">
        <f>IFERROR(VLOOKUP($I118,DATA_Contracts!$A$2:$I$150,5,FALSE),"")</f>
        <v>Secret Organizations</v>
      </c>
      <c r="F118" s="23" t="str">
        <f>IFERROR(VLOOKUP($I118,DATA_Contracts!$A$2:$I$150,6,FALSE),"")</f>
        <v>Organization</v>
      </c>
      <c r="G118" s="29">
        <f>IFERROR(VLOOKUP($I118,DATA_Contracts!$A$2:$I$150,2,FALSE),"")</f>
        <v>940292366</v>
      </c>
      <c r="H118" s="29" t="str">
        <f>IFERROR(VLOOKUP($I118,DATA_Contracts!$A$2:$I$150,3,FALSE),"")</f>
        <v>Special Executive</v>
      </c>
      <c r="I118" s="24">
        <v>940292366</v>
      </c>
      <c r="J118" s="29" t="str">
        <f>IFERROR(VLOOKUP($I118,DATA_Contracts!$A$2:$I$150,3,FALSE),"")</f>
        <v>Special Executive</v>
      </c>
      <c r="K118" s="29" t="str">
        <f>IFERROR(VLOOKUP($I118,DATA_Contracts!$A$2:$I$150,7,FALSE),"")</f>
        <v>5. Offensive Services</v>
      </c>
      <c r="L118" s="29" t="str">
        <f>IFERROR(VLOOKUP($I118,DATA_Contracts!$A$2:$I$150,8,FALSE),"")</f>
        <v>Political</v>
      </c>
      <c r="M118" s="29" t="str">
        <f>IFERROR(VLOOKUP($I118,DATA_Contracts!$A$2:$I$81,9,FALSE),"")</f>
        <v>Winter Soldier</v>
      </c>
      <c r="N118" s="23">
        <f t="shared" ca="1" si="28"/>
        <v>5</v>
      </c>
      <c r="O118" s="15">
        <f ca="1">DATA[[#This Row],[Revenue Plan]]*(RANDBETWEEN(5,50)/100)</f>
        <v>1</v>
      </c>
      <c r="P118" s="29">
        <f t="shared" ca="1" si="29"/>
        <v>0.2</v>
      </c>
      <c r="Q118" s="24">
        <v>0</v>
      </c>
      <c r="R118" s="24">
        <v>-0.52</v>
      </c>
      <c r="S118" s="29">
        <f t="shared" si="30"/>
        <v>0</v>
      </c>
      <c r="T118" s="29">
        <f t="shared" ca="1" si="31"/>
        <v>-5</v>
      </c>
      <c r="U118" s="29">
        <f t="shared" ca="1" si="32"/>
        <v>-1.52</v>
      </c>
    </row>
    <row r="119" spans="1:21" x14ac:dyDescent="0.25">
      <c r="A119" s="29" t="str">
        <f>_xlfn.SWITCH('Landing View'!$I$2,$F$1,F119,$K$1,K119,$L$1,L119,$M$1,M119)</f>
        <v>Captain America</v>
      </c>
      <c r="B119" s="24" t="s">
        <v>13</v>
      </c>
      <c r="C119" s="25">
        <v>44348</v>
      </c>
      <c r="D119" s="23">
        <f>IFERROR(VLOOKUP($I119,DATA_Contracts!$A$2:$I$150,4,FALSE),"")</f>
        <v>10051562</v>
      </c>
      <c r="E119" s="23" t="str">
        <f>IFERROR(VLOOKUP($I119,DATA_Contracts!$A$2:$I$150,5,FALSE),"")</f>
        <v>EU Government</v>
      </c>
      <c r="F119" s="23" t="str">
        <f>IFERROR(VLOOKUP($I119,DATA_Contracts!$A$2:$I$150,6,FALSE),"")</f>
        <v>Europe</v>
      </c>
      <c r="G119" s="29">
        <f>IFERROR(VLOOKUP($I119,DATA_Contracts!$A$2:$I$150,2,FALSE),"")</f>
        <v>940275849</v>
      </c>
      <c r="H119" s="29" t="str">
        <f>IFERROR(VLOOKUP($I119,DATA_Contracts!$A$2:$I$150,3,FALSE),"")</f>
        <v>Horsemen of Apocalypse</v>
      </c>
      <c r="I119" s="24">
        <v>940275849</v>
      </c>
      <c r="J119" s="29" t="str">
        <f>IFERROR(VLOOKUP($I119,DATA_Contracts!$A$2:$I$150,3,FALSE),"")</f>
        <v>Horsemen of Apocalypse</v>
      </c>
      <c r="K119" s="29" t="str">
        <f>IFERROR(VLOOKUP($I119,DATA_Contracts!$A$2:$I$150,7,FALSE),"")</f>
        <v>1. Friendly Neighborhood service</v>
      </c>
      <c r="L119" s="29" t="str">
        <f>IFERROR(VLOOKUP($I119,DATA_Contracts!$A$2:$I$150,8,FALSE),"")</f>
        <v>Political</v>
      </c>
      <c r="M119" s="29" t="str">
        <f>IFERROR(VLOOKUP($I119,DATA_Contracts!$A$2:$I$81,9,FALSE),"")</f>
        <v>Captain America</v>
      </c>
      <c r="N119" s="23">
        <f t="shared" ca="1" si="28"/>
        <v>16</v>
      </c>
      <c r="O119" s="15">
        <f ca="1">DATA[[#This Row],[Revenue Plan]]*(RANDBETWEEN(5,50)/100)</f>
        <v>4.4800000000000004</v>
      </c>
      <c r="P119" s="29">
        <f t="shared" ca="1" si="29"/>
        <v>0.28000000000000003</v>
      </c>
      <c r="Q119" s="24">
        <v>89.448999999999998</v>
      </c>
      <c r="R119" s="24">
        <v>31.676651188688201</v>
      </c>
      <c r="S119" s="29">
        <f t="shared" si="30"/>
        <v>0.35413085879873674</v>
      </c>
      <c r="T119" s="29">
        <f t="shared" ca="1" si="31"/>
        <v>73.448999999999998</v>
      </c>
      <c r="U119" s="29">
        <f t="shared" ca="1" si="32"/>
        <v>27.1966511886882</v>
      </c>
    </row>
    <row r="120" spans="1:21" x14ac:dyDescent="0.25">
      <c r="A120" s="29" t="str">
        <f>_xlfn.SWITCH('Landing View'!$I$2,$F$1,F120,$K$1,K120,$L$1,L120,$M$1,M120)</f>
        <v>Captain America</v>
      </c>
      <c r="B120" s="24" t="s">
        <v>13</v>
      </c>
      <c r="C120" s="25">
        <v>44348</v>
      </c>
      <c r="D120" s="23">
        <f>IFERROR(VLOOKUP($I120,DATA_Contracts!$A$2:$I$150,4,FALSE),"")</f>
        <v>20028782</v>
      </c>
      <c r="E120" s="23" t="str">
        <f>IFERROR(VLOOKUP($I120,DATA_Contracts!$A$2:$I$150,5,FALSE),"")</f>
        <v>Earth Civilians</v>
      </c>
      <c r="F120" s="23" t="str">
        <f>IFERROR(VLOOKUP($I120,DATA_Contracts!$A$2:$I$150,6,FALSE),"")</f>
        <v>Civilians</v>
      </c>
      <c r="G120" s="29">
        <f>IFERROR(VLOOKUP($I120,DATA_Contracts!$A$2:$I$150,2,FALSE),"")</f>
        <v>940344401</v>
      </c>
      <c r="H120" s="29" t="str">
        <f>IFERROR(VLOOKUP($I120,DATA_Contracts!$A$2:$I$150,3,FALSE),"")</f>
        <v>The Called</v>
      </c>
      <c r="I120" s="24">
        <v>940344401</v>
      </c>
      <c r="J120" s="29" t="str">
        <f>IFERROR(VLOOKUP($I120,DATA_Contracts!$A$2:$I$150,3,FALSE),"")</f>
        <v>The Called</v>
      </c>
      <c r="K120" s="29" t="str">
        <f>IFERROR(VLOOKUP($I120,DATA_Contracts!$A$2:$I$150,7,FALSE),"")</f>
        <v>2. World Security</v>
      </c>
      <c r="L120" s="29" t="str">
        <f>IFERROR(VLOOKUP($I120,DATA_Contracts!$A$2:$I$150,8,FALSE),"")</f>
        <v>Security</v>
      </c>
      <c r="M120" s="29" t="str">
        <f>IFERROR(VLOOKUP($I120,DATA_Contracts!$A$2:$I$81,9,FALSE),"")</f>
        <v>Captain America</v>
      </c>
      <c r="N120" s="23">
        <f t="shared" ca="1" si="28"/>
        <v>13</v>
      </c>
      <c r="O120" s="15">
        <f ca="1">DATA[[#This Row],[Revenue Plan]]*(RANDBETWEEN(5,50)/100)</f>
        <v>4.9400000000000004</v>
      </c>
      <c r="P120" s="29">
        <f t="shared" ca="1" si="29"/>
        <v>0.38</v>
      </c>
      <c r="Q120" s="24">
        <v>93.71</v>
      </c>
      <c r="R120" s="24">
        <v>29.52</v>
      </c>
      <c r="S120" s="29">
        <f t="shared" si="30"/>
        <v>0.31501440614662257</v>
      </c>
      <c r="T120" s="29">
        <f t="shared" ca="1" si="31"/>
        <v>80.709999999999994</v>
      </c>
      <c r="U120" s="29">
        <f t="shared" ca="1" si="32"/>
        <v>24.58</v>
      </c>
    </row>
    <row r="121" spans="1:21" x14ac:dyDescent="0.25">
      <c r="A121" s="29" t="str">
        <f>_xlfn.SWITCH('Landing View'!$I$2,$F$1,F121,$K$1,K121,$L$1,L121,$M$1,M121)</f>
        <v>Iron Man</v>
      </c>
      <c r="B121" s="24" t="s">
        <v>13</v>
      </c>
      <c r="C121" s="25">
        <v>44348</v>
      </c>
      <c r="D121" s="23">
        <f>IFERROR(VLOOKUP($I121,DATA_Contracts!$A$2:$I$150,4,FALSE),"")</f>
        <v>20028782</v>
      </c>
      <c r="E121" s="23" t="str">
        <f>IFERROR(VLOOKUP($I121,DATA_Contracts!$A$2:$I$150,5,FALSE),"")</f>
        <v>Earth Civilians</v>
      </c>
      <c r="F121" s="23" t="str">
        <f>IFERROR(VLOOKUP($I121,DATA_Contracts!$A$2:$I$150,6,FALSE),"")</f>
        <v>Civilians</v>
      </c>
      <c r="G121" s="29">
        <f>IFERROR(VLOOKUP($I121,DATA_Contracts!$A$2:$I$150,2,FALSE),"")</f>
        <v>940352209</v>
      </c>
      <c r="H121" s="29" t="str">
        <f>IFERROR(VLOOKUP($I121,DATA_Contracts!$A$2:$I$150,3,FALSE),"")</f>
        <v>Howling Commandos (Sgt. Fury)</v>
      </c>
      <c r="I121" s="24">
        <v>940352209</v>
      </c>
      <c r="J121" s="29" t="str">
        <f>IFERROR(VLOOKUP($I121,DATA_Contracts!$A$2:$I$150,3,FALSE),"")</f>
        <v>Howling Commandos (Sgt. Fury)</v>
      </c>
      <c r="K121" s="29" t="str">
        <f>IFERROR(VLOOKUP($I121,DATA_Contracts!$A$2:$I$150,7,FALSE),"")</f>
        <v>2. World Security</v>
      </c>
      <c r="L121" s="29" t="str">
        <f>IFERROR(VLOOKUP($I121,DATA_Contracts!$A$2:$I$150,8,FALSE),"")</f>
        <v>Security</v>
      </c>
      <c r="M121" s="29" t="str">
        <f>IFERROR(VLOOKUP($I121,DATA_Contracts!$A$2:$I$81,9,FALSE),"")</f>
        <v>Iron Man</v>
      </c>
      <c r="N121" s="23">
        <f t="shared" ca="1" si="28"/>
        <v>27</v>
      </c>
      <c r="O121" s="15">
        <f ca="1">DATA[[#This Row],[Revenue Plan]]*(RANDBETWEEN(5,50)/100)</f>
        <v>7.2900000000000009</v>
      </c>
      <c r="P121" s="29">
        <f t="shared" ca="1" si="29"/>
        <v>0.27</v>
      </c>
      <c r="Q121" s="24">
        <v>15.600499999999901</v>
      </c>
      <c r="R121" s="24">
        <v>1.8827222093386999</v>
      </c>
      <c r="S121" s="29">
        <f t="shared" si="30"/>
        <v>0.1206834530520632</v>
      </c>
      <c r="T121" s="29">
        <f t="shared" ca="1" si="31"/>
        <v>-11.399500000000099</v>
      </c>
      <c r="U121" s="29">
        <f t="shared" ca="1" si="32"/>
        <v>-5.4072777906613005</v>
      </c>
    </row>
    <row r="122" spans="1:21" x14ac:dyDescent="0.25">
      <c r="A122" s="29" t="str">
        <f>_xlfn.SWITCH('Landing View'!$I$2,$F$1,F122,$K$1,K122,$L$1,L122,$M$1,M122)</f>
        <v>Other</v>
      </c>
      <c r="B122" s="24" t="s">
        <v>13</v>
      </c>
      <c r="C122" s="25">
        <v>44348</v>
      </c>
      <c r="D122" s="23">
        <f>IFERROR(VLOOKUP($I122,DATA_Contracts!$A$2:$I$150,4,FALSE),"")</f>
        <v>20028782</v>
      </c>
      <c r="E122" s="23" t="str">
        <f>IFERROR(VLOOKUP($I122,DATA_Contracts!$A$2:$I$150,5,FALSE),"")</f>
        <v>Earth Civilians</v>
      </c>
      <c r="F122" s="23" t="str">
        <f>IFERROR(VLOOKUP($I122,DATA_Contracts!$A$2:$I$150,6,FALSE),"")</f>
        <v>Civilians</v>
      </c>
      <c r="G122" s="29">
        <f>IFERROR(VLOOKUP($I122,DATA_Contracts!$A$2:$I$150,2,FALSE),"")</f>
        <v>940314339</v>
      </c>
      <c r="H122" s="29" t="str">
        <f>IFERROR(VLOOKUP($I122,DATA_Contracts!$A$2:$I$150,3,FALSE),"")</f>
        <v>U-Foes</v>
      </c>
      <c r="I122" s="24">
        <v>940349816</v>
      </c>
      <c r="J122" s="29" t="str">
        <f>IFERROR(VLOOKUP($I122,DATA_Contracts!$A$2:$I$150,3,FALSE),"")</f>
        <v>U-Foes</v>
      </c>
      <c r="K122" s="29" t="str">
        <f>IFERROR(VLOOKUP($I122,DATA_Contracts!$A$2:$I$150,7,FALSE),"")</f>
        <v>2. World Security</v>
      </c>
      <c r="L122" s="29" t="str">
        <f>IFERROR(VLOOKUP($I122,DATA_Contracts!$A$2:$I$150,8,FALSE),"")</f>
        <v>Security</v>
      </c>
      <c r="M122" s="29" t="str">
        <f>IFERROR(VLOOKUP($I122,DATA_Contracts!$A$2:$I$81,9,FALSE),"")</f>
        <v>Other</v>
      </c>
      <c r="N122" s="23">
        <f t="shared" ca="1" si="28"/>
        <v>22</v>
      </c>
      <c r="O122" s="15">
        <f ca="1">DATA[[#This Row],[Revenue Plan]]*(RANDBETWEEN(5,50)/100)</f>
        <v>8.14</v>
      </c>
      <c r="P122" s="29">
        <f t="shared" ca="1" si="29"/>
        <v>0.37000000000000005</v>
      </c>
      <c r="Q122" s="24">
        <v>19.577920626795546</v>
      </c>
      <c r="R122" s="24">
        <v>3.6518399240740349</v>
      </c>
      <c r="S122" s="29">
        <f t="shared" si="30"/>
        <v>0.18652848755939394</v>
      </c>
      <c r="T122" s="29">
        <f t="shared" ca="1" si="31"/>
        <v>-2.4220793732044541</v>
      </c>
      <c r="U122" s="29">
        <f t="shared" ca="1" si="32"/>
        <v>-4.4881600759259657</v>
      </c>
    </row>
    <row r="123" spans="1:21" x14ac:dyDescent="0.25">
      <c r="A123" s="29" t="str">
        <f>_xlfn.SWITCH('Landing View'!$I$2,$F$1,F123,$K$1,K123,$L$1,L123,$M$1,M123)</f>
        <v>Black Widow</v>
      </c>
      <c r="B123" s="24" t="s">
        <v>13</v>
      </c>
      <c r="C123" s="25">
        <v>44348</v>
      </c>
      <c r="D123" s="23">
        <f>IFERROR(VLOOKUP($I123,DATA_Contracts!$A$2:$I$150,4,FALSE),"")</f>
        <v>13605106</v>
      </c>
      <c r="E123" s="23" t="str">
        <f>IFERROR(VLOOKUP($I123,DATA_Contracts!$A$2:$I$150,5,FALSE),"")</f>
        <v>US Government</v>
      </c>
      <c r="F123" s="23" t="str">
        <f>IFERROR(VLOOKUP($I123,DATA_Contracts!$A$2:$I$150,6,FALSE),"")</f>
        <v>Government</v>
      </c>
      <c r="G123" s="29">
        <f>IFERROR(VLOOKUP($I123,DATA_Contracts!$A$2:$I$150,2,FALSE),"")</f>
        <v>940366122</v>
      </c>
      <c r="H123" s="29" t="str">
        <f>IFERROR(VLOOKUP($I123,DATA_Contracts!$A$2:$I$150,3,FALSE),"")</f>
        <v>Femizons</v>
      </c>
      <c r="I123" s="24">
        <v>940366122</v>
      </c>
      <c r="J123" s="29" t="str">
        <f>IFERROR(VLOOKUP($I123,DATA_Contracts!$A$2:$I$150,3,FALSE),"")</f>
        <v>Femizons</v>
      </c>
      <c r="K123" s="29" t="str">
        <f>IFERROR(VLOOKUP($I123,DATA_Contracts!$A$2:$I$150,7,FALSE),"")</f>
        <v>3. Dethrone tyranny</v>
      </c>
      <c r="L123" s="29" t="str">
        <f>IFERROR(VLOOKUP($I123,DATA_Contracts!$A$2:$I$150,8,FALSE),"")</f>
        <v>Political</v>
      </c>
      <c r="M123" s="29" t="str">
        <f>IFERROR(VLOOKUP($I123,DATA_Contracts!$A$2:$I$81,9,FALSE),"")</f>
        <v>Black Widow</v>
      </c>
      <c r="N123" s="23">
        <f t="shared" ca="1" si="28"/>
        <v>15</v>
      </c>
      <c r="O123" s="15">
        <f ca="1">DATA[[#This Row],[Revenue Plan]]*(RANDBETWEEN(5,50)/100)</f>
        <v>1.9500000000000002</v>
      </c>
      <c r="P123" s="29">
        <f t="shared" ca="1" si="29"/>
        <v>0.13</v>
      </c>
      <c r="Q123" s="24">
        <v>89.711110000000005</v>
      </c>
      <c r="R123" s="24">
        <v>54.204618000000004</v>
      </c>
      <c r="S123" s="29">
        <f t="shared" si="30"/>
        <v>0.60421298989612326</v>
      </c>
      <c r="T123" s="29">
        <f t="shared" ca="1" si="31"/>
        <v>74.711110000000005</v>
      </c>
      <c r="U123" s="29">
        <f t="shared" ca="1" si="32"/>
        <v>52.254618000000001</v>
      </c>
    </row>
    <row r="124" spans="1:21" x14ac:dyDescent="0.25">
      <c r="A124" s="29" t="str">
        <f>_xlfn.SWITCH('Landing View'!$I$2,$F$1,F124,$K$1,K124,$L$1,L124,$M$1,M124)</f>
        <v>Black Widow</v>
      </c>
      <c r="B124" s="24" t="s">
        <v>13</v>
      </c>
      <c r="C124" s="25">
        <v>44348</v>
      </c>
      <c r="D124" s="23">
        <f>IFERROR(VLOOKUP($I124,DATA_Contracts!$A$2:$I$150,4,FALSE),"")</f>
        <v>13605106</v>
      </c>
      <c r="E124" s="23" t="str">
        <f>IFERROR(VLOOKUP($I124,DATA_Contracts!$A$2:$I$150,5,FALSE),"")</f>
        <v>US Government</v>
      </c>
      <c r="F124" s="23" t="str">
        <f>IFERROR(VLOOKUP($I124,DATA_Contracts!$A$2:$I$150,6,FALSE),"")</f>
        <v>Government</v>
      </c>
      <c r="G124" s="29">
        <f>IFERROR(VLOOKUP($I124,DATA_Contracts!$A$2:$I$150,2,FALSE),"")</f>
        <v>940330869</v>
      </c>
      <c r="H124" s="29" t="str">
        <f>IFERROR(VLOOKUP($I124,DATA_Contracts!$A$2:$I$150,3,FALSE),"")</f>
        <v>Starforce</v>
      </c>
      <c r="I124" s="24">
        <v>940330869</v>
      </c>
      <c r="J124" s="29" t="str">
        <f>IFERROR(VLOOKUP($I124,DATA_Contracts!$A$2:$I$150,3,FALSE),"")</f>
        <v>Starforce</v>
      </c>
      <c r="K124" s="29" t="str">
        <f>IFERROR(VLOOKUP($I124,DATA_Contracts!$A$2:$I$150,7,FALSE),"")</f>
        <v>3. Dethrone tyranny</v>
      </c>
      <c r="L124" s="29" t="str">
        <f>IFERROR(VLOOKUP($I124,DATA_Contracts!$A$2:$I$150,8,FALSE),"")</f>
        <v>Political</v>
      </c>
      <c r="M124" s="29" t="str">
        <f>IFERROR(VLOOKUP($I124,DATA_Contracts!$A$2:$I$81,9,FALSE),"")</f>
        <v>Black Widow</v>
      </c>
      <c r="N124" s="23">
        <f t="shared" ca="1" si="28"/>
        <v>12</v>
      </c>
      <c r="O124" s="15">
        <f ca="1">DATA[[#This Row],[Revenue Plan]]*(RANDBETWEEN(5,50)/100)</f>
        <v>1.7999999999999998</v>
      </c>
      <c r="P124" s="29">
        <f t="shared" ca="1" si="29"/>
        <v>0.15</v>
      </c>
      <c r="Q124" s="24">
        <v>67.110619999999997</v>
      </c>
      <c r="R124" s="24">
        <v>-13.044049000000001</v>
      </c>
      <c r="S124" s="29">
        <f t="shared" si="30"/>
        <v>-0.19436639089312543</v>
      </c>
      <c r="T124" s="29">
        <f t="shared" ca="1" si="31"/>
        <v>55.110619999999997</v>
      </c>
      <c r="U124" s="29">
        <f t="shared" ca="1" si="32"/>
        <v>-14.844049000000002</v>
      </c>
    </row>
    <row r="125" spans="1:21" x14ac:dyDescent="0.25">
      <c r="A125" s="29" t="str">
        <f>_xlfn.SWITCH('Landing View'!$I$2,$F$1,F125,$K$1,K125,$L$1,L125,$M$1,M125)</f>
        <v>Wonder Woman</v>
      </c>
      <c r="B125" s="24" t="s">
        <v>13</v>
      </c>
      <c r="C125" s="25">
        <v>44348</v>
      </c>
      <c r="D125" s="23">
        <f>IFERROR(VLOOKUP($I125,DATA_Contracts!$A$2:$I$150,4,FALSE),"")</f>
        <v>7951124</v>
      </c>
      <c r="E125" s="23" t="str">
        <f>IFERROR(VLOOKUP($I125,DATA_Contracts!$A$2:$I$150,5,FALSE),"")</f>
        <v>Secret Organizations</v>
      </c>
      <c r="F125" s="23" t="str">
        <f>IFERROR(VLOOKUP($I125,DATA_Contracts!$A$2:$I$150,6,FALSE),"")</f>
        <v>Organization</v>
      </c>
      <c r="G125" s="29">
        <f>IFERROR(VLOOKUP($I125,DATA_Contracts!$A$2:$I$150,2,FALSE),"")</f>
        <v>940327951</v>
      </c>
      <c r="H125" s="29" t="str">
        <f>IFERROR(VLOOKUP($I125,DATA_Contracts!$A$2:$I$150,3,FALSE),"")</f>
        <v>The Strangers (Ultraverse)</v>
      </c>
      <c r="I125" s="24">
        <v>940327951</v>
      </c>
      <c r="J125" s="29" t="str">
        <f>IFERROR(VLOOKUP($I125,DATA_Contracts!$A$2:$I$150,3,FALSE),"")</f>
        <v>The Strangers (Ultraverse)</v>
      </c>
      <c r="K125" s="29" t="str">
        <f>IFERROR(VLOOKUP($I125,DATA_Contracts!$A$2:$I$150,7,FALSE),"")</f>
        <v>1. Friendly Neighborhood service</v>
      </c>
      <c r="L125" s="29" t="str">
        <f>IFERROR(VLOOKUP($I125,DATA_Contracts!$A$2:$I$150,8,FALSE),"")</f>
        <v>Political</v>
      </c>
      <c r="M125" s="29" t="str">
        <f>IFERROR(VLOOKUP($I125,DATA_Contracts!$A$2:$I$81,9,FALSE),"")</f>
        <v>Wonder Woman</v>
      </c>
      <c r="N125" s="23">
        <f t="shared" ca="1" si="28"/>
        <v>9</v>
      </c>
      <c r="O125" s="15">
        <f ca="1">DATA[[#This Row],[Revenue Plan]]*(RANDBETWEEN(5,50)/100)</f>
        <v>3.5100000000000002</v>
      </c>
      <c r="P125" s="29">
        <f t="shared" ca="1" si="29"/>
        <v>0.39</v>
      </c>
      <c r="Q125" s="24">
        <v>40.363999999999997</v>
      </c>
      <c r="R125" s="24">
        <v>17.967664383936</v>
      </c>
      <c r="S125" s="29">
        <f t="shared" si="30"/>
        <v>0.44514082806302652</v>
      </c>
      <c r="T125" s="29">
        <f t="shared" ca="1" si="31"/>
        <v>31.363999999999997</v>
      </c>
      <c r="U125" s="29">
        <f t="shared" ca="1" si="32"/>
        <v>14.457664383936001</v>
      </c>
    </row>
    <row r="126" spans="1:21" x14ac:dyDescent="0.25">
      <c r="A126" s="29" t="str">
        <f>_xlfn.SWITCH('Landing View'!$I$2,$F$1,F126,$K$1,K126,$L$1,L126,$M$1,M126)</f>
        <v>Captain America</v>
      </c>
      <c r="B126" s="24" t="s">
        <v>13</v>
      </c>
      <c r="C126" s="25">
        <v>44348</v>
      </c>
      <c r="D126" s="23">
        <f>IFERROR(VLOOKUP($I126,DATA_Contracts!$A$2:$I$150,4,FALSE),"")</f>
        <v>10051562</v>
      </c>
      <c r="E126" s="23" t="str">
        <f>IFERROR(VLOOKUP($I126,DATA_Contracts!$A$2:$I$150,5,FALSE),"")</f>
        <v>EU Government</v>
      </c>
      <c r="F126" s="23" t="str">
        <f>IFERROR(VLOOKUP($I126,DATA_Contracts!$A$2:$I$150,6,FALSE),"")</f>
        <v>Europe</v>
      </c>
      <c r="G126" s="29">
        <f>IFERROR(VLOOKUP($I126,DATA_Contracts!$A$2:$I$150,2,FALSE),"")</f>
        <v>940327469</v>
      </c>
      <c r="H126" s="29" t="str">
        <f>IFERROR(VLOOKUP($I126,DATA_Contracts!$A$2:$I$150,3,FALSE),"")</f>
        <v>Vanguard</v>
      </c>
      <c r="I126" s="24">
        <v>940327469</v>
      </c>
      <c r="J126" s="29" t="str">
        <f>IFERROR(VLOOKUP($I126,DATA_Contracts!$A$2:$I$150,3,FALSE),"")</f>
        <v>Vanguard</v>
      </c>
      <c r="K126" s="29" t="str">
        <f>IFERROR(VLOOKUP($I126,DATA_Contracts!$A$2:$I$150,7,FALSE),"")</f>
        <v>1. Friendly Neighborhood service</v>
      </c>
      <c r="L126" s="29" t="str">
        <f>IFERROR(VLOOKUP($I126,DATA_Contracts!$A$2:$I$150,8,FALSE),"")</f>
        <v>Political</v>
      </c>
      <c r="M126" s="29" t="str">
        <f>IFERROR(VLOOKUP($I126,DATA_Contracts!$A$2:$I$81,9,FALSE),"")</f>
        <v>Captain America</v>
      </c>
      <c r="N126" s="23">
        <f t="shared" ca="1" si="28"/>
        <v>19</v>
      </c>
      <c r="O126" s="15">
        <f ca="1">DATA[[#This Row],[Revenue Plan]]*(RANDBETWEEN(5,50)/100)</f>
        <v>4.75</v>
      </c>
      <c r="P126" s="29">
        <f t="shared" ca="1" si="29"/>
        <v>0.25</v>
      </c>
      <c r="Q126" s="24">
        <v>26.039000000000001</v>
      </c>
      <c r="R126" s="24">
        <v>3.0348283111114003</v>
      </c>
      <c r="S126" s="29">
        <f t="shared" si="30"/>
        <v>0.11654934179927801</v>
      </c>
      <c r="T126" s="29">
        <f t="shared" ca="1" si="31"/>
        <v>7.0390000000000015</v>
      </c>
      <c r="U126" s="29">
        <f t="shared" ca="1" si="32"/>
        <v>-1.7151716888885997</v>
      </c>
    </row>
    <row r="127" spans="1:21" x14ac:dyDescent="0.25">
      <c r="A127" s="29" t="str">
        <f>_xlfn.SWITCH('Landing View'!$I$2,$F$1,F127,$K$1,K127,$L$1,L127,$M$1,M127)</f>
        <v>Wanda Maximof</v>
      </c>
      <c r="B127" s="24" t="s">
        <v>13</v>
      </c>
      <c r="C127" s="25">
        <v>44348</v>
      </c>
      <c r="D127" s="23">
        <f>IFERROR(VLOOKUP($I127,DATA_Contracts!$A$2:$I$150,4,FALSE),"")</f>
        <v>7951124</v>
      </c>
      <c r="E127" s="23" t="str">
        <f>IFERROR(VLOOKUP($I127,DATA_Contracts!$A$2:$I$150,5,FALSE),"")</f>
        <v>Secret Organizations</v>
      </c>
      <c r="F127" s="23" t="str">
        <f>IFERROR(VLOOKUP($I127,DATA_Contracts!$A$2:$I$150,6,FALSE),"")</f>
        <v>Organization</v>
      </c>
      <c r="G127" s="29">
        <f>IFERROR(VLOOKUP($I127,DATA_Contracts!$A$2:$I$150,2,FALSE),"")</f>
        <v>940366600</v>
      </c>
      <c r="H127" s="29" t="str">
        <f>IFERROR(VLOOKUP($I127,DATA_Contracts!$A$2:$I$150,3,FALSE),"")</f>
        <v>Sinister Six</v>
      </c>
      <c r="I127" s="24">
        <v>940366600</v>
      </c>
      <c r="J127" s="29" t="str">
        <f>IFERROR(VLOOKUP($I127,DATA_Contracts!$A$2:$I$150,3,FALSE),"")</f>
        <v>Sinister Six</v>
      </c>
      <c r="K127" s="29" t="str">
        <f>IFERROR(VLOOKUP($I127,DATA_Contracts!$A$2:$I$150,7,FALSE),"")</f>
        <v>5. Offensive Services</v>
      </c>
      <c r="L127" s="29" t="str">
        <f>IFERROR(VLOOKUP($I127,DATA_Contracts!$A$2:$I$150,8,FALSE),"")</f>
        <v>Political</v>
      </c>
      <c r="M127" s="29" t="str">
        <f>IFERROR(VLOOKUP($I127,DATA_Contracts!$A$2:$I$81,9,FALSE),"")</f>
        <v>Wanda Maximof</v>
      </c>
      <c r="N127" s="23">
        <f t="shared" ca="1" si="28"/>
        <v>22</v>
      </c>
      <c r="O127" s="15">
        <f ca="1">DATA[[#This Row],[Revenue Plan]]*(RANDBETWEEN(5,50)/100)</f>
        <v>1.76</v>
      </c>
      <c r="P127" s="29">
        <f t="shared" ca="1" si="29"/>
        <v>0.08</v>
      </c>
      <c r="Q127" s="24">
        <v>139.999</v>
      </c>
      <c r="R127" s="24">
        <v>13.024535999999999</v>
      </c>
      <c r="S127" s="29">
        <f t="shared" si="30"/>
        <v>9.3033064521889447E-2</v>
      </c>
      <c r="T127" s="29">
        <f t="shared" ca="1" si="31"/>
        <v>117.999</v>
      </c>
      <c r="U127" s="29">
        <f t="shared" ca="1" si="32"/>
        <v>11.264536</v>
      </c>
    </row>
    <row r="128" spans="1:21" x14ac:dyDescent="0.25">
      <c r="A128" s="29" t="str">
        <f>_xlfn.SWITCH('Landing View'!$I$2,$F$1,F128,$K$1,K128,$L$1,L128,$M$1,M128)</f>
        <v>Iron Man</v>
      </c>
      <c r="B128" s="24" t="s">
        <v>13</v>
      </c>
      <c r="C128" s="25">
        <v>44348</v>
      </c>
      <c r="D128" s="23">
        <f>IFERROR(VLOOKUP($I128,DATA_Contracts!$A$2:$I$150,4,FALSE),"")</f>
        <v>20028782</v>
      </c>
      <c r="E128" s="23" t="str">
        <f>IFERROR(VLOOKUP($I128,DATA_Contracts!$A$2:$I$150,5,FALSE),"")</f>
        <v>Earth Civilians</v>
      </c>
      <c r="F128" s="23" t="str">
        <f>IFERROR(VLOOKUP($I128,DATA_Contracts!$A$2:$I$150,6,FALSE),"")</f>
        <v>Civilians</v>
      </c>
      <c r="G128" s="29">
        <f>IFERROR(VLOOKUP($I128,DATA_Contracts!$A$2:$I$150,2,FALSE),"")</f>
        <v>940352208</v>
      </c>
      <c r="H128" s="29" t="str">
        <f>IFERROR(VLOOKUP($I128,DATA_Contracts!$A$2:$I$150,3,FALSE),"")</f>
        <v>New Men</v>
      </c>
      <c r="I128" s="24">
        <v>940352208</v>
      </c>
      <c r="J128" s="29" t="str">
        <f>IFERROR(VLOOKUP($I128,DATA_Contracts!$A$2:$I$150,3,FALSE),"")</f>
        <v>New Men</v>
      </c>
      <c r="K128" s="29" t="str">
        <f>IFERROR(VLOOKUP($I128,DATA_Contracts!$A$2:$I$150,7,FALSE),"")</f>
        <v>2. World Security</v>
      </c>
      <c r="L128" s="29" t="str">
        <f>IFERROR(VLOOKUP($I128,DATA_Contracts!$A$2:$I$150,8,FALSE),"")</f>
        <v>Security</v>
      </c>
      <c r="M128" s="29" t="str">
        <f>IFERROR(VLOOKUP($I128,DATA_Contracts!$A$2:$I$81,9,FALSE),"")</f>
        <v>Iron Man</v>
      </c>
      <c r="N128" s="23">
        <f t="shared" ca="1" si="28"/>
        <v>17</v>
      </c>
      <c r="O128" s="15">
        <f ca="1">DATA[[#This Row],[Revenue Plan]]*(RANDBETWEEN(5,50)/100)</f>
        <v>2.04</v>
      </c>
      <c r="P128" s="29">
        <f t="shared" ca="1" si="29"/>
        <v>0.12</v>
      </c>
      <c r="Q128" s="24">
        <v>30.910270032609002</v>
      </c>
      <c r="R128" s="24">
        <v>4.5246355929231008</v>
      </c>
      <c r="S128" s="29">
        <f t="shared" si="30"/>
        <v>0.14637968507391896</v>
      </c>
      <c r="T128" s="29">
        <f t="shared" ca="1" si="31"/>
        <v>13.910270032609002</v>
      </c>
      <c r="U128" s="29">
        <f t="shared" ca="1" si="32"/>
        <v>2.4846355929231008</v>
      </c>
    </row>
    <row r="129" spans="1:21" x14ac:dyDescent="0.25">
      <c r="A129" s="29" t="str">
        <f>_xlfn.SWITCH('Landing View'!$I$2,$F$1,F129,$K$1,K129,$L$1,L129,$M$1,M129)</f>
        <v>Captain America</v>
      </c>
      <c r="B129" s="24" t="s">
        <v>13</v>
      </c>
      <c r="C129" s="25">
        <v>44348</v>
      </c>
      <c r="D129" s="23">
        <f>IFERROR(VLOOKUP($I129,DATA_Contracts!$A$2:$I$150,4,FALSE),"")</f>
        <v>7847054</v>
      </c>
      <c r="E129" s="23" t="str">
        <f>IFERROR(VLOOKUP($I129,DATA_Contracts!$A$2:$I$150,5,FALSE),"")</f>
        <v>Public Organization</v>
      </c>
      <c r="F129" s="23" t="str">
        <f>IFERROR(VLOOKUP($I129,DATA_Contracts!$A$2:$I$150,6,FALSE),"")</f>
        <v>Organization</v>
      </c>
      <c r="G129" s="29">
        <f>IFERROR(VLOOKUP($I129,DATA_Contracts!$A$2:$I$150,2,FALSE),"")</f>
        <v>940260590</v>
      </c>
      <c r="H129" s="29" t="str">
        <f>IFERROR(VLOOKUP($I129,DATA_Contracts!$A$2:$I$150,3,FALSE),"")</f>
        <v>The Hellbent</v>
      </c>
      <c r="I129" s="24">
        <v>940260590</v>
      </c>
      <c r="J129" s="29" t="str">
        <f>IFERROR(VLOOKUP($I129,DATA_Contracts!$A$2:$I$150,3,FALSE),"")</f>
        <v>The Hellbent</v>
      </c>
      <c r="K129" s="29" t="str">
        <f>IFERROR(VLOOKUP($I129,DATA_Contracts!$A$2:$I$150,7,FALSE),"")</f>
        <v>2. World Security</v>
      </c>
      <c r="L129" s="29" t="str">
        <f>IFERROR(VLOOKUP($I129,DATA_Contracts!$A$2:$I$150,8,FALSE),"")</f>
        <v>Security</v>
      </c>
      <c r="M129" s="29" t="str">
        <f>IFERROR(VLOOKUP($I129,DATA_Contracts!$A$2:$I$81,9,FALSE),"")</f>
        <v>Captain America</v>
      </c>
      <c r="N129" s="23">
        <f t="shared" ca="1" si="28"/>
        <v>21</v>
      </c>
      <c r="O129" s="15">
        <f ca="1">DATA[[#This Row],[Revenue Plan]]*(RANDBETWEEN(5,50)/100)</f>
        <v>9.66</v>
      </c>
      <c r="P129" s="29">
        <f t="shared" ca="1" si="29"/>
        <v>0.46</v>
      </c>
      <c r="Q129" s="24">
        <v>0</v>
      </c>
      <c r="R129" s="24">
        <v>-16.7156555</v>
      </c>
      <c r="S129" s="29">
        <f t="shared" si="30"/>
        <v>0</v>
      </c>
      <c r="T129" s="29">
        <f t="shared" ca="1" si="31"/>
        <v>-21</v>
      </c>
      <c r="U129" s="29">
        <f t="shared" ca="1" si="32"/>
        <v>-26.375655500000001</v>
      </c>
    </row>
    <row r="130" spans="1:21" x14ac:dyDescent="0.25">
      <c r="A130" s="29" t="str">
        <f>_xlfn.SWITCH('Landing View'!$I$2,$F$1,F130,$K$1,K130,$L$1,L130,$M$1,M130)</f>
        <v>Captain America</v>
      </c>
      <c r="B130" s="24" t="s">
        <v>13</v>
      </c>
      <c r="C130" s="25">
        <v>44348</v>
      </c>
      <c r="D130" s="23">
        <f>IFERROR(VLOOKUP($I130,DATA_Contracts!$A$2:$I$150,4,FALSE),"")</f>
        <v>10051562</v>
      </c>
      <c r="E130" s="23" t="str">
        <f>IFERROR(VLOOKUP($I130,DATA_Contracts!$A$2:$I$150,5,FALSE),"")</f>
        <v>EU Government</v>
      </c>
      <c r="F130" s="23" t="str">
        <f>IFERROR(VLOOKUP($I130,DATA_Contracts!$A$2:$I$150,6,FALSE),"")</f>
        <v>Europe</v>
      </c>
      <c r="G130" s="29">
        <f>IFERROR(VLOOKUP($I130,DATA_Contracts!$A$2:$I$150,2,FALSE),"")</f>
        <v>940365112</v>
      </c>
      <c r="H130" s="29" t="str">
        <f>IFERROR(VLOOKUP($I130,DATA_Contracts!$A$2:$I$150,3,FALSE),"")</f>
        <v>Daily Globe</v>
      </c>
      <c r="I130" s="24">
        <v>940365112</v>
      </c>
      <c r="J130" s="29" t="str">
        <f>IFERROR(VLOOKUP($I130,DATA_Contracts!$A$2:$I$150,3,FALSE),"")</f>
        <v>Daily Globe</v>
      </c>
      <c r="K130" s="29" t="str">
        <f>IFERROR(VLOOKUP($I130,DATA_Contracts!$A$2:$I$150,7,FALSE),"")</f>
        <v>1. Friendly Neighborhood service</v>
      </c>
      <c r="L130" s="29" t="str">
        <f>IFERROR(VLOOKUP($I130,DATA_Contracts!$A$2:$I$150,8,FALSE),"")</f>
        <v>Political</v>
      </c>
      <c r="M130" s="29" t="str">
        <f>IFERROR(VLOOKUP($I130,DATA_Contracts!$A$2:$I$81,9,FALSE),"")</f>
        <v>Captain America</v>
      </c>
      <c r="N130" s="23">
        <f t="shared" ca="1" si="28"/>
        <v>11</v>
      </c>
      <c r="O130" s="15">
        <f ca="1">DATA[[#This Row],[Revenue Plan]]*(RANDBETWEEN(5,50)/100)</f>
        <v>0.55000000000000004</v>
      </c>
      <c r="P130" s="29">
        <f t="shared" ca="1" si="29"/>
        <v>0.05</v>
      </c>
      <c r="Q130" s="24">
        <v>31.540342418020199</v>
      </c>
      <c r="R130" s="24">
        <v>11.026125827758801</v>
      </c>
      <c r="S130" s="29">
        <f t="shared" si="30"/>
        <v>0.34958801910340565</v>
      </c>
      <c r="T130" s="29">
        <f t="shared" ca="1" si="31"/>
        <v>20.540342418020199</v>
      </c>
      <c r="U130" s="29">
        <f t="shared" ca="1" si="32"/>
        <v>10.4761258277588</v>
      </c>
    </row>
    <row r="131" spans="1:21" x14ac:dyDescent="0.25">
      <c r="A131" s="29" t="str">
        <f>_xlfn.SWITCH('Landing View'!$I$2,$F$1,F131,$K$1,K131,$L$1,L131,$M$1,M131)</f>
        <v>Black Widow</v>
      </c>
      <c r="B131" s="24" t="s">
        <v>13</v>
      </c>
      <c r="C131" s="25">
        <v>44348</v>
      </c>
      <c r="D131" s="23">
        <f>IFERROR(VLOOKUP($I131,DATA_Contracts!$A$2:$I$150,4,FALSE),"")</f>
        <v>13605106</v>
      </c>
      <c r="E131" s="23" t="str">
        <f>IFERROR(VLOOKUP($I131,DATA_Contracts!$A$2:$I$150,5,FALSE),"")</f>
        <v>US Government</v>
      </c>
      <c r="F131" s="23" t="str">
        <f>IFERROR(VLOOKUP($I131,DATA_Contracts!$A$2:$I$150,6,FALSE),"")</f>
        <v>Government</v>
      </c>
      <c r="G131" s="29">
        <f>IFERROR(VLOOKUP($I131,DATA_Contracts!$A$2:$I$150,2,FALSE),"")</f>
        <v>940351033</v>
      </c>
      <c r="H131" s="29" t="str">
        <f>IFERROR(VLOOKUP($I131,DATA_Contracts!$A$2:$I$150,3,FALSE),"")</f>
        <v>Warriors Three</v>
      </c>
      <c r="I131" s="24">
        <v>940351033</v>
      </c>
      <c r="J131" s="29" t="str">
        <f>IFERROR(VLOOKUP($I131,DATA_Contracts!$A$2:$I$150,3,FALSE),"")</f>
        <v>Warriors Three</v>
      </c>
      <c r="K131" s="29" t="str">
        <f>IFERROR(VLOOKUP($I131,DATA_Contracts!$A$2:$I$150,7,FALSE),"")</f>
        <v>3. Dethrone tyranny</v>
      </c>
      <c r="L131" s="29" t="str">
        <f>IFERROR(VLOOKUP($I131,DATA_Contracts!$A$2:$I$150,8,FALSE),"")</f>
        <v>Political</v>
      </c>
      <c r="M131" s="29" t="str">
        <f>IFERROR(VLOOKUP($I131,DATA_Contracts!$A$2:$I$81,9,FALSE),"")</f>
        <v>Black Widow</v>
      </c>
      <c r="N131" s="23">
        <f t="shared" ca="1" si="28"/>
        <v>35</v>
      </c>
      <c r="O131" s="15">
        <f ca="1">DATA[[#This Row],[Revenue Plan]]*(RANDBETWEEN(5,50)/100)</f>
        <v>11.55</v>
      </c>
      <c r="P131" s="29">
        <f t="shared" ca="1" si="29"/>
        <v>0.33</v>
      </c>
      <c r="Q131" s="24">
        <v>0</v>
      </c>
      <c r="R131" s="24">
        <v>-0.38104467699269995</v>
      </c>
      <c r="S131" s="29">
        <f t="shared" si="30"/>
        <v>0</v>
      </c>
      <c r="T131" s="29">
        <f t="shared" ca="1" si="31"/>
        <v>-35</v>
      </c>
      <c r="U131" s="29">
        <f t="shared" ca="1" si="32"/>
        <v>-11.9310446769927</v>
      </c>
    </row>
    <row r="132" spans="1:21" x14ac:dyDescent="0.25">
      <c r="A132" s="29" t="str">
        <f>_xlfn.SWITCH('Landing View'!$I$2,$F$1,F132,$K$1,K132,$L$1,L132,$M$1,M132)</f>
        <v>Captain America</v>
      </c>
      <c r="B132" s="24" t="s">
        <v>13</v>
      </c>
      <c r="C132" s="25">
        <v>44348</v>
      </c>
      <c r="D132" s="23">
        <f>IFERROR(VLOOKUP($I132,DATA_Contracts!$A$2:$I$150,4,FALSE),"")</f>
        <v>20028782</v>
      </c>
      <c r="E132" s="23" t="str">
        <f>IFERROR(VLOOKUP($I132,DATA_Contracts!$A$2:$I$150,5,FALSE),"")</f>
        <v>Earth Civilians</v>
      </c>
      <c r="F132" s="23" t="str">
        <f>IFERROR(VLOOKUP($I132,DATA_Contracts!$A$2:$I$150,6,FALSE),"")</f>
        <v>Civilians</v>
      </c>
      <c r="G132" s="29">
        <f>IFERROR(VLOOKUP($I132,DATA_Contracts!$A$2:$I$150,2,FALSE),"")</f>
        <v>940360392</v>
      </c>
      <c r="H132" s="29" t="str">
        <f>IFERROR(VLOOKUP($I132,DATA_Contracts!$A$2:$I$150,3,FALSE),"")</f>
        <v>Underground</v>
      </c>
      <c r="I132" s="24">
        <v>940360392</v>
      </c>
      <c r="J132" s="29" t="str">
        <f>IFERROR(VLOOKUP($I132,DATA_Contracts!$A$2:$I$150,3,FALSE),"")</f>
        <v>Underground</v>
      </c>
      <c r="K132" s="29" t="str">
        <f>IFERROR(VLOOKUP($I132,DATA_Contracts!$A$2:$I$150,7,FALSE),"")</f>
        <v>2. World Security</v>
      </c>
      <c r="L132" s="29" t="str">
        <f>IFERROR(VLOOKUP($I132,DATA_Contracts!$A$2:$I$150,8,FALSE),"")</f>
        <v>Security</v>
      </c>
      <c r="M132" s="29" t="str">
        <f>IFERROR(VLOOKUP($I132,DATA_Contracts!$A$2:$I$81,9,FALSE),"")</f>
        <v>Captain America</v>
      </c>
      <c r="N132" s="23">
        <f t="shared" ref="N132:N172" ca="1" si="33">RANDBETWEEN(5,35)</f>
        <v>7</v>
      </c>
      <c r="O132" s="15">
        <f ca="1">DATA[[#This Row],[Revenue Plan]]*(RANDBETWEEN(5,50)/100)</f>
        <v>1.82</v>
      </c>
      <c r="P132" s="29">
        <f t="shared" ca="1" si="29"/>
        <v>0.26</v>
      </c>
      <c r="Q132" s="24">
        <v>60.8</v>
      </c>
      <c r="R132" s="24">
        <v>22.15</v>
      </c>
      <c r="S132" s="29">
        <f t="shared" si="30"/>
        <v>0.36430921052631576</v>
      </c>
      <c r="T132" s="29">
        <f t="shared" ca="1" si="31"/>
        <v>53.8</v>
      </c>
      <c r="U132" s="29">
        <f t="shared" ca="1" si="32"/>
        <v>20.329999999999998</v>
      </c>
    </row>
    <row r="133" spans="1:21" x14ac:dyDescent="0.25">
      <c r="A133" s="29" t="str">
        <f>_xlfn.SWITCH('Landing View'!$I$2,$F$1,F133,$K$1,K133,$L$1,L133,$M$1,M133)</f>
        <v>Black Widow</v>
      </c>
      <c r="B133" s="24" t="s">
        <v>13</v>
      </c>
      <c r="C133" s="25">
        <v>44348</v>
      </c>
      <c r="D133" s="23">
        <f>IFERROR(VLOOKUP($I133,DATA_Contracts!$A$2:$I$150,4,FALSE),"")</f>
        <v>13605106</v>
      </c>
      <c r="E133" s="23" t="str">
        <f>IFERROR(VLOOKUP($I133,DATA_Contracts!$A$2:$I$150,5,FALSE),"")</f>
        <v>US Government</v>
      </c>
      <c r="F133" s="23" t="str">
        <f>IFERROR(VLOOKUP($I133,DATA_Contracts!$A$2:$I$150,6,FALSE),"")</f>
        <v>Government</v>
      </c>
      <c r="G133" s="29">
        <f>IFERROR(VLOOKUP($I133,DATA_Contracts!$A$2:$I$150,2,FALSE),"")</f>
        <v>940354604</v>
      </c>
      <c r="H133" s="29" t="str">
        <f>IFERROR(VLOOKUP($I133,DATA_Contracts!$A$2:$I$150,3,FALSE),"")</f>
        <v>Micronauts</v>
      </c>
      <c r="I133" s="24">
        <v>940354604</v>
      </c>
      <c r="J133" s="29" t="str">
        <f>IFERROR(VLOOKUP($I133,DATA_Contracts!$A$2:$I$150,3,FALSE),"")</f>
        <v>Micronauts</v>
      </c>
      <c r="K133" s="29" t="str">
        <f>IFERROR(VLOOKUP($I133,DATA_Contracts!$A$2:$I$150,7,FALSE),"")</f>
        <v>3. Dethrone tyranny</v>
      </c>
      <c r="L133" s="29" t="str">
        <f>IFERROR(VLOOKUP($I133,DATA_Contracts!$A$2:$I$150,8,FALSE),"")</f>
        <v>Political</v>
      </c>
      <c r="M133" s="29" t="str">
        <f>IFERROR(VLOOKUP($I133,DATA_Contracts!$A$2:$I$81,9,FALSE),"")</f>
        <v>Black Widow</v>
      </c>
      <c r="N133" s="23">
        <f t="shared" ca="1" si="33"/>
        <v>23</v>
      </c>
      <c r="O133" s="15">
        <f ca="1">DATA[[#This Row],[Revenue Plan]]*(RANDBETWEEN(5,50)/100)</f>
        <v>1.84</v>
      </c>
      <c r="P133" s="29">
        <f t="shared" ca="1" si="29"/>
        <v>0.08</v>
      </c>
      <c r="Q133" s="24">
        <v>0</v>
      </c>
      <c r="R133" s="24">
        <v>-18.758566084478201</v>
      </c>
      <c r="S133" s="29">
        <f t="shared" si="30"/>
        <v>0</v>
      </c>
      <c r="T133" s="29">
        <f t="shared" ca="1" si="31"/>
        <v>-23</v>
      </c>
      <c r="U133" s="29">
        <f t="shared" ca="1" si="32"/>
        <v>-20.5985660844782</v>
      </c>
    </row>
    <row r="134" spans="1:21" x14ac:dyDescent="0.25">
      <c r="A134" s="29" t="str">
        <f>_xlfn.SWITCH('Landing View'!$I$2,$F$1,F134,$K$1,K134,$L$1,L134,$M$1,M134)</f>
        <v>Captain America</v>
      </c>
      <c r="B134" s="24" t="s">
        <v>13</v>
      </c>
      <c r="C134" s="25">
        <v>44348</v>
      </c>
      <c r="D134" s="23">
        <f>IFERROR(VLOOKUP($I134,DATA_Contracts!$A$2:$I$150,4,FALSE),"")</f>
        <v>10051562</v>
      </c>
      <c r="E134" s="23" t="str">
        <f>IFERROR(VLOOKUP($I134,DATA_Contracts!$A$2:$I$150,5,FALSE),"")</f>
        <v>EU Government</v>
      </c>
      <c r="F134" s="23" t="str">
        <f>IFERROR(VLOOKUP($I134,DATA_Contracts!$A$2:$I$150,6,FALSE),"")</f>
        <v>Europe</v>
      </c>
      <c r="G134" s="29">
        <f>IFERROR(VLOOKUP($I134,DATA_Contracts!$A$2:$I$150,2,FALSE),"")</f>
        <v>940281242</v>
      </c>
      <c r="H134" s="29" t="str">
        <f>IFERROR(VLOOKUP($I134,DATA_Contracts!$A$2:$I$150,3,FALSE),"")</f>
        <v>Eternals</v>
      </c>
      <c r="I134" s="24">
        <v>940281242</v>
      </c>
      <c r="J134" s="29" t="str">
        <f>IFERROR(VLOOKUP($I134,DATA_Contracts!$A$2:$I$150,3,FALSE),"")</f>
        <v>Eternals</v>
      </c>
      <c r="K134" s="29" t="str">
        <f>IFERROR(VLOOKUP($I134,DATA_Contracts!$A$2:$I$150,7,FALSE),"")</f>
        <v>2. World Security</v>
      </c>
      <c r="L134" s="29" t="str">
        <f>IFERROR(VLOOKUP($I134,DATA_Contracts!$A$2:$I$150,8,FALSE),"")</f>
        <v>Security</v>
      </c>
      <c r="M134" s="29" t="str">
        <f>IFERROR(VLOOKUP($I134,DATA_Contracts!$A$2:$I$81,9,FALSE),"")</f>
        <v>Captain America</v>
      </c>
      <c r="N134" s="23">
        <f t="shared" ca="1" si="33"/>
        <v>25</v>
      </c>
      <c r="O134" s="15">
        <f ca="1">DATA[[#This Row],[Revenue Plan]]*(RANDBETWEEN(5,50)/100)</f>
        <v>3.75</v>
      </c>
      <c r="P134" s="29">
        <f t="shared" ca="1" si="29"/>
        <v>0.15</v>
      </c>
      <c r="Q134" s="24">
        <v>18.265999999999998</v>
      </c>
      <c r="R134" s="24">
        <v>6.6593800000000005</v>
      </c>
      <c r="S134" s="29">
        <f t="shared" si="30"/>
        <v>0.36457790430307679</v>
      </c>
      <c r="T134" s="29">
        <f t="shared" ca="1" si="31"/>
        <v>-6.7340000000000018</v>
      </c>
      <c r="U134" s="29">
        <f t="shared" ca="1" si="32"/>
        <v>2.9093800000000005</v>
      </c>
    </row>
    <row r="135" spans="1:21" x14ac:dyDescent="0.25">
      <c r="A135" s="29" t="str">
        <f>_xlfn.SWITCH('Landing View'!$I$2,$F$1,F135,$K$1,K135,$L$1,L135,$M$1,M135)</f>
        <v>Captain America</v>
      </c>
      <c r="B135" s="24" t="s">
        <v>13</v>
      </c>
      <c r="C135" s="25">
        <v>44348</v>
      </c>
      <c r="D135" s="23">
        <f>IFERROR(VLOOKUP($I135,DATA_Contracts!$A$2:$I$150,4,FALSE),"")</f>
        <v>20028782</v>
      </c>
      <c r="E135" s="23" t="str">
        <f>IFERROR(VLOOKUP($I135,DATA_Contracts!$A$2:$I$150,5,FALSE),"")</f>
        <v>Earth Civilians</v>
      </c>
      <c r="F135" s="23" t="str">
        <f>IFERROR(VLOOKUP($I135,DATA_Contracts!$A$2:$I$150,6,FALSE),"")</f>
        <v>Civilians</v>
      </c>
      <c r="G135" s="29">
        <f>IFERROR(VLOOKUP($I135,DATA_Contracts!$A$2:$I$150,2,FALSE),"")</f>
        <v>940314339</v>
      </c>
      <c r="H135" s="29" t="str">
        <f>IFERROR(VLOOKUP($I135,DATA_Contracts!$A$2:$I$150,3,FALSE),"")</f>
        <v>Super-Axis</v>
      </c>
      <c r="I135" s="24">
        <v>940341188</v>
      </c>
      <c r="J135" s="29" t="str">
        <f>IFERROR(VLOOKUP($I135,DATA_Contracts!$A$2:$I$150,3,FALSE),"")</f>
        <v>Super-Axis</v>
      </c>
      <c r="K135" s="29" t="str">
        <f>IFERROR(VLOOKUP($I135,DATA_Contracts!$A$2:$I$150,7,FALSE),"")</f>
        <v>2. World Security</v>
      </c>
      <c r="L135" s="29" t="str">
        <f>IFERROR(VLOOKUP($I135,DATA_Contracts!$A$2:$I$150,8,FALSE),"")</f>
        <v>Security</v>
      </c>
      <c r="M135" s="29" t="str">
        <f>IFERROR(VLOOKUP($I135,DATA_Contracts!$A$2:$I$81,9,FALSE),"")</f>
        <v>Captain America</v>
      </c>
      <c r="N135" s="23">
        <f t="shared" ca="1" si="33"/>
        <v>20</v>
      </c>
      <c r="O135" s="15">
        <f ca="1">DATA[[#This Row],[Revenue Plan]]*(RANDBETWEEN(5,50)/100)</f>
        <v>9.3999999999999986</v>
      </c>
      <c r="P135" s="29">
        <f t="shared" ca="1" si="29"/>
        <v>0.46999999999999992</v>
      </c>
      <c r="Q135" s="24">
        <v>27.422592460093437</v>
      </c>
      <c r="R135" s="24">
        <v>4.1034604917250306</v>
      </c>
      <c r="S135" s="29">
        <f t="shared" si="30"/>
        <v>0.14963794899029209</v>
      </c>
      <c r="T135" s="29">
        <f t="shared" ca="1" si="31"/>
        <v>7.422592460093437</v>
      </c>
      <c r="U135" s="29">
        <f t="shared" ca="1" si="32"/>
        <v>-5.296539508274968</v>
      </c>
    </row>
    <row r="136" spans="1:21" x14ac:dyDescent="0.25">
      <c r="A136" s="29" t="str">
        <f>_xlfn.SWITCH('Landing View'!$I$2,$F$1,F136,$K$1,K136,$L$1,L136,$M$1,M136)</f>
        <v>Captain America</v>
      </c>
      <c r="B136" s="24" t="s">
        <v>13</v>
      </c>
      <c r="C136" s="25">
        <v>44348</v>
      </c>
      <c r="D136" s="23">
        <f>IFERROR(VLOOKUP($I136,DATA_Contracts!$A$2:$I$150,4,FALSE),"")</f>
        <v>10012699</v>
      </c>
      <c r="E136" s="23" t="str">
        <f>IFERROR(VLOOKUP($I136,DATA_Contracts!$A$2:$I$150,5,FALSE),"")</f>
        <v>EU Government</v>
      </c>
      <c r="F136" s="23" t="str">
        <f>IFERROR(VLOOKUP($I136,DATA_Contracts!$A$2:$I$150,6,FALSE),"")</f>
        <v>Europe</v>
      </c>
      <c r="G136" s="29">
        <f>IFERROR(VLOOKUP($I136,DATA_Contracts!$A$2:$I$150,2,FALSE),"")</f>
        <v>940159096</v>
      </c>
      <c r="H136" s="29" t="str">
        <f>IFERROR(VLOOKUP($I136,DATA_Contracts!$A$2:$I$150,3,FALSE),"")</f>
        <v>Mega Morphs</v>
      </c>
      <c r="I136" s="24">
        <v>940159096</v>
      </c>
      <c r="J136" s="29" t="str">
        <f>IFERROR(VLOOKUP($I136,DATA_Contracts!$A$2:$I$150,3,FALSE),"")</f>
        <v>Mega Morphs</v>
      </c>
      <c r="K136" s="29" t="str">
        <f>IFERROR(VLOOKUP($I136,DATA_Contracts!$A$2:$I$150,7,FALSE),"")</f>
        <v>2. World Security</v>
      </c>
      <c r="L136" s="29" t="str">
        <f>IFERROR(VLOOKUP($I136,DATA_Contracts!$A$2:$I$150,8,FALSE),"")</f>
        <v>Security</v>
      </c>
      <c r="M136" s="29" t="str">
        <f>IFERROR(VLOOKUP($I136,DATA_Contracts!$A$2:$I$81,9,FALSE),"")</f>
        <v>Captain America</v>
      </c>
      <c r="N136" s="23">
        <f t="shared" ca="1" si="33"/>
        <v>5</v>
      </c>
      <c r="O136" s="15">
        <f ca="1">DATA[[#This Row],[Revenue Plan]]*(RANDBETWEEN(5,50)/100)</f>
        <v>2.4500000000000002</v>
      </c>
      <c r="P136" s="29">
        <f t="shared" ca="1" si="29"/>
        <v>0.49000000000000005</v>
      </c>
      <c r="Q136" s="24">
        <v>7.5</v>
      </c>
      <c r="R136" s="24">
        <v>1.6174999999999999</v>
      </c>
      <c r="S136" s="29">
        <f t="shared" si="30"/>
        <v>0.21566666666666665</v>
      </c>
      <c r="T136" s="29">
        <f t="shared" ca="1" si="31"/>
        <v>2.5</v>
      </c>
      <c r="U136" s="29">
        <f t="shared" ca="1" si="32"/>
        <v>-0.83250000000000024</v>
      </c>
    </row>
    <row r="137" spans="1:21" x14ac:dyDescent="0.25">
      <c r="A137" s="29" t="str">
        <f>_xlfn.SWITCH('Landing View'!$I$2,$F$1,F137,$K$1,K137,$L$1,L137,$M$1,M137)</f>
        <v>Thor</v>
      </c>
      <c r="B137" s="24" t="s">
        <v>13</v>
      </c>
      <c r="C137" s="25">
        <v>44348</v>
      </c>
      <c r="D137" s="23">
        <f>IFERROR(VLOOKUP($I137,DATA_Contracts!$A$2:$I$150,4,FALSE),"")</f>
        <v>7951124</v>
      </c>
      <c r="E137" s="23" t="str">
        <f>IFERROR(VLOOKUP($I137,DATA_Contracts!$A$2:$I$150,5,FALSE),"")</f>
        <v>Secret Organizations</v>
      </c>
      <c r="F137" s="23" t="str">
        <f>IFERROR(VLOOKUP($I137,DATA_Contracts!$A$2:$I$150,6,FALSE),"")</f>
        <v>Organization</v>
      </c>
      <c r="G137" s="29">
        <f>IFERROR(VLOOKUP($I137,DATA_Contracts!$A$2:$I$150,2,FALSE),"")</f>
        <v>940323130</v>
      </c>
      <c r="H137" s="29" t="str">
        <f>IFERROR(VLOOKUP($I137,DATA_Contracts!$A$2:$I$150,3,FALSE),"")</f>
        <v>Squadron Supreme</v>
      </c>
      <c r="I137" s="24">
        <v>940323130</v>
      </c>
      <c r="J137" s="29" t="str">
        <f>IFERROR(VLOOKUP($I137,DATA_Contracts!$A$2:$I$150,3,FALSE),"")</f>
        <v>Squadron Supreme</v>
      </c>
      <c r="K137" s="29" t="str">
        <f>IFERROR(VLOOKUP($I137,DATA_Contracts!$A$2:$I$150,7,FALSE),"")</f>
        <v>1. Friendly Neighborhood service</v>
      </c>
      <c r="L137" s="29" t="str">
        <f>IFERROR(VLOOKUP($I137,DATA_Contracts!$A$2:$I$150,8,FALSE),"")</f>
        <v>Political</v>
      </c>
      <c r="M137" s="29" t="str">
        <f>IFERROR(VLOOKUP($I137,DATA_Contracts!$A$2:$I$81,9,FALSE),"")</f>
        <v>Thor</v>
      </c>
      <c r="N137" s="23">
        <f t="shared" ca="1" si="33"/>
        <v>30</v>
      </c>
      <c r="O137" s="15">
        <f ca="1">DATA[[#This Row],[Revenue Plan]]*(RANDBETWEEN(5,50)/100)</f>
        <v>7.5</v>
      </c>
      <c r="P137" s="29">
        <f t="shared" ca="1" si="29"/>
        <v>0.25</v>
      </c>
      <c r="Q137" s="24">
        <v>496.5973938021445</v>
      </c>
      <c r="R137" s="24">
        <v>94.81</v>
      </c>
      <c r="S137" s="29">
        <f t="shared" si="30"/>
        <v>0.19091924601959234</v>
      </c>
      <c r="T137" s="29">
        <f t="shared" ca="1" si="31"/>
        <v>466.5973938021445</v>
      </c>
      <c r="U137" s="29">
        <f t="shared" ca="1" si="32"/>
        <v>87.31</v>
      </c>
    </row>
    <row r="138" spans="1:21" x14ac:dyDescent="0.25">
      <c r="A138" s="29" t="str">
        <f>_xlfn.SWITCH('Landing View'!$I$2,$F$1,F138,$K$1,K138,$L$1,L138,$M$1,M138)</f>
        <v>Spiderman</v>
      </c>
      <c r="B138" s="24" t="s">
        <v>13</v>
      </c>
      <c r="C138" s="25">
        <v>44348</v>
      </c>
      <c r="D138" s="23">
        <f>IFERROR(VLOOKUP($I138,DATA_Contracts!$A$2:$I$150,4,FALSE),"")</f>
        <v>7847054</v>
      </c>
      <c r="E138" s="23" t="str">
        <f>IFERROR(VLOOKUP($I138,DATA_Contracts!$A$2:$I$150,5,FALSE),"")</f>
        <v>Public Organization</v>
      </c>
      <c r="F138" s="23" t="str">
        <f>IFERROR(VLOOKUP($I138,DATA_Contracts!$A$2:$I$150,6,FALSE),"")</f>
        <v>Organization</v>
      </c>
      <c r="G138" s="29">
        <f>IFERROR(VLOOKUP($I138,DATA_Contracts!$A$2:$I$150,2,FALSE),"")</f>
        <v>940324947</v>
      </c>
      <c r="H138" s="29" t="str">
        <f>IFERROR(VLOOKUP($I138,DATA_Contracts!$A$2:$I$150,3,FALSE),"")</f>
        <v>New X-Men</v>
      </c>
      <c r="I138" s="24">
        <v>940324947</v>
      </c>
      <c r="J138" s="29" t="str">
        <f>IFERROR(VLOOKUP($I138,DATA_Contracts!$A$2:$I$150,3,FALSE),"")</f>
        <v>New X-Men</v>
      </c>
      <c r="K138" s="29" t="str">
        <f>IFERROR(VLOOKUP($I138,DATA_Contracts!$A$2:$I$150,7,FALSE),"")</f>
        <v>3. Dethrone tyranny</v>
      </c>
      <c r="L138" s="29" t="str">
        <f>IFERROR(VLOOKUP($I138,DATA_Contracts!$A$2:$I$150,8,FALSE),"")</f>
        <v>Political</v>
      </c>
      <c r="M138" s="29" t="str">
        <f>IFERROR(VLOOKUP($I138,DATA_Contracts!$A$2:$I$81,9,FALSE),"")</f>
        <v>Spiderman</v>
      </c>
      <c r="N138" s="23">
        <f t="shared" ca="1" si="33"/>
        <v>25</v>
      </c>
      <c r="O138" s="15">
        <f ca="1">DATA[[#This Row],[Revenue Plan]]*(RANDBETWEEN(5,50)/100)</f>
        <v>10.5</v>
      </c>
      <c r="P138" s="29">
        <f t="shared" ca="1" si="29"/>
        <v>0.42</v>
      </c>
      <c r="Q138" s="24">
        <v>0</v>
      </c>
      <c r="R138" s="24">
        <v>3.9999999999999998E-6</v>
      </c>
      <c r="S138" s="29">
        <f t="shared" si="30"/>
        <v>0</v>
      </c>
      <c r="T138" s="29">
        <f t="shared" ca="1" si="31"/>
        <v>-25</v>
      </c>
      <c r="U138" s="29">
        <f t="shared" ca="1" si="32"/>
        <v>-10.499995999999999</v>
      </c>
    </row>
    <row r="139" spans="1:21" x14ac:dyDescent="0.25">
      <c r="A139" s="29" t="str">
        <f>_xlfn.SWITCH('Landing View'!$I$2,$F$1,F139,$K$1,K139,$L$1,L139,$M$1,M139)</f>
        <v>Spiderman</v>
      </c>
      <c r="B139" s="24" t="s">
        <v>13</v>
      </c>
      <c r="C139" s="25">
        <v>44348</v>
      </c>
      <c r="D139" s="23">
        <f>IFERROR(VLOOKUP($I139,DATA_Contracts!$A$2:$I$150,4,FALSE),"")</f>
        <v>7951124</v>
      </c>
      <c r="E139" s="23" t="str">
        <f>IFERROR(VLOOKUP($I139,DATA_Contracts!$A$2:$I$150,5,FALSE),"")</f>
        <v>Secret Organizations</v>
      </c>
      <c r="F139" s="23" t="str">
        <f>IFERROR(VLOOKUP($I139,DATA_Contracts!$A$2:$I$150,6,FALSE),"")</f>
        <v>Organization</v>
      </c>
      <c r="G139" s="29">
        <f>IFERROR(VLOOKUP($I139,DATA_Contracts!$A$2:$I$150,2,FALSE),"")</f>
        <v>940351088</v>
      </c>
      <c r="H139" s="29" t="str">
        <f>IFERROR(VLOOKUP($I139,DATA_Contracts!$A$2:$I$150,3,FALSE),"")</f>
        <v>X-Corps</v>
      </c>
      <c r="I139" s="24">
        <v>940351088</v>
      </c>
      <c r="J139" s="29" t="str">
        <f>IFERROR(VLOOKUP($I139,DATA_Contracts!$A$2:$I$150,3,FALSE),"")</f>
        <v>X-Corps</v>
      </c>
      <c r="K139" s="29" t="str">
        <f>IFERROR(VLOOKUP($I139,DATA_Contracts!$A$2:$I$150,7,FALSE),"")</f>
        <v>3. Dethrone tyranny</v>
      </c>
      <c r="L139" s="29" t="str">
        <f>IFERROR(VLOOKUP($I139,DATA_Contracts!$A$2:$I$150,8,FALSE),"")</f>
        <v>Political</v>
      </c>
      <c r="M139" s="29" t="str">
        <f>IFERROR(VLOOKUP($I139,DATA_Contracts!$A$2:$I$81,9,FALSE),"")</f>
        <v>Spiderman</v>
      </c>
      <c r="N139" s="23">
        <f t="shared" ca="1" si="33"/>
        <v>7</v>
      </c>
      <c r="O139" s="15">
        <f ca="1">DATA[[#This Row],[Revenue Plan]]*(RANDBETWEEN(5,50)/100)</f>
        <v>1.4000000000000001</v>
      </c>
      <c r="P139" s="29">
        <f t="shared" ca="1" si="29"/>
        <v>0.2</v>
      </c>
      <c r="Q139" s="24">
        <v>0</v>
      </c>
      <c r="R139" s="24">
        <v>-0.16</v>
      </c>
      <c r="S139" s="29">
        <f t="shared" si="30"/>
        <v>0</v>
      </c>
      <c r="T139" s="29">
        <f t="shared" ca="1" si="31"/>
        <v>-7</v>
      </c>
      <c r="U139" s="29">
        <f t="shared" ca="1" si="32"/>
        <v>-1.56</v>
      </c>
    </row>
    <row r="140" spans="1:21" x14ac:dyDescent="0.25">
      <c r="A140" s="29" t="str">
        <f>_xlfn.SWITCH('Landing View'!$I$2,$F$1,F140,$K$1,K140,$L$1,L140,$M$1,M140)</f>
        <v>Thor</v>
      </c>
      <c r="B140" s="24" t="s">
        <v>13</v>
      </c>
      <c r="C140" s="25">
        <v>44348</v>
      </c>
      <c r="D140" s="23">
        <f>IFERROR(VLOOKUP($I140,DATA_Contracts!$A$2:$I$150,4,FALSE),"")</f>
        <v>10051562</v>
      </c>
      <c r="E140" s="23" t="str">
        <f>IFERROR(VLOOKUP($I140,DATA_Contracts!$A$2:$I$150,5,FALSE),"")</f>
        <v>EU Government</v>
      </c>
      <c r="F140" s="23" t="str">
        <f>IFERROR(VLOOKUP($I140,DATA_Contracts!$A$2:$I$150,6,FALSE),"")</f>
        <v>Europe</v>
      </c>
      <c r="G140" s="29">
        <f>IFERROR(VLOOKUP($I140,DATA_Contracts!$A$2:$I$150,2,FALSE),"")</f>
        <v>940251254</v>
      </c>
      <c r="H140" s="29" t="str">
        <f>IFERROR(VLOOKUP($I140,DATA_Contracts!$A$2:$I$150,3,FALSE),"")</f>
        <v>Crazy Eight</v>
      </c>
      <c r="I140" s="24">
        <v>940251254</v>
      </c>
      <c r="J140" s="29" t="str">
        <f>IFERROR(VLOOKUP($I140,DATA_Contracts!$A$2:$I$150,3,FALSE),"")</f>
        <v>Crazy Eight</v>
      </c>
      <c r="K140" s="29" t="str">
        <f>IFERROR(VLOOKUP($I140,DATA_Contracts!$A$2:$I$150,7,FALSE),"")</f>
        <v>1. Friendly Neighborhood service</v>
      </c>
      <c r="L140" s="29" t="str">
        <f>IFERROR(VLOOKUP($I140,DATA_Contracts!$A$2:$I$150,8,FALSE),"")</f>
        <v>Political</v>
      </c>
      <c r="M140" s="29" t="str">
        <f>IFERROR(VLOOKUP($I140,DATA_Contracts!$A$2:$I$81,9,FALSE),"")</f>
        <v>Thor</v>
      </c>
      <c r="N140" s="23">
        <f t="shared" ca="1" si="33"/>
        <v>21</v>
      </c>
      <c r="O140" s="15">
        <f ca="1">DATA[[#This Row],[Revenue Plan]]*(RANDBETWEEN(5,50)/100)</f>
        <v>8.4</v>
      </c>
      <c r="P140" s="29">
        <f t="shared" ca="1" si="29"/>
        <v>0.4</v>
      </c>
      <c r="Q140" s="24">
        <v>22.408117600000001</v>
      </c>
      <c r="R140" s="24">
        <v>7.559277541804013</v>
      </c>
      <c r="S140" s="29">
        <f t="shared" si="30"/>
        <v>0.33734549580389622</v>
      </c>
      <c r="T140" s="29">
        <f t="shared" ca="1" si="31"/>
        <v>1.4081176000000006</v>
      </c>
      <c r="U140" s="29">
        <f t="shared" ca="1" si="32"/>
        <v>-0.84072245819598734</v>
      </c>
    </row>
    <row r="141" spans="1:21" x14ac:dyDescent="0.25">
      <c r="A141" s="29" t="str">
        <f>_xlfn.SWITCH('Landing View'!$I$2,$F$1,F141,$K$1,K141,$L$1,L141,$M$1,M141)</f>
        <v>Captain America</v>
      </c>
      <c r="B141" s="24" t="s">
        <v>13</v>
      </c>
      <c r="C141" s="25">
        <v>44348</v>
      </c>
      <c r="D141" s="23">
        <f>IFERROR(VLOOKUP($I141,DATA_Contracts!$A$2:$I$150,4,FALSE),"")</f>
        <v>20028782</v>
      </c>
      <c r="E141" s="23" t="str">
        <f>IFERROR(VLOOKUP($I141,DATA_Contracts!$A$2:$I$150,5,FALSE),"")</f>
        <v>Earth Civilians</v>
      </c>
      <c r="F141" s="23" t="str">
        <f>IFERROR(VLOOKUP($I141,DATA_Contracts!$A$2:$I$150,6,FALSE),"")</f>
        <v>Civilians</v>
      </c>
      <c r="G141" s="29">
        <f>IFERROR(VLOOKUP($I141,DATA_Contracts!$A$2:$I$150,2,FALSE),"")</f>
        <v>940314049</v>
      </c>
      <c r="H141" s="29" t="str">
        <f>IFERROR(VLOOKUP($I141,DATA_Contracts!$A$2:$I$150,3,FALSE),"")</f>
        <v>Terror Inc.</v>
      </c>
      <c r="I141" s="24">
        <v>940194177</v>
      </c>
      <c r="J141" s="29" t="str">
        <f>IFERROR(VLOOKUP($I141,DATA_Contracts!$A$2:$I$150,3,FALSE),"")</f>
        <v>Terror Inc.</v>
      </c>
      <c r="K141" s="29" t="str">
        <f>IFERROR(VLOOKUP($I141,DATA_Contracts!$A$2:$I$150,7,FALSE),"")</f>
        <v>2. World Security</v>
      </c>
      <c r="L141" s="29" t="str">
        <f>IFERROR(VLOOKUP($I141,DATA_Contracts!$A$2:$I$150,8,FALSE),"")</f>
        <v>Security</v>
      </c>
      <c r="M141" s="29" t="str">
        <f>IFERROR(VLOOKUP($I141,DATA_Contracts!$A$2:$I$81,9,FALSE),"")</f>
        <v>Captain America</v>
      </c>
      <c r="N141" s="23">
        <f t="shared" ca="1" si="33"/>
        <v>13</v>
      </c>
      <c r="O141" s="15">
        <f ca="1">DATA[[#This Row],[Revenue Plan]]*(RANDBETWEEN(5,50)/100)</f>
        <v>4.29</v>
      </c>
      <c r="P141" s="29">
        <f t="shared" ca="1" si="29"/>
        <v>0.33</v>
      </c>
      <c r="Q141" s="24">
        <v>5.1566461978417983</v>
      </c>
      <c r="R141" s="24">
        <v>0.88288815569268608</v>
      </c>
      <c r="S141" s="29">
        <f t="shared" si="30"/>
        <v>0.17121363805455561</v>
      </c>
      <c r="T141" s="29">
        <f t="shared" ca="1" si="31"/>
        <v>-7.8433538021582017</v>
      </c>
      <c r="U141" s="29">
        <f t="shared" ca="1" si="32"/>
        <v>-3.4071118443073138</v>
      </c>
    </row>
    <row r="142" spans="1:21" x14ac:dyDescent="0.25">
      <c r="A142" s="29" t="str">
        <f>_xlfn.SWITCH('Landing View'!$I$2,$F$1,F142,$K$1,K142,$L$1,L142,$M$1,M142)</f>
        <v>Captain America</v>
      </c>
      <c r="B142" s="24" t="s">
        <v>13</v>
      </c>
      <c r="C142" s="25">
        <v>44348</v>
      </c>
      <c r="D142" s="23">
        <f>IFERROR(VLOOKUP($I142,DATA_Contracts!$A$2:$I$150,4,FALSE),"")</f>
        <v>20028782</v>
      </c>
      <c r="E142" s="23" t="str">
        <f>IFERROR(VLOOKUP($I142,DATA_Contracts!$A$2:$I$150,5,FALSE),"")</f>
        <v>Earth Civilians</v>
      </c>
      <c r="F142" s="23" t="str">
        <f>IFERROR(VLOOKUP($I142,DATA_Contracts!$A$2:$I$150,6,FALSE),"")</f>
        <v>Civilians</v>
      </c>
      <c r="G142" s="29">
        <f>IFERROR(VLOOKUP($I142,DATA_Contracts!$A$2:$I$150,2,FALSE),"")</f>
        <v>940314339</v>
      </c>
      <c r="H142" s="29" t="str">
        <f>IFERROR(VLOOKUP($I142,DATA_Contracts!$A$2:$I$150,3,FALSE),"")</f>
        <v>Lebeau Clan</v>
      </c>
      <c r="I142" s="24">
        <v>940336783</v>
      </c>
      <c r="J142" s="29" t="str">
        <f>IFERROR(VLOOKUP($I142,DATA_Contracts!$A$2:$I$150,3,FALSE),"")</f>
        <v>Lebeau Clan</v>
      </c>
      <c r="K142" s="29" t="str">
        <f>IFERROR(VLOOKUP($I142,DATA_Contracts!$A$2:$I$150,7,FALSE),"")</f>
        <v>2. World Security</v>
      </c>
      <c r="L142" s="29" t="str">
        <f>IFERROR(VLOOKUP($I142,DATA_Contracts!$A$2:$I$150,8,FALSE),"")</f>
        <v>Security</v>
      </c>
      <c r="M142" s="29" t="str">
        <f>IFERROR(VLOOKUP($I142,DATA_Contracts!$A$2:$I$81,9,FALSE),"")</f>
        <v>Captain America</v>
      </c>
      <c r="N142" s="23">
        <f t="shared" ca="1" si="33"/>
        <v>35</v>
      </c>
      <c r="O142" s="15">
        <f ca="1">DATA[[#This Row],[Revenue Plan]]*(RANDBETWEEN(5,50)/100)</f>
        <v>9.1</v>
      </c>
      <c r="P142" s="29">
        <f t="shared" ca="1" si="29"/>
        <v>0.26</v>
      </c>
      <c r="Q142" s="24">
        <v>89.164632103469827</v>
      </c>
      <c r="R142" s="24">
        <v>18.149667710504652</v>
      </c>
      <c r="S142" s="29">
        <f t="shared" si="30"/>
        <v>0.20355231981940022</v>
      </c>
      <c r="T142" s="29">
        <f t="shared" ca="1" si="31"/>
        <v>54.164632103469827</v>
      </c>
      <c r="U142" s="29">
        <f t="shared" ca="1" si="32"/>
        <v>9.0496677105046519</v>
      </c>
    </row>
    <row r="143" spans="1:21" x14ac:dyDescent="0.25">
      <c r="A143" s="29" t="str">
        <f>_xlfn.SWITCH('Landing View'!$I$2,$F$1,F143,$K$1,K143,$L$1,L143,$M$1,M143)</f>
        <v>Hawkeye</v>
      </c>
      <c r="B143" s="24" t="s">
        <v>13</v>
      </c>
      <c r="C143" s="25">
        <v>44348</v>
      </c>
      <c r="D143" s="23">
        <f>IFERROR(VLOOKUP($I143,DATA_Contracts!$A$2:$I$150,4,FALSE),"")</f>
        <v>7951124</v>
      </c>
      <c r="E143" s="23" t="str">
        <f>IFERROR(VLOOKUP($I143,DATA_Contracts!$A$2:$I$150,5,FALSE),"")</f>
        <v>Secret Organizations</v>
      </c>
      <c r="F143" s="23" t="str">
        <f>IFERROR(VLOOKUP($I143,DATA_Contracts!$A$2:$I$150,6,FALSE),"")</f>
        <v>Organization</v>
      </c>
      <c r="G143" s="29">
        <f>IFERROR(VLOOKUP($I143,DATA_Contracts!$A$2:$I$150,2,FALSE),"")</f>
        <v>940286480</v>
      </c>
      <c r="H143" s="29" t="str">
        <f>IFERROR(VLOOKUP($I143,DATA_Contracts!$A$2:$I$150,3,FALSE),"")</f>
        <v>Lizard Men</v>
      </c>
      <c r="I143" s="24">
        <v>940286480</v>
      </c>
      <c r="J143" s="29" t="str">
        <f>IFERROR(VLOOKUP($I143,DATA_Contracts!$A$2:$I$150,3,FALSE),"")</f>
        <v>Lizard Men</v>
      </c>
      <c r="K143" s="29" t="str">
        <f>IFERROR(VLOOKUP($I143,DATA_Contracts!$A$2:$I$150,7,FALSE),"")</f>
        <v>4. Defensive Services</v>
      </c>
      <c r="L143" s="29" t="str">
        <f>IFERROR(VLOOKUP($I143,DATA_Contracts!$A$2:$I$150,8,FALSE),"")</f>
        <v>Security</v>
      </c>
      <c r="M143" s="29" t="str">
        <f>IFERROR(VLOOKUP($I143,DATA_Contracts!$A$2:$I$81,9,FALSE),"")</f>
        <v>Hawkeye</v>
      </c>
      <c r="N143" s="23">
        <f t="shared" ca="1" si="33"/>
        <v>31</v>
      </c>
      <c r="O143" s="15">
        <f ca="1">DATA[[#This Row],[Revenue Plan]]*(RANDBETWEEN(5,50)/100)</f>
        <v>8.370000000000001</v>
      </c>
      <c r="P143" s="29">
        <f t="shared" ca="1" si="29"/>
        <v>0.27</v>
      </c>
      <c r="Q143" s="24">
        <v>0.56882717180567999</v>
      </c>
      <c r="R143" s="24">
        <v>-2.1943604583818839E-2</v>
      </c>
      <c r="S143" s="29">
        <f t="shared" si="30"/>
        <v>-3.8576927529958269E-2</v>
      </c>
      <c r="T143" s="29">
        <f t="shared" ca="1" si="31"/>
        <v>-30.43117282819432</v>
      </c>
      <c r="U143" s="29">
        <f t="shared" ca="1" si="32"/>
        <v>-8.3919436045838207</v>
      </c>
    </row>
    <row r="144" spans="1:21" x14ac:dyDescent="0.25">
      <c r="A144" s="29" t="str">
        <f>_xlfn.SWITCH('Landing View'!$I$2,$F$1,F144,$K$1,K144,$L$1,L144,$M$1,M144)</f>
        <v>Thor</v>
      </c>
      <c r="B144" s="24" t="s">
        <v>13</v>
      </c>
      <c r="C144" s="25">
        <v>44348</v>
      </c>
      <c r="D144" s="23">
        <f>IFERROR(VLOOKUP($I144,DATA_Contracts!$A$2:$I$150,4,FALSE),"")</f>
        <v>10058140</v>
      </c>
      <c r="E144" s="23" t="str">
        <f>IFERROR(VLOOKUP($I144,DATA_Contracts!$A$2:$I$150,5,FALSE),"")</f>
        <v>EU Government</v>
      </c>
      <c r="F144" s="23" t="str">
        <f>IFERROR(VLOOKUP($I144,DATA_Contracts!$A$2:$I$150,6,FALSE),"")</f>
        <v>Europe</v>
      </c>
      <c r="G144" s="29">
        <f>IFERROR(VLOOKUP($I144,DATA_Contracts!$A$2:$I$150,2,FALSE),"")</f>
        <v>940251254</v>
      </c>
      <c r="H144" s="29" t="str">
        <f>IFERROR(VLOOKUP($I144,DATA_Contracts!$A$2:$I$150,3,FALSE),"")</f>
        <v>People's Defense Force</v>
      </c>
      <c r="I144" s="24">
        <v>940251133</v>
      </c>
      <c r="J144" s="29" t="str">
        <f>IFERROR(VLOOKUP($I144,DATA_Contracts!$A$2:$I$150,3,FALSE),"")</f>
        <v>People's Defense Force</v>
      </c>
      <c r="K144" s="29" t="str">
        <f>IFERROR(VLOOKUP($I144,DATA_Contracts!$A$2:$I$150,7,FALSE),"")</f>
        <v>1. Friendly Neighborhood service</v>
      </c>
      <c r="L144" s="29" t="str">
        <f>IFERROR(VLOOKUP($I144,DATA_Contracts!$A$2:$I$150,8,FALSE),"")</f>
        <v>Political</v>
      </c>
      <c r="M144" s="29" t="str">
        <f>IFERROR(VLOOKUP($I144,DATA_Contracts!$A$2:$I$81,9,FALSE),"")</f>
        <v>Thor</v>
      </c>
      <c r="N144" s="23">
        <f t="shared" ca="1" si="33"/>
        <v>25</v>
      </c>
      <c r="O144" s="15">
        <f ca="1">DATA[[#This Row],[Revenue Plan]]*(RANDBETWEEN(5,50)/100)</f>
        <v>5.5</v>
      </c>
      <c r="P144" s="29">
        <f t="shared" ca="1" si="29"/>
        <v>0.22</v>
      </c>
      <c r="Q144" s="24">
        <v>106.27</v>
      </c>
      <c r="R144" s="24">
        <v>11</v>
      </c>
      <c r="S144" s="29">
        <f t="shared" si="30"/>
        <v>0.10350992754305072</v>
      </c>
      <c r="T144" s="29">
        <f t="shared" ca="1" si="31"/>
        <v>81.27</v>
      </c>
      <c r="U144" s="29">
        <f t="shared" ca="1" si="32"/>
        <v>5.5</v>
      </c>
    </row>
    <row r="145" spans="1:21" x14ac:dyDescent="0.25">
      <c r="A145" s="29" t="str">
        <f>_xlfn.SWITCH('Landing View'!$I$2,$F$1,F145,$K$1,K145,$L$1,L145,$M$1,M145)</f>
        <v>Hawkeye</v>
      </c>
      <c r="B145" s="24" t="s">
        <v>13</v>
      </c>
      <c r="C145" s="25">
        <v>44348</v>
      </c>
      <c r="D145" s="23">
        <f>IFERROR(VLOOKUP($I145,DATA_Contracts!$A$2:$I$150,4,FALSE),"")</f>
        <v>7951124</v>
      </c>
      <c r="E145" s="23" t="str">
        <f>IFERROR(VLOOKUP($I145,DATA_Contracts!$A$2:$I$150,5,FALSE),"")</f>
        <v>Secret Organizations</v>
      </c>
      <c r="F145" s="23" t="str">
        <f>IFERROR(VLOOKUP($I145,DATA_Contracts!$A$2:$I$150,6,FALSE),"")</f>
        <v>Organization</v>
      </c>
      <c r="G145" s="29">
        <f>IFERROR(VLOOKUP($I145,DATA_Contracts!$A$2:$I$150,2,FALSE),"")</f>
        <v>940295318</v>
      </c>
      <c r="H145" s="29" t="str">
        <f>IFERROR(VLOOKUP($I145,DATA_Contracts!$A$2:$I$150,3,FALSE),"")</f>
        <v>Contingency</v>
      </c>
      <c r="I145" s="24">
        <v>940295318</v>
      </c>
      <c r="J145" s="29" t="str">
        <f>IFERROR(VLOOKUP($I145,DATA_Contracts!$A$2:$I$150,3,FALSE),"")</f>
        <v>Contingency</v>
      </c>
      <c r="K145" s="29" t="str">
        <f>IFERROR(VLOOKUP($I145,DATA_Contracts!$A$2:$I$150,7,FALSE),"")</f>
        <v>4. Defensive Services</v>
      </c>
      <c r="L145" s="29" t="str">
        <f>IFERROR(VLOOKUP($I145,DATA_Contracts!$A$2:$I$150,8,FALSE),"")</f>
        <v>Security</v>
      </c>
      <c r="M145" s="29" t="str">
        <f>IFERROR(VLOOKUP($I145,DATA_Contracts!$A$2:$I$81,9,FALSE),"")</f>
        <v>Hawkeye</v>
      </c>
      <c r="N145" s="23">
        <f t="shared" ca="1" si="33"/>
        <v>20</v>
      </c>
      <c r="O145" s="15">
        <f ca="1">DATA[[#This Row],[Revenue Plan]]*(RANDBETWEEN(5,50)/100)</f>
        <v>3</v>
      </c>
      <c r="P145" s="29">
        <f t="shared" ca="1" si="29"/>
        <v>0.15</v>
      </c>
      <c r="Q145" s="24">
        <v>7.9035491476107542E-2</v>
      </c>
      <c r="R145" s="24">
        <v>-4.498682419065438</v>
      </c>
      <c r="S145" s="29">
        <f t="shared" si="30"/>
        <v>-56.919775344541144</v>
      </c>
      <c r="T145" s="29">
        <f t="shared" ca="1" si="31"/>
        <v>-19.920964508523891</v>
      </c>
      <c r="U145" s="29">
        <f t="shared" ca="1" si="32"/>
        <v>-7.498682419065438</v>
      </c>
    </row>
    <row r="146" spans="1:21" x14ac:dyDescent="0.25">
      <c r="A146" s="29" t="str">
        <f>_xlfn.SWITCH('Landing View'!$I$2,$F$1,F146,$K$1,K146,$L$1,L146,$M$1,M146)</f>
        <v>Spiderman</v>
      </c>
      <c r="B146" s="24" t="s">
        <v>13</v>
      </c>
      <c r="C146" s="25">
        <v>44348</v>
      </c>
      <c r="D146" s="23">
        <f>IFERROR(VLOOKUP($I146,DATA_Contracts!$A$2:$I$150,4,FALSE),"")</f>
        <v>7951124</v>
      </c>
      <c r="E146" s="23" t="str">
        <f>IFERROR(VLOOKUP($I146,DATA_Contracts!$A$2:$I$150,5,FALSE),"")</f>
        <v>Secret Organizations</v>
      </c>
      <c r="F146" s="23" t="str">
        <f>IFERROR(VLOOKUP($I146,DATA_Contracts!$A$2:$I$150,6,FALSE),"")</f>
        <v>Organization</v>
      </c>
      <c r="G146" s="29">
        <f>IFERROR(VLOOKUP($I146,DATA_Contracts!$A$2:$I$150,2,FALSE),"")</f>
        <v>940323304</v>
      </c>
      <c r="H146" s="29" t="str">
        <f>IFERROR(VLOOKUP($I146,DATA_Contracts!$A$2:$I$150,3,FALSE),"")</f>
        <v>Imperial Guard</v>
      </c>
      <c r="I146" s="24">
        <v>940323304</v>
      </c>
      <c r="J146" s="29" t="str">
        <f>IFERROR(VLOOKUP($I146,DATA_Contracts!$A$2:$I$150,3,FALSE),"")</f>
        <v>Imperial Guard</v>
      </c>
      <c r="K146" s="29" t="str">
        <f>IFERROR(VLOOKUP($I146,DATA_Contracts!$A$2:$I$150,7,FALSE),"")</f>
        <v>3. Dethrone tyranny</v>
      </c>
      <c r="L146" s="29" t="str">
        <f>IFERROR(VLOOKUP($I146,DATA_Contracts!$A$2:$I$150,8,FALSE),"")</f>
        <v>Political</v>
      </c>
      <c r="M146" s="29" t="str">
        <f>IFERROR(VLOOKUP($I146,DATA_Contracts!$A$2:$I$81,9,FALSE),"")</f>
        <v>Spiderman</v>
      </c>
      <c r="N146" s="23">
        <f t="shared" ca="1" si="33"/>
        <v>31</v>
      </c>
      <c r="O146" s="15">
        <f ca="1">DATA[[#This Row],[Revenue Plan]]*(RANDBETWEEN(5,50)/100)</f>
        <v>7.4399999999999995</v>
      </c>
      <c r="P146" s="29">
        <f t="shared" ca="1" si="29"/>
        <v>0.24</v>
      </c>
      <c r="Q146" s="24">
        <v>0</v>
      </c>
      <c r="R146" s="24">
        <v>1.24417925</v>
      </c>
      <c r="S146" s="29">
        <f t="shared" si="30"/>
        <v>0</v>
      </c>
      <c r="T146" s="29">
        <f t="shared" ca="1" si="31"/>
        <v>-31</v>
      </c>
      <c r="U146" s="29">
        <f t="shared" ca="1" si="32"/>
        <v>-6.1958207499999993</v>
      </c>
    </row>
    <row r="147" spans="1:21" x14ac:dyDescent="0.25">
      <c r="A147" s="29" t="str">
        <f>_xlfn.SWITCH('Landing View'!$I$2,$F$1,F147,$K$1,K147,$L$1,L147,$M$1,M147)</f>
        <v>Hulk</v>
      </c>
      <c r="B147" s="24" t="s">
        <v>13</v>
      </c>
      <c r="C147" s="25">
        <v>44348</v>
      </c>
      <c r="D147" s="23">
        <f>IFERROR(VLOOKUP($I147,DATA_Contracts!$A$2:$I$150,4,FALSE),"")</f>
        <v>10051562</v>
      </c>
      <c r="E147" s="23" t="str">
        <f>IFERROR(VLOOKUP($I147,DATA_Contracts!$A$2:$I$150,5,FALSE),"")</f>
        <v>EU Government</v>
      </c>
      <c r="F147" s="23" t="str">
        <f>IFERROR(VLOOKUP($I147,DATA_Contracts!$A$2:$I$150,6,FALSE),"")</f>
        <v>Europe</v>
      </c>
      <c r="G147" s="29">
        <f>IFERROR(VLOOKUP($I147,DATA_Contracts!$A$2:$I$150,2,FALSE),"")</f>
        <v>940337336</v>
      </c>
      <c r="H147" s="29" t="str">
        <f>IFERROR(VLOOKUP($I147,DATA_Contracts!$A$2:$I$150,3,FALSE),"")</f>
        <v>Deviants</v>
      </c>
      <c r="I147" s="24">
        <v>940337336</v>
      </c>
      <c r="J147" s="29" t="str">
        <f>IFERROR(VLOOKUP($I147,DATA_Contracts!$A$2:$I$150,3,FALSE),"")</f>
        <v>Deviants</v>
      </c>
      <c r="K147" s="29" t="str">
        <f>IFERROR(VLOOKUP($I147,DATA_Contracts!$A$2:$I$150,7,FALSE),"")</f>
        <v>4. Defensive Services</v>
      </c>
      <c r="L147" s="29" t="str">
        <f>IFERROR(VLOOKUP($I147,DATA_Contracts!$A$2:$I$150,8,FALSE),"")</f>
        <v>Security</v>
      </c>
      <c r="M147" s="29" t="str">
        <f>IFERROR(VLOOKUP($I147,DATA_Contracts!$A$2:$I$81,9,FALSE),"")</f>
        <v>Hulk</v>
      </c>
      <c r="N147" s="23">
        <f t="shared" ca="1" si="33"/>
        <v>18</v>
      </c>
      <c r="O147" s="15">
        <f ca="1">DATA[[#This Row],[Revenue Plan]]*(RANDBETWEEN(5,50)/100)</f>
        <v>5.0400000000000009</v>
      </c>
      <c r="P147" s="29">
        <f t="shared" ca="1" si="29"/>
        <v>0.28000000000000003</v>
      </c>
      <c r="Q147" s="24"/>
      <c r="R147" s="24"/>
      <c r="S147" s="29">
        <f t="shared" si="30"/>
        <v>0</v>
      </c>
      <c r="T147" s="29">
        <f t="shared" ca="1" si="31"/>
        <v>-18</v>
      </c>
      <c r="U147" s="29">
        <f t="shared" ca="1" si="32"/>
        <v>-5.0400000000000009</v>
      </c>
    </row>
    <row r="148" spans="1:21" s="23" customFormat="1" x14ac:dyDescent="0.25">
      <c r="A148" s="29" t="str">
        <f>_xlfn.SWITCH('Landing View'!$I$2,$F$1,F148,$K$1,K148,$L$1,L148,$M$1,M148)</f>
        <v>Black Widow</v>
      </c>
      <c r="B148" s="24" t="s">
        <v>13</v>
      </c>
      <c r="C148" s="25">
        <v>44348</v>
      </c>
      <c r="D148" s="23">
        <f>IFERROR(VLOOKUP($I148,DATA_Contracts!$A$2:$I$150,4,FALSE),"")</f>
        <v>13605106</v>
      </c>
      <c r="E148" s="23" t="str">
        <f>IFERROR(VLOOKUP($I148,DATA_Contracts!$A$2:$I$150,5,FALSE),"")</f>
        <v>US Government</v>
      </c>
      <c r="F148" s="23" t="str">
        <f>IFERROR(VLOOKUP($I148,DATA_Contracts!$A$2:$I$150,6,FALSE),"")</f>
        <v>Government</v>
      </c>
      <c r="G148" s="29">
        <f>IFERROR(VLOOKUP($I148,DATA_Contracts!$A$2:$I$150,2,FALSE),"")</f>
        <v>940366122</v>
      </c>
      <c r="H148" s="29" t="str">
        <f>IFERROR(VLOOKUP($I148,DATA_Contracts!$A$2:$I$150,3,FALSE),"")</f>
        <v>Femizons</v>
      </c>
      <c r="I148" s="24">
        <v>940366122</v>
      </c>
      <c r="J148" s="29" t="str">
        <f>IFERROR(VLOOKUP($I148,DATA_Contracts!$A$2:$I$150,3,FALSE),"")</f>
        <v>Femizons</v>
      </c>
      <c r="K148" s="29" t="str">
        <f>IFERROR(VLOOKUP($I148,DATA_Contracts!$A$2:$I$150,7,FALSE),"")</f>
        <v>3. Dethrone tyranny</v>
      </c>
      <c r="L148" s="29" t="str">
        <f>IFERROR(VLOOKUP($I148,DATA_Contracts!$A$2:$I$150,8,FALSE),"")</f>
        <v>Political</v>
      </c>
      <c r="M148" s="29" t="str">
        <f>IFERROR(VLOOKUP($I148,DATA_Contracts!$A$2:$I$81,9,FALSE),"")</f>
        <v>Black Widow</v>
      </c>
      <c r="N148" s="23">
        <f t="shared" ca="1" si="33"/>
        <v>9</v>
      </c>
      <c r="O148" s="15">
        <f ca="1">DATA[[#This Row],[Revenue Plan]]*(RANDBETWEEN(5,50)/100)</f>
        <v>1.8</v>
      </c>
      <c r="P148" s="29">
        <f t="shared" ref="P148" ca="1" si="34">IFERROR(O148/N148,0)</f>
        <v>0.2</v>
      </c>
      <c r="Q148" s="24">
        <v>89.711110000000005</v>
      </c>
      <c r="R148" s="24">
        <v>54.204618000000004</v>
      </c>
      <c r="S148" s="29">
        <f t="shared" ref="S148" si="35">IFERROR(R148/Q148,0)</f>
        <v>0.60421298989612326</v>
      </c>
      <c r="T148" s="29">
        <f t="shared" ref="T148:T188" ca="1" si="36">Q148-N148</f>
        <v>80.711110000000005</v>
      </c>
      <c r="U148" s="29">
        <f t="shared" ref="U148:U188" ca="1" si="37">R148-O148</f>
        <v>52.404618000000006</v>
      </c>
    </row>
    <row r="149" spans="1:21" x14ac:dyDescent="0.25">
      <c r="A149" s="29" t="str">
        <f>_xlfn.SWITCH('Landing View'!$I$2,$F$1,F149,$K$1,K149,$L$1,L149,$M$1,M149)</f>
        <v>Other</v>
      </c>
      <c r="B149" s="24" t="s">
        <v>13</v>
      </c>
      <c r="C149" s="25">
        <v>44378</v>
      </c>
      <c r="D149" s="23">
        <f>IFERROR(VLOOKUP($I149,DATA_Contracts!$A$2:$I$150,4,FALSE),"")</f>
        <v>7847054</v>
      </c>
      <c r="E149" s="23" t="str">
        <f>IFERROR(VLOOKUP($I149,DATA_Contracts!$A$2:$I$150,5,FALSE),"")</f>
        <v>Public Organization</v>
      </c>
      <c r="F149" s="23" t="str">
        <f>IFERROR(VLOOKUP($I149,DATA_Contracts!$A$2:$I$150,6,FALSE),"")</f>
        <v>Organization</v>
      </c>
      <c r="G149" s="29">
        <f>IFERROR(VLOOKUP($I149,DATA_Contracts!$A$2:$I$150,2,FALSE),"")</f>
        <v>940314339</v>
      </c>
      <c r="H149" s="29" t="str">
        <f>IFERROR(VLOOKUP($I149,DATA_Contracts!$A$2:$I$150,3,FALSE),"")</f>
        <v>Fearsome Foursome</v>
      </c>
      <c r="I149" s="24">
        <v>940345610</v>
      </c>
      <c r="J149" s="29" t="str">
        <f>IFERROR(VLOOKUP($I149,DATA_Contracts!$A$2:$I$150,3,FALSE),"")</f>
        <v>Fearsome Foursome</v>
      </c>
      <c r="K149" s="29" t="str">
        <f>IFERROR(VLOOKUP($I149,DATA_Contracts!$A$2:$I$150,7,FALSE),"")</f>
        <v>2. World Security</v>
      </c>
      <c r="L149" s="29" t="str">
        <f>IFERROR(VLOOKUP($I149,DATA_Contracts!$A$2:$I$150,8,FALSE),"")</f>
        <v>Security</v>
      </c>
      <c r="M149" s="29" t="str">
        <f>IFERROR(VLOOKUP($I149,DATA_Contracts!$A$2:$I$81,9,FALSE),"")</f>
        <v>Other</v>
      </c>
      <c r="N149" s="23">
        <f t="shared" ca="1" si="33"/>
        <v>12</v>
      </c>
      <c r="O149" s="15">
        <f ca="1">DATA[[#This Row],[Revenue Plan]]*(RANDBETWEEN(5,50)/100)</f>
        <v>2.2800000000000002</v>
      </c>
      <c r="P149" s="29">
        <f ca="1">IFERROR(O149/N149,0)</f>
        <v>0.19000000000000003</v>
      </c>
      <c r="Q149" s="24">
        <v>130.53870329565515</v>
      </c>
      <c r="R149" s="24">
        <v>29.184007298923007</v>
      </c>
      <c r="S149" s="29">
        <f>IFERROR(R149/Q149,0)</f>
        <v>0.22356593532896207</v>
      </c>
      <c r="T149" s="29">
        <f t="shared" ca="1" si="36"/>
        <v>118.53870329565515</v>
      </c>
      <c r="U149" s="29">
        <f t="shared" ca="1" si="37"/>
        <v>26.904007298923005</v>
      </c>
    </row>
    <row r="150" spans="1:21" x14ac:dyDescent="0.25">
      <c r="A150" s="29" t="str">
        <f>_xlfn.SWITCH('Landing View'!$I$2,$F$1,F150,$K$1,K150,$L$1,L150,$M$1,M150)</f>
        <v>Spiderman</v>
      </c>
      <c r="B150" s="24" t="s">
        <v>13</v>
      </c>
      <c r="C150" s="25">
        <v>44378</v>
      </c>
      <c r="D150" s="23">
        <f>IFERROR(VLOOKUP($I150,DATA_Contracts!$A$2:$I$150,4,FALSE),"")</f>
        <v>7951124</v>
      </c>
      <c r="E150" s="23" t="str">
        <f>IFERROR(VLOOKUP($I150,DATA_Contracts!$A$2:$I$150,5,FALSE),"")</f>
        <v>Secret Organizations</v>
      </c>
      <c r="F150" s="23" t="str">
        <f>IFERROR(VLOOKUP($I150,DATA_Contracts!$A$2:$I$150,6,FALSE),"")</f>
        <v>Organization</v>
      </c>
      <c r="G150" s="29">
        <f>IFERROR(VLOOKUP($I150,DATA_Contracts!$A$2:$I$150,2,FALSE),"")</f>
        <v>940355363</v>
      </c>
      <c r="H150" s="29" t="str">
        <f>IFERROR(VLOOKUP($I150,DATA_Contracts!$A$2:$I$150,3,FALSE),"")</f>
        <v>Zodiac</v>
      </c>
      <c r="I150" s="24">
        <v>940355363</v>
      </c>
      <c r="J150" s="29" t="str">
        <f>IFERROR(VLOOKUP($I150,DATA_Contracts!$A$2:$I$150,3,FALSE),"")</f>
        <v>Zodiac</v>
      </c>
      <c r="K150" s="29" t="str">
        <f>IFERROR(VLOOKUP($I150,DATA_Contracts!$A$2:$I$150,7,FALSE),"")</f>
        <v>3. Dethrone tyranny</v>
      </c>
      <c r="L150" s="29" t="str">
        <f>IFERROR(VLOOKUP($I150,DATA_Contracts!$A$2:$I$150,8,FALSE),"")</f>
        <v>Political</v>
      </c>
      <c r="M150" s="29" t="str">
        <f>IFERROR(VLOOKUP($I150,DATA_Contracts!$A$2:$I$81,9,FALSE),"")</f>
        <v>Spiderman</v>
      </c>
      <c r="N150" s="23">
        <f t="shared" ca="1" si="33"/>
        <v>7</v>
      </c>
      <c r="O150" s="15">
        <f ca="1">DATA[[#This Row],[Revenue Plan]]*(RANDBETWEEN(5,50)/100)</f>
        <v>0.63</v>
      </c>
      <c r="P150" s="29">
        <f t="shared" ref="P150:P181" ca="1" si="38">IFERROR(O150/N150,0)</f>
        <v>0.09</v>
      </c>
      <c r="Q150" s="24">
        <v>145.52600000000001</v>
      </c>
      <c r="R150" s="24">
        <v>-218.81306520000001</v>
      </c>
      <c r="S150" s="29">
        <f t="shared" ref="S150:S181" si="39">IFERROR(R150/Q150,0)</f>
        <v>-1.5036011791707324</v>
      </c>
      <c r="T150" s="29">
        <f t="shared" ca="1" si="36"/>
        <v>138.52600000000001</v>
      </c>
      <c r="U150" s="29">
        <f t="shared" ca="1" si="37"/>
        <v>-219.44306520000001</v>
      </c>
    </row>
    <row r="151" spans="1:21" x14ac:dyDescent="0.25">
      <c r="A151" s="29" t="str">
        <f>_xlfn.SWITCH('Landing View'!$I$2,$F$1,F151,$K$1,K151,$L$1,L151,$M$1,M151)</f>
        <v>Captain America</v>
      </c>
      <c r="B151" s="24" t="s">
        <v>13</v>
      </c>
      <c r="C151" s="25">
        <v>44378</v>
      </c>
      <c r="D151" s="23">
        <f>IFERROR(VLOOKUP($I151,DATA_Contracts!$A$2:$I$150,4,FALSE),"")</f>
        <v>7847054</v>
      </c>
      <c r="E151" s="23" t="str">
        <f>IFERROR(VLOOKUP($I151,DATA_Contracts!$A$2:$I$150,5,FALSE),"")</f>
        <v>Public Organization</v>
      </c>
      <c r="F151" s="23" t="str">
        <f>IFERROR(VLOOKUP($I151,DATA_Contracts!$A$2:$I$150,6,FALSE),"")</f>
        <v>Organization</v>
      </c>
      <c r="G151" s="29">
        <f>IFERROR(VLOOKUP($I151,DATA_Contracts!$A$2:$I$150,2,FALSE),"")</f>
        <v>940314339</v>
      </c>
      <c r="H151" s="29" t="str">
        <f>IFERROR(VLOOKUP($I151,DATA_Contracts!$A$2:$I$150,3,FALSE),"")</f>
        <v>Vault</v>
      </c>
      <c r="I151" s="24">
        <v>940314339</v>
      </c>
      <c r="J151" s="29" t="str">
        <f>IFERROR(VLOOKUP($I151,DATA_Contracts!$A$2:$I$150,3,FALSE),"")</f>
        <v>Vault</v>
      </c>
      <c r="K151" s="29" t="str">
        <f>IFERROR(VLOOKUP($I151,DATA_Contracts!$A$2:$I$150,7,FALSE),"")</f>
        <v>2. World Security</v>
      </c>
      <c r="L151" s="29" t="str">
        <f>IFERROR(VLOOKUP($I151,DATA_Contracts!$A$2:$I$150,8,FALSE),"")</f>
        <v>Security</v>
      </c>
      <c r="M151" s="29" t="str">
        <f>IFERROR(VLOOKUP($I151,DATA_Contracts!$A$2:$I$81,9,FALSE),"")</f>
        <v>Captain America</v>
      </c>
      <c r="N151" s="23">
        <f t="shared" ca="1" si="33"/>
        <v>8</v>
      </c>
      <c r="O151" s="15">
        <f ca="1">DATA[[#This Row],[Revenue Plan]]*(RANDBETWEEN(5,50)/100)</f>
        <v>4</v>
      </c>
      <c r="P151" s="29">
        <f t="shared" ca="1" si="38"/>
        <v>0.5</v>
      </c>
      <c r="Q151" s="23">
        <f ca="1">+DATA[[#This Row],[Revenue Plan]]*1.05</f>
        <v>8.4</v>
      </c>
      <c r="R151" s="23">
        <f ca="1">+DATA[[#This Row],[CCI Plan]]*1.05</f>
        <v>4.2</v>
      </c>
      <c r="S151" s="29">
        <f t="shared" ca="1" si="39"/>
        <v>0.5</v>
      </c>
      <c r="T151" s="29">
        <f t="shared" ca="1" si="36"/>
        <v>0.40000000000000036</v>
      </c>
      <c r="U151" s="29">
        <f t="shared" ca="1" si="37"/>
        <v>0.20000000000000018</v>
      </c>
    </row>
    <row r="152" spans="1:21" x14ac:dyDescent="0.25">
      <c r="A152" s="29" t="str">
        <f>_xlfn.SWITCH('Landing View'!$I$2,$F$1,F152,$K$1,K152,$L$1,L152,$M$1,M152)</f>
        <v>Iron Man</v>
      </c>
      <c r="B152" s="24" t="s">
        <v>13</v>
      </c>
      <c r="C152" s="25">
        <v>44378</v>
      </c>
      <c r="D152" s="23">
        <f>IFERROR(VLOOKUP($I152,DATA_Contracts!$A$2:$I$150,4,FALSE),"")</f>
        <v>7847054</v>
      </c>
      <c r="E152" s="23" t="str">
        <f>IFERROR(VLOOKUP($I152,DATA_Contracts!$A$2:$I$150,5,FALSE),"")</f>
        <v>Public Organization</v>
      </c>
      <c r="F152" s="23" t="str">
        <f>IFERROR(VLOOKUP($I152,DATA_Contracts!$A$2:$I$150,6,FALSE),"")</f>
        <v>Organization</v>
      </c>
      <c r="G152" s="29">
        <f>IFERROR(VLOOKUP($I152,DATA_Contracts!$A$2:$I$150,2,FALSE),"")</f>
        <v>940314050</v>
      </c>
      <c r="H152" s="29" t="str">
        <f>IFERROR(VLOOKUP($I152,DATA_Contracts!$A$2:$I$150,3,FALSE),"")</f>
        <v>Future Foundation</v>
      </c>
      <c r="I152" s="24">
        <v>940314050</v>
      </c>
      <c r="J152" s="29" t="str">
        <f>IFERROR(VLOOKUP($I152,DATA_Contracts!$A$2:$I$150,3,FALSE),"")</f>
        <v>Future Foundation</v>
      </c>
      <c r="K152" s="29" t="str">
        <f>IFERROR(VLOOKUP($I152,DATA_Contracts!$A$2:$I$150,7,FALSE),"")</f>
        <v>2. World Security</v>
      </c>
      <c r="L152" s="29" t="str">
        <f>IFERROR(VLOOKUP($I152,DATA_Contracts!$A$2:$I$150,8,FALSE),"")</f>
        <v>Security</v>
      </c>
      <c r="M152" s="29" t="str">
        <f>IFERROR(VLOOKUP($I152,DATA_Contracts!$A$2:$I$81,9,FALSE),"")</f>
        <v>Iron Man</v>
      </c>
      <c r="N152" s="23">
        <f t="shared" ca="1" si="33"/>
        <v>27</v>
      </c>
      <c r="O152" s="15">
        <f ca="1">DATA[[#This Row],[Revenue Plan]]*(RANDBETWEEN(5,50)/100)</f>
        <v>12.959999999999999</v>
      </c>
      <c r="P152" s="29">
        <f t="shared" ca="1" si="38"/>
        <v>0.48</v>
      </c>
      <c r="Q152" s="24">
        <v>56.446808435398395</v>
      </c>
      <c r="R152" s="24">
        <v>14.24582072566789</v>
      </c>
      <c r="S152" s="29">
        <f t="shared" si="39"/>
        <v>0.2523760177153645</v>
      </c>
      <c r="T152" s="29">
        <f t="shared" ca="1" si="36"/>
        <v>29.446808435398395</v>
      </c>
      <c r="U152" s="29">
        <f t="shared" ca="1" si="37"/>
        <v>1.2858207256678913</v>
      </c>
    </row>
    <row r="153" spans="1:21" x14ac:dyDescent="0.25">
      <c r="A153" s="29" t="str">
        <f>_xlfn.SWITCH('Landing View'!$I$2,$F$1,F153,$K$1,K153,$L$1,L153,$M$1,M153)</f>
        <v>Captain America</v>
      </c>
      <c r="B153" s="24" t="s">
        <v>13</v>
      </c>
      <c r="C153" s="25">
        <v>44378</v>
      </c>
      <c r="D153" s="23">
        <f>IFERROR(VLOOKUP($I153,DATA_Contracts!$A$2:$I$150,4,FALSE),"")</f>
        <v>10051562</v>
      </c>
      <c r="E153" s="23" t="str">
        <f>IFERROR(VLOOKUP($I153,DATA_Contracts!$A$2:$I$150,5,FALSE),"")</f>
        <v>EU Government</v>
      </c>
      <c r="F153" s="23" t="str">
        <f>IFERROR(VLOOKUP($I153,DATA_Contracts!$A$2:$I$150,6,FALSE),"")</f>
        <v>Europe</v>
      </c>
      <c r="G153" s="29">
        <f>IFERROR(VLOOKUP($I153,DATA_Contracts!$A$2:$I$150,2,FALSE),"")</f>
        <v>940219754</v>
      </c>
      <c r="H153" s="29" t="str">
        <f>IFERROR(VLOOKUP($I153,DATA_Contracts!$A$2:$I$150,3,FALSE),"")</f>
        <v>Wild Pack</v>
      </c>
      <c r="I153" s="24">
        <v>940219754</v>
      </c>
      <c r="J153" s="29" t="str">
        <f>IFERROR(VLOOKUP($I153,DATA_Contracts!$A$2:$I$150,3,FALSE),"")</f>
        <v>Wild Pack</v>
      </c>
      <c r="K153" s="29" t="str">
        <f>IFERROR(VLOOKUP($I153,DATA_Contracts!$A$2:$I$150,7,FALSE),"")</f>
        <v>2. World Security</v>
      </c>
      <c r="L153" s="29" t="str">
        <f>IFERROR(VLOOKUP($I153,DATA_Contracts!$A$2:$I$150,8,FALSE),"")</f>
        <v>Security</v>
      </c>
      <c r="M153" s="29" t="str">
        <f>IFERROR(VLOOKUP($I153,DATA_Contracts!$A$2:$I$81,9,FALSE),"")</f>
        <v>Captain America</v>
      </c>
      <c r="N153" s="23">
        <f t="shared" ca="1" si="33"/>
        <v>35</v>
      </c>
      <c r="O153" s="15">
        <f ca="1">DATA[[#This Row],[Revenue Plan]]*(RANDBETWEEN(5,50)/100)</f>
        <v>12.95</v>
      </c>
      <c r="P153" s="29">
        <f t="shared" ca="1" si="38"/>
        <v>0.37</v>
      </c>
      <c r="Q153" s="24">
        <v>49.999997999999998</v>
      </c>
      <c r="R153" s="24">
        <v>10.215579652321439</v>
      </c>
      <c r="S153" s="29">
        <f t="shared" si="39"/>
        <v>0.20431160121889286</v>
      </c>
      <c r="T153" s="29">
        <f t="shared" ca="1" si="36"/>
        <v>14.999997999999998</v>
      </c>
      <c r="U153" s="29">
        <f t="shared" ca="1" si="37"/>
        <v>-2.7344203476785598</v>
      </c>
    </row>
    <row r="154" spans="1:21" x14ac:dyDescent="0.25">
      <c r="A154" s="29" t="str">
        <f>_xlfn.SWITCH('Landing View'!$I$2,$F$1,F154,$K$1,K154,$L$1,L154,$M$1,M154)</f>
        <v>Captain America</v>
      </c>
      <c r="B154" s="24" t="s">
        <v>13</v>
      </c>
      <c r="C154" s="25">
        <v>44378</v>
      </c>
      <c r="D154" s="23">
        <f>IFERROR(VLOOKUP($I154,DATA_Contracts!$A$2:$I$150,4,FALSE),"")</f>
        <v>20028782</v>
      </c>
      <c r="E154" s="23" t="str">
        <f>IFERROR(VLOOKUP($I154,DATA_Contracts!$A$2:$I$150,5,FALSE),"")</f>
        <v>Earth Civilians</v>
      </c>
      <c r="F154" s="23" t="str">
        <f>IFERROR(VLOOKUP($I154,DATA_Contracts!$A$2:$I$150,6,FALSE),"")</f>
        <v>Civilians</v>
      </c>
      <c r="G154" s="29">
        <f>IFERROR(VLOOKUP($I154,DATA_Contracts!$A$2:$I$150,2,FALSE),"")</f>
        <v>940351708</v>
      </c>
      <c r="H154" s="29" t="str">
        <f>IFERROR(VLOOKUP($I154,DATA_Contracts!$A$2:$I$150,3,FALSE),"")</f>
        <v>Excelsior (see Loners)</v>
      </c>
      <c r="I154" s="24">
        <v>940351708</v>
      </c>
      <c r="J154" s="29" t="str">
        <f>IFERROR(VLOOKUP($I154,DATA_Contracts!$A$2:$I$150,3,FALSE),"")</f>
        <v>Excelsior (see Loners)</v>
      </c>
      <c r="K154" s="29" t="str">
        <f>IFERROR(VLOOKUP($I154,DATA_Contracts!$A$2:$I$150,7,FALSE),"")</f>
        <v>2. World Security</v>
      </c>
      <c r="L154" s="29" t="str">
        <f>IFERROR(VLOOKUP($I154,DATA_Contracts!$A$2:$I$150,8,FALSE),"")</f>
        <v>Security</v>
      </c>
      <c r="M154" s="29" t="str">
        <f>IFERROR(VLOOKUP($I154,DATA_Contracts!$A$2:$I$81,9,FALSE),"")</f>
        <v>Captain America</v>
      </c>
      <c r="N154" s="23">
        <f t="shared" ca="1" si="33"/>
        <v>34</v>
      </c>
      <c r="O154" s="15">
        <f ca="1">DATA[[#This Row],[Revenue Plan]]*(RANDBETWEEN(5,50)/100)</f>
        <v>10.199999999999999</v>
      </c>
      <c r="P154" s="29">
        <f t="shared" ca="1" si="38"/>
        <v>0.3</v>
      </c>
      <c r="Q154" s="24">
        <v>97.10714999999999</v>
      </c>
      <c r="R154" s="24">
        <v>24.025879232908199</v>
      </c>
      <c r="S154" s="29">
        <f t="shared" si="39"/>
        <v>0.2474161710328045</v>
      </c>
      <c r="T154" s="29">
        <f t="shared" ca="1" si="36"/>
        <v>63.10714999999999</v>
      </c>
      <c r="U154" s="29">
        <f t="shared" ca="1" si="37"/>
        <v>13.8258792329082</v>
      </c>
    </row>
    <row r="155" spans="1:21" x14ac:dyDescent="0.25">
      <c r="A155" s="29" t="str">
        <f>_xlfn.SWITCH('Landing View'!$I$2,$F$1,F155,$K$1,K155,$L$1,L155,$M$1,M155)</f>
        <v>Captain America</v>
      </c>
      <c r="B155" s="24" t="s">
        <v>13</v>
      </c>
      <c r="C155" s="25">
        <v>44378</v>
      </c>
      <c r="D155" s="23">
        <f>IFERROR(VLOOKUP($I155,DATA_Contracts!$A$2:$I$150,4,FALSE),"")</f>
        <v>10051562</v>
      </c>
      <c r="E155" s="23" t="str">
        <f>IFERROR(VLOOKUP($I155,DATA_Contracts!$A$2:$I$150,5,FALSE),"")</f>
        <v>EU Government</v>
      </c>
      <c r="F155" s="23" t="str">
        <f>IFERROR(VLOOKUP($I155,DATA_Contracts!$A$2:$I$150,6,FALSE),"")</f>
        <v>Europe</v>
      </c>
      <c r="G155" s="29">
        <f>IFERROR(VLOOKUP($I155,DATA_Contracts!$A$2:$I$150,2,FALSE),"")</f>
        <v>940185383</v>
      </c>
      <c r="H155" s="29" t="str">
        <f>IFERROR(VLOOKUP($I155,DATA_Contracts!$A$2:$I$150,3,FALSE),"")</f>
        <v>The Garrison</v>
      </c>
      <c r="I155" s="24">
        <v>940185383</v>
      </c>
      <c r="J155" s="29" t="str">
        <f>IFERROR(VLOOKUP($I155,DATA_Contracts!$A$2:$I$150,3,FALSE),"")</f>
        <v>The Garrison</v>
      </c>
      <c r="K155" s="29" t="str">
        <f>IFERROR(VLOOKUP($I155,DATA_Contracts!$A$2:$I$150,7,FALSE),"")</f>
        <v>2. World Security</v>
      </c>
      <c r="L155" s="29" t="str">
        <f>IFERROR(VLOOKUP($I155,DATA_Contracts!$A$2:$I$150,8,FALSE),"")</f>
        <v>Security</v>
      </c>
      <c r="M155" s="29" t="str">
        <f>IFERROR(VLOOKUP($I155,DATA_Contracts!$A$2:$I$81,9,FALSE),"")</f>
        <v>Captain America</v>
      </c>
      <c r="N155" s="23">
        <f t="shared" ca="1" si="33"/>
        <v>13</v>
      </c>
      <c r="O155" s="15">
        <f ca="1">DATA[[#This Row],[Revenue Plan]]*(RANDBETWEEN(5,50)/100)</f>
        <v>3.5100000000000002</v>
      </c>
      <c r="P155" s="29">
        <f t="shared" ca="1" si="38"/>
        <v>0.27</v>
      </c>
      <c r="Q155" s="24">
        <v>173.09700000000001</v>
      </c>
      <c r="R155" s="24">
        <v>67</v>
      </c>
      <c r="S155" s="29">
        <f t="shared" si="39"/>
        <v>0.38706621143058517</v>
      </c>
      <c r="T155" s="29">
        <f t="shared" ca="1" si="36"/>
        <v>160.09700000000001</v>
      </c>
      <c r="U155" s="29">
        <f t="shared" ca="1" si="37"/>
        <v>63.49</v>
      </c>
    </row>
    <row r="156" spans="1:21" x14ac:dyDescent="0.25">
      <c r="A156" s="29" t="str">
        <f>_xlfn.SWITCH('Landing View'!$I$2,$F$1,F156,$K$1,K156,$L$1,L156,$M$1,M156)</f>
        <v>Iron Man</v>
      </c>
      <c r="B156" s="24" t="s">
        <v>13</v>
      </c>
      <c r="C156" s="25">
        <v>44378</v>
      </c>
      <c r="D156" s="23">
        <f>IFERROR(VLOOKUP($I156,DATA_Contracts!$A$2:$I$150,4,FALSE),"")</f>
        <v>20028782</v>
      </c>
      <c r="E156" s="23" t="str">
        <f>IFERROR(VLOOKUP($I156,DATA_Contracts!$A$2:$I$150,5,FALSE),"")</f>
        <v>Earth Civilians</v>
      </c>
      <c r="F156" s="23" t="str">
        <f>IFERROR(VLOOKUP($I156,DATA_Contracts!$A$2:$I$150,6,FALSE),"")</f>
        <v>Civilians</v>
      </c>
      <c r="G156" s="29">
        <f>IFERROR(VLOOKUP($I156,DATA_Contracts!$A$2:$I$150,2,FALSE),"")</f>
        <v>940314053</v>
      </c>
      <c r="H156" s="29" t="str">
        <f>IFERROR(VLOOKUP($I156,DATA_Contracts!$A$2:$I$150,3,FALSE),"")</f>
        <v>League of Losers</v>
      </c>
      <c r="I156" s="24">
        <v>940314053</v>
      </c>
      <c r="J156" s="29" t="str">
        <f>IFERROR(VLOOKUP($I156,DATA_Contracts!$A$2:$I$150,3,FALSE),"")</f>
        <v>League of Losers</v>
      </c>
      <c r="K156" s="29" t="str">
        <f>IFERROR(VLOOKUP($I156,DATA_Contracts!$A$2:$I$150,7,FALSE),"")</f>
        <v>2. World Security</v>
      </c>
      <c r="L156" s="29" t="str">
        <f>IFERROR(VLOOKUP($I156,DATA_Contracts!$A$2:$I$150,8,FALSE),"")</f>
        <v>Security</v>
      </c>
      <c r="M156" s="29" t="str">
        <f>IFERROR(VLOOKUP($I156,DATA_Contracts!$A$2:$I$81,9,FALSE),"")</f>
        <v>Iron Man</v>
      </c>
      <c r="N156" s="23">
        <f t="shared" ca="1" si="33"/>
        <v>28</v>
      </c>
      <c r="O156" s="15">
        <f ca="1">DATA[[#This Row],[Revenue Plan]]*(RANDBETWEEN(5,50)/100)</f>
        <v>11.200000000000001</v>
      </c>
      <c r="P156" s="29">
        <f t="shared" ca="1" si="38"/>
        <v>0.4</v>
      </c>
      <c r="Q156" s="24">
        <v>39.241320557304299</v>
      </c>
      <c r="R156" s="24">
        <v>-1.2500182503378001</v>
      </c>
      <c r="S156" s="29">
        <f t="shared" si="39"/>
        <v>-3.1854642825090256E-2</v>
      </c>
      <c r="T156" s="29">
        <f t="shared" ca="1" si="36"/>
        <v>11.241320557304299</v>
      </c>
      <c r="U156" s="29">
        <f t="shared" ca="1" si="37"/>
        <v>-12.450018250337802</v>
      </c>
    </row>
    <row r="157" spans="1:21" x14ac:dyDescent="0.25">
      <c r="A157" s="29" t="str">
        <f>_xlfn.SWITCH('Landing View'!$I$2,$F$1,F157,$K$1,K157,$L$1,L157,$M$1,M157)</f>
        <v>Captain America</v>
      </c>
      <c r="B157" s="24" t="s">
        <v>13</v>
      </c>
      <c r="C157" s="25">
        <v>44378</v>
      </c>
      <c r="D157" s="23">
        <f>IFERROR(VLOOKUP($I157,DATA_Contracts!$A$2:$I$150,4,FALSE),"")</f>
        <v>20028782</v>
      </c>
      <c r="E157" s="23" t="str">
        <f>IFERROR(VLOOKUP($I157,DATA_Contracts!$A$2:$I$150,5,FALSE),"")</f>
        <v>Earth Civilians</v>
      </c>
      <c r="F157" s="23" t="str">
        <f>IFERROR(VLOOKUP($I157,DATA_Contracts!$A$2:$I$150,6,FALSE),"")</f>
        <v>Civilians</v>
      </c>
      <c r="G157" s="29">
        <f>IFERROR(VLOOKUP($I157,DATA_Contracts!$A$2:$I$150,2,FALSE),"")</f>
        <v>940314049</v>
      </c>
      <c r="H157" s="29" t="str">
        <f>IFERROR(VLOOKUP($I157,DATA_Contracts!$A$2:$I$150,3,FALSE),"")</f>
        <v>The Spinsterhood</v>
      </c>
      <c r="I157" s="24">
        <v>940314049</v>
      </c>
      <c r="J157" s="29" t="str">
        <f>IFERROR(VLOOKUP($I157,DATA_Contracts!$A$2:$I$150,3,FALSE),"")</f>
        <v>The Spinsterhood</v>
      </c>
      <c r="K157" s="29" t="str">
        <f>IFERROR(VLOOKUP($I157,DATA_Contracts!$A$2:$I$150,7,FALSE),"")</f>
        <v>2. World Security</v>
      </c>
      <c r="L157" s="29" t="str">
        <f>IFERROR(VLOOKUP($I157,DATA_Contracts!$A$2:$I$150,8,FALSE),"")</f>
        <v>Security</v>
      </c>
      <c r="M157" s="29" t="str">
        <f>IFERROR(VLOOKUP($I157,DATA_Contracts!$A$2:$I$81,9,FALSE),"")</f>
        <v>Captain America</v>
      </c>
      <c r="N157" s="23">
        <f t="shared" ca="1" si="33"/>
        <v>11</v>
      </c>
      <c r="O157" s="15">
        <f ca="1">DATA[[#This Row],[Revenue Plan]]*(RANDBETWEEN(5,50)/100)</f>
        <v>2.6399999999999997</v>
      </c>
      <c r="P157" s="29">
        <f t="shared" ca="1" si="38"/>
        <v>0.23999999999999996</v>
      </c>
      <c r="Q157" s="24">
        <v>22.961947800000001</v>
      </c>
      <c r="R157" s="24">
        <v>7.2563880914249337</v>
      </c>
      <c r="S157" s="29">
        <f t="shared" si="39"/>
        <v>0.31601796827640788</v>
      </c>
      <c r="T157" s="29">
        <f t="shared" ca="1" si="36"/>
        <v>11.961947800000001</v>
      </c>
      <c r="U157" s="29">
        <f t="shared" ca="1" si="37"/>
        <v>4.616388091424934</v>
      </c>
    </row>
    <row r="158" spans="1:21" x14ac:dyDescent="0.25">
      <c r="A158" s="29" t="str">
        <f>_xlfn.SWITCH('Landing View'!$I$2,$F$1,F158,$K$1,K158,$L$1,L158,$M$1,M158)</f>
        <v>Captain America</v>
      </c>
      <c r="B158" s="24" t="s">
        <v>13</v>
      </c>
      <c r="C158" s="25">
        <v>44378</v>
      </c>
      <c r="D158" s="23">
        <f>IFERROR(VLOOKUP($I158,DATA_Contracts!$A$2:$I$150,4,FALSE),"")</f>
        <v>20028782</v>
      </c>
      <c r="E158" s="23" t="str">
        <f>IFERROR(VLOOKUP($I158,DATA_Contracts!$A$2:$I$150,5,FALSE),"")</f>
        <v>Earth Civilians</v>
      </c>
      <c r="F158" s="23" t="str">
        <f>IFERROR(VLOOKUP($I158,DATA_Contracts!$A$2:$I$150,6,FALSE),"")</f>
        <v>Civilians</v>
      </c>
      <c r="G158" s="29">
        <f>IFERROR(VLOOKUP($I158,DATA_Contracts!$A$2:$I$150,2,FALSE),"")</f>
        <v>940314049</v>
      </c>
      <c r="H158" s="29" t="str">
        <f>IFERROR(VLOOKUP($I158,DATA_Contracts!$A$2:$I$150,3,FALSE),"")</f>
        <v>Delta Network</v>
      </c>
      <c r="I158" s="24">
        <v>940191969</v>
      </c>
      <c r="J158" s="29" t="str">
        <f>IFERROR(VLOOKUP($I158,DATA_Contracts!$A$2:$I$150,3,FALSE),"")</f>
        <v>Delta Network</v>
      </c>
      <c r="K158" s="29" t="str">
        <f>IFERROR(VLOOKUP($I158,DATA_Contracts!$A$2:$I$150,7,FALSE),"")</f>
        <v>2. World Security</v>
      </c>
      <c r="L158" s="29" t="str">
        <f>IFERROR(VLOOKUP($I158,DATA_Contracts!$A$2:$I$150,8,FALSE),"")</f>
        <v>Security</v>
      </c>
      <c r="M158" s="29" t="str">
        <f>IFERROR(VLOOKUP($I158,DATA_Contracts!$A$2:$I$81,9,FALSE),"")</f>
        <v>Captain America</v>
      </c>
      <c r="N158" s="23">
        <f t="shared" ca="1" si="33"/>
        <v>22</v>
      </c>
      <c r="O158" s="15">
        <f ca="1">DATA[[#This Row],[Revenue Plan]]*(RANDBETWEEN(5,50)/100)</f>
        <v>9.02</v>
      </c>
      <c r="P158" s="29">
        <f t="shared" ca="1" si="38"/>
        <v>0.41</v>
      </c>
      <c r="Q158" s="24">
        <v>34.221938045491022</v>
      </c>
      <c r="R158" s="24">
        <v>8.5712652692966635</v>
      </c>
      <c r="S158" s="29">
        <f t="shared" si="39"/>
        <v>0.25046112987239155</v>
      </c>
      <c r="T158" s="29">
        <f t="shared" ca="1" si="36"/>
        <v>12.221938045491022</v>
      </c>
      <c r="U158" s="29">
        <f t="shared" ca="1" si="37"/>
        <v>-0.44873473070333603</v>
      </c>
    </row>
    <row r="159" spans="1:21" x14ac:dyDescent="0.25">
      <c r="A159" s="29" t="str">
        <f>_xlfn.SWITCH('Landing View'!$I$2,$F$1,F159,$K$1,K159,$L$1,L159,$M$1,M159)</f>
        <v>Iron Man</v>
      </c>
      <c r="B159" s="24" t="s">
        <v>13</v>
      </c>
      <c r="C159" s="25">
        <v>44378</v>
      </c>
      <c r="D159" s="23">
        <f>IFERROR(VLOOKUP($I159,DATA_Contracts!$A$2:$I$150,4,FALSE),"")</f>
        <v>7951124</v>
      </c>
      <c r="E159" s="23" t="str">
        <f>IFERROR(VLOOKUP($I159,DATA_Contracts!$A$2:$I$150,5,FALSE),"")</f>
        <v>Secret Organizations</v>
      </c>
      <c r="F159" s="23" t="str">
        <f>IFERROR(VLOOKUP($I159,DATA_Contracts!$A$2:$I$150,6,FALSE),"")</f>
        <v>Organization</v>
      </c>
      <c r="G159" s="29">
        <f>IFERROR(VLOOKUP($I159,DATA_Contracts!$A$2:$I$150,2,FALSE),"")</f>
        <v>940302138</v>
      </c>
      <c r="H159" s="29" t="str">
        <f>IFERROR(VLOOKUP($I159,DATA_Contracts!$A$2:$I$150,3,FALSE),"")</f>
        <v>O-Force</v>
      </c>
      <c r="I159" s="24">
        <v>940302138</v>
      </c>
      <c r="J159" s="29" t="str">
        <f>IFERROR(VLOOKUP($I159,DATA_Contracts!$A$2:$I$150,3,FALSE),"")</f>
        <v>O-Force</v>
      </c>
      <c r="K159" s="29" t="str">
        <f>IFERROR(VLOOKUP($I159,DATA_Contracts!$A$2:$I$150,7,FALSE),"")</f>
        <v>5. Offensive Services</v>
      </c>
      <c r="L159" s="29" t="str">
        <f>IFERROR(VLOOKUP($I159,DATA_Contracts!$A$2:$I$150,8,FALSE),"")</f>
        <v>Political</v>
      </c>
      <c r="M159" s="29" t="str">
        <f>IFERROR(VLOOKUP($I159,DATA_Contracts!$A$2:$I$81,9,FALSE),"")</f>
        <v>Iron Man</v>
      </c>
      <c r="N159" s="23">
        <f t="shared" ca="1" si="33"/>
        <v>12</v>
      </c>
      <c r="O159" s="15">
        <f ca="1">DATA[[#This Row],[Revenue Plan]]*(RANDBETWEEN(5,50)/100)</f>
        <v>4.68</v>
      </c>
      <c r="P159" s="29">
        <f t="shared" ca="1" si="38"/>
        <v>0.38999999999999996</v>
      </c>
      <c r="Q159" s="24">
        <v>47.935980000000001</v>
      </c>
      <c r="R159" s="24">
        <v>4.0046965392348</v>
      </c>
      <c r="S159" s="29">
        <f t="shared" si="39"/>
        <v>8.3542602847272551E-2</v>
      </c>
      <c r="T159" s="29">
        <f t="shared" ca="1" si="36"/>
        <v>35.935980000000001</v>
      </c>
      <c r="U159" s="29">
        <f t="shared" ca="1" si="37"/>
        <v>-0.67530346076519976</v>
      </c>
    </row>
    <row r="160" spans="1:21" x14ac:dyDescent="0.25">
      <c r="A160" s="29" t="str">
        <f>_xlfn.SWITCH('Landing View'!$I$2,$F$1,F160,$K$1,K160,$L$1,L160,$M$1,M160)</f>
        <v>Hulk</v>
      </c>
      <c r="B160" s="24" t="s">
        <v>13</v>
      </c>
      <c r="C160" s="25">
        <v>44378</v>
      </c>
      <c r="D160" s="23">
        <f>IFERROR(VLOOKUP($I160,DATA_Contracts!$A$2:$I$150,4,FALSE),"")</f>
        <v>10058140</v>
      </c>
      <c r="E160" s="23" t="str">
        <f>IFERROR(VLOOKUP($I160,DATA_Contracts!$A$2:$I$150,5,FALSE),"")</f>
        <v>EU Government</v>
      </c>
      <c r="F160" s="23" t="str">
        <f>IFERROR(VLOOKUP($I160,DATA_Contracts!$A$2:$I$150,6,FALSE),"")</f>
        <v>Europe</v>
      </c>
      <c r="G160" s="29">
        <f>IFERROR(VLOOKUP($I160,DATA_Contracts!$A$2:$I$150,2,FALSE),"")</f>
        <v>940337336</v>
      </c>
      <c r="H160" s="29" t="str">
        <f>IFERROR(VLOOKUP($I160,DATA_Contracts!$A$2:$I$150,3,FALSE),"")</f>
        <v>Gods</v>
      </c>
      <c r="I160" s="24">
        <v>940324627</v>
      </c>
      <c r="J160" s="29" t="str">
        <f>IFERROR(VLOOKUP($I160,DATA_Contracts!$A$2:$I$150,3,FALSE),"")</f>
        <v>Gods</v>
      </c>
      <c r="K160" s="29" t="str">
        <f>IFERROR(VLOOKUP($I160,DATA_Contracts!$A$2:$I$150,7,FALSE),"")</f>
        <v>4. Defensive Services</v>
      </c>
      <c r="L160" s="29" t="str">
        <f>IFERROR(VLOOKUP($I160,DATA_Contracts!$A$2:$I$150,8,FALSE),"")</f>
        <v>Security</v>
      </c>
      <c r="M160" s="29" t="str">
        <f>IFERROR(VLOOKUP($I160,DATA_Contracts!$A$2:$I$81,9,FALSE),"")</f>
        <v>Hulk</v>
      </c>
      <c r="N160" s="23">
        <f t="shared" ca="1" si="33"/>
        <v>8</v>
      </c>
      <c r="O160" s="15">
        <f ca="1">DATA[[#This Row],[Revenue Plan]]*(RANDBETWEEN(5,50)/100)</f>
        <v>1.2</v>
      </c>
      <c r="P160" s="29">
        <f t="shared" ca="1" si="38"/>
        <v>0.15</v>
      </c>
      <c r="Q160" s="24">
        <v>2387</v>
      </c>
      <c r="R160" s="24">
        <v>1159</v>
      </c>
      <c r="S160" s="29">
        <f t="shared" si="39"/>
        <v>0.48554671135316296</v>
      </c>
      <c r="T160" s="29">
        <f t="shared" ca="1" si="36"/>
        <v>2379</v>
      </c>
      <c r="U160" s="29">
        <f t="shared" ca="1" si="37"/>
        <v>1157.8</v>
      </c>
    </row>
    <row r="161" spans="1:21" x14ac:dyDescent="0.25">
      <c r="A161" s="29" t="str">
        <f>_xlfn.SWITCH('Landing View'!$I$2,$F$1,F161,$K$1,K161,$L$1,L161,$M$1,M161)</f>
        <v>Winter Soldier</v>
      </c>
      <c r="B161" s="24" t="s">
        <v>13</v>
      </c>
      <c r="C161" s="25">
        <v>44378</v>
      </c>
      <c r="D161" s="23">
        <f>IFERROR(VLOOKUP($I161,DATA_Contracts!$A$2:$I$150,4,FALSE),"")</f>
        <v>7951124</v>
      </c>
      <c r="E161" s="23" t="str">
        <f>IFERROR(VLOOKUP($I161,DATA_Contracts!$A$2:$I$150,5,FALSE),"")</f>
        <v>Secret Organizations</v>
      </c>
      <c r="F161" s="23" t="str">
        <f>IFERROR(VLOOKUP($I161,DATA_Contracts!$A$2:$I$150,6,FALSE),"")</f>
        <v>Organization</v>
      </c>
      <c r="G161" s="29">
        <f>IFERROR(VLOOKUP($I161,DATA_Contracts!$A$2:$I$150,2,FALSE),"")</f>
        <v>940292366</v>
      </c>
      <c r="H161" s="29" t="str">
        <f>IFERROR(VLOOKUP($I161,DATA_Contracts!$A$2:$I$150,3,FALSE),"")</f>
        <v>Special Executive</v>
      </c>
      <c r="I161" s="24">
        <v>940292366</v>
      </c>
      <c r="J161" s="29" t="str">
        <f>IFERROR(VLOOKUP($I161,DATA_Contracts!$A$2:$I$150,3,FALSE),"")</f>
        <v>Special Executive</v>
      </c>
      <c r="K161" s="29" t="str">
        <f>IFERROR(VLOOKUP($I161,DATA_Contracts!$A$2:$I$150,7,FALSE),"")</f>
        <v>5. Offensive Services</v>
      </c>
      <c r="L161" s="29" t="str">
        <f>IFERROR(VLOOKUP($I161,DATA_Contracts!$A$2:$I$150,8,FALSE),"")</f>
        <v>Political</v>
      </c>
      <c r="M161" s="29" t="str">
        <f>IFERROR(VLOOKUP($I161,DATA_Contracts!$A$2:$I$81,9,FALSE),"")</f>
        <v>Winter Soldier</v>
      </c>
      <c r="N161" s="23">
        <f t="shared" ca="1" si="33"/>
        <v>33</v>
      </c>
      <c r="O161" s="15">
        <f ca="1">DATA[[#This Row],[Revenue Plan]]*(RANDBETWEEN(5,50)/100)</f>
        <v>14.52</v>
      </c>
      <c r="P161" s="29">
        <f t="shared" ca="1" si="38"/>
        <v>0.44</v>
      </c>
      <c r="Q161" s="24">
        <v>141</v>
      </c>
      <c r="R161" s="24">
        <v>138.18</v>
      </c>
      <c r="S161" s="29">
        <f t="shared" si="39"/>
        <v>0.98000000000000009</v>
      </c>
      <c r="T161" s="29">
        <f t="shared" ca="1" si="36"/>
        <v>108</v>
      </c>
      <c r="U161" s="29">
        <f t="shared" ca="1" si="37"/>
        <v>123.66000000000001</v>
      </c>
    </row>
    <row r="162" spans="1:21" x14ac:dyDescent="0.25">
      <c r="A162" s="29" t="str">
        <f>_xlfn.SWITCH('Landing View'!$I$2,$F$1,F162,$K$1,K162,$L$1,L162,$M$1,M162)</f>
        <v>Captain America</v>
      </c>
      <c r="B162" s="24" t="s">
        <v>13</v>
      </c>
      <c r="C162" s="25">
        <v>44378</v>
      </c>
      <c r="D162" s="23">
        <f>IFERROR(VLOOKUP($I162,DATA_Contracts!$A$2:$I$150,4,FALSE),"")</f>
        <v>10051562</v>
      </c>
      <c r="E162" s="23" t="str">
        <f>IFERROR(VLOOKUP($I162,DATA_Contracts!$A$2:$I$150,5,FALSE),"")</f>
        <v>EU Government</v>
      </c>
      <c r="F162" s="23" t="str">
        <f>IFERROR(VLOOKUP($I162,DATA_Contracts!$A$2:$I$150,6,FALSE),"")</f>
        <v>Europe</v>
      </c>
      <c r="G162" s="29">
        <f>IFERROR(VLOOKUP($I162,DATA_Contracts!$A$2:$I$150,2,FALSE),"")</f>
        <v>940275849</v>
      </c>
      <c r="H162" s="29" t="str">
        <f>IFERROR(VLOOKUP($I162,DATA_Contracts!$A$2:$I$150,3,FALSE),"")</f>
        <v>Horsemen of Apocalypse</v>
      </c>
      <c r="I162" s="24">
        <v>940275849</v>
      </c>
      <c r="J162" s="29" t="str">
        <f>IFERROR(VLOOKUP($I162,DATA_Contracts!$A$2:$I$150,3,FALSE),"")</f>
        <v>Horsemen of Apocalypse</v>
      </c>
      <c r="K162" s="29" t="str">
        <f>IFERROR(VLOOKUP($I162,DATA_Contracts!$A$2:$I$150,7,FALSE),"")</f>
        <v>1. Friendly Neighborhood service</v>
      </c>
      <c r="L162" s="29" t="str">
        <f>IFERROR(VLOOKUP($I162,DATA_Contracts!$A$2:$I$150,8,FALSE),"")</f>
        <v>Political</v>
      </c>
      <c r="M162" s="29" t="str">
        <f>IFERROR(VLOOKUP($I162,DATA_Contracts!$A$2:$I$81,9,FALSE),"")</f>
        <v>Captain America</v>
      </c>
      <c r="N162" s="23">
        <f t="shared" ca="1" si="33"/>
        <v>10</v>
      </c>
      <c r="O162" s="15">
        <f ca="1">DATA[[#This Row],[Revenue Plan]]*(RANDBETWEEN(5,50)/100)</f>
        <v>4.6000000000000005</v>
      </c>
      <c r="P162" s="29">
        <f t="shared" ca="1" si="38"/>
        <v>0.46000000000000008</v>
      </c>
      <c r="Q162" s="24">
        <v>109.861</v>
      </c>
      <c r="R162" s="24">
        <v>27.0619975175923</v>
      </c>
      <c r="S162" s="29">
        <f t="shared" si="39"/>
        <v>0.24632943007611707</v>
      </c>
      <c r="T162" s="29">
        <f t="shared" ca="1" si="36"/>
        <v>99.861000000000004</v>
      </c>
      <c r="U162" s="29">
        <f t="shared" ca="1" si="37"/>
        <v>22.461997517592298</v>
      </c>
    </row>
    <row r="163" spans="1:21" x14ac:dyDescent="0.25">
      <c r="A163" s="29" t="str">
        <f>_xlfn.SWITCH('Landing View'!$I$2,$F$1,F163,$K$1,K163,$L$1,L163,$M$1,M163)</f>
        <v>Captain America</v>
      </c>
      <c r="B163" s="24" t="s">
        <v>13</v>
      </c>
      <c r="C163" s="25">
        <v>44378</v>
      </c>
      <c r="D163" s="23">
        <f>IFERROR(VLOOKUP($I163,DATA_Contracts!$A$2:$I$150,4,FALSE),"")</f>
        <v>20028782</v>
      </c>
      <c r="E163" s="23" t="str">
        <f>IFERROR(VLOOKUP($I163,DATA_Contracts!$A$2:$I$150,5,FALSE),"")</f>
        <v>Earth Civilians</v>
      </c>
      <c r="F163" s="23" t="str">
        <f>IFERROR(VLOOKUP($I163,DATA_Contracts!$A$2:$I$150,6,FALSE),"")</f>
        <v>Civilians</v>
      </c>
      <c r="G163" s="29">
        <f>IFERROR(VLOOKUP($I163,DATA_Contracts!$A$2:$I$150,2,FALSE),"")</f>
        <v>940344401</v>
      </c>
      <c r="H163" s="29" t="str">
        <f>IFERROR(VLOOKUP($I163,DATA_Contracts!$A$2:$I$150,3,FALSE),"")</f>
        <v>The Called</v>
      </c>
      <c r="I163" s="24">
        <v>940344401</v>
      </c>
      <c r="J163" s="29" t="str">
        <f>IFERROR(VLOOKUP($I163,DATA_Contracts!$A$2:$I$150,3,FALSE),"")</f>
        <v>The Called</v>
      </c>
      <c r="K163" s="29" t="str">
        <f>IFERROR(VLOOKUP($I163,DATA_Contracts!$A$2:$I$150,7,FALSE),"")</f>
        <v>2. World Security</v>
      </c>
      <c r="L163" s="29" t="str">
        <f>IFERROR(VLOOKUP($I163,DATA_Contracts!$A$2:$I$150,8,FALSE),"")</f>
        <v>Security</v>
      </c>
      <c r="M163" s="29" t="str">
        <f>IFERROR(VLOOKUP($I163,DATA_Contracts!$A$2:$I$81,9,FALSE),"")</f>
        <v>Captain America</v>
      </c>
      <c r="N163" s="23">
        <f t="shared" ca="1" si="33"/>
        <v>7</v>
      </c>
      <c r="O163" s="15">
        <f ca="1">DATA[[#This Row],[Revenue Plan]]*(RANDBETWEEN(5,50)/100)</f>
        <v>2.94</v>
      </c>
      <c r="P163" s="29">
        <f t="shared" ca="1" si="38"/>
        <v>0.42</v>
      </c>
      <c r="Q163" s="24">
        <v>47.657719999999998</v>
      </c>
      <c r="R163" s="24">
        <v>38.923513610202704</v>
      </c>
      <c r="S163" s="29">
        <f t="shared" si="39"/>
        <v>0.81673050263845404</v>
      </c>
      <c r="T163" s="29">
        <f t="shared" ca="1" si="36"/>
        <v>40.657719999999998</v>
      </c>
      <c r="U163" s="29">
        <f t="shared" ca="1" si="37"/>
        <v>35.983513610202706</v>
      </c>
    </row>
    <row r="164" spans="1:21" x14ac:dyDescent="0.25">
      <c r="A164" s="29" t="str">
        <f>_xlfn.SWITCH('Landing View'!$I$2,$F$1,F164,$K$1,K164,$L$1,L164,$M$1,M164)</f>
        <v>Iron Man</v>
      </c>
      <c r="B164" s="24" t="s">
        <v>13</v>
      </c>
      <c r="C164" s="25">
        <v>44378</v>
      </c>
      <c r="D164" s="23">
        <f>IFERROR(VLOOKUP($I164,DATA_Contracts!$A$2:$I$150,4,FALSE),"")</f>
        <v>20028782</v>
      </c>
      <c r="E164" s="23" t="str">
        <f>IFERROR(VLOOKUP($I164,DATA_Contracts!$A$2:$I$150,5,FALSE),"")</f>
        <v>Earth Civilians</v>
      </c>
      <c r="F164" s="23" t="str">
        <f>IFERROR(VLOOKUP($I164,DATA_Contracts!$A$2:$I$150,6,FALSE),"")</f>
        <v>Civilians</v>
      </c>
      <c r="G164" s="29">
        <f>IFERROR(VLOOKUP($I164,DATA_Contracts!$A$2:$I$150,2,FALSE),"")</f>
        <v>940352209</v>
      </c>
      <c r="H164" s="29" t="str">
        <f>IFERROR(VLOOKUP($I164,DATA_Contracts!$A$2:$I$150,3,FALSE),"")</f>
        <v>Howling Commandos (Sgt. Fury)</v>
      </c>
      <c r="I164" s="24">
        <v>940352209</v>
      </c>
      <c r="J164" s="29" t="str">
        <f>IFERROR(VLOOKUP($I164,DATA_Contracts!$A$2:$I$150,3,FALSE),"")</f>
        <v>Howling Commandos (Sgt. Fury)</v>
      </c>
      <c r="K164" s="29" t="str">
        <f>IFERROR(VLOOKUP($I164,DATA_Contracts!$A$2:$I$150,7,FALSE),"")</f>
        <v>2. World Security</v>
      </c>
      <c r="L164" s="29" t="str">
        <f>IFERROR(VLOOKUP($I164,DATA_Contracts!$A$2:$I$150,8,FALSE),"")</f>
        <v>Security</v>
      </c>
      <c r="M164" s="29" t="str">
        <f>IFERROR(VLOOKUP($I164,DATA_Contracts!$A$2:$I$81,9,FALSE),"")</f>
        <v>Iron Man</v>
      </c>
      <c r="N164" s="23">
        <f t="shared" ca="1" si="33"/>
        <v>35</v>
      </c>
      <c r="O164" s="15">
        <f ca="1">DATA[[#This Row],[Revenue Plan]]*(RANDBETWEEN(5,50)/100)</f>
        <v>6.65</v>
      </c>
      <c r="P164" s="29">
        <f t="shared" ca="1" si="38"/>
        <v>0.19</v>
      </c>
      <c r="Q164" s="24">
        <v>15.230521050937101</v>
      </c>
      <c r="R164" s="24">
        <v>0.306955786800299</v>
      </c>
      <c r="S164" s="29">
        <f t="shared" si="39"/>
        <v>2.015399117165546E-2</v>
      </c>
      <c r="T164" s="29">
        <f t="shared" ca="1" si="36"/>
        <v>-19.769478949062901</v>
      </c>
      <c r="U164" s="29">
        <f t="shared" ca="1" si="37"/>
        <v>-6.3430442131997014</v>
      </c>
    </row>
    <row r="165" spans="1:21" x14ac:dyDescent="0.25">
      <c r="A165" s="29" t="str">
        <f>_xlfn.SWITCH('Landing View'!$I$2,$F$1,F165,$K$1,K165,$L$1,L165,$M$1,M165)</f>
        <v>Other</v>
      </c>
      <c r="B165" s="24" t="s">
        <v>13</v>
      </c>
      <c r="C165" s="25">
        <v>44378</v>
      </c>
      <c r="D165" s="23">
        <f>IFERROR(VLOOKUP($I165,DATA_Contracts!$A$2:$I$150,4,FALSE),"")</f>
        <v>20028782</v>
      </c>
      <c r="E165" s="23" t="str">
        <f>IFERROR(VLOOKUP($I165,DATA_Contracts!$A$2:$I$150,5,FALSE),"")</f>
        <v>Earth Civilians</v>
      </c>
      <c r="F165" s="23" t="str">
        <f>IFERROR(VLOOKUP($I165,DATA_Contracts!$A$2:$I$150,6,FALSE),"")</f>
        <v>Civilians</v>
      </c>
      <c r="G165" s="29">
        <f>IFERROR(VLOOKUP($I165,DATA_Contracts!$A$2:$I$150,2,FALSE),"")</f>
        <v>940314339</v>
      </c>
      <c r="H165" s="29" t="str">
        <f>IFERROR(VLOOKUP($I165,DATA_Contracts!$A$2:$I$150,3,FALSE),"")</f>
        <v>U-Foes</v>
      </c>
      <c r="I165" s="24">
        <v>940349816</v>
      </c>
      <c r="J165" s="29" t="str">
        <f>IFERROR(VLOOKUP($I165,DATA_Contracts!$A$2:$I$150,3,FALSE),"")</f>
        <v>U-Foes</v>
      </c>
      <c r="K165" s="29" t="str">
        <f>IFERROR(VLOOKUP($I165,DATA_Contracts!$A$2:$I$150,7,FALSE),"")</f>
        <v>2. World Security</v>
      </c>
      <c r="L165" s="29" t="str">
        <f>IFERROR(VLOOKUP($I165,DATA_Contracts!$A$2:$I$150,8,FALSE),"")</f>
        <v>Security</v>
      </c>
      <c r="M165" s="29" t="str">
        <f>IFERROR(VLOOKUP($I165,DATA_Contracts!$A$2:$I$81,9,FALSE),"")</f>
        <v>Other</v>
      </c>
      <c r="N165" s="23">
        <f t="shared" ca="1" si="33"/>
        <v>33</v>
      </c>
      <c r="O165" s="15">
        <f ca="1">DATA[[#This Row],[Revenue Plan]]*(RANDBETWEEN(5,50)/100)</f>
        <v>14.85</v>
      </c>
      <c r="P165" s="29">
        <f t="shared" ca="1" si="38"/>
        <v>0.45</v>
      </c>
      <c r="Q165" s="24">
        <v>26.880289528079359</v>
      </c>
      <c r="R165" s="24">
        <v>23.914946718809038</v>
      </c>
      <c r="S165" s="29">
        <f t="shared" si="39"/>
        <v>0.88968337539025755</v>
      </c>
      <c r="T165" s="29">
        <f t="shared" ca="1" si="36"/>
        <v>-6.1197104719206408</v>
      </c>
      <c r="U165" s="29">
        <f t="shared" ca="1" si="37"/>
        <v>9.064946718809038</v>
      </c>
    </row>
    <row r="166" spans="1:21" x14ac:dyDescent="0.25">
      <c r="A166" s="29" t="str">
        <f>_xlfn.SWITCH('Landing View'!$I$2,$F$1,F166,$K$1,K166,$L$1,L166,$M$1,M166)</f>
        <v>Black Widow</v>
      </c>
      <c r="B166" s="24" t="s">
        <v>13</v>
      </c>
      <c r="C166" s="25">
        <v>44378</v>
      </c>
      <c r="D166" s="23">
        <f>IFERROR(VLOOKUP($I166,DATA_Contracts!$A$2:$I$150,4,FALSE),"")</f>
        <v>13605106</v>
      </c>
      <c r="E166" s="23" t="str">
        <f>IFERROR(VLOOKUP($I166,DATA_Contracts!$A$2:$I$150,5,FALSE),"")</f>
        <v>US Government</v>
      </c>
      <c r="F166" s="23" t="str">
        <f>IFERROR(VLOOKUP($I166,DATA_Contracts!$A$2:$I$150,6,FALSE),"")</f>
        <v>Government</v>
      </c>
      <c r="G166" s="29">
        <f>IFERROR(VLOOKUP($I166,DATA_Contracts!$A$2:$I$150,2,FALSE),"")</f>
        <v>940366122</v>
      </c>
      <c r="H166" s="29" t="str">
        <f>IFERROR(VLOOKUP($I166,DATA_Contracts!$A$2:$I$150,3,FALSE),"")</f>
        <v>Femizons</v>
      </c>
      <c r="I166" s="24">
        <v>940366122</v>
      </c>
      <c r="J166" s="29" t="str">
        <f>IFERROR(VLOOKUP($I166,DATA_Contracts!$A$2:$I$150,3,FALSE),"")</f>
        <v>Femizons</v>
      </c>
      <c r="K166" s="29" t="str">
        <f>IFERROR(VLOOKUP($I166,DATA_Contracts!$A$2:$I$150,7,FALSE),"")</f>
        <v>3. Dethrone tyranny</v>
      </c>
      <c r="L166" s="29" t="str">
        <f>IFERROR(VLOOKUP($I166,DATA_Contracts!$A$2:$I$150,8,FALSE),"")</f>
        <v>Political</v>
      </c>
      <c r="M166" s="29" t="str">
        <f>IFERROR(VLOOKUP($I166,DATA_Contracts!$A$2:$I$81,9,FALSE),"")</f>
        <v>Black Widow</v>
      </c>
      <c r="N166" s="23">
        <f t="shared" ca="1" si="33"/>
        <v>20</v>
      </c>
      <c r="O166" s="15">
        <f ca="1">DATA[[#This Row],[Revenue Plan]]*(RANDBETWEEN(5,50)/100)</f>
        <v>9</v>
      </c>
      <c r="P166" s="29">
        <f t="shared" ca="1" si="38"/>
        <v>0.45</v>
      </c>
      <c r="Q166" s="24">
        <v>107.2</v>
      </c>
      <c r="R166" s="24">
        <v>-5.12</v>
      </c>
      <c r="S166" s="29">
        <f t="shared" si="39"/>
        <v>-4.7761194029850747E-2</v>
      </c>
      <c r="T166" s="29">
        <f t="shared" ca="1" si="36"/>
        <v>87.2</v>
      </c>
      <c r="U166" s="29">
        <f t="shared" ca="1" si="37"/>
        <v>-14.120000000000001</v>
      </c>
    </row>
    <row r="167" spans="1:21" x14ac:dyDescent="0.25">
      <c r="A167" s="29" t="str">
        <f>_xlfn.SWITCH('Landing View'!$I$2,$F$1,F167,$K$1,K167,$L$1,L167,$M$1,M167)</f>
        <v>Black Widow</v>
      </c>
      <c r="B167" s="24" t="s">
        <v>13</v>
      </c>
      <c r="C167" s="25">
        <v>44378</v>
      </c>
      <c r="D167" s="23">
        <f>IFERROR(VLOOKUP($I167,DATA_Contracts!$A$2:$I$150,4,FALSE),"")</f>
        <v>13605106</v>
      </c>
      <c r="E167" s="23" t="str">
        <f>IFERROR(VLOOKUP($I167,DATA_Contracts!$A$2:$I$150,5,FALSE),"")</f>
        <v>US Government</v>
      </c>
      <c r="F167" s="23" t="str">
        <f>IFERROR(VLOOKUP($I167,DATA_Contracts!$A$2:$I$150,6,FALSE),"")</f>
        <v>Government</v>
      </c>
      <c r="G167" s="29">
        <f>IFERROR(VLOOKUP($I167,DATA_Contracts!$A$2:$I$150,2,FALSE),"")</f>
        <v>940330869</v>
      </c>
      <c r="H167" s="29" t="str">
        <f>IFERROR(VLOOKUP($I167,DATA_Contracts!$A$2:$I$150,3,FALSE),"")</f>
        <v>Starforce</v>
      </c>
      <c r="I167" s="24">
        <v>940330869</v>
      </c>
      <c r="J167" s="29" t="str">
        <f>IFERROR(VLOOKUP($I167,DATA_Contracts!$A$2:$I$150,3,FALSE),"")</f>
        <v>Starforce</v>
      </c>
      <c r="K167" s="29" t="str">
        <f>IFERROR(VLOOKUP($I167,DATA_Contracts!$A$2:$I$150,7,FALSE),"")</f>
        <v>3. Dethrone tyranny</v>
      </c>
      <c r="L167" s="29" t="str">
        <f>IFERROR(VLOOKUP($I167,DATA_Contracts!$A$2:$I$150,8,FALSE),"")</f>
        <v>Political</v>
      </c>
      <c r="M167" s="29" t="str">
        <f>IFERROR(VLOOKUP($I167,DATA_Contracts!$A$2:$I$81,9,FALSE),"")</f>
        <v>Black Widow</v>
      </c>
      <c r="N167" s="23">
        <f t="shared" ca="1" si="33"/>
        <v>31</v>
      </c>
      <c r="O167" s="15">
        <f ca="1">DATA[[#This Row],[Revenue Plan]]*(RANDBETWEEN(5,50)/100)</f>
        <v>7.75</v>
      </c>
      <c r="P167" s="29">
        <f t="shared" ca="1" si="38"/>
        <v>0.25</v>
      </c>
      <c r="Q167" s="24">
        <v>13.8225</v>
      </c>
      <c r="R167" s="24">
        <v>-60.7</v>
      </c>
      <c r="S167" s="29">
        <f t="shared" si="39"/>
        <v>-4.391390848254658</v>
      </c>
      <c r="T167" s="29">
        <f t="shared" ca="1" si="36"/>
        <v>-17.177500000000002</v>
      </c>
      <c r="U167" s="29">
        <f t="shared" ca="1" si="37"/>
        <v>-68.45</v>
      </c>
    </row>
    <row r="168" spans="1:21" x14ac:dyDescent="0.25">
      <c r="A168" s="29" t="str">
        <f>_xlfn.SWITCH('Landing View'!$I$2,$F$1,F168,$K$1,K168,$L$1,L168,$M$1,M168)</f>
        <v>Wonder Woman</v>
      </c>
      <c r="B168" s="24" t="s">
        <v>13</v>
      </c>
      <c r="C168" s="25">
        <v>44378</v>
      </c>
      <c r="D168" s="23">
        <f>IFERROR(VLOOKUP($I168,DATA_Contracts!$A$2:$I$150,4,FALSE),"")</f>
        <v>7951124</v>
      </c>
      <c r="E168" s="23" t="str">
        <f>IFERROR(VLOOKUP($I168,DATA_Contracts!$A$2:$I$150,5,FALSE),"")</f>
        <v>Secret Organizations</v>
      </c>
      <c r="F168" s="23" t="str">
        <f>IFERROR(VLOOKUP($I168,DATA_Contracts!$A$2:$I$150,6,FALSE),"")</f>
        <v>Organization</v>
      </c>
      <c r="G168" s="29">
        <f>IFERROR(VLOOKUP($I168,DATA_Contracts!$A$2:$I$150,2,FALSE),"")</f>
        <v>940327951</v>
      </c>
      <c r="H168" s="29" t="str">
        <f>IFERROR(VLOOKUP($I168,DATA_Contracts!$A$2:$I$150,3,FALSE),"")</f>
        <v>The Strangers (Ultraverse)</v>
      </c>
      <c r="I168" s="24">
        <v>940327951</v>
      </c>
      <c r="J168" s="29" t="str">
        <f>IFERROR(VLOOKUP($I168,DATA_Contracts!$A$2:$I$150,3,FALSE),"")</f>
        <v>The Strangers (Ultraverse)</v>
      </c>
      <c r="K168" s="29" t="str">
        <f>IFERROR(VLOOKUP($I168,DATA_Contracts!$A$2:$I$150,7,FALSE),"")</f>
        <v>1. Friendly Neighborhood service</v>
      </c>
      <c r="L168" s="29" t="str">
        <f>IFERROR(VLOOKUP($I168,DATA_Contracts!$A$2:$I$150,8,FALSE),"")</f>
        <v>Political</v>
      </c>
      <c r="M168" s="29" t="str">
        <f>IFERROR(VLOOKUP($I168,DATA_Contracts!$A$2:$I$81,9,FALSE),"")</f>
        <v>Wonder Woman</v>
      </c>
      <c r="N168" s="23">
        <f t="shared" ca="1" si="33"/>
        <v>18</v>
      </c>
      <c r="O168" s="15">
        <f ca="1">DATA[[#This Row],[Revenue Plan]]*(RANDBETWEEN(5,50)/100)</f>
        <v>1.98</v>
      </c>
      <c r="P168" s="29">
        <f t="shared" ca="1" si="38"/>
        <v>0.11</v>
      </c>
      <c r="Q168" s="24">
        <v>40.363999999999997</v>
      </c>
      <c r="R168" s="24">
        <v>21.251909447729702</v>
      </c>
      <c r="S168" s="29">
        <f t="shared" si="39"/>
        <v>0.52650652679936838</v>
      </c>
      <c r="T168" s="29">
        <f t="shared" ca="1" si="36"/>
        <v>22.363999999999997</v>
      </c>
      <c r="U168" s="29">
        <f t="shared" ca="1" si="37"/>
        <v>19.271909447729701</v>
      </c>
    </row>
    <row r="169" spans="1:21" x14ac:dyDescent="0.25">
      <c r="A169" s="29" t="str">
        <f>_xlfn.SWITCH('Landing View'!$I$2,$F$1,F169,$K$1,K169,$L$1,L169,$M$1,M169)</f>
        <v>Captain America</v>
      </c>
      <c r="B169" s="24" t="s">
        <v>13</v>
      </c>
      <c r="C169" s="25">
        <v>44378</v>
      </c>
      <c r="D169" s="23">
        <f>IFERROR(VLOOKUP($I169,DATA_Contracts!$A$2:$I$150,4,FALSE),"")</f>
        <v>10051562</v>
      </c>
      <c r="E169" s="23" t="str">
        <f>IFERROR(VLOOKUP($I169,DATA_Contracts!$A$2:$I$150,5,FALSE),"")</f>
        <v>EU Government</v>
      </c>
      <c r="F169" s="23" t="str">
        <f>IFERROR(VLOOKUP($I169,DATA_Contracts!$A$2:$I$150,6,FALSE),"")</f>
        <v>Europe</v>
      </c>
      <c r="G169" s="29">
        <f>IFERROR(VLOOKUP($I169,DATA_Contracts!$A$2:$I$150,2,FALSE),"")</f>
        <v>940327469</v>
      </c>
      <c r="H169" s="29" t="str">
        <f>IFERROR(VLOOKUP($I169,DATA_Contracts!$A$2:$I$150,3,FALSE),"")</f>
        <v>Vanguard</v>
      </c>
      <c r="I169" s="24">
        <v>940327469</v>
      </c>
      <c r="J169" s="29" t="str">
        <f>IFERROR(VLOOKUP($I169,DATA_Contracts!$A$2:$I$150,3,FALSE),"")</f>
        <v>Vanguard</v>
      </c>
      <c r="K169" s="29" t="str">
        <f>IFERROR(VLOOKUP($I169,DATA_Contracts!$A$2:$I$150,7,FALSE),"")</f>
        <v>1. Friendly Neighborhood service</v>
      </c>
      <c r="L169" s="29" t="str">
        <f>IFERROR(VLOOKUP($I169,DATA_Contracts!$A$2:$I$150,8,FALSE),"")</f>
        <v>Political</v>
      </c>
      <c r="M169" s="29" t="str">
        <f>IFERROR(VLOOKUP($I169,DATA_Contracts!$A$2:$I$81,9,FALSE),"")</f>
        <v>Captain America</v>
      </c>
      <c r="N169" s="23">
        <f t="shared" ca="1" si="33"/>
        <v>14</v>
      </c>
      <c r="O169" s="15">
        <f ca="1">DATA[[#This Row],[Revenue Plan]]*(RANDBETWEEN(5,50)/100)</f>
        <v>2.1</v>
      </c>
      <c r="P169" s="29">
        <f t="shared" ca="1" si="38"/>
        <v>0.15</v>
      </c>
      <c r="Q169" s="24">
        <v>26.039000000000001</v>
      </c>
      <c r="R169" s="24">
        <v>9.2119639760779997</v>
      </c>
      <c r="S169" s="29">
        <f t="shared" si="39"/>
        <v>0.35377564330726985</v>
      </c>
      <c r="T169" s="29">
        <f t="shared" ca="1" si="36"/>
        <v>12.039000000000001</v>
      </c>
      <c r="U169" s="29">
        <f t="shared" ca="1" si="37"/>
        <v>7.111963976078</v>
      </c>
    </row>
    <row r="170" spans="1:21" x14ac:dyDescent="0.25">
      <c r="A170" s="29" t="str">
        <f>_xlfn.SWITCH('Landing View'!$I$2,$F$1,F170,$K$1,K170,$L$1,L170,$M$1,M170)</f>
        <v>Wanda Maximof</v>
      </c>
      <c r="B170" s="24" t="s">
        <v>13</v>
      </c>
      <c r="C170" s="25">
        <v>44378</v>
      </c>
      <c r="D170" s="23">
        <f>IFERROR(VLOOKUP($I170,DATA_Contracts!$A$2:$I$150,4,FALSE),"")</f>
        <v>7951124</v>
      </c>
      <c r="E170" s="23" t="str">
        <f>IFERROR(VLOOKUP($I170,DATA_Contracts!$A$2:$I$150,5,FALSE),"")</f>
        <v>Secret Organizations</v>
      </c>
      <c r="F170" s="23" t="str">
        <f>IFERROR(VLOOKUP($I170,DATA_Contracts!$A$2:$I$150,6,FALSE),"")</f>
        <v>Organization</v>
      </c>
      <c r="G170" s="29">
        <f>IFERROR(VLOOKUP($I170,DATA_Contracts!$A$2:$I$150,2,FALSE),"")</f>
        <v>940366600</v>
      </c>
      <c r="H170" s="29" t="str">
        <f>IFERROR(VLOOKUP($I170,DATA_Contracts!$A$2:$I$150,3,FALSE),"")</f>
        <v>Sinister Six</v>
      </c>
      <c r="I170" s="24">
        <v>940366600</v>
      </c>
      <c r="J170" s="29" t="str">
        <f>IFERROR(VLOOKUP($I170,DATA_Contracts!$A$2:$I$150,3,FALSE),"")</f>
        <v>Sinister Six</v>
      </c>
      <c r="K170" s="29" t="str">
        <f>IFERROR(VLOOKUP($I170,DATA_Contracts!$A$2:$I$150,7,FALSE),"")</f>
        <v>5. Offensive Services</v>
      </c>
      <c r="L170" s="29" t="str">
        <f>IFERROR(VLOOKUP($I170,DATA_Contracts!$A$2:$I$150,8,FALSE),"")</f>
        <v>Political</v>
      </c>
      <c r="M170" s="29" t="str">
        <f>IFERROR(VLOOKUP($I170,DATA_Contracts!$A$2:$I$81,9,FALSE),"")</f>
        <v>Wanda Maximof</v>
      </c>
      <c r="N170" s="23">
        <f t="shared" ca="1" si="33"/>
        <v>31</v>
      </c>
      <c r="O170" s="15">
        <f ca="1">DATA[[#This Row],[Revenue Plan]]*(RANDBETWEEN(5,50)/100)</f>
        <v>8.6800000000000015</v>
      </c>
      <c r="P170" s="29">
        <f t="shared" ca="1" si="38"/>
        <v>0.28000000000000003</v>
      </c>
      <c r="Q170" s="24">
        <v>0</v>
      </c>
      <c r="R170" s="24">
        <f>-90.751116+13</f>
        <v>-77.751115999999996</v>
      </c>
      <c r="S170" s="29">
        <f t="shared" si="39"/>
        <v>0</v>
      </c>
      <c r="T170" s="29">
        <f t="shared" ca="1" si="36"/>
        <v>-31</v>
      </c>
      <c r="U170" s="29">
        <f t="shared" ca="1" si="37"/>
        <v>-86.431116000000003</v>
      </c>
    </row>
    <row r="171" spans="1:21" x14ac:dyDescent="0.25">
      <c r="A171" s="29" t="str">
        <f>_xlfn.SWITCH('Landing View'!$I$2,$F$1,F171,$K$1,K171,$L$1,L171,$M$1,M171)</f>
        <v>Iron Man</v>
      </c>
      <c r="B171" s="24" t="s">
        <v>13</v>
      </c>
      <c r="C171" s="25">
        <v>44378</v>
      </c>
      <c r="D171" s="23">
        <f>IFERROR(VLOOKUP($I171,DATA_Contracts!$A$2:$I$150,4,FALSE),"")</f>
        <v>20028782</v>
      </c>
      <c r="E171" s="23" t="str">
        <f>IFERROR(VLOOKUP($I171,DATA_Contracts!$A$2:$I$150,5,FALSE),"")</f>
        <v>Earth Civilians</v>
      </c>
      <c r="F171" s="23" t="str">
        <f>IFERROR(VLOOKUP($I171,DATA_Contracts!$A$2:$I$150,6,FALSE),"")</f>
        <v>Civilians</v>
      </c>
      <c r="G171" s="29">
        <f>IFERROR(VLOOKUP($I171,DATA_Contracts!$A$2:$I$150,2,FALSE),"")</f>
        <v>940352208</v>
      </c>
      <c r="H171" s="29" t="str">
        <f>IFERROR(VLOOKUP($I171,DATA_Contracts!$A$2:$I$150,3,FALSE),"")</f>
        <v>New Men</v>
      </c>
      <c r="I171" s="24">
        <v>940352208</v>
      </c>
      <c r="J171" s="29" t="str">
        <f>IFERROR(VLOOKUP($I171,DATA_Contracts!$A$2:$I$150,3,FALSE),"")</f>
        <v>New Men</v>
      </c>
      <c r="K171" s="29" t="str">
        <f>IFERROR(VLOOKUP($I171,DATA_Contracts!$A$2:$I$150,7,FALSE),"")</f>
        <v>2. World Security</v>
      </c>
      <c r="L171" s="29" t="str">
        <f>IFERROR(VLOOKUP($I171,DATA_Contracts!$A$2:$I$150,8,FALSE),"")</f>
        <v>Security</v>
      </c>
      <c r="M171" s="29" t="str">
        <f>IFERROR(VLOOKUP($I171,DATA_Contracts!$A$2:$I$81,9,FALSE),"")</f>
        <v>Iron Man</v>
      </c>
      <c r="N171" s="23">
        <f t="shared" ca="1" si="33"/>
        <v>6</v>
      </c>
      <c r="O171" s="15">
        <f ca="1">DATA[[#This Row],[Revenue Plan]]*(RANDBETWEEN(5,50)/100)</f>
        <v>1.92</v>
      </c>
      <c r="P171" s="29">
        <f t="shared" ca="1" si="38"/>
        <v>0.32</v>
      </c>
      <c r="Q171" s="24">
        <v>0</v>
      </c>
      <c r="R171" s="24">
        <v>-9.4697647727912013</v>
      </c>
      <c r="S171" s="29">
        <f t="shared" si="39"/>
        <v>0</v>
      </c>
      <c r="T171" s="29">
        <f t="shared" ca="1" si="36"/>
        <v>-6</v>
      </c>
      <c r="U171" s="29">
        <f t="shared" ca="1" si="37"/>
        <v>-11.389764772791201</v>
      </c>
    </row>
    <row r="172" spans="1:21" x14ac:dyDescent="0.25">
      <c r="A172" s="29" t="str">
        <f>_xlfn.SWITCH('Landing View'!$I$2,$F$1,F172,$K$1,K172,$L$1,L172,$M$1,M172)</f>
        <v>Captain America</v>
      </c>
      <c r="B172" s="24" t="s">
        <v>13</v>
      </c>
      <c r="C172" s="25">
        <v>44378</v>
      </c>
      <c r="D172" s="23">
        <f>IFERROR(VLOOKUP($I172,DATA_Contracts!$A$2:$I$150,4,FALSE),"")</f>
        <v>7847054</v>
      </c>
      <c r="E172" s="23" t="str">
        <f>IFERROR(VLOOKUP($I172,DATA_Contracts!$A$2:$I$150,5,FALSE),"")</f>
        <v>Public Organization</v>
      </c>
      <c r="F172" s="23" t="str">
        <f>IFERROR(VLOOKUP($I172,DATA_Contracts!$A$2:$I$150,6,FALSE),"")</f>
        <v>Organization</v>
      </c>
      <c r="G172" s="29">
        <f>IFERROR(VLOOKUP($I172,DATA_Contracts!$A$2:$I$150,2,FALSE),"")</f>
        <v>940260590</v>
      </c>
      <c r="H172" s="29" t="str">
        <f>IFERROR(VLOOKUP($I172,DATA_Contracts!$A$2:$I$150,3,FALSE),"")</f>
        <v>The Hellbent</v>
      </c>
      <c r="I172" s="24">
        <v>940260590</v>
      </c>
      <c r="J172" s="29" t="str">
        <f>IFERROR(VLOOKUP($I172,DATA_Contracts!$A$2:$I$150,3,FALSE),"")</f>
        <v>The Hellbent</v>
      </c>
      <c r="K172" s="29" t="str">
        <f>IFERROR(VLOOKUP($I172,DATA_Contracts!$A$2:$I$150,7,FALSE),"")</f>
        <v>2. World Security</v>
      </c>
      <c r="L172" s="29" t="str">
        <f>IFERROR(VLOOKUP($I172,DATA_Contracts!$A$2:$I$150,8,FALSE),"")</f>
        <v>Security</v>
      </c>
      <c r="M172" s="29" t="str">
        <f>IFERROR(VLOOKUP($I172,DATA_Contracts!$A$2:$I$81,9,FALSE),"")</f>
        <v>Captain America</v>
      </c>
      <c r="N172" s="23">
        <f t="shared" ca="1" si="33"/>
        <v>8</v>
      </c>
      <c r="O172" s="15">
        <f ca="1">DATA[[#This Row],[Revenue Plan]]*(RANDBETWEEN(5,50)/100)</f>
        <v>1.04</v>
      </c>
      <c r="P172" s="29">
        <f t="shared" ca="1" si="38"/>
        <v>0.13</v>
      </c>
      <c r="Q172" s="24">
        <v>0</v>
      </c>
      <c r="R172" s="24">
        <v>-13.3725244</v>
      </c>
      <c r="S172" s="29">
        <f t="shared" si="39"/>
        <v>0</v>
      </c>
      <c r="T172" s="29">
        <f t="shared" ca="1" si="36"/>
        <v>-8</v>
      </c>
      <c r="U172" s="29">
        <f t="shared" ca="1" si="37"/>
        <v>-14.412524399999999</v>
      </c>
    </row>
    <row r="173" spans="1:21" x14ac:dyDescent="0.25">
      <c r="A173" s="29" t="str">
        <f>_xlfn.SWITCH('Landing View'!$I$2,$F$1,F173,$K$1,K173,$L$1,L173,$M$1,M173)</f>
        <v>Captain America</v>
      </c>
      <c r="B173" s="24" t="s">
        <v>13</v>
      </c>
      <c r="C173" s="25">
        <v>44378</v>
      </c>
      <c r="D173" s="23">
        <f>IFERROR(VLOOKUP($I173,DATA_Contracts!$A$2:$I$150,4,FALSE),"")</f>
        <v>10051562</v>
      </c>
      <c r="E173" s="23" t="str">
        <f>IFERROR(VLOOKUP($I173,DATA_Contracts!$A$2:$I$150,5,FALSE),"")</f>
        <v>EU Government</v>
      </c>
      <c r="F173" s="23" t="str">
        <f>IFERROR(VLOOKUP($I173,DATA_Contracts!$A$2:$I$150,6,FALSE),"")</f>
        <v>Europe</v>
      </c>
      <c r="G173" s="29">
        <f>IFERROR(VLOOKUP($I173,DATA_Contracts!$A$2:$I$150,2,FALSE),"")</f>
        <v>940365112</v>
      </c>
      <c r="H173" s="29" t="str">
        <f>IFERROR(VLOOKUP($I173,DATA_Contracts!$A$2:$I$150,3,FALSE),"")</f>
        <v>Daily Globe</v>
      </c>
      <c r="I173" s="24">
        <v>940365112</v>
      </c>
      <c r="J173" s="29" t="str">
        <f>IFERROR(VLOOKUP($I173,DATA_Contracts!$A$2:$I$150,3,FALSE),"")</f>
        <v>Daily Globe</v>
      </c>
      <c r="K173" s="29" t="str">
        <f>IFERROR(VLOOKUP($I173,DATA_Contracts!$A$2:$I$150,7,FALSE),"")</f>
        <v>1. Friendly Neighborhood service</v>
      </c>
      <c r="L173" s="29" t="str">
        <f>IFERROR(VLOOKUP($I173,DATA_Contracts!$A$2:$I$150,8,FALSE),"")</f>
        <v>Political</v>
      </c>
      <c r="M173" s="29" t="str">
        <f>IFERROR(VLOOKUP($I173,DATA_Contracts!$A$2:$I$81,9,FALSE),"")</f>
        <v>Captain America</v>
      </c>
      <c r="N173" s="23">
        <f t="shared" ref="N173:N213" ca="1" si="40">RANDBETWEEN(5,35)</f>
        <v>17</v>
      </c>
      <c r="O173" s="15">
        <f ca="1">DATA[[#This Row],[Revenue Plan]]*(RANDBETWEEN(5,50)/100)</f>
        <v>7.9899999999999993</v>
      </c>
      <c r="P173" s="29">
        <f t="shared" ca="1" si="38"/>
        <v>0.47</v>
      </c>
      <c r="Q173" s="24">
        <v>7.4838469552084002</v>
      </c>
      <c r="R173" s="24">
        <v>-12.673577841932099</v>
      </c>
      <c r="S173" s="29">
        <f t="shared" si="39"/>
        <v>-1.6934576452170622</v>
      </c>
      <c r="T173" s="29">
        <f t="shared" ca="1" si="36"/>
        <v>-9.5161530447916007</v>
      </c>
      <c r="U173" s="29">
        <f t="shared" ca="1" si="37"/>
        <v>-20.663577841932099</v>
      </c>
    </row>
    <row r="174" spans="1:21" x14ac:dyDescent="0.25">
      <c r="A174" s="29" t="str">
        <f>_xlfn.SWITCH('Landing View'!$I$2,$F$1,F174,$K$1,K174,$L$1,L174,$M$1,M174)</f>
        <v>Black Widow</v>
      </c>
      <c r="B174" s="24" t="s">
        <v>13</v>
      </c>
      <c r="C174" s="25">
        <v>44378</v>
      </c>
      <c r="D174" s="23">
        <f>IFERROR(VLOOKUP($I174,DATA_Contracts!$A$2:$I$150,4,FALSE),"")</f>
        <v>13605106</v>
      </c>
      <c r="E174" s="23" t="str">
        <f>IFERROR(VLOOKUP($I174,DATA_Contracts!$A$2:$I$150,5,FALSE),"")</f>
        <v>US Government</v>
      </c>
      <c r="F174" s="23" t="str">
        <f>IFERROR(VLOOKUP($I174,DATA_Contracts!$A$2:$I$150,6,FALSE),"")</f>
        <v>Government</v>
      </c>
      <c r="G174" s="29">
        <f>IFERROR(VLOOKUP($I174,DATA_Contracts!$A$2:$I$150,2,FALSE),"")</f>
        <v>940351033</v>
      </c>
      <c r="H174" s="29" t="str">
        <f>IFERROR(VLOOKUP($I174,DATA_Contracts!$A$2:$I$150,3,FALSE),"")</f>
        <v>Warriors Three</v>
      </c>
      <c r="I174" s="24">
        <v>940351033</v>
      </c>
      <c r="J174" s="29" t="str">
        <f>IFERROR(VLOOKUP($I174,DATA_Contracts!$A$2:$I$150,3,FALSE),"")</f>
        <v>Warriors Three</v>
      </c>
      <c r="K174" s="29" t="str">
        <f>IFERROR(VLOOKUP($I174,DATA_Contracts!$A$2:$I$150,7,FALSE),"")</f>
        <v>3. Dethrone tyranny</v>
      </c>
      <c r="L174" s="29" t="str">
        <f>IFERROR(VLOOKUP($I174,DATA_Contracts!$A$2:$I$150,8,FALSE),"")</f>
        <v>Political</v>
      </c>
      <c r="M174" s="29" t="str">
        <f>IFERROR(VLOOKUP($I174,DATA_Contracts!$A$2:$I$81,9,FALSE),"")</f>
        <v>Black Widow</v>
      </c>
      <c r="N174" s="23">
        <f t="shared" ca="1" si="40"/>
        <v>7</v>
      </c>
      <c r="O174" s="15">
        <f ca="1">DATA[[#This Row],[Revenue Plan]]*(RANDBETWEEN(5,50)/100)</f>
        <v>1.1200000000000001</v>
      </c>
      <c r="P174" s="29">
        <f t="shared" ca="1" si="38"/>
        <v>0.16</v>
      </c>
      <c r="Q174" s="24">
        <v>0</v>
      </c>
      <c r="R174" s="24">
        <v>0</v>
      </c>
      <c r="S174" s="29">
        <f t="shared" si="39"/>
        <v>0</v>
      </c>
      <c r="T174" s="29">
        <f t="shared" ca="1" si="36"/>
        <v>-7</v>
      </c>
      <c r="U174" s="29">
        <f t="shared" ca="1" si="37"/>
        <v>-1.1200000000000001</v>
      </c>
    </row>
    <row r="175" spans="1:21" x14ac:dyDescent="0.25">
      <c r="A175" s="29" t="str">
        <f>_xlfn.SWITCH('Landing View'!$I$2,$F$1,F175,$K$1,K175,$L$1,L175,$M$1,M175)</f>
        <v>Captain America</v>
      </c>
      <c r="B175" s="24" t="s">
        <v>13</v>
      </c>
      <c r="C175" s="25">
        <v>44378</v>
      </c>
      <c r="D175" s="23">
        <f>IFERROR(VLOOKUP($I175,DATA_Contracts!$A$2:$I$150,4,FALSE),"")</f>
        <v>20028782</v>
      </c>
      <c r="E175" s="23" t="str">
        <f>IFERROR(VLOOKUP($I175,DATA_Contracts!$A$2:$I$150,5,FALSE),"")</f>
        <v>Earth Civilians</v>
      </c>
      <c r="F175" s="23" t="str">
        <f>IFERROR(VLOOKUP($I175,DATA_Contracts!$A$2:$I$150,6,FALSE),"")</f>
        <v>Civilians</v>
      </c>
      <c r="G175" s="29">
        <f>IFERROR(VLOOKUP($I175,DATA_Contracts!$A$2:$I$150,2,FALSE),"")</f>
        <v>940360392</v>
      </c>
      <c r="H175" s="29" t="str">
        <f>IFERROR(VLOOKUP($I175,DATA_Contracts!$A$2:$I$150,3,FALSE),"")</f>
        <v>Underground</v>
      </c>
      <c r="I175" s="24">
        <v>940360392</v>
      </c>
      <c r="J175" s="29" t="str">
        <f>IFERROR(VLOOKUP($I175,DATA_Contracts!$A$2:$I$150,3,FALSE),"")</f>
        <v>Underground</v>
      </c>
      <c r="K175" s="29" t="str">
        <f>IFERROR(VLOOKUP($I175,DATA_Contracts!$A$2:$I$150,7,FALSE),"")</f>
        <v>2. World Security</v>
      </c>
      <c r="L175" s="29" t="str">
        <f>IFERROR(VLOOKUP($I175,DATA_Contracts!$A$2:$I$150,8,FALSE),"")</f>
        <v>Security</v>
      </c>
      <c r="M175" s="29" t="str">
        <f>IFERROR(VLOOKUP($I175,DATA_Contracts!$A$2:$I$81,9,FALSE),"")</f>
        <v>Captain America</v>
      </c>
      <c r="N175" s="23">
        <f t="shared" ca="1" si="40"/>
        <v>33</v>
      </c>
      <c r="O175" s="15">
        <f ca="1">DATA[[#This Row],[Revenue Plan]]*(RANDBETWEEN(5,50)/100)</f>
        <v>13.53</v>
      </c>
      <c r="P175" s="29">
        <f t="shared" ca="1" si="38"/>
        <v>0.41</v>
      </c>
      <c r="Q175" s="24">
        <v>64.493639234934804</v>
      </c>
      <c r="R175" s="24">
        <v>22.1687011513187</v>
      </c>
      <c r="S175" s="29">
        <f t="shared" si="39"/>
        <v>0.34373469096019621</v>
      </c>
      <c r="T175" s="29">
        <f t="shared" ca="1" si="36"/>
        <v>31.493639234934804</v>
      </c>
      <c r="U175" s="29">
        <f t="shared" ca="1" si="37"/>
        <v>8.6387011513187009</v>
      </c>
    </row>
    <row r="176" spans="1:21" x14ac:dyDescent="0.25">
      <c r="A176" s="29" t="str">
        <f>_xlfn.SWITCH('Landing View'!$I$2,$F$1,F176,$K$1,K176,$L$1,L176,$M$1,M176)</f>
        <v>Black Widow</v>
      </c>
      <c r="B176" s="24" t="s">
        <v>13</v>
      </c>
      <c r="C176" s="25">
        <v>44378</v>
      </c>
      <c r="D176" s="23">
        <f>IFERROR(VLOOKUP($I176,DATA_Contracts!$A$2:$I$150,4,FALSE),"")</f>
        <v>13605106</v>
      </c>
      <c r="E176" s="23" t="str">
        <f>IFERROR(VLOOKUP($I176,DATA_Contracts!$A$2:$I$150,5,FALSE),"")</f>
        <v>US Government</v>
      </c>
      <c r="F176" s="23" t="str">
        <f>IFERROR(VLOOKUP($I176,DATA_Contracts!$A$2:$I$150,6,FALSE),"")</f>
        <v>Government</v>
      </c>
      <c r="G176" s="29">
        <f>IFERROR(VLOOKUP($I176,DATA_Contracts!$A$2:$I$150,2,FALSE),"")</f>
        <v>940354604</v>
      </c>
      <c r="H176" s="29" t="str">
        <f>IFERROR(VLOOKUP($I176,DATA_Contracts!$A$2:$I$150,3,FALSE),"")</f>
        <v>Micronauts</v>
      </c>
      <c r="I176" s="24">
        <v>940354604</v>
      </c>
      <c r="J176" s="29" t="str">
        <f>IFERROR(VLOOKUP($I176,DATA_Contracts!$A$2:$I$150,3,FALSE),"")</f>
        <v>Micronauts</v>
      </c>
      <c r="K176" s="29" t="str">
        <f>IFERROR(VLOOKUP($I176,DATA_Contracts!$A$2:$I$150,7,FALSE),"")</f>
        <v>3. Dethrone tyranny</v>
      </c>
      <c r="L176" s="29" t="str">
        <f>IFERROR(VLOOKUP($I176,DATA_Contracts!$A$2:$I$150,8,FALSE),"")</f>
        <v>Political</v>
      </c>
      <c r="M176" s="29" t="str">
        <f>IFERROR(VLOOKUP($I176,DATA_Contracts!$A$2:$I$81,9,FALSE),"")</f>
        <v>Black Widow</v>
      </c>
      <c r="N176" s="23">
        <f t="shared" ca="1" si="40"/>
        <v>20</v>
      </c>
      <c r="O176" s="15">
        <f ca="1">DATA[[#This Row],[Revenue Plan]]*(RANDBETWEEN(5,50)/100)</f>
        <v>7.8000000000000007</v>
      </c>
      <c r="P176" s="29">
        <f t="shared" ca="1" si="38"/>
        <v>0.39</v>
      </c>
      <c r="Q176" s="24">
        <v>0</v>
      </c>
      <c r="R176" s="24">
        <v>0.22516085097999999</v>
      </c>
      <c r="S176" s="29">
        <f t="shared" si="39"/>
        <v>0</v>
      </c>
      <c r="T176" s="29">
        <f t="shared" ca="1" si="36"/>
        <v>-20</v>
      </c>
      <c r="U176" s="29">
        <f t="shared" ca="1" si="37"/>
        <v>-7.5748391490200007</v>
      </c>
    </row>
    <row r="177" spans="1:21" x14ac:dyDescent="0.25">
      <c r="A177" s="29" t="str">
        <f>_xlfn.SWITCH('Landing View'!$I$2,$F$1,F177,$K$1,K177,$L$1,L177,$M$1,M177)</f>
        <v>Captain America</v>
      </c>
      <c r="B177" s="24" t="s">
        <v>13</v>
      </c>
      <c r="C177" s="25">
        <v>44378</v>
      </c>
      <c r="D177" s="23">
        <f>IFERROR(VLOOKUP($I177,DATA_Contracts!$A$2:$I$150,4,FALSE),"")</f>
        <v>10051562</v>
      </c>
      <c r="E177" s="23" t="str">
        <f>IFERROR(VLOOKUP($I177,DATA_Contracts!$A$2:$I$150,5,FALSE),"")</f>
        <v>EU Government</v>
      </c>
      <c r="F177" s="23" t="str">
        <f>IFERROR(VLOOKUP($I177,DATA_Contracts!$A$2:$I$150,6,FALSE),"")</f>
        <v>Europe</v>
      </c>
      <c r="G177" s="29">
        <f>IFERROR(VLOOKUP($I177,DATA_Contracts!$A$2:$I$150,2,FALSE),"")</f>
        <v>940281242</v>
      </c>
      <c r="H177" s="29" t="str">
        <f>IFERROR(VLOOKUP($I177,DATA_Contracts!$A$2:$I$150,3,FALSE),"")</f>
        <v>Eternals</v>
      </c>
      <c r="I177" s="24">
        <v>940281242</v>
      </c>
      <c r="J177" s="29" t="str">
        <f>IFERROR(VLOOKUP($I177,DATA_Contracts!$A$2:$I$150,3,FALSE),"")</f>
        <v>Eternals</v>
      </c>
      <c r="K177" s="29" t="str">
        <f>IFERROR(VLOOKUP($I177,DATA_Contracts!$A$2:$I$150,7,FALSE),"")</f>
        <v>2. World Security</v>
      </c>
      <c r="L177" s="29" t="str">
        <f>IFERROR(VLOOKUP($I177,DATA_Contracts!$A$2:$I$150,8,FALSE),"")</f>
        <v>Security</v>
      </c>
      <c r="M177" s="29" t="str">
        <f>IFERROR(VLOOKUP($I177,DATA_Contracts!$A$2:$I$81,9,FALSE),"")</f>
        <v>Captain America</v>
      </c>
      <c r="N177" s="23">
        <f t="shared" ca="1" si="40"/>
        <v>35</v>
      </c>
      <c r="O177" s="15">
        <f ca="1">DATA[[#This Row],[Revenue Plan]]*(RANDBETWEEN(5,50)/100)</f>
        <v>2.4500000000000002</v>
      </c>
      <c r="P177" s="29">
        <f t="shared" ca="1" si="38"/>
        <v>7.0000000000000007E-2</v>
      </c>
      <c r="Q177" s="24">
        <v>0</v>
      </c>
      <c r="R177" s="24">
        <v>-1.08</v>
      </c>
      <c r="S177" s="29">
        <f t="shared" si="39"/>
        <v>0</v>
      </c>
      <c r="T177" s="29">
        <f t="shared" ca="1" si="36"/>
        <v>-35</v>
      </c>
      <c r="U177" s="29">
        <f t="shared" ca="1" si="37"/>
        <v>-3.5300000000000002</v>
      </c>
    </row>
    <row r="178" spans="1:21" s="23" customFormat="1" x14ac:dyDescent="0.25">
      <c r="A178" s="29" t="str">
        <f>_xlfn.SWITCH('Landing View'!$I$2,$F$1,F178,$K$1,K178,$L$1,L178,$M$1,M178)</f>
        <v>Captain America</v>
      </c>
      <c r="B178" s="24" t="s">
        <v>13</v>
      </c>
      <c r="C178" s="25">
        <v>44378</v>
      </c>
      <c r="D178" s="23">
        <f>IFERROR(VLOOKUP($I178,DATA_Contracts!$A$2:$I$150,4,FALSE),"")</f>
        <v>10051562</v>
      </c>
      <c r="E178" s="23" t="str">
        <f>IFERROR(VLOOKUP($I178,DATA_Contracts!$A$2:$I$150,5,FALSE),"")</f>
        <v>EU Government</v>
      </c>
      <c r="F178" s="23" t="str">
        <f>IFERROR(VLOOKUP($I178,DATA_Contracts!$A$2:$I$150,6,FALSE),"")</f>
        <v>Europe</v>
      </c>
      <c r="G178" s="29">
        <f>IFERROR(VLOOKUP($I178,DATA_Contracts!$A$2:$I$150,2,FALSE),"")</f>
        <v>940353189</v>
      </c>
      <c r="H178" s="29" t="str">
        <f>IFERROR(VLOOKUP($I178,DATA_Contracts!$A$2:$I$150,3,FALSE),"")</f>
        <v>Psionex</v>
      </c>
      <c r="I178" s="24">
        <v>940353189</v>
      </c>
      <c r="J178" s="29" t="str">
        <f>IFERROR(VLOOKUP($I178,DATA_Contracts!$A$2:$I$150,3,FALSE),"")</f>
        <v>Psionex</v>
      </c>
      <c r="K178" s="29" t="str">
        <f>IFERROR(VLOOKUP($I178,DATA_Contracts!$A$2:$I$150,7,FALSE),"")</f>
        <v>2. World Security</v>
      </c>
      <c r="L178" s="29" t="str">
        <f>IFERROR(VLOOKUP($I178,DATA_Contracts!$A$2:$I$150,8,FALSE),"")</f>
        <v>Security</v>
      </c>
      <c r="M178" s="29" t="str">
        <f>IFERROR(VLOOKUP($I178,DATA_Contracts!$A$2:$I$81,9,FALSE),"")</f>
        <v>Captain America</v>
      </c>
      <c r="N178" s="23">
        <f t="shared" ca="1" si="40"/>
        <v>20</v>
      </c>
      <c r="O178" s="15">
        <f ca="1">DATA[[#This Row],[Revenue Plan]]*(RANDBETWEEN(5,50)/100)</f>
        <v>2.6</v>
      </c>
      <c r="P178" s="29">
        <f ca="1">IFERROR(O178/N178,0)</f>
        <v>0.13</v>
      </c>
      <c r="Q178" s="24">
        <v>35.950000000000003</v>
      </c>
      <c r="R178" s="24">
        <v>7.7</v>
      </c>
      <c r="S178" s="29">
        <f>IFERROR(R178/Q178,0)</f>
        <v>0.21418636995827536</v>
      </c>
      <c r="T178" s="29">
        <f t="shared" ca="1" si="36"/>
        <v>15.950000000000003</v>
      </c>
      <c r="U178" s="29">
        <f t="shared" ca="1" si="37"/>
        <v>5.0999999999999996</v>
      </c>
    </row>
    <row r="179" spans="1:21" x14ac:dyDescent="0.25">
      <c r="A179" s="29" t="str">
        <f>_xlfn.SWITCH('Landing View'!$I$2,$F$1,F179,$K$1,K179,$L$1,L179,$M$1,M179)</f>
        <v>Captain America</v>
      </c>
      <c r="B179" s="24" t="s">
        <v>13</v>
      </c>
      <c r="C179" s="25">
        <v>44378</v>
      </c>
      <c r="D179" s="23">
        <f>IFERROR(VLOOKUP($I179,DATA_Contracts!$A$2:$I$150,4,FALSE),"")</f>
        <v>20028782</v>
      </c>
      <c r="E179" s="23" t="str">
        <f>IFERROR(VLOOKUP($I179,DATA_Contracts!$A$2:$I$150,5,FALSE),"")</f>
        <v>Earth Civilians</v>
      </c>
      <c r="F179" s="23" t="str">
        <f>IFERROR(VLOOKUP($I179,DATA_Contracts!$A$2:$I$150,6,FALSE),"")</f>
        <v>Civilians</v>
      </c>
      <c r="G179" s="29">
        <f>IFERROR(VLOOKUP($I179,DATA_Contracts!$A$2:$I$150,2,FALSE),"")</f>
        <v>940314339</v>
      </c>
      <c r="H179" s="29" t="str">
        <f>IFERROR(VLOOKUP($I179,DATA_Contracts!$A$2:$I$150,3,FALSE),"")</f>
        <v>Super-Axis</v>
      </c>
      <c r="I179" s="24">
        <v>940341188</v>
      </c>
      <c r="J179" s="29" t="str">
        <f>IFERROR(VLOOKUP($I179,DATA_Contracts!$A$2:$I$150,3,FALSE),"")</f>
        <v>Super-Axis</v>
      </c>
      <c r="K179" s="29" t="str">
        <f>IFERROR(VLOOKUP($I179,DATA_Contracts!$A$2:$I$150,7,FALSE),"")</f>
        <v>2. World Security</v>
      </c>
      <c r="L179" s="29" t="str">
        <f>IFERROR(VLOOKUP($I179,DATA_Contracts!$A$2:$I$150,8,FALSE),"")</f>
        <v>Security</v>
      </c>
      <c r="M179" s="29" t="str">
        <f>IFERROR(VLOOKUP($I179,DATA_Contracts!$A$2:$I$81,9,FALSE),"")</f>
        <v>Captain America</v>
      </c>
      <c r="N179" s="23">
        <f t="shared" ca="1" si="40"/>
        <v>9</v>
      </c>
      <c r="O179" s="15">
        <f ca="1">DATA[[#This Row],[Revenue Plan]]*(RANDBETWEEN(5,50)/100)</f>
        <v>0.80999999999999994</v>
      </c>
      <c r="P179" s="29">
        <f t="shared" ca="1" si="38"/>
        <v>0.09</v>
      </c>
      <c r="Q179" s="24">
        <v>27.360481983683073</v>
      </c>
      <c r="R179" s="24">
        <v>24.937659280484429</v>
      </c>
      <c r="S179" s="29">
        <f t="shared" si="39"/>
        <v>0.91144809858819231</v>
      </c>
      <c r="T179" s="29">
        <f t="shared" ca="1" si="36"/>
        <v>18.360481983683073</v>
      </c>
      <c r="U179" s="29">
        <f t="shared" ca="1" si="37"/>
        <v>24.12765928048443</v>
      </c>
    </row>
    <row r="180" spans="1:21" x14ac:dyDescent="0.25">
      <c r="A180" s="29" t="str">
        <f>_xlfn.SWITCH('Landing View'!$I$2,$F$1,F180,$K$1,K180,$L$1,L180,$M$1,M180)</f>
        <v>Captain America</v>
      </c>
      <c r="B180" s="24" t="s">
        <v>13</v>
      </c>
      <c r="C180" s="25">
        <v>44378</v>
      </c>
      <c r="D180" s="23">
        <f>IFERROR(VLOOKUP($I180,DATA_Contracts!$A$2:$I$150,4,FALSE),"")</f>
        <v>10012699</v>
      </c>
      <c r="E180" s="23" t="str">
        <f>IFERROR(VLOOKUP($I180,DATA_Contracts!$A$2:$I$150,5,FALSE),"")</f>
        <v>EU Government</v>
      </c>
      <c r="F180" s="23" t="str">
        <f>IFERROR(VLOOKUP($I180,DATA_Contracts!$A$2:$I$150,6,FALSE),"")</f>
        <v>Europe</v>
      </c>
      <c r="G180" s="29">
        <f>IFERROR(VLOOKUP($I180,DATA_Contracts!$A$2:$I$150,2,FALSE),"")</f>
        <v>940159096</v>
      </c>
      <c r="H180" s="29" t="str">
        <f>IFERROR(VLOOKUP($I180,DATA_Contracts!$A$2:$I$150,3,FALSE),"")</f>
        <v>Mega Morphs</v>
      </c>
      <c r="I180" s="24">
        <v>940159096</v>
      </c>
      <c r="J180" s="29" t="str">
        <f>IFERROR(VLOOKUP($I180,DATA_Contracts!$A$2:$I$150,3,FALSE),"")</f>
        <v>Mega Morphs</v>
      </c>
      <c r="K180" s="29" t="str">
        <f>IFERROR(VLOOKUP($I180,DATA_Contracts!$A$2:$I$150,7,FALSE),"")</f>
        <v>2. World Security</v>
      </c>
      <c r="L180" s="29" t="str">
        <f>IFERROR(VLOOKUP($I180,DATA_Contracts!$A$2:$I$150,8,FALSE),"")</f>
        <v>Security</v>
      </c>
      <c r="M180" s="29" t="str">
        <f>IFERROR(VLOOKUP($I180,DATA_Contracts!$A$2:$I$81,9,FALSE),"")</f>
        <v>Captain America</v>
      </c>
      <c r="N180" s="23">
        <f t="shared" ca="1" si="40"/>
        <v>24</v>
      </c>
      <c r="O180" s="15">
        <f ca="1">DATA[[#This Row],[Revenue Plan]]*(RANDBETWEEN(5,50)/100)</f>
        <v>7.1999999999999993</v>
      </c>
      <c r="P180" s="29">
        <f t="shared" ca="1" si="38"/>
        <v>0.3</v>
      </c>
      <c r="Q180" s="24">
        <v>7.5</v>
      </c>
      <c r="R180" s="24">
        <v>2.8250000000000002</v>
      </c>
      <c r="S180" s="29">
        <f t="shared" si="39"/>
        <v>0.37666666666666671</v>
      </c>
      <c r="T180" s="29">
        <f t="shared" ca="1" si="36"/>
        <v>-16.5</v>
      </c>
      <c r="U180" s="29">
        <f t="shared" ca="1" si="37"/>
        <v>-4.3749999999999991</v>
      </c>
    </row>
    <row r="181" spans="1:21" x14ac:dyDescent="0.25">
      <c r="A181" s="29" t="str">
        <f>_xlfn.SWITCH('Landing View'!$I$2,$F$1,F181,$K$1,K181,$L$1,L181,$M$1,M181)</f>
        <v>Thor</v>
      </c>
      <c r="B181" s="24" t="s">
        <v>13</v>
      </c>
      <c r="C181" s="25">
        <v>44378</v>
      </c>
      <c r="D181" s="23">
        <f>IFERROR(VLOOKUP($I181,DATA_Contracts!$A$2:$I$150,4,FALSE),"")</f>
        <v>7951124</v>
      </c>
      <c r="E181" s="23" t="str">
        <f>IFERROR(VLOOKUP($I181,DATA_Contracts!$A$2:$I$150,5,FALSE),"")</f>
        <v>Secret Organizations</v>
      </c>
      <c r="F181" s="23" t="str">
        <f>IFERROR(VLOOKUP($I181,DATA_Contracts!$A$2:$I$150,6,FALSE),"")</f>
        <v>Organization</v>
      </c>
      <c r="G181" s="29">
        <f>IFERROR(VLOOKUP($I181,DATA_Contracts!$A$2:$I$150,2,FALSE),"")</f>
        <v>940323130</v>
      </c>
      <c r="H181" s="29" t="str">
        <f>IFERROR(VLOOKUP($I181,DATA_Contracts!$A$2:$I$150,3,FALSE),"")</f>
        <v>Squadron Supreme</v>
      </c>
      <c r="I181" s="24">
        <v>940323130</v>
      </c>
      <c r="J181" s="29" t="str">
        <f>IFERROR(VLOOKUP($I181,DATA_Contracts!$A$2:$I$150,3,FALSE),"")</f>
        <v>Squadron Supreme</v>
      </c>
      <c r="K181" s="29" t="str">
        <f>IFERROR(VLOOKUP($I181,DATA_Contracts!$A$2:$I$150,7,FALSE),"")</f>
        <v>1. Friendly Neighborhood service</v>
      </c>
      <c r="L181" s="29" t="str">
        <f>IFERROR(VLOOKUP($I181,DATA_Contracts!$A$2:$I$150,8,FALSE),"")</f>
        <v>Political</v>
      </c>
      <c r="M181" s="29" t="str">
        <f>IFERROR(VLOOKUP($I181,DATA_Contracts!$A$2:$I$81,9,FALSE),"")</f>
        <v>Thor</v>
      </c>
      <c r="N181" s="23">
        <f t="shared" ca="1" si="40"/>
        <v>29</v>
      </c>
      <c r="O181" s="15">
        <f ca="1">DATA[[#This Row],[Revenue Plan]]*(RANDBETWEEN(5,50)/100)</f>
        <v>7.83</v>
      </c>
      <c r="P181" s="29">
        <f t="shared" ca="1" si="38"/>
        <v>0.27</v>
      </c>
      <c r="Q181" s="24">
        <v>658.15</v>
      </c>
      <c r="R181" s="24">
        <v>263.89999999999998</v>
      </c>
      <c r="S181" s="29">
        <f t="shared" si="39"/>
        <v>0.40097242269999239</v>
      </c>
      <c r="T181" s="29">
        <f t="shared" ca="1" si="36"/>
        <v>629.15</v>
      </c>
      <c r="U181" s="29">
        <f t="shared" ca="1" si="37"/>
        <v>256.07</v>
      </c>
    </row>
    <row r="182" spans="1:21" x14ac:dyDescent="0.25">
      <c r="A182" s="29" t="str">
        <f>_xlfn.SWITCH('Landing View'!$I$2,$F$1,F182,$K$1,K182,$L$1,L182,$M$1,M182)</f>
        <v>Spiderman</v>
      </c>
      <c r="B182" s="24" t="s">
        <v>13</v>
      </c>
      <c r="C182" s="25">
        <v>44378</v>
      </c>
      <c r="D182" s="23">
        <f>IFERROR(VLOOKUP($I182,DATA_Contracts!$A$2:$I$150,4,FALSE),"")</f>
        <v>7847054</v>
      </c>
      <c r="E182" s="23" t="str">
        <f>IFERROR(VLOOKUP($I182,DATA_Contracts!$A$2:$I$150,5,FALSE),"")</f>
        <v>Public Organization</v>
      </c>
      <c r="F182" s="23" t="str">
        <f>IFERROR(VLOOKUP($I182,DATA_Contracts!$A$2:$I$150,6,FALSE),"")</f>
        <v>Organization</v>
      </c>
      <c r="G182" s="29">
        <f>IFERROR(VLOOKUP($I182,DATA_Contracts!$A$2:$I$150,2,FALSE),"")</f>
        <v>940324947</v>
      </c>
      <c r="H182" s="29" t="str">
        <f>IFERROR(VLOOKUP($I182,DATA_Contracts!$A$2:$I$150,3,FALSE),"")</f>
        <v>New X-Men</v>
      </c>
      <c r="I182" s="24">
        <v>940324947</v>
      </c>
      <c r="J182" s="29" t="str">
        <f>IFERROR(VLOOKUP($I182,DATA_Contracts!$A$2:$I$150,3,FALSE),"")</f>
        <v>New X-Men</v>
      </c>
      <c r="K182" s="29" t="str">
        <f>IFERROR(VLOOKUP($I182,DATA_Contracts!$A$2:$I$150,7,FALSE),"")</f>
        <v>3. Dethrone tyranny</v>
      </c>
      <c r="L182" s="29" t="str">
        <f>IFERROR(VLOOKUP($I182,DATA_Contracts!$A$2:$I$150,8,FALSE),"")</f>
        <v>Political</v>
      </c>
      <c r="M182" s="29" t="str">
        <f>IFERROR(VLOOKUP($I182,DATA_Contracts!$A$2:$I$81,9,FALSE),"")</f>
        <v>Spiderman</v>
      </c>
      <c r="N182" s="23">
        <f t="shared" ca="1" si="40"/>
        <v>14</v>
      </c>
      <c r="O182" s="15">
        <f ca="1">DATA[[#This Row],[Revenue Plan]]*(RANDBETWEEN(5,50)/100)</f>
        <v>6.58</v>
      </c>
      <c r="P182" s="29">
        <f t="shared" ref="P182:P193" ca="1" si="41">IFERROR(O182/N182,0)</f>
        <v>0.47000000000000003</v>
      </c>
      <c r="Q182" s="24">
        <v>0</v>
      </c>
      <c r="R182" s="24">
        <v>0</v>
      </c>
      <c r="S182" s="29">
        <f t="shared" ref="S182:S193" si="42">IFERROR(R182/Q182,0)</f>
        <v>0</v>
      </c>
      <c r="T182" s="29">
        <f t="shared" ca="1" si="36"/>
        <v>-14</v>
      </c>
      <c r="U182" s="29">
        <f t="shared" ca="1" si="37"/>
        <v>-6.58</v>
      </c>
    </row>
    <row r="183" spans="1:21" x14ac:dyDescent="0.25">
      <c r="A183" s="29" t="str">
        <f>_xlfn.SWITCH('Landing View'!$I$2,$F$1,F183,$K$1,K183,$L$1,L183,$M$1,M183)</f>
        <v>Spiderman</v>
      </c>
      <c r="B183" s="24" t="s">
        <v>13</v>
      </c>
      <c r="C183" s="25">
        <v>44378</v>
      </c>
      <c r="D183" s="23">
        <f>IFERROR(VLOOKUP($I183,DATA_Contracts!$A$2:$I$150,4,FALSE),"")</f>
        <v>7951124</v>
      </c>
      <c r="E183" s="23" t="str">
        <f>IFERROR(VLOOKUP($I183,DATA_Contracts!$A$2:$I$150,5,FALSE),"")</f>
        <v>Secret Organizations</v>
      </c>
      <c r="F183" s="23" t="str">
        <f>IFERROR(VLOOKUP($I183,DATA_Contracts!$A$2:$I$150,6,FALSE),"")</f>
        <v>Organization</v>
      </c>
      <c r="G183" s="29">
        <f>IFERROR(VLOOKUP($I183,DATA_Contracts!$A$2:$I$150,2,FALSE),"")</f>
        <v>940351088</v>
      </c>
      <c r="H183" s="29" t="str">
        <f>IFERROR(VLOOKUP($I183,DATA_Contracts!$A$2:$I$150,3,FALSE),"")</f>
        <v>X-Corps</v>
      </c>
      <c r="I183" s="24">
        <v>940351088</v>
      </c>
      <c r="J183" s="29" t="str">
        <f>IFERROR(VLOOKUP($I183,DATA_Contracts!$A$2:$I$150,3,FALSE),"")</f>
        <v>X-Corps</v>
      </c>
      <c r="K183" s="29" t="str">
        <f>IFERROR(VLOOKUP($I183,DATA_Contracts!$A$2:$I$150,7,FALSE),"")</f>
        <v>3. Dethrone tyranny</v>
      </c>
      <c r="L183" s="29" t="str">
        <f>IFERROR(VLOOKUP($I183,DATA_Contracts!$A$2:$I$150,8,FALSE),"")</f>
        <v>Political</v>
      </c>
      <c r="M183" s="29" t="str">
        <f>IFERROR(VLOOKUP($I183,DATA_Contracts!$A$2:$I$81,9,FALSE),"")</f>
        <v>Spiderman</v>
      </c>
      <c r="N183" s="23">
        <f t="shared" ca="1" si="40"/>
        <v>10</v>
      </c>
      <c r="O183" s="15">
        <f ca="1">DATA[[#This Row],[Revenue Plan]]*(RANDBETWEEN(5,50)/100)</f>
        <v>3.8</v>
      </c>
      <c r="P183" s="29">
        <f t="shared" ca="1" si="41"/>
        <v>0.38</v>
      </c>
      <c r="Q183" s="24">
        <v>-12.8</v>
      </c>
      <c r="R183" s="24">
        <v>-12.928000000000001</v>
      </c>
      <c r="S183" s="29">
        <f t="shared" si="42"/>
        <v>1.01</v>
      </c>
      <c r="T183" s="29">
        <f t="shared" ca="1" si="36"/>
        <v>-22.8</v>
      </c>
      <c r="U183" s="29">
        <f t="shared" ca="1" si="37"/>
        <v>-16.728000000000002</v>
      </c>
    </row>
    <row r="184" spans="1:21" s="23" customFormat="1" x14ac:dyDescent="0.25">
      <c r="A184" s="29" t="str">
        <f>_xlfn.SWITCH('Landing View'!$I$2,$F$1,F184,$K$1,K184,$L$1,L184,$M$1,M184)</f>
        <v>Captain America</v>
      </c>
      <c r="B184" s="24" t="s">
        <v>13</v>
      </c>
      <c r="C184" s="25">
        <v>44378</v>
      </c>
      <c r="D184" s="23">
        <f>IFERROR(VLOOKUP($I184,DATA_Contracts!$A$2:$I$150,4,FALSE),"")</f>
        <v>10051562</v>
      </c>
      <c r="E184" s="23" t="str">
        <f>IFERROR(VLOOKUP($I184,DATA_Contracts!$A$2:$I$150,5,FALSE),"")</f>
        <v>EU Government</v>
      </c>
      <c r="F184" s="23" t="str">
        <f>IFERROR(VLOOKUP($I184,DATA_Contracts!$A$2:$I$150,6,FALSE),"")</f>
        <v>Europe</v>
      </c>
      <c r="G184" s="29">
        <f>IFERROR(VLOOKUP($I184,DATA_Contracts!$A$2:$I$150,2,FALSE),"")</f>
        <v>940361466</v>
      </c>
      <c r="H184" s="29" t="str">
        <f>IFERROR(VLOOKUP($I184,DATA_Contracts!$A$2:$I$150,3,FALSE),"")</f>
        <v>Press Gang</v>
      </c>
      <c r="I184" s="24">
        <v>940361466</v>
      </c>
      <c r="J184" s="29" t="str">
        <f>IFERROR(VLOOKUP($I184,DATA_Contracts!$A$2:$I$150,3,FALSE),"")</f>
        <v>Press Gang</v>
      </c>
      <c r="K184" s="29" t="str">
        <f>IFERROR(VLOOKUP($I184,DATA_Contracts!$A$2:$I$150,7,FALSE),"")</f>
        <v>2. World Security</v>
      </c>
      <c r="L184" s="29" t="str">
        <f>IFERROR(VLOOKUP($I184,DATA_Contracts!$A$2:$I$150,8,FALSE),"")</f>
        <v>Security</v>
      </c>
      <c r="M184" s="29" t="str">
        <f>IFERROR(VLOOKUP($I184,DATA_Contracts!$A$2:$I$81,9,FALSE),"")</f>
        <v>Captain America</v>
      </c>
      <c r="N184" s="23">
        <f t="shared" ca="1" si="40"/>
        <v>19</v>
      </c>
      <c r="O184" s="15">
        <f ca="1">DATA[[#This Row],[Revenue Plan]]*(RANDBETWEEN(5,50)/100)</f>
        <v>8.5500000000000007</v>
      </c>
      <c r="P184" s="29">
        <f ca="1">IFERROR(O184/N184,0)</f>
        <v>0.45</v>
      </c>
      <c r="Q184" s="24">
        <v>-1.3</v>
      </c>
      <c r="R184" s="24">
        <v>-1.6</v>
      </c>
      <c r="S184" s="29">
        <f>IFERROR(R184/Q184,0)</f>
        <v>1.2307692307692308</v>
      </c>
      <c r="T184" s="29">
        <f t="shared" ca="1" si="36"/>
        <v>-20.3</v>
      </c>
      <c r="U184" s="29">
        <f t="shared" ca="1" si="37"/>
        <v>-10.15</v>
      </c>
    </row>
    <row r="185" spans="1:21" s="23" customFormat="1" x14ac:dyDescent="0.25">
      <c r="A185" s="29" t="str">
        <f>_xlfn.SWITCH('Landing View'!$I$2,$F$1,F185,$K$1,K185,$L$1,L185,$M$1,M185)</f>
        <v>Captain America</v>
      </c>
      <c r="B185" s="24" t="s">
        <v>13</v>
      </c>
      <c r="C185" s="25">
        <v>44378</v>
      </c>
      <c r="D185" s="23">
        <f>IFERROR(VLOOKUP($I185,DATA_Contracts!$A$2:$I$150,4,FALSE),"")</f>
        <v>10051562</v>
      </c>
      <c r="E185" s="23" t="str">
        <f>IFERROR(VLOOKUP($I185,DATA_Contracts!$A$2:$I$150,5,FALSE),"")</f>
        <v>EU Government</v>
      </c>
      <c r="F185" s="23" t="str">
        <f>IFERROR(VLOOKUP($I185,DATA_Contracts!$A$2:$I$150,6,FALSE),"")</f>
        <v>Europe</v>
      </c>
      <c r="G185" s="29">
        <f>IFERROR(VLOOKUP($I185,DATA_Contracts!$A$2:$I$150,2,FALSE),"")</f>
        <v>940374176</v>
      </c>
      <c r="H185" s="29" t="str">
        <f>IFERROR(VLOOKUP($I185,DATA_Contracts!$A$2:$I$150,3,FALSE),"")</f>
        <v>Crusaders</v>
      </c>
      <c r="I185" s="24">
        <v>940374176</v>
      </c>
      <c r="J185" s="29" t="str">
        <f>IFERROR(VLOOKUP($I185,DATA_Contracts!$A$2:$I$150,3,FALSE),"")</f>
        <v>Crusaders</v>
      </c>
      <c r="K185" s="29" t="str">
        <f>IFERROR(VLOOKUP($I185,DATA_Contracts!$A$2:$I$150,7,FALSE),"")</f>
        <v>2. World Security</v>
      </c>
      <c r="L185" s="29" t="str">
        <f>IFERROR(VLOOKUP($I185,DATA_Contracts!$A$2:$I$150,8,FALSE),"")</f>
        <v>Security</v>
      </c>
      <c r="M185" s="29" t="str">
        <f>IFERROR(VLOOKUP($I185,DATA_Contracts!$A$2:$I$81,9,FALSE),"")</f>
        <v>Captain America</v>
      </c>
      <c r="N185" s="23">
        <f t="shared" ca="1" si="40"/>
        <v>11</v>
      </c>
      <c r="O185" s="15">
        <f ca="1">DATA[[#This Row],[Revenue Plan]]*(RANDBETWEEN(5,50)/100)</f>
        <v>5.2799999999999994</v>
      </c>
      <c r="P185" s="29">
        <f ca="1">IFERROR(O185/N185,0)</f>
        <v>0.47999999999999993</v>
      </c>
      <c r="Q185" s="24">
        <v>15</v>
      </c>
      <c r="R185" s="24">
        <v>5.2</v>
      </c>
      <c r="S185" s="29">
        <f>IFERROR(R185/Q185,0)</f>
        <v>0.34666666666666668</v>
      </c>
      <c r="T185" s="29">
        <f t="shared" ca="1" si="36"/>
        <v>4</v>
      </c>
      <c r="U185" s="29">
        <f t="shared" ca="1" si="37"/>
        <v>-7.9999999999999183E-2</v>
      </c>
    </row>
    <row r="186" spans="1:21" x14ac:dyDescent="0.25">
      <c r="A186" s="29" t="str">
        <f>_xlfn.SWITCH('Landing View'!$I$2,$F$1,F186,$K$1,K186,$L$1,L186,$M$1,M186)</f>
        <v>Thor</v>
      </c>
      <c r="B186" s="24" t="s">
        <v>13</v>
      </c>
      <c r="C186" s="25">
        <v>44378</v>
      </c>
      <c r="D186" s="23">
        <f>IFERROR(VLOOKUP($I186,DATA_Contracts!$A$2:$I$150,4,FALSE),"")</f>
        <v>10051562</v>
      </c>
      <c r="E186" s="23" t="str">
        <f>IFERROR(VLOOKUP($I186,DATA_Contracts!$A$2:$I$150,5,FALSE),"")</f>
        <v>EU Government</v>
      </c>
      <c r="F186" s="23" t="str">
        <f>IFERROR(VLOOKUP($I186,DATA_Contracts!$A$2:$I$150,6,FALSE),"")</f>
        <v>Europe</v>
      </c>
      <c r="G186" s="29">
        <f>IFERROR(VLOOKUP($I186,DATA_Contracts!$A$2:$I$150,2,FALSE),"")</f>
        <v>940251254</v>
      </c>
      <c r="H186" s="29" t="str">
        <f>IFERROR(VLOOKUP($I186,DATA_Contracts!$A$2:$I$150,3,FALSE),"")</f>
        <v>Crazy Eight</v>
      </c>
      <c r="I186" s="24">
        <v>940251254</v>
      </c>
      <c r="J186" s="29" t="str">
        <f>IFERROR(VLOOKUP($I186,DATA_Contracts!$A$2:$I$150,3,FALSE),"")</f>
        <v>Crazy Eight</v>
      </c>
      <c r="K186" s="29" t="str">
        <f>IFERROR(VLOOKUP($I186,DATA_Contracts!$A$2:$I$150,7,FALSE),"")</f>
        <v>1. Friendly Neighborhood service</v>
      </c>
      <c r="L186" s="29" t="str">
        <f>IFERROR(VLOOKUP($I186,DATA_Contracts!$A$2:$I$150,8,FALSE),"")</f>
        <v>Political</v>
      </c>
      <c r="M186" s="29" t="str">
        <f>IFERROR(VLOOKUP($I186,DATA_Contracts!$A$2:$I$81,9,FALSE),"")</f>
        <v>Thor</v>
      </c>
      <c r="N186" s="23">
        <f t="shared" ca="1" si="40"/>
        <v>16</v>
      </c>
      <c r="O186" s="15">
        <f ca="1">DATA[[#This Row],[Revenue Plan]]*(RANDBETWEEN(5,50)/100)</f>
        <v>6.72</v>
      </c>
      <c r="P186" s="29">
        <f t="shared" ca="1" si="41"/>
        <v>0.42</v>
      </c>
      <c r="Q186" s="24">
        <v>22.408117600000001</v>
      </c>
      <c r="R186" s="24">
        <v>8.2701322329058762</v>
      </c>
      <c r="S186" s="29">
        <f t="shared" si="42"/>
        <v>0.36906858400751502</v>
      </c>
      <c r="T186" s="29">
        <f t="shared" ca="1" si="36"/>
        <v>6.4081176000000006</v>
      </c>
      <c r="U186" s="29">
        <f t="shared" ca="1" si="37"/>
        <v>1.5501322329058764</v>
      </c>
    </row>
    <row r="187" spans="1:21" x14ac:dyDescent="0.25">
      <c r="A187" s="29" t="str">
        <f>_xlfn.SWITCH('Landing View'!$I$2,$F$1,F187,$K$1,K187,$L$1,L187,$M$1,M187)</f>
        <v>Captain America</v>
      </c>
      <c r="B187" s="24" t="s">
        <v>13</v>
      </c>
      <c r="C187" s="25">
        <v>44378</v>
      </c>
      <c r="D187" s="23">
        <f>IFERROR(VLOOKUP($I187,DATA_Contracts!$A$2:$I$150,4,FALSE),"")</f>
        <v>20028782</v>
      </c>
      <c r="E187" s="23" t="str">
        <f>IFERROR(VLOOKUP($I187,DATA_Contracts!$A$2:$I$150,5,FALSE),"")</f>
        <v>Earth Civilians</v>
      </c>
      <c r="F187" s="23" t="str">
        <f>IFERROR(VLOOKUP($I187,DATA_Contracts!$A$2:$I$150,6,FALSE),"")</f>
        <v>Civilians</v>
      </c>
      <c r="G187" s="29">
        <f>IFERROR(VLOOKUP($I187,DATA_Contracts!$A$2:$I$150,2,FALSE),"")</f>
        <v>940314049</v>
      </c>
      <c r="H187" s="29" t="str">
        <f>IFERROR(VLOOKUP($I187,DATA_Contracts!$A$2:$I$150,3,FALSE),"")</f>
        <v>Terror Inc.</v>
      </c>
      <c r="I187" s="24">
        <v>940194177</v>
      </c>
      <c r="J187" s="29" t="str">
        <f>IFERROR(VLOOKUP($I187,DATA_Contracts!$A$2:$I$150,3,FALSE),"")</f>
        <v>Terror Inc.</v>
      </c>
      <c r="K187" s="29" t="str">
        <f>IFERROR(VLOOKUP($I187,DATA_Contracts!$A$2:$I$150,7,FALSE),"")</f>
        <v>2. World Security</v>
      </c>
      <c r="L187" s="29" t="str">
        <f>IFERROR(VLOOKUP($I187,DATA_Contracts!$A$2:$I$150,8,FALSE),"")</f>
        <v>Security</v>
      </c>
      <c r="M187" s="29" t="str">
        <f>IFERROR(VLOOKUP($I187,DATA_Contracts!$A$2:$I$81,9,FALSE),"")</f>
        <v>Captain America</v>
      </c>
      <c r="N187" s="23">
        <f t="shared" ca="1" si="40"/>
        <v>18</v>
      </c>
      <c r="O187" s="15">
        <f ca="1">DATA[[#This Row],[Revenue Plan]]*(RANDBETWEEN(5,50)/100)</f>
        <v>7.56</v>
      </c>
      <c r="P187" s="29">
        <f t="shared" ca="1" si="41"/>
        <v>0.42</v>
      </c>
      <c r="Q187" s="24">
        <v>5.5432653533617131</v>
      </c>
      <c r="R187" s="24">
        <v>4.756432106689231</v>
      </c>
      <c r="S187" s="29">
        <f t="shared" si="42"/>
        <v>0.85805600192036502</v>
      </c>
      <c r="T187" s="29">
        <f t="shared" ca="1" si="36"/>
        <v>-12.456734646638287</v>
      </c>
      <c r="U187" s="29">
        <f t="shared" ca="1" si="37"/>
        <v>-2.8035678933107686</v>
      </c>
    </row>
    <row r="188" spans="1:21" x14ac:dyDescent="0.25">
      <c r="A188" s="29" t="str">
        <f>_xlfn.SWITCH('Landing View'!$I$2,$F$1,F188,$K$1,K188,$L$1,L188,$M$1,M188)</f>
        <v>Captain America</v>
      </c>
      <c r="B188" s="24" t="s">
        <v>13</v>
      </c>
      <c r="C188" s="25">
        <v>44378</v>
      </c>
      <c r="D188" s="23">
        <f>IFERROR(VLOOKUP($I188,DATA_Contracts!$A$2:$I$150,4,FALSE),"")</f>
        <v>20028782</v>
      </c>
      <c r="E188" s="23" t="str">
        <f>IFERROR(VLOOKUP($I188,DATA_Contracts!$A$2:$I$150,5,FALSE),"")</f>
        <v>Earth Civilians</v>
      </c>
      <c r="F188" s="23" t="str">
        <f>IFERROR(VLOOKUP($I188,DATA_Contracts!$A$2:$I$150,6,FALSE),"")</f>
        <v>Civilians</v>
      </c>
      <c r="G188" s="29">
        <f>IFERROR(VLOOKUP($I188,DATA_Contracts!$A$2:$I$150,2,FALSE),"")</f>
        <v>940314339</v>
      </c>
      <c r="H188" s="29" t="str">
        <f>IFERROR(VLOOKUP($I188,DATA_Contracts!$A$2:$I$150,3,FALSE),"")</f>
        <v>Lebeau Clan</v>
      </c>
      <c r="I188" s="24">
        <v>940336783</v>
      </c>
      <c r="J188" s="29" t="str">
        <f>IFERROR(VLOOKUP($I188,DATA_Contracts!$A$2:$I$150,3,FALSE),"")</f>
        <v>Lebeau Clan</v>
      </c>
      <c r="K188" s="29" t="str">
        <f>IFERROR(VLOOKUP($I188,DATA_Contracts!$A$2:$I$150,7,FALSE),"")</f>
        <v>2. World Security</v>
      </c>
      <c r="L188" s="29" t="str">
        <f>IFERROR(VLOOKUP($I188,DATA_Contracts!$A$2:$I$150,8,FALSE),"")</f>
        <v>Security</v>
      </c>
      <c r="M188" s="29" t="str">
        <f>IFERROR(VLOOKUP($I188,DATA_Contracts!$A$2:$I$81,9,FALSE),"")</f>
        <v>Captain America</v>
      </c>
      <c r="N188" s="23">
        <f t="shared" ca="1" si="40"/>
        <v>17</v>
      </c>
      <c r="O188" s="15">
        <f ca="1">DATA[[#This Row],[Revenue Plan]]*(RANDBETWEEN(5,50)/100)</f>
        <v>2.5499999999999998</v>
      </c>
      <c r="P188" s="29">
        <f t="shared" ca="1" si="41"/>
        <v>0.15</v>
      </c>
      <c r="Q188" s="24">
        <v>71.866691849096199</v>
      </c>
      <c r="R188" s="24">
        <v>6.8037668261202686</v>
      </c>
      <c r="S188" s="29">
        <f t="shared" si="42"/>
        <v>9.4672046967274354E-2</v>
      </c>
      <c r="T188" s="29">
        <f t="shared" ca="1" si="36"/>
        <v>54.866691849096199</v>
      </c>
      <c r="U188" s="29">
        <f t="shared" ca="1" si="37"/>
        <v>4.2537668261202688</v>
      </c>
    </row>
    <row r="189" spans="1:21" x14ac:dyDescent="0.25">
      <c r="A189" s="29" t="str">
        <f>_xlfn.SWITCH('Landing View'!$I$2,$F$1,F189,$K$1,K189,$L$1,L189,$M$1,M189)</f>
        <v>Hawkeye</v>
      </c>
      <c r="B189" s="24" t="s">
        <v>13</v>
      </c>
      <c r="C189" s="25">
        <v>44378</v>
      </c>
      <c r="D189" s="23">
        <f>IFERROR(VLOOKUP($I189,DATA_Contracts!$A$2:$I$150,4,FALSE),"")</f>
        <v>7951124</v>
      </c>
      <c r="E189" s="23" t="str">
        <f>IFERROR(VLOOKUP($I189,DATA_Contracts!$A$2:$I$150,5,FALSE),"")</f>
        <v>Secret Organizations</v>
      </c>
      <c r="F189" s="23" t="str">
        <f>IFERROR(VLOOKUP($I189,DATA_Contracts!$A$2:$I$150,6,FALSE),"")</f>
        <v>Organization</v>
      </c>
      <c r="G189" s="29">
        <f>IFERROR(VLOOKUP($I189,DATA_Contracts!$A$2:$I$150,2,FALSE),"")</f>
        <v>940286480</v>
      </c>
      <c r="H189" s="29" t="str">
        <f>IFERROR(VLOOKUP($I189,DATA_Contracts!$A$2:$I$150,3,FALSE),"")</f>
        <v>Lizard Men</v>
      </c>
      <c r="I189" s="24">
        <v>940286480</v>
      </c>
      <c r="J189" s="29" t="str">
        <f>IFERROR(VLOOKUP($I189,DATA_Contracts!$A$2:$I$150,3,FALSE),"")</f>
        <v>Lizard Men</v>
      </c>
      <c r="K189" s="29" t="str">
        <f>IFERROR(VLOOKUP($I189,DATA_Contracts!$A$2:$I$150,7,FALSE),"")</f>
        <v>4. Defensive Services</v>
      </c>
      <c r="L189" s="29" t="str">
        <f>IFERROR(VLOOKUP($I189,DATA_Contracts!$A$2:$I$150,8,FALSE),"")</f>
        <v>Security</v>
      </c>
      <c r="M189" s="29" t="str">
        <f>IFERROR(VLOOKUP($I189,DATA_Contracts!$A$2:$I$81,9,FALSE),"")</f>
        <v>Hawkeye</v>
      </c>
      <c r="N189" s="23">
        <f t="shared" ca="1" si="40"/>
        <v>29</v>
      </c>
      <c r="O189" s="15">
        <f ca="1">DATA[[#This Row],[Revenue Plan]]*(RANDBETWEEN(5,50)/100)</f>
        <v>6.38</v>
      </c>
      <c r="P189" s="29">
        <f t="shared" ca="1" si="41"/>
        <v>0.22</v>
      </c>
      <c r="Q189" s="24">
        <v>-0.31800236873792403</v>
      </c>
      <c r="R189" s="24">
        <v>-0.31800236873792403</v>
      </c>
      <c r="S189" s="29">
        <f t="shared" si="42"/>
        <v>1</v>
      </c>
      <c r="T189" s="29">
        <f t="shared" ref="T189:T229" ca="1" si="43">Q189-N189</f>
        <v>-29.318002368737925</v>
      </c>
      <c r="U189" s="29">
        <f t="shared" ref="U189:U229" ca="1" si="44">R189-O189</f>
        <v>-6.6980023687379235</v>
      </c>
    </row>
    <row r="190" spans="1:21" x14ac:dyDescent="0.25">
      <c r="A190" s="29" t="str">
        <f>_xlfn.SWITCH('Landing View'!$I$2,$F$1,F190,$K$1,K190,$L$1,L190,$M$1,M190)</f>
        <v>Thor</v>
      </c>
      <c r="B190" s="24" t="s">
        <v>13</v>
      </c>
      <c r="C190" s="25">
        <v>44378</v>
      </c>
      <c r="D190" s="23">
        <f>IFERROR(VLOOKUP($I190,DATA_Contracts!$A$2:$I$150,4,FALSE),"")</f>
        <v>10058140</v>
      </c>
      <c r="E190" s="23" t="str">
        <f>IFERROR(VLOOKUP($I190,DATA_Contracts!$A$2:$I$150,5,FALSE),"")</f>
        <v>EU Government</v>
      </c>
      <c r="F190" s="23" t="str">
        <f>IFERROR(VLOOKUP($I190,DATA_Contracts!$A$2:$I$150,6,FALSE),"")</f>
        <v>Europe</v>
      </c>
      <c r="G190" s="29">
        <f>IFERROR(VLOOKUP($I190,DATA_Contracts!$A$2:$I$150,2,FALSE),"")</f>
        <v>940251254</v>
      </c>
      <c r="H190" s="29" t="str">
        <f>IFERROR(VLOOKUP($I190,DATA_Contracts!$A$2:$I$150,3,FALSE),"")</f>
        <v>People's Defense Force</v>
      </c>
      <c r="I190" s="24">
        <v>940251133</v>
      </c>
      <c r="J190" s="29" t="str">
        <f>IFERROR(VLOOKUP($I190,DATA_Contracts!$A$2:$I$150,3,FALSE),"")</f>
        <v>People's Defense Force</v>
      </c>
      <c r="K190" s="29" t="str">
        <f>IFERROR(VLOOKUP($I190,DATA_Contracts!$A$2:$I$150,7,FALSE),"")</f>
        <v>1. Friendly Neighborhood service</v>
      </c>
      <c r="L190" s="29" t="str">
        <f>IFERROR(VLOOKUP($I190,DATA_Contracts!$A$2:$I$150,8,FALSE),"")</f>
        <v>Political</v>
      </c>
      <c r="M190" s="29" t="str">
        <f>IFERROR(VLOOKUP($I190,DATA_Contracts!$A$2:$I$81,9,FALSE),"")</f>
        <v>Thor</v>
      </c>
      <c r="N190" s="23">
        <f t="shared" ca="1" si="40"/>
        <v>23</v>
      </c>
      <c r="O190" s="15">
        <f ca="1">DATA[[#This Row],[Revenue Plan]]*(RANDBETWEEN(5,50)/100)</f>
        <v>11.5</v>
      </c>
      <c r="P190" s="29">
        <f t="shared" ca="1" si="41"/>
        <v>0.5</v>
      </c>
      <c r="Q190" s="24">
        <v>106.2</v>
      </c>
      <c r="R190" s="24">
        <v>7.4370000000000003</v>
      </c>
      <c r="S190" s="29">
        <f t="shared" si="42"/>
        <v>7.0028248587570618E-2</v>
      </c>
      <c r="T190" s="29">
        <f t="shared" ca="1" si="43"/>
        <v>83.2</v>
      </c>
      <c r="U190" s="29">
        <f t="shared" ca="1" si="44"/>
        <v>-4.0629999999999997</v>
      </c>
    </row>
    <row r="191" spans="1:21" x14ac:dyDescent="0.25">
      <c r="A191" s="29" t="str">
        <f>_xlfn.SWITCH('Landing View'!$I$2,$F$1,F191,$K$1,K191,$L$1,L191,$M$1,M191)</f>
        <v>Hawkeye</v>
      </c>
      <c r="B191" s="24" t="s">
        <v>13</v>
      </c>
      <c r="C191" s="25">
        <v>44378</v>
      </c>
      <c r="D191" s="23">
        <f>IFERROR(VLOOKUP($I191,DATA_Contracts!$A$2:$I$150,4,FALSE),"")</f>
        <v>7951124</v>
      </c>
      <c r="E191" s="23" t="str">
        <f>IFERROR(VLOOKUP($I191,DATA_Contracts!$A$2:$I$150,5,FALSE),"")</f>
        <v>Secret Organizations</v>
      </c>
      <c r="F191" s="23" t="str">
        <f>IFERROR(VLOOKUP($I191,DATA_Contracts!$A$2:$I$150,6,FALSE),"")</f>
        <v>Organization</v>
      </c>
      <c r="G191" s="29">
        <f>IFERROR(VLOOKUP($I191,DATA_Contracts!$A$2:$I$150,2,FALSE),"")</f>
        <v>940295318</v>
      </c>
      <c r="H191" s="29" t="str">
        <f>IFERROR(VLOOKUP($I191,DATA_Contracts!$A$2:$I$150,3,FALSE),"")</f>
        <v>Contingency</v>
      </c>
      <c r="I191" s="24">
        <v>940295318</v>
      </c>
      <c r="J191" s="29" t="str">
        <f>IFERROR(VLOOKUP($I191,DATA_Contracts!$A$2:$I$150,3,FALSE),"")</f>
        <v>Contingency</v>
      </c>
      <c r="K191" s="29" t="str">
        <f>IFERROR(VLOOKUP($I191,DATA_Contracts!$A$2:$I$150,7,FALSE),"")</f>
        <v>4. Defensive Services</v>
      </c>
      <c r="L191" s="29" t="str">
        <f>IFERROR(VLOOKUP($I191,DATA_Contracts!$A$2:$I$150,8,FALSE),"")</f>
        <v>Security</v>
      </c>
      <c r="M191" s="29" t="str">
        <f>IFERROR(VLOOKUP($I191,DATA_Contracts!$A$2:$I$81,9,FALSE),"")</f>
        <v>Hawkeye</v>
      </c>
      <c r="N191" s="23">
        <f t="shared" ca="1" si="40"/>
        <v>28</v>
      </c>
      <c r="O191" s="15">
        <f ca="1">DATA[[#This Row],[Revenue Plan]]*(RANDBETWEEN(5,50)/100)</f>
        <v>6.16</v>
      </c>
      <c r="P191" s="29">
        <f t="shared" ca="1" si="41"/>
        <v>0.22</v>
      </c>
      <c r="Q191" s="24">
        <v>-3.5588064338667897</v>
      </c>
      <c r="R191" s="24">
        <v>-3.5006229728667906</v>
      </c>
      <c r="S191" s="29">
        <f t="shared" si="42"/>
        <v>0.98365084977752482</v>
      </c>
      <c r="T191" s="29">
        <f t="shared" ca="1" si="43"/>
        <v>-31.558806433866788</v>
      </c>
      <c r="U191" s="29">
        <f t="shared" ca="1" si="44"/>
        <v>-9.6606229728667898</v>
      </c>
    </row>
    <row r="192" spans="1:21" x14ac:dyDescent="0.25">
      <c r="A192" s="29" t="str">
        <f>_xlfn.SWITCH('Landing View'!$I$2,$F$1,F192,$K$1,K192,$L$1,L192,$M$1,M192)</f>
        <v>Spiderman</v>
      </c>
      <c r="B192" s="24" t="s">
        <v>13</v>
      </c>
      <c r="C192" s="25">
        <v>44378</v>
      </c>
      <c r="D192" s="23">
        <f>IFERROR(VLOOKUP($I192,DATA_Contracts!$A$2:$I$150,4,FALSE),"")</f>
        <v>7951124</v>
      </c>
      <c r="E192" s="23" t="str">
        <f>IFERROR(VLOOKUP($I192,DATA_Contracts!$A$2:$I$150,5,FALSE),"")</f>
        <v>Secret Organizations</v>
      </c>
      <c r="F192" s="23" t="str">
        <f>IFERROR(VLOOKUP($I192,DATA_Contracts!$A$2:$I$150,6,FALSE),"")</f>
        <v>Organization</v>
      </c>
      <c r="G192" s="29">
        <f>IFERROR(VLOOKUP($I192,DATA_Contracts!$A$2:$I$150,2,FALSE),"")</f>
        <v>940323304</v>
      </c>
      <c r="H192" s="29" t="str">
        <f>IFERROR(VLOOKUP($I192,DATA_Contracts!$A$2:$I$150,3,FALSE),"")</f>
        <v>Imperial Guard</v>
      </c>
      <c r="I192" s="24">
        <v>940323304</v>
      </c>
      <c r="J192" s="29" t="str">
        <f>IFERROR(VLOOKUP($I192,DATA_Contracts!$A$2:$I$150,3,FALSE),"")</f>
        <v>Imperial Guard</v>
      </c>
      <c r="K192" s="29" t="str">
        <f>IFERROR(VLOOKUP($I192,DATA_Contracts!$A$2:$I$150,7,FALSE),"")</f>
        <v>3. Dethrone tyranny</v>
      </c>
      <c r="L192" s="29" t="str">
        <f>IFERROR(VLOOKUP($I192,DATA_Contracts!$A$2:$I$150,8,FALSE),"")</f>
        <v>Political</v>
      </c>
      <c r="M192" s="29" t="str">
        <f>IFERROR(VLOOKUP($I192,DATA_Contracts!$A$2:$I$81,9,FALSE),"")</f>
        <v>Spiderman</v>
      </c>
      <c r="N192" s="23">
        <f t="shared" ca="1" si="40"/>
        <v>28</v>
      </c>
      <c r="O192" s="15">
        <f ca="1">DATA[[#This Row],[Revenue Plan]]*(RANDBETWEEN(5,50)/100)</f>
        <v>11.479999999999999</v>
      </c>
      <c r="P192" s="29">
        <f t="shared" ca="1" si="41"/>
        <v>0.41</v>
      </c>
      <c r="Q192" s="24">
        <v>0</v>
      </c>
      <c r="R192" s="24">
        <v>0.99534339999999999</v>
      </c>
      <c r="S192" s="29">
        <f t="shared" si="42"/>
        <v>0</v>
      </c>
      <c r="T192" s="29">
        <f t="shared" ca="1" si="43"/>
        <v>-28</v>
      </c>
      <c r="U192" s="29">
        <f t="shared" ca="1" si="44"/>
        <v>-10.484656599999999</v>
      </c>
    </row>
    <row r="193" spans="1:21" x14ac:dyDescent="0.25">
      <c r="A193" s="29" t="str">
        <f>_xlfn.SWITCH('Landing View'!$I$2,$F$1,F193,$K$1,K193,$L$1,L193,$M$1,M193)</f>
        <v>Hulk</v>
      </c>
      <c r="B193" s="24" t="s">
        <v>13</v>
      </c>
      <c r="C193" s="25">
        <v>44378</v>
      </c>
      <c r="D193" s="23">
        <f>IFERROR(VLOOKUP($I193,DATA_Contracts!$A$2:$I$150,4,FALSE),"")</f>
        <v>10051562</v>
      </c>
      <c r="E193" s="23" t="str">
        <f>IFERROR(VLOOKUP($I193,DATA_Contracts!$A$2:$I$150,5,FALSE),"")</f>
        <v>EU Government</v>
      </c>
      <c r="F193" s="23" t="str">
        <f>IFERROR(VLOOKUP($I193,DATA_Contracts!$A$2:$I$150,6,FALSE),"")</f>
        <v>Europe</v>
      </c>
      <c r="G193" s="29">
        <f>IFERROR(VLOOKUP($I193,DATA_Contracts!$A$2:$I$150,2,FALSE),"")</f>
        <v>940337336</v>
      </c>
      <c r="H193" s="29" t="str">
        <f>IFERROR(VLOOKUP($I193,DATA_Contracts!$A$2:$I$150,3,FALSE),"")</f>
        <v>Deviants</v>
      </c>
      <c r="I193" s="24">
        <v>940337336</v>
      </c>
      <c r="J193" s="29" t="str">
        <f>IFERROR(VLOOKUP($I193,DATA_Contracts!$A$2:$I$150,3,FALSE),"")</f>
        <v>Deviants</v>
      </c>
      <c r="K193" s="29" t="str">
        <f>IFERROR(VLOOKUP($I193,DATA_Contracts!$A$2:$I$150,7,FALSE),"")</f>
        <v>4. Defensive Services</v>
      </c>
      <c r="L193" s="29" t="str">
        <f>IFERROR(VLOOKUP($I193,DATA_Contracts!$A$2:$I$150,8,FALSE),"")</f>
        <v>Security</v>
      </c>
      <c r="M193" s="29" t="str">
        <f>IFERROR(VLOOKUP($I193,DATA_Contracts!$A$2:$I$81,9,FALSE),"")</f>
        <v>Hulk</v>
      </c>
      <c r="N193" s="23">
        <f t="shared" ca="1" si="40"/>
        <v>21</v>
      </c>
      <c r="O193" s="15">
        <f ca="1">DATA[[#This Row],[Revenue Plan]]*(RANDBETWEEN(5,50)/100)</f>
        <v>7.98</v>
      </c>
      <c r="P193" s="29">
        <f t="shared" ca="1" si="41"/>
        <v>0.38</v>
      </c>
      <c r="Q193" s="24"/>
      <c r="R193" s="24"/>
      <c r="S193" s="29">
        <f t="shared" si="42"/>
        <v>0</v>
      </c>
      <c r="T193" s="29">
        <f t="shared" ca="1" si="43"/>
        <v>-21</v>
      </c>
      <c r="U193" s="29">
        <f t="shared" ca="1" si="44"/>
        <v>-7.98</v>
      </c>
    </row>
    <row r="194" spans="1:21" x14ac:dyDescent="0.25">
      <c r="A194" s="29" t="str">
        <f>_xlfn.SWITCH('Landing View'!$I$2,$F$1,F194,$K$1,K194,$L$1,L194,$M$1,M194)</f>
        <v>Other</v>
      </c>
      <c r="B194" s="24" t="s">
        <v>13</v>
      </c>
      <c r="C194" s="25">
        <v>44409</v>
      </c>
      <c r="D194" s="23">
        <f>IFERROR(VLOOKUP($I194,DATA_Contracts!$A$2:$I$150,4,FALSE),"")</f>
        <v>7847054</v>
      </c>
      <c r="E194" s="23" t="str">
        <f>IFERROR(VLOOKUP($I194,DATA_Contracts!$A$2:$I$150,5,FALSE),"")</f>
        <v>Public Organization</v>
      </c>
      <c r="F194" s="23" t="str">
        <f>IFERROR(VLOOKUP($I194,DATA_Contracts!$A$2:$I$150,6,FALSE),"")</f>
        <v>Organization</v>
      </c>
      <c r="G194" s="29">
        <f>IFERROR(VLOOKUP($I194,DATA_Contracts!$A$2:$I$150,2,FALSE),"")</f>
        <v>940314339</v>
      </c>
      <c r="H194" s="29" t="str">
        <f>IFERROR(VLOOKUP($I194,DATA_Contracts!$A$2:$I$150,3,FALSE),"")</f>
        <v>Fearsome Foursome</v>
      </c>
      <c r="I194" s="24">
        <v>940345610</v>
      </c>
      <c r="J194" s="29" t="str">
        <f>IFERROR(VLOOKUP($I194,DATA_Contracts!$A$2:$I$150,3,FALSE),"")</f>
        <v>Fearsome Foursome</v>
      </c>
      <c r="K194" s="29" t="str">
        <f>IFERROR(VLOOKUP($I194,DATA_Contracts!$A$2:$I$150,7,FALSE),"")</f>
        <v>2. World Security</v>
      </c>
      <c r="L194" s="29" t="str">
        <f>IFERROR(VLOOKUP($I194,DATA_Contracts!$A$2:$I$150,8,FALSE),"")</f>
        <v>Security</v>
      </c>
      <c r="M194" s="29" t="str">
        <f>IFERROR(VLOOKUP($I194,DATA_Contracts!$A$2:$I$81,9,FALSE),"")</f>
        <v>Other</v>
      </c>
      <c r="N194" s="23">
        <f t="shared" ca="1" si="40"/>
        <v>26</v>
      </c>
      <c r="O194" s="15">
        <f ca="1">DATA[[#This Row],[Revenue Plan]]*(RANDBETWEEN(5,50)/100)</f>
        <v>8.58</v>
      </c>
      <c r="P194" s="29">
        <f ca="1">IFERROR(O194/N194,0)</f>
        <v>0.33</v>
      </c>
      <c r="Q194" s="24">
        <v>127.54346091440181</v>
      </c>
      <c r="R194" s="24">
        <v>38.356039600313864</v>
      </c>
      <c r="S194" s="29">
        <f>IFERROR(R194/Q194,0)</f>
        <v>0.30072917361130524</v>
      </c>
      <c r="T194" s="29">
        <f t="shared" ca="1" si="43"/>
        <v>101.54346091440181</v>
      </c>
      <c r="U194" s="29">
        <f t="shared" ca="1" si="44"/>
        <v>29.776039600313865</v>
      </c>
    </row>
    <row r="195" spans="1:21" x14ac:dyDescent="0.25">
      <c r="A195" s="29" t="str">
        <f>_xlfn.SWITCH('Landing View'!$I$2,$F$1,F195,$K$1,K195,$L$1,L195,$M$1,M195)</f>
        <v>Spiderman</v>
      </c>
      <c r="B195" s="24" t="s">
        <v>13</v>
      </c>
      <c r="C195" s="25">
        <v>44409</v>
      </c>
      <c r="D195" s="23">
        <f>IFERROR(VLOOKUP($I195,DATA_Contracts!$A$2:$I$150,4,FALSE),"")</f>
        <v>7951124</v>
      </c>
      <c r="E195" s="23" t="str">
        <f>IFERROR(VLOOKUP($I195,DATA_Contracts!$A$2:$I$150,5,FALSE),"")</f>
        <v>Secret Organizations</v>
      </c>
      <c r="F195" s="23" t="str">
        <f>IFERROR(VLOOKUP($I195,DATA_Contracts!$A$2:$I$150,6,FALSE),"")</f>
        <v>Organization</v>
      </c>
      <c r="G195" s="29">
        <f>IFERROR(VLOOKUP($I195,DATA_Contracts!$A$2:$I$150,2,FALSE),"")</f>
        <v>940355363</v>
      </c>
      <c r="H195" s="29" t="str">
        <f>IFERROR(VLOOKUP($I195,DATA_Contracts!$A$2:$I$150,3,FALSE),"")</f>
        <v>Zodiac</v>
      </c>
      <c r="I195" s="24">
        <v>940355363</v>
      </c>
      <c r="J195" s="29" t="str">
        <f>IFERROR(VLOOKUP($I195,DATA_Contracts!$A$2:$I$150,3,FALSE),"")</f>
        <v>Zodiac</v>
      </c>
      <c r="K195" s="29" t="str">
        <f>IFERROR(VLOOKUP($I195,DATA_Contracts!$A$2:$I$150,7,FALSE),"")</f>
        <v>3. Dethrone tyranny</v>
      </c>
      <c r="L195" s="29" t="str">
        <f>IFERROR(VLOOKUP($I195,DATA_Contracts!$A$2:$I$150,8,FALSE),"")</f>
        <v>Political</v>
      </c>
      <c r="M195" s="29" t="str">
        <f>IFERROR(VLOOKUP($I195,DATA_Contracts!$A$2:$I$81,9,FALSE),"")</f>
        <v>Spiderman</v>
      </c>
      <c r="N195" s="23">
        <f t="shared" ca="1" si="40"/>
        <v>31</v>
      </c>
      <c r="O195" s="15">
        <f ca="1">DATA[[#This Row],[Revenue Plan]]*(RANDBETWEEN(5,50)/100)</f>
        <v>12.09</v>
      </c>
      <c r="P195" s="29">
        <f t="shared" ref="P195:P226" ca="1" si="45">IFERROR(O195/N195,0)</f>
        <v>0.39</v>
      </c>
      <c r="Q195" s="24">
        <v>393.02600000000001</v>
      </c>
      <c r="R195" s="24">
        <v>-37.04</v>
      </c>
      <c r="S195" s="29">
        <f t="shared" ref="S195:S226" si="46">IFERROR(R195/Q195,0)</f>
        <v>-9.4243128953300795E-2</v>
      </c>
      <c r="T195" s="29">
        <f t="shared" ca="1" si="43"/>
        <v>362.02600000000001</v>
      </c>
      <c r="U195" s="29">
        <f t="shared" ca="1" si="44"/>
        <v>-49.129999999999995</v>
      </c>
    </row>
    <row r="196" spans="1:21" ht="14.45" customHeight="1" x14ac:dyDescent="0.25">
      <c r="A196" s="29" t="str">
        <f>_xlfn.SWITCH('Landing View'!$I$2,$F$1,F196,$K$1,K196,$L$1,L196,$M$1,M196)</f>
        <v>Captain America</v>
      </c>
      <c r="B196" s="24" t="s">
        <v>13</v>
      </c>
      <c r="C196" s="25">
        <v>44409</v>
      </c>
      <c r="D196" s="23">
        <f>IFERROR(VLOOKUP($I196,DATA_Contracts!$A$2:$I$150,4,FALSE),"")</f>
        <v>7847054</v>
      </c>
      <c r="E196" s="23" t="str">
        <f>IFERROR(VLOOKUP($I196,DATA_Contracts!$A$2:$I$150,5,FALSE),"")</f>
        <v>Public Organization</v>
      </c>
      <c r="F196" s="23" t="str">
        <f>IFERROR(VLOOKUP($I196,DATA_Contracts!$A$2:$I$150,6,FALSE),"")</f>
        <v>Organization</v>
      </c>
      <c r="G196" s="29">
        <f>IFERROR(VLOOKUP($I196,DATA_Contracts!$A$2:$I$150,2,FALSE),"")</f>
        <v>940314339</v>
      </c>
      <c r="H196" s="29" t="str">
        <f>IFERROR(VLOOKUP($I196,DATA_Contracts!$A$2:$I$150,3,FALSE),"")</f>
        <v>Vault</v>
      </c>
      <c r="I196" s="24">
        <v>940314339</v>
      </c>
      <c r="J196" s="29" t="str">
        <f>IFERROR(VLOOKUP($I196,DATA_Contracts!$A$2:$I$150,3,FALSE),"")</f>
        <v>Vault</v>
      </c>
      <c r="K196" s="29" t="str">
        <f>IFERROR(VLOOKUP($I196,DATA_Contracts!$A$2:$I$150,7,FALSE),"")</f>
        <v>2. World Security</v>
      </c>
      <c r="L196" s="29" t="str">
        <f>IFERROR(VLOOKUP($I196,DATA_Contracts!$A$2:$I$150,8,FALSE),"")</f>
        <v>Security</v>
      </c>
      <c r="M196" s="29" t="str">
        <f>IFERROR(VLOOKUP($I196,DATA_Contracts!$A$2:$I$81,9,FALSE),"")</f>
        <v>Captain America</v>
      </c>
      <c r="N196" s="23">
        <f t="shared" ca="1" si="40"/>
        <v>34</v>
      </c>
      <c r="O196" s="15">
        <f ca="1">DATA[[#This Row],[Revenue Plan]]*(RANDBETWEEN(5,50)/100)</f>
        <v>15.64</v>
      </c>
      <c r="P196" s="29">
        <f t="shared" ca="1" si="45"/>
        <v>0.46</v>
      </c>
      <c r="Q196" s="24">
        <v>88.558804480000006</v>
      </c>
      <c r="R196" s="24">
        <v>32.088548319341314</v>
      </c>
      <c r="S196" s="29">
        <f t="shared" si="46"/>
        <v>0.36234170625675222</v>
      </c>
      <c r="T196" s="29">
        <f t="shared" ca="1" si="43"/>
        <v>54.558804480000006</v>
      </c>
      <c r="U196" s="29">
        <f t="shared" ca="1" si="44"/>
        <v>16.448548319341313</v>
      </c>
    </row>
    <row r="197" spans="1:21" x14ac:dyDescent="0.25">
      <c r="A197" s="29" t="str">
        <f>_xlfn.SWITCH('Landing View'!$I$2,$F$1,F197,$K$1,K197,$L$1,L197,$M$1,M197)</f>
        <v>Iron Man</v>
      </c>
      <c r="B197" s="24" t="s">
        <v>13</v>
      </c>
      <c r="C197" s="25">
        <v>44409</v>
      </c>
      <c r="D197" s="23">
        <f>IFERROR(VLOOKUP($I197,DATA_Contracts!$A$2:$I$150,4,FALSE),"")</f>
        <v>7847054</v>
      </c>
      <c r="E197" s="23" t="str">
        <f>IFERROR(VLOOKUP($I197,DATA_Contracts!$A$2:$I$150,5,FALSE),"")</f>
        <v>Public Organization</v>
      </c>
      <c r="F197" s="23" t="str">
        <f>IFERROR(VLOOKUP($I197,DATA_Contracts!$A$2:$I$150,6,FALSE),"")</f>
        <v>Organization</v>
      </c>
      <c r="G197" s="29">
        <f>IFERROR(VLOOKUP($I197,DATA_Contracts!$A$2:$I$150,2,FALSE),"")</f>
        <v>940314050</v>
      </c>
      <c r="H197" s="29" t="str">
        <f>IFERROR(VLOOKUP($I197,DATA_Contracts!$A$2:$I$150,3,FALSE),"")</f>
        <v>Future Foundation</v>
      </c>
      <c r="I197" s="24">
        <v>940314050</v>
      </c>
      <c r="J197" s="29" t="str">
        <f>IFERROR(VLOOKUP($I197,DATA_Contracts!$A$2:$I$150,3,FALSE),"")</f>
        <v>Future Foundation</v>
      </c>
      <c r="K197" s="29" t="str">
        <f>IFERROR(VLOOKUP($I197,DATA_Contracts!$A$2:$I$150,7,FALSE),"")</f>
        <v>2. World Security</v>
      </c>
      <c r="L197" s="29" t="str">
        <f>IFERROR(VLOOKUP($I197,DATA_Contracts!$A$2:$I$150,8,FALSE),"")</f>
        <v>Security</v>
      </c>
      <c r="M197" s="29" t="str">
        <f>IFERROR(VLOOKUP($I197,DATA_Contracts!$A$2:$I$81,9,FALSE),"")</f>
        <v>Iron Man</v>
      </c>
      <c r="N197" s="23">
        <f t="shared" ca="1" si="40"/>
        <v>22</v>
      </c>
      <c r="O197" s="15">
        <f ca="1">DATA[[#This Row],[Revenue Plan]]*(RANDBETWEEN(5,50)/100)</f>
        <v>5.0600000000000005</v>
      </c>
      <c r="P197" s="29">
        <f t="shared" ca="1" si="45"/>
        <v>0.23</v>
      </c>
      <c r="Q197" s="24">
        <v>55.276040609522404</v>
      </c>
      <c r="R197" s="24">
        <v>21.3241250681669</v>
      </c>
      <c r="S197" s="29">
        <f t="shared" si="46"/>
        <v>0.38577518999241406</v>
      </c>
      <c r="T197" s="29">
        <f t="shared" ca="1" si="43"/>
        <v>33.276040609522404</v>
      </c>
      <c r="U197" s="29">
        <f t="shared" ca="1" si="44"/>
        <v>16.264125068166898</v>
      </c>
    </row>
    <row r="198" spans="1:21" x14ac:dyDescent="0.25">
      <c r="A198" s="29" t="str">
        <f>_xlfn.SWITCH('Landing View'!$I$2,$F$1,F198,$K$1,K198,$L$1,L198,$M$1,M198)</f>
        <v>Captain America</v>
      </c>
      <c r="B198" s="24" t="s">
        <v>13</v>
      </c>
      <c r="C198" s="25">
        <v>44409</v>
      </c>
      <c r="D198" s="23">
        <f>IFERROR(VLOOKUP($I198,DATA_Contracts!$A$2:$I$150,4,FALSE),"")</f>
        <v>10051562</v>
      </c>
      <c r="E198" s="23" t="str">
        <f>IFERROR(VLOOKUP($I198,DATA_Contracts!$A$2:$I$150,5,FALSE),"")</f>
        <v>EU Government</v>
      </c>
      <c r="F198" s="23" t="str">
        <f>IFERROR(VLOOKUP($I198,DATA_Contracts!$A$2:$I$150,6,FALSE),"")</f>
        <v>Europe</v>
      </c>
      <c r="G198" s="29">
        <f>IFERROR(VLOOKUP($I198,DATA_Contracts!$A$2:$I$150,2,FALSE),"")</f>
        <v>940219754</v>
      </c>
      <c r="H198" s="29" t="str">
        <f>IFERROR(VLOOKUP($I198,DATA_Contracts!$A$2:$I$150,3,FALSE),"")</f>
        <v>Wild Pack</v>
      </c>
      <c r="I198" s="24">
        <v>940219754</v>
      </c>
      <c r="J198" s="29" t="str">
        <f>IFERROR(VLOOKUP($I198,DATA_Contracts!$A$2:$I$150,3,FALSE),"")</f>
        <v>Wild Pack</v>
      </c>
      <c r="K198" s="29" t="str">
        <f>IFERROR(VLOOKUP($I198,DATA_Contracts!$A$2:$I$150,7,FALSE),"")</f>
        <v>2. World Security</v>
      </c>
      <c r="L198" s="29" t="str">
        <f>IFERROR(VLOOKUP($I198,DATA_Contracts!$A$2:$I$150,8,FALSE),"")</f>
        <v>Security</v>
      </c>
      <c r="M198" s="29" t="str">
        <f>IFERROR(VLOOKUP($I198,DATA_Contracts!$A$2:$I$81,9,FALSE),"")</f>
        <v>Captain America</v>
      </c>
      <c r="N198" s="23">
        <f t="shared" ca="1" si="40"/>
        <v>35</v>
      </c>
      <c r="O198" s="15">
        <f ca="1">DATA[[#This Row],[Revenue Plan]]*(RANDBETWEEN(5,50)/100)</f>
        <v>12.95</v>
      </c>
      <c r="P198" s="29">
        <f t="shared" ca="1" si="45"/>
        <v>0.37</v>
      </c>
      <c r="Q198" s="24">
        <v>49.999997999999998</v>
      </c>
      <c r="R198" s="24">
        <v>14.412831375280319</v>
      </c>
      <c r="S198" s="29">
        <f t="shared" si="46"/>
        <v>0.28825663903587195</v>
      </c>
      <c r="T198" s="29">
        <f t="shared" ca="1" si="43"/>
        <v>14.999997999999998</v>
      </c>
      <c r="U198" s="29">
        <f t="shared" ca="1" si="44"/>
        <v>1.4628313752803201</v>
      </c>
    </row>
    <row r="199" spans="1:21" x14ac:dyDescent="0.25">
      <c r="A199" s="29" t="str">
        <f>_xlfn.SWITCH('Landing View'!$I$2,$F$1,F199,$K$1,K199,$L$1,L199,$M$1,M199)</f>
        <v>Captain America</v>
      </c>
      <c r="B199" s="24" t="s">
        <v>13</v>
      </c>
      <c r="C199" s="25">
        <v>44409</v>
      </c>
      <c r="D199" s="23">
        <f>IFERROR(VLOOKUP($I199,DATA_Contracts!$A$2:$I$150,4,FALSE),"")</f>
        <v>20028782</v>
      </c>
      <c r="E199" s="23" t="str">
        <f>IFERROR(VLOOKUP($I199,DATA_Contracts!$A$2:$I$150,5,FALSE),"")</f>
        <v>Earth Civilians</v>
      </c>
      <c r="F199" s="23" t="str">
        <f>IFERROR(VLOOKUP($I199,DATA_Contracts!$A$2:$I$150,6,FALSE),"")</f>
        <v>Civilians</v>
      </c>
      <c r="G199" s="29">
        <f>IFERROR(VLOOKUP($I199,DATA_Contracts!$A$2:$I$150,2,FALSE),"")</f>
        <v>940351708</v>
      </c>
      <c r="H199" s="29" t="str">
        <f>IFERROR(VLOOKUP($I199,DATA_Contracts!$A$2:$I$150,3,FALSE),"")</f>
        <v>Excelsior (see Loners)</v>
      </c>
      <c r="I199" s="24">
        <v>940351708</v>
      </c>
      <c r="J199" s="29" t="str">
        <f>IFERROR(VLOOKUP($I199,DATA_Contracts!$A$2:$I$150,3,FALSE),"")</f>
        <v>Excelsior (see Loners)</v>
      </c>
      <c r="K199" s="29" t="str">
        <f>IFERROR(VLOOKUP($I199,DATA_Contracts!$A$2:$I$150,7,FALSE),"")</f>
        <v>2. World Security</v>
      </c>
      <c r="L199" s="29" t="str">
        <f>IFERROR(VLOOKUP($I199,DATA_Contracts!$A$2:$I$150,8,FALSE),"")</f>
        <v>Security</v>
      </c>
      <c r="M199" s="29" t="str">
        <f>IFERROR(VLOOKUP($I199,DATA_Contracts!$A$2:$I$81,9,FALSE),"")</f>
        <v>Captain America</v>
      </c>
      <c r="N199" s="23">
        <f t="shared" ca="1" si="40"/>
        <v>35</v>
      </c>
      <c r="O199" s="15">
        <f ca="1">DATA[[#This Row],[Revenue Plan]]*(RANDBETWEEN(5,50)/100)</f>
        <v>4.55</v>
      </c>
      <c r="P199" s="29">
        <f t="shared" ca="1" si="45"/>
        <v>0.13</v>
      </c>
      <c r="Q199" s="24">
        <v>97.10714999999999</v>
      </c>
      <c r="R199" s="24">
        <v>25.640066536052998</v>
      </c>
      <c r="S199" s="29">
        <f t="shared" si="46"/>
        <v>0.26403891511647704</v>
      </c>
      <c r="T199" s="29">
        <f t="shared" ca="1" si="43"/>
        <v>62.10714999999999</v>
      </c>
      <c r="U199" s="29">
        <f t="shared" ca="1" si="44"/>
        <v>21.090066536052998</v>
      </c>
    </row>
    <row r="200" spans="1:21" x14ac:dyDescent="0.25">
      <c r="A200" s="29" t="str">
        <f>_xlfn.SWITCH('Landing View'!$I$2,$F$1,F200,$K$1,K200,$L$1,L200,$M$1,M200)</f>
        <v>Captain America</v>
      </c>
      <c r="B200" s="24" t="s">
        <v>13</v>
      </c>
      <c r="C200" s="25">
        <v>44409</v>
      </c>
      <c r="D200" s="23">
        <f>IFERROR(VLOOKUP($I200,DATA_Contracts!$A$2:$I$150,4,FALSE),"")</f>
        <v>10051562</v>
      </c>
      <c r="E200" s="23" t="str">
        <f>IFERROR(VLOOKUP($I200,DATA_Contracts!$A$2:$I$150,5,FALSE),"")</f>
        <v>EU Government</v>
      </c>
      <c r="F200" s="23" t="str">
        <f>IFERROR(VLOOKUP($I200,DATA_Contracts!$A$2:$I$150,6,FALSE),"")</f>
        <v>Europe</v>
      </c>
      <c r="G200" s="29">
        <f>IFERROR(VLOOKUP($I200,DATA_Contracts!$A$2:$I$150,2,FALSE),"")</f>
        <v>940185383</v>
      </c>
      <c r="H200" s="29" t="str">
        <f>IFERROR(VLOOKUP($I200,DATA_Contracts!$A$2:$I$150,3,FALSE),"")</f>
        <v>The Garrison</v>
      </c>
      <c r="I200" s="24">
        <v>940185383</v>
      </c>
      <c r="J200" s="29" t="str">
        <f>IFERROR(VLOOKUP($I200,DATA_Contracts!$A$2:$I$150,3,FALSE),"")</f>
        <v>The Garrison</v>
      </c>
      <c r="K200" s="29" t="str">
        <f>IFERROR(VLOOKUP($I200,DATA_Contracts!$A$2:$I$150,7,FALSE),"")</f>
        <v>2. World Security</v>
      </c>
      <c r="L200" s="29" t="str">
        <f>IFERROR(VLOOKUP($I200,DATA_Contracts!$A$2:$I$150,8,FALSE),"")</f>
        <v>Security</v>
      </c>
      <c r="M200" s="29" t="str">
        <f>IFERROR(VLOOKUP($I200,DATA_Contracts!$A$2:$I$81,9,FALSE),"")</f>
        <v>Captain America</v>
      </c>
      <c r="N200" s="23">
        <f t="shared" ca="1" si="40"/>
        <v>34</v>
      </c>
      <c r="O200" s="15">
        <f ca="1">DATA[[#This Row],[Revenue Plan]]*(RANDBETWEEN(5,50)/100)</f>
        <v>11.899999999999999</v>
      </c>
      <c r="P200" s="29">
        <f t="shared" ca="1" si="45"/>
        <v>0.35</v>
      </c>
      <c r="Q200" s="24">
        <v>170.22499999999999</v>
      </c>
      <c r="R200" s="24">
        <v>66.622532766666694</v>
      </c>
      <c r="S200" s="29">
        <f t="shared" si="46"/>
        <v>0.39137924962060033</v>
      </c>
      <c r="T200" s="29">
        <f t="shared" ca="1" si="43"/>
        <v>136.22499999999999</v>
      </c>
      <c r="U200" s="29">
        <f t="shared" ca="1" si="44"/>
        <v>54.722532766666696</v>
      </c>
    </row>
    <row r="201" spans="1:21" x14ac:dyDescent="0.25">
      <c r="A201" s="29" t="str">
        <f>_xlfn.SWITCH('Landing View'!$I$2,$F$1,F201,$K$1,K201,$L$1,L201,$M$1,M201)</f>
        <v>Iron Man</v>
      </c>
      <c r="B201" s="24" t="s">
        <v>13</v>
      </c>
      <c r="C201" s="25">
        <v>44409</v>
      </c>
      <c r="D201" s="23">
        <f>IFERROR(VLOOKUP($I201,DATA_Contracts!$A$2:$I$150,4,FALSE),"")</f>
        <v>20028782</v>
      </c>
      <c r="E201" s="23" t="str">
        <f>IFERROR(VLOOKUP($I201,DATA_Contracts!$A$2:$I$150,5,FALSE),"")</f>
        <v>Earth Civilians</v>
      </c>
      <c r="F201" s="23" t="str">
        <f>IFERROR(VLOOKUP($I201,DATA_Contracts!$A$2:$I$150,6,FALSE),"")</f>
        <v>Civilians</v>
      </c>
      <c r="G201" s="29">
        <f>IFERROR(VLOOKUP($I201,DATA_Contracts!$A$2:$I$150,2,FALSE),"")</f>
        <v>940314053</v>
      </c>
      <c r="H201" s="29" t="str">
        <f>IFERROR(VLOOKUP($I201,DATA_Contracts!$A$2:$I$150,3,FALSE),"")</f>
        <v>League of Losers</v>
      </c>
      <c r="I201" s="24">
        <v>940314053</v>
      </c>
      <c r="J201" s="29" t="str">
        <f>IFERROR(VLOOKUP($I201,DATA_Contracts!$A$2:$I$150,3,FALSE),"")</f>
        <v>League of Losers</v>
      </c>
      <c r="K201" s="29" t="str">
        <f>IFERROR(VLOOKUP($I201,DATA_Contracts!$A$2:$I$150,7,FALSE),"")</f>
        <v>2. World Security</v>
      </c>
      <c r="L201" s="29" t="str">
        <f>IFERROR(VLOOKUP($I201,DATA_Contracts!$A$2:$I$150,8,FALSE),"")</f>
        <v>Security</v>
      </c>
      <c r="M201" s="29" t="str">
        <f>IFERROR(VLOOKUP($I201,DATA_Contracts!$A$2:$I$81,9,FALSE),"")</f>
        <v>Iron Man</v>
      </c>
      <c r="N201" s="23">
        <f t="shared" ca="1" si="40"/>
        <v>9</v>
      </c>
      <c r="O201" s="15">
        <f ca="1">DATA[[#This Row],[Revenue Plan]]*(RANDBETWEEN(5,50)/100)</f>
        <v>3.5100000000000002</v>
      </c>
      <c r="P201" s="29">
        <f t="shared" ca="1" si="45"/>
        <v>0.39</v>
      </c>
      <c r="Q201" s="24">
        <v>38.921108262967401</v>
      </c>
      <c r="R201" s="24">
        <v>4.9947931501975003</v>
      </c>
      <c r="S201" s="29">
        <f t="shared" si="46"/>
        <v>0.12833121596771022</v>
      </c>
      <c r="T201" s="29">
        <f t="shared" ca="1" si="43"/>
        <v>29.921108262967401</v>
      </c>
      <c r="U201" s="29">
        <f t="shared" ca="1" si="44"/>
        <v>1.4847931501975</v>
      </c>
    </row>
    <row r="202" spans="1:21" x14ac:dyDescent="0.25">
      <c r="A202" s="29" t="str">
        <f>_xlfn.SWITCH('Landing View'!$I$2,$F$1,F202,$K$1,K202,$L$1,L202,$M$1,M202)</f>
        <v>Captain America</v>
      </c>
      <c r="B202" s="24" t="s">
        <v>13</v>
      </c>
      <c r="C202" s="25">
        <v>44409</v>
      </c>
      <c r="D202" s="23">
        <f>IFERROR(VLOOKUP($I202,DATA_Contracts!$A$2:$I$150,4,FALSE),"")</f>
        <v>20028782</v>
      </c>
      <c r="E202" s="23" t="str">
        <f>IFERROR(VLOOKUP($I202,DATA_Contracts!$A$2:$I$150,5,FALSE),"")</f>
        <v>Earth Civilians</v>
      </c>
      <c r="F202" s="23" t="str">
        <f>IFERROR(VLOOKUP($I202,DATA_Contracts!$A$2:$I$150,6,FALSE),"")</f>
        <v>Civilians</v>
      </c>
      <c r="G202" s="29">
        <f>IFERROR(VLOOKUP($I202,DATA_Contracts!$A$2:$I$150,2,FALSE),"")</f>
        <v>940314049</v>
      </c>
      <c r="H202" s="29" t="str">
        <f>IFERROR(VLOOKUP($I202,DATA_Contracts!$A$2:$I$150,3,FALSE),"")</f>
        <v>The Spinsterhood</v>
      </c>
      <c r="I202" s="24">
        <v>940314049</v>
      </c>
      <c r="J202" s="29" t="str">
        <f>IFERROR(VLOOKUP($I202,DATA_Contracts!$A$2:$I$150,3,FALSE),"")</f>
        <v>The Spinsterhood</v>
      </c>
      <c r="K202" s="29" t="str">
        <f>IFERROR(VLOOKUP($I202,DATA_Contracts!$A$2:$I$150,7,FALSE),"")</f>
        <v>2. World Security</v>
      </c>
      <c r="L202" s="29" t="str">
        <f>IFERROR(VLOOKUP($I202,DATA_Contracts!$A$2:$I$150,8,FALSE),"")</f>
        <v>Security</v>
      </c>
      <c r="M202" s="29" t="str">
        <f>IFERROR(VLOOKUP($I202,DATA_Contracts!$A$2:$I$81,9,FALSE),"")</f>
        <v>Captain America</v>
      </c>
      <c r="N202" s="23">
        <f t="shared" ca="1" si="40"/>
        <v>7</v>
      </c>
      <c r="O202" s="15">
        <f ca="1">DATA[[#This Row],[Revenue Plan]]*(RANDBETWEEN(5,50)/100)</f>
        <v>2.8699999999999997</v>
      </c>
      <c r="P202" s="29">
        <f t="shared" ca="1" si="45"/>
        <v>0.41</v>
      </c>
      <c r="Q202" s="24">
        <v>22.961947800000001</v>
      </c>
      <c r="R202" s="24">
        <v>6.0815962712351226</v>
      </c>
      <c r="S202" s="29">
        <f t="shared" si="46"/>
        <v>0.26485541750230451</v>
      </c>
      <c r="T202" s="29">
        <f t="shared" ca="1" si="43"/>
        <v>15.961947800000001</v>
      </c>
      <c r="U202" s="29">
        <f t="shared" ca="1" si="44"/>
        <v>3.2115962712351229</v>
      </c>
    </row>
    <row r="203" spans="1:21" x14ac:dyDescent="0.25">
      <c r="A203" s="29" t="str">
        <f>_xlfn.SWITCH('Landing View'!$I$2,$F$1,F203,$K$1,K203,$L$1,L203,$M$1,M203)</f>
        <v>Captain America</v>
      </c>
      <c r="B203" s="24" t="s">
        <v>13</v>
      </c>
      <c r="C203" s="25">
        <v>44409</v>
      </c>
      <c r="D203" s="23">
        <f>IFERROR(VLOOKUP($I203,DATA_Contracts!$A$2:$I$150,4,FALSE),"")</f>
        <v>20028782</v>
      </c>
      <c r="E203" s="23" t="str">
        <f>IFERROR(VLOOKUP($I203,DATA_Contracts!$A$2:$I$150,5,FALSE),"")</f>
        <v>Earth Civilians</v>
      </c>
      <c r="F203" s="23" t="str">
        <f>IFERROR(VLOOKUP($I203,DATA_Contracts!$A$2:$I$150,6,FALSE),"")</f>
        <v>Civilians</v>
      </c>
      <c r="G203" s="29">
        <f>IFERROR(VLOOKUP($I203,DATA_Contracts!$A$2:$I$150,2,FALSE),"")</f>
        <v>940314049</v>
      </c>
      <c r="H203" s="29" t="str">
        <f>IFERROR(VLOOKUP($I203,DATA_Contracts!$A$2:$I$150,3,FALSE),"")</f>
        <v>Delta Network</v>
      </c>
      <c r="I203" s="24">
        <v>940191969</v>
      </c>
      <c r="J203" s="29" t="str">
        <f>IFERROR(VLOOKUP($I203,DATA_Contracts!$A$2:$I$150,3,FALSE),"")</f>
        <v>Delta Network</v>
      </c>
      <c r="K203" s="29" t="str">
        <f>IFERROR(VLOOKUP($I203,DATA_Contracts!$A$2:$I$150,7,FALSE),"")</f>
        <v>2. World Security</v>
      </c>
      <c r="L203" s="29" t="str">
        <f>IFERROR(VLOOKUP($I203,DATA_Contracts!$A$2:$I$150,8,FALSE),"")</f>
        <v>Security</v>
      </c>
      <c r="M203" s="29" t="str">
        <f>IFERROR(VLOOKUP($I203,DATA_Contracts!$A$2:$I$81,9,FALSE),"")</f>
        <v>Captain America</v>
      </c>
      <c r="N203" s="23">
        <f t="shared" ca="1" si="40"/>
        <v>6</v>
      </c>
      <c r="O203" s="15">
        <f ca="1">DATA[[#This Row],[Revenue Plan]]*(RANDBETWEEN(5,50)/100)</f>
        <v>2.88</v>
      </c>
      <c r="P203" s="29">
        <f t="shared" ca="1" si="45"/>
        <v>0.48</v>
      </c>
      <c r="Q203" s="24">
        <v>33.942684311351243</v>
      </c>
      <c r="R203" s="24">
        <v>7.368965419488883</v>
      </c>
      <c r="S203" s="29">
        <f t="shared" si="46"/>
        <v>0.21710025500324159</v>
      </c>
      <c r="T203" s="29">
        <f t="shared" ca="1" si="43"/>
        <v>27.942684311351243</v>
      </c>
      <c r="U203" s="29">
        <f t="shared" ca="1" si="44"/>
        <v>4.4889654194888831</v>
      </c>
    </row>
    <row r="204" spans="1:21" x14ac:dyDescent="0.25">
      <c r="A204" s="29" t="str">
        <f>_xlfn.SWITCH('Landing View'!$I$2,$F$1,F204,$K$1,K204,$L$1,L204,$M$1,M204)</f>
        <v>Iron Man</v>
      </c>
      <c r="B204" s="24" t="s">
        <v>13</v>
      </c>
      <c r="C204" s="25">
        <v>44409</v>
      </c>
      <c r="D204" s="23">
        <f>IFERROR(VLOOKUP($I204,DATA_Contracts!$A$2:$I$150,4,FALSE),"")</f>
        <v>7951124</v>
      </c>
      <c r="E204" s="23" t="str">
        <f>IFERROR(VLOOKUP($I204,DATA_Contracts!$A$2:$I$150,5,FALSE),"")</f>
        <v>Secret Organizations</v>
      </c>
      <c r="F204" s="23" t="str">
        <f>IFERROR(VLOOKUP($I204,DATA_Contracts!$A$2:$I$150,6,FALSE),"")</f>
        <v>Organization</v>
      </c>
      <c r="G204" s="29">
        <f>IFERROR(VLOOKUP($I204,DATA_Contracts!$A$2:$I$150,2,FALSE),"")</f>
        <v>940302138</v>
      </c>
      <c r="H204" s="29" t="str">
        <f>IFERROR(VLOOKUP($I204,DATA_Contracts!$A$2:$I$150,3,FALSE),"")</f>
        <v>O-Force</v>
      </c>
      <c r="I204" s="24">
        <v>940302138</v>
      </c>
      <c r="J204" s="29" t="str">
        <f>IFERROR(VLOOKUP($I204,DATA_Contracts!$A$2:$I$150,3,FALSE),"")</f>
        <v>O-Force</v>
      </c>
      <c r="K204" s="29" t="str">
        <f>IFERROR(VLOOKUP($I204,DATA_Contracts!$A$2:$I$150,7,FALSE),"")</f>
        <v>5. Offensive Services</v>
      </c>
      <c r="L204" s="29" t="str">
        <f>IFERROR(VLOOKUP($I204,DATA_Contracts!$A$2:$I$150,8,FALSE),"")</f>
        <v>Political</v>
      </c>
      <c r="M204" s="29" t="str">
        <f>IFERROR(VLOOKUP($I204,DATA_Contracts!$A$2:$I$81,9,FALSE),"")</f>
        <v>Iron Man</v>
      </c>
      <c r="N204" s="23">
        <f t="shared" ca="1" si="40"/>
        <v>10</v>
      </c>
      <c r="O204" s="15">
        <f ca="1">DATA[[#This Row],[Revenue Plan]]*(RANDBETWEEN(5,50)/100)</f>
        <v>0.70000000000000007</v>
      </c>
      <c r="P204" s="29">
        <f t="shared" ca="1" si="45"/>
        <v>7.0000000000000007E-2</v>
      </c>
      <c r="Q204" s="24">
        <v>30</v>
      </c>
      <c r="R204" s="24">
        <v>2.1</v>
      </c>
      <c r="S204" s="29">
        <f t="shared" si="46"/>
        <v>7.0000000000000007E-2</v>
      </c>
      <c r="T204" s="29">
        <f t="shared" ca="1" si="43"/>
        <v>20</v>
      </c>
      <c r="U204" s="29">
        <f t="shared" ca="1" si="44"/>
        <v>1.4</v>
      </c>
    </row>
    <row r="205" spans="1:21" s="23" customFormat="1" x14ac:dyDescent="0.25">
      <c r="A205" s="29" t="str">
        <f>_xlfn.SWITCH('Landing View'!$I$2,$F$1,F205,$K$1,K205,$L$1,L205,$M$1,M205)</f>
        <v>Vision</v>
      </c>
      <c r="B205" s="24" t="s">
        <v>13</v>
      </c>
      <c r="C205" s="25">
        <v>44409</v>
      </c>
      <c r="D205" s="23">
        <f>IFERROR(VLOOKUP($I205,DATA_Contracts!$A$2:$I$150,4,FALSE),"")</f>
        <v>13605106</v>
      </c>
      <c r="E205" s="23" t="str">
        <f>IFERROR(VLOOKUP($I205,DATA_Contracts!$A$2:$I$150,5,FALSE),"")</f>
        <v>US Government</v>
      </c>
      <c r="F205" s="23" t="str">
        <f>IFERROR(VLOOKUP($I205,DATA_Contracts!$A$2:$I$150,6,FALSE),"")</f>
        <v>Government</v>
      </c>
      <c r="G205" s="29">
        <f>IFERROR(VLOOKUP($I205,DATA_Contracts!$A$2:$I$150,2,FALSE),"")</f>
        <v>940294522</v>
      </c>
      <c r="H205" s="29" t="str">
        <f>IFERROR(VLOOKUP($I205,DATA_Contracts!$A$2:$I$150,3,FALSE),"")</f>
        <v>Legion Of Galactic Guardians 2099 (Amalgam Comics)</v>
      </c>
      <c r="I205" s="32">
        <v>940294522</v>
      </c>
      <c r="J205" s="29" t="str">
        <f>IFERROR(VLOOKUP($I205,DATA_Contracts!$A$2:$I$150,3,FALSE),"")</f>
        <v>Legion Of Galactic Guardians 2099 (Amalgam Comics)</v>
      </c>
      <c r="K205" s="29" t="str">
        <f>IFERROR(VLOOKUP($I205,DATA_Contracts!$A$2:$I$150,7,FALSE),"")</f>
        <v>3. Dethrone tyranny</v>
      </c>
      <c r="L205" s="29" t="str">
        <f>IFERROR(VLOOKUP($I205,DATA_Contracts!$A$2:$I$150,8,FALSE),"")</f>
        <v>Political</v>
      </c>
      <c r="M205" s="29" t="str">
        <f>IFERROR(VLOOKUP($I205,DATA_Contracts!$A$2:$I$81,9,FALSE),"")</f>
        <v>Vision</v>
      </c>
      <c r="N205" s="23">
        <f t="shared" ca="1" si="40"/>
        <v>8</v>
      </c>
      <c r="O205" s="15">
        <f ca="1">DATA[[#This Row],[Revenue Plan]]*(RANDBETWEEN(5,50)/100)</f>
        <v>3.92</v>
      </c>
      <c r="P205" s="29">
        <f ca="1">IFERROR(O205/N205,0)</f>
        <v>0.49</v>
      </c>
      <c r="Q205" s="24">
        <v>46.811987038482499</v>
      </c>
      <c r="R205" s="24">
        <v>17.553332054160503</v>
      </c>
      <c r="S205" s="29">
        <f>IFERROR(R205/Q205,0)</f>
        <v>0.37497515411449039</v>
      </c>
      <c r="T205" s="29">
        <f t="shared" ca="1" si="43"/>
        <v>38.811987038482499</v>
      </c>
      <c r="U205" s="29">
        <f t="shared" ca="1" si="44"/>
        <v>13.633332054160503</v>
      </c>
    </row>
    <row r="206" spans="1:21" x14ac:dyDescent="0.25">
      <c r="A206" s="29" t="str">
        <f>_xlfn.SWITCH('Landing View'!$I$2,$F$1,F206,$K$1,K206,$L$1,L206,$M$1,M206)</f>
        <v>Hulk</v>
      </c>
      <c r="B206" s="24" t="s">
        <v>13</v>
      </c>
      <c r="C206" s="25">
        <v>44409</v>
      </c>
      <c r="D206" s="23">
        <f>IFERROR(VLOOKUP($I206,DATA_Contracts!$A$2:$I$150,4,FALSE),"")</f>
        <v>10058140</v>
      </c>
      <c r="E206" s="23" t="str">
        <f>IFERROR(VLOOKUP($I206,DATA_Contracts!$A$2:$I$150,5,FALSE),"")</f>
        <v>EU Government</v>
      </c>
      <c r="F206" s="23" t="str">
        <f>IFERROR(VLOOKUP($I206,DATA_Contracts!$A$2:$I$150,6,FALSE),"")</f>
        <v>Europe</v>
      </c>
      <c r="G206" s="29">
        <f>IFERROR(VLOOKUP($I206,DATA_Contracts!$A$2:$I$150,2,FALSE),"")</f>
        <v>940337336</v>
      </c>
      <c r="H206" s="29" t="str">
        <f>IFERROR(VLOOKUP($I206,DATA_Contracts!$A$2:$I$150,3,FALSE),"")</f>
        <v>Gods</v>
      </c>
      <c r="I206" s="24">
        <v>940324627</v>
      </c>
      <c r="J206" s="29" t="str">
        <f>IFERROR(VLOOKUP($I206,DATA_Contracts!$A$2:$I$150,3,FALSE),"")</f>
        <v>Gods</v>
      </c>
      <c r="K206" s="29" t="str">
        <f>IFERROR(VLOOKUP($I206,DATA_Contracts!$A$2:$I$150,7,FALSE),"")</f>
        <v>4. Defensive Services</v>
      </c>
      <c r="L206" s="29" t="str">
        <f>IFERROR(VLOOKUP($I206,DATA_Contracts!$A$2:$I$150,8,FALSE),"")</f>
        <v>Security</v>
      </c>
      <c r="M206" s="29" t="str">
        <f>IFERROR(VLOOKUP($I206,DATA_Contracts!$A$2:$I$81,9,FALSE),"")</f>
        <v>Hulk</v>
      </c>
      <c r="N206" s="23">
        <f t="shared" ca="1" si="40"/>
        <v>19</v>
      </c>
      <c r="O206" s="15">
        <f ca="1">DATA[[#This Row],[Revenue Plan]]*(RANDBETWEEN(5,50)/100)</f>
        <v>2.09</v>
      </c>
      <c r="P206" s="29">
        <f t="shared" ca="1" si="45"/>
        <v>0.10999999999999999</v>
      </c>
      <c r="Q206" s="24">
        <v>1585</v>
      </c>
      <c r="R206" s="24">
        <v>759</v>
      </c>
      <c r="S206" s="29">
        <f t="shared" si="46"/>
        <v>0.47886435331230282</v>
      </c>
      <c r="T206" s="29">
        <f t="shared" ca="1" si="43"/>
        <v>1566</v>
      </c>
      <c r="U206" s="29">
        <f t="shared" ca="1" si="44"/>
        <v>756.91</v>
      </c>
    </row>
    <row r="207" spans="1:21" x14ac:dyDescent="0.25">
      <c r="A207" s="29" t="str">
        <f>_xlfn.SWITCH('Landing View'!$I$2,$F$1,F207,$K$1,K207,$L$1,L207,$M$1,M207)</f>
        <v>Winter Soldier</v>
      </c>
      <c r="B207" s="24" t="s">
        <v>13</v>
      </c>
      <c r="C207" s="25">
        <v>44409</v>
      </c>
      <c r="D207" s="23">
        <f>IFERROR(VLOOKUP($I207,DATA_Contracts!$A$2:$I$150,4,FALSE),"")</f>
        <v>7951124</v>
      </c>
      <c r="E207" s="23" t="str">
        <f>IFERROR(VLOOKUP($I207,DATA_Contracts!$A$2:$I$150,5,FALSE),"")</f>
        <v>Secret Organizations</v>
      </c>
      <c r="F207" s="23" t="str">
        <f>IFERROR(VLOOKUP($I207,DATA_Contracts!$A$2:$I$150,6,FALSE),"")</f>
        <v>Organization</v>
      </c>
      <c r="G207" s="29">
        <f>IFERROR(VLOOKUP($I207,DATA_Contracts!$A$2:$I$150,2,FALSE),"")</f>
        <v>940292366</v>
      </c>
      <c r="H207" s="29" t="str">
        <f>IFERROR(VLOOKUP($I207,DATA_Contracts!$A$2:$I$150,3,FALSE),"")</f>
        <v>Special Executive</v>
      </c>
      <c r="I207" s="24">
        <v>940292366</v>
      </c>
      <c r="J207" s="29" t="str">
        <f>IFERROR(VLOOKUP($I207,DATA_Contracts!$A$2:$I$150,3,FALSE),"")</f>
        <v>Special Executive</v>
      </c>
      <c r="K207" s="29" t="str">
        <f>IFERROR(VLOOKUP($I207,DATA_Contracts!$A$2:$I$150,7,FALSE),"")</f>
        <v>5. Offensive Services</v>
      </c>
      <c r="L207" s="29" t="str">
        <f>IFERROR(VLOOKUP($I207,DATA_Contracts!$A$2:$I$150,8,FALSE),"")</f>
        <v>Political</v>
      </c>
      <c r="M207" s="29" t="str">
        <f>IFERROR(VLOOKUP($I207,DATA_Contracts!$A$2:$I$81,9,FALSE),"")</f>
        <v>Winter Soldier</v>
      </c>
      <c r="N207" s="23">
        <f t="shared" ca="1" si="40"/>
        <v>16</v>
      </c>
      <c r="O207" s="15">
        <f ca="1">DATA[[#This Row],[Revenue Plan]]*(RANDBETWEEN(5,50)/100)</f>
        <v>3.84</v>
      </c>
      <c r="P207" s="29">
        <f t="shared" ca="1" si="45"/>
        <v>0.24</v>
      </c>
      <c r="Q207" s="24">
        <v>0</v>
      </c>
      <c r="R207" s="24">
        <v>-4.2300000000000004</v>
      </c>
      <c r="S207" s="29">
        <f t="shared" si="46"/>
        <v>0</v>
      </c>
      <c r="T207" s="29">
        <f t="shared" ca="1" si="43"/>
        <v>-16</v>
      </c>
      <c r="U207" s="29">
        <f t="shared" ca="1" si="44"/>
        <v>-8.07</v>
      </c>
    </row>
    <row r="208" spans="1:21" x14ac:dyDescent="0.25">
      <c r="A208" s="29" t="str">
        <f>_xlfn.SWITCH('Landing View'!$I$2,$F$1,F208,$K$1,K208,$L$1,L208,$M$1,M208)</f>
        <v>Captain America</v>
      </c>
      <c r="B208" s="24" t="s">
        <v>13</v>
      </c>
      <c r="C208" s="25">
        <v>44409</v>
      </c>
      <c r="D208" s="23">
        <f>IFERROR(VLOOKUP($I208,DATA_Contracts!$A$2:$I$150,4,FALSE),"")</f>
        <v>10051562</v>
      </c>
      <c r="E208" s="23" t="str">
        <f>IFERROR(VLOOKUP($I208,DATA_Contracts!$A$2:$I$150,5,FALSE),"")</f>
        <v>EU Government</v>
      </c>
      <c r="F208" s="23" t="str">
        <f>IFERROR(VLOOKUP($I208,DATA_Contracts!$A$2:$I$150,6,FALSE),"")</f>
        <v>Europe</v>
      </c>
      <c r="G208" s="29">
        <f>IFERROR(VLOOKUP($I208,DATA_Contracts!$A$2:$I$150,2,FALSE),"")</f>
        <v>940275849</v>
      </c>
      <c r="H208" s="29" t="str">
        <f>IFERROR(VLOOKUP($I208,DATA_Contracts!$A$2:$I$150,3,FALSE),"")</f>
        <v>Horsemen of Apocalypse</v>
      </c>
      <c r="I208" s="24">
        <v>940275849</v>
      </c>
      <c r="J208" s="29" t="str">
        <f>IFERROR(VLOOKUP($I208,DATA_Contracts!$A$2:$I$150,3,FALSE),"")</f>
        <v>Horsemen of Apocalypse</v>
      </c>
      <c r="K208" s="29" t="str">
        <f>IFERROR(VLOOKUP($I208,DATA_Contracts!$A$2:$I$150,7,FALSE),"")</f>
        <v>1. Friendly Neighborhood service</v>
      </c>
      <c r="L208" s="29" t="str">
        <f>IFERROR(VLOOKUP($I208,DATA_Contracts!$A$2:$I$150,8,FALSE),"")</f>
        <v>Political</v>
      </c>
      <c r="M208" s="29" t="str">
        <f>IFERROR(VLOOKUP($I208,DATA_Contracts!$A$2:$I$81,9,FALSE),"")</f>
        <v>Captain America</v>
      </c>
      <c r="N208" s="23">
        <f t="shared" ca="1" si="40"/>
        <v>35</v>
      </c>
      <c r="O208" s="15">
        <f ca="1">DATA[[#This Row],[Revenue Plan]]*(RANDBETWEEN(5,50)/100)</f>
        <v>9.8000000000000007</v>
      </c>
      <c r="P208" s="29">
        <f t="shared" ca="1" si="45"/>
        <v>0.28000000000000003</v>
      </c>
      <c r="Q208" s="24">
        <v>104.259303582773</v>
      </c>
      <c r="R208" s="24">
        <v>41.262674773185601</v>
      </c>
      <c r="S208" s="29">
        <f t="shared" si="46"/>
        <v>0.39576971411886092</v>
      </c>
      <c r="T208" s="29">
        <f t="shared" ca="1" si="43"/>
        <v>69.259303582773001</v>
      </c>
      <c r="U208" s="29">
        <f t="shared" ca="1" si="44"/>
        <v>31.462674773185601</v>
      </c>
    </row>
    <row r="209" spans="1:21" x14ac:dyDescent="0.25">
      <c r="A209" s="29" t="str">
        <f>_xlfn.SWITCH('Landing View'!$I$2,$F$1,F209,$K$1,K209,$L$1,L209,$M$1,M209)</f>
        <v>Captain America</v>
      </c>
      <c r="B209" s="24" t="s">
        <v>13</v>
      </c>
      <c r="C209" s="25">
        <v>44409</v>
      </c>
      <c r="D209" s="23">
        <f>IFERROR(VLOOKUP($I209,DATA_Contracts!$A$2:$I$150,4,FALSE),"")</f>
        <v>20028782</v>
      </c>
      <c r="E209" s="23" t="str">
        <f>IFERROR(VLOOKUP($I209,DATA_Contracts!$A$2:$I$150,5,FALSE),"")</f>
        <v>Earth Civilians</v>
      </c>
      <c r="F209" s="23" t="str">
        <f>IFERROR(VLOOKUP($I209,DATA_Contracts!$A$2:$I$150,6,FALSE),"")</f>
        <v>Civilians</v>
      </c>
      <c r="G209" s="29">
        <f>IFERROR(VLOOKUP($I209,DATA_Contracts!$A$2:$I$150,2,FALSE),"")</f>
        <v>940344401</v>
      </c>
      <c r="H209" s="29" t="str">
        <f>IFERROR(VLOOKUP($I209,DATA_Contracts!$A$2:$I$150,3,FALSE),"")</f>
        <v>The Called</v>
      </c>
      <c r="I209" s="24">
        <v>940344401</v>
      </c>
      <c r="J209" s="29" t="str">
        <f>IFERROR(VLOOKUP($I209,DATA_Contracts!$A$2:$I$150,3,FALSE),"")</f>
        <v>The Called</v>
      </c>
      <c r="K209" s="29" t="str">
        <f>IFERROR(VLOOKUP($I209,DATA_Contracts!$A$2:$I$150,7,FALSE),"")</f>
        <v>2. World Security</v>
      </c>
      <c r="L209" s="29" t="str">
        <f>IFERROR(VLOOKUP($I209,DATA_Contracts!$A$2:$I$150,8,FALSE),"")</f>
        <v>Security</v>
      </c>
      <c r="M209" s="29" t="str">
        <f>IFERROR(VLOOKUP($I209,DATA_Contracts!$A$2:$I$81,9,FALSE),"")</f>
        <v>Captain America</v>
      </c>
      <c r="N209" s="23">
        <f t="shared" ca="1" si="40"/>
        <v>10</v>
      </c>
      <c r="O209" s="15">
        <f ca="1">DATA[[#This Row],[Revenue Plan]]*(RANDBETWEEN(5,50)/100)</f>
        <v>5</v>
      </c>
      <c r="P209" s="29">
        <f t="shared" ca="1" si="45"/>
        <v>0.5</v>
      </c>
      <c r="Q209" s="24">
        <v>71.402672491154604</v>
      </c>
      <c r="R209" s="24">
        <v>34.883785850710701</v>
      </c>
      <c r="S209" s="29">
        <f t="shared" si="46"/>
        <v>0.48855014292402182</v>
      </c>
      <c r="T209" s="29">
        <f t="shared" ca="1" si="43"/>
        <v>61.402672491154604</v>
      </c>
      <c r="U209" s="29">
        <f t="shared" ca="1" si="44"/>
        <v>29.883785850710701</v>
      </c>
    </row>
    <row r="210" spans="1:21" x14ac:dyDescent="0.25">
      <c r="A210" s="29" t="str">
        <f>_xlfn.SWITCH('Landing View'!$I$2,$F$1,F210,$K$1,K210,$L$1,L210,$M$1,M210)</f>
        <v>Iron Man</v>
      </c>
      <c r="B210" s="24" t="s">
        <v>13</v>
      </c>
      <c r="C210" s="25">
        <v>44409</v>
      </c>
      <c r="D210" s="23">
        <f>IFERROR(VLOOKUP($I210,DATA_Contracts!$A$2:$I$150,4,FALSE),"")</f>
        <v>20028782</v>
      </c>
      <c r="E210" s="23" t="str">
        <f>IFERROR(VLOOKUP($I210,DATA_Contracts!$A$2:$I$150,5,FALSE),"")</f>
        <v>Earth Civilians</v>
      </c>
      <c r="F210" s="23" t="str">
        <f>IFERROR(VLOOKUP($I210,DATA_Contracts!$A$2:$I$150,6,FALSE),"")</f>
        <v>Civilians</v>
      </c>
      <c r="G210" s="29">
        <f>IFERROR(VLOOKUP($I210,DATA_Contracts!$A$2:$I$150,2,FALSE),"")</f>
        <v>940352209</v>
      </c>
      <c r="H210" s="29" t="str">
        <f>IFERROR(VLOOKUP($I210,DATA_Contracts!$A$2:$I$150,3,FALSE),"")</f>
        <v>Howling Commandos (Sgt. Fury)</v>
      </c>
      <c r="I210" s="24">
        <v>940352209</v>
      </c>
      <c r="J210" s="29" t="str">
        <f>IFERROR(VLOOKUP($I210,DATA_Contracts!$A$2:$I$150,3,FALSE),"")</f>
        <v>Howling Commandos (Sgt. Fury)</v>
      </c>
      <c r="K210" s="29" t="str">
        <f>IFERROR(VLOOKUP($I210,DATA_Contracts!$A$2:$I$150,7,FALSE),"")</f>
        <v>2. World Security</v>
      </c>
      <c r="L210" s="29" t="str">
        <f>IFERROR(VLOOKUP($I210,DATA_Contracts!$A$2:$I$150,8,FALSE),"")</f>
        <v>Security</v>
      </c>
      <c r="M210" s="29" t="str">
        <f>IFERROR(VLOOKUP($I210,DATA_Contracts!$A$2:$I$81,9,FALSE),"")</f>
        <v>Iron Man</v>
      </c>
      <c r="N210" s="23">
        <f t="shared" ca="1" si="40"/>
        <v>14</v>
      </c>
      <c r="O210" s="15">
        <f ca="1">DATA[[#This Row],[Revenue Plan]]*(RANDBETWEEN(5,50)/100)</f>
        <v>4.34</v>
      </c>
      <c r="P210" s="29">
        <f t="shared" ca="1" si="45"/>
        <v>0.31</v>
      </c>
      <c r="Q210" s="24">
        <v>15.4771869190378</v>
      </c>
      <c r="R210" s="24">
        <v>5.4792100647858994</v>
      </c>
      <c r="S210" s="29">
        <f t="shared" si="46"/>
        <v>0.35401847205490339</v>
      </c>
      <c r="T210" s="29">
        <f t="shared" ca="1" si="43"/>
        <v>1.4771869190378002</v>
      </c>
      <c r="U210" s="29">
        <f t="shared" ca="1" si="44"/>
        <v>1.1392100647858996</v>
      </c>
    </row>
    <row r="211" spans="1:21" x14ac:dyDescent="0.25">
      <c r="A211" s="29" t="str">
        <f>_xlfn.SWITCH('Landing View'!$I$2,$F$1,F211,$K$1,K211,$L$1,L211,$M$1,M211)</f>
        <v>Other</v>
      </c>
      <c r="B211" s="24" t="s">
        <v>13</v>
      </c>
      <c r="C211" s="25">
        <v>44409</v>
      </c>
      <c r="D211" s="23">
        <f>IFERROR(VLOOKUP($I211,DATA_Contracts!$A$2:$I$150,4,FALSE),"")</f>
        <v>20028782</v>
      </c>
      <c r="E211" s="23" t="str">
        <f>IFERROR(VLOOKUP($I211,DATA_Contracts!$A$2:$I$150,5,FALSE),"")</f>
        <v>Earth Civilians</v>
      </c>
      <c r="F211" s="23" t="str">
        <f>IFERROR(VLOOKUP($I211,DATA_Contracts!$A$2:$I$150,6,FALSE),"")</f>
        <v>Civilians</v>
      </c>
      <c r="G211" s="29">
        <f>IFERROR(VLOOKUP($I211,DATA_Contracts!$A$2:$I$150,2,FALSE),"")</f>
        <v>940314339</v>
      </c>
      <c r="H211" s="29" t="str">
        <f>IFERROR(VLOOKUP($I211,DATA_Contracts!$A$2:$I$150,3,FALSE),"")</f>
        <v>U-Foes</v>
      </c>
      <c r="I211" s="24">
        <v>940349816</v>
      </c>
      <c r="J211" s="29" t="str">
        <f>IFERROR(VLOOKUP($I211,DATA_Contracts!$A$2:$I$150,3,FALSE),"")</f>
        <v>U-Foes</v>
      </c>
      <c r="K211" s="29" t="str">
        <f>IFERROR(VLOOKUP($I211,DATA_Contracts!$A$2:$I$150,7,FALSE),"")</f>
        <v>2. World Security</v>
      </c>
      <c r="L211" s="29" t="str">
        <f>IFERROR(VLOOKUP($I211,DATA_Contracts!$A$2:$I$150,8,FALSE),"")</f>
        <v>Security</v>
      </c>
      <c r="M211" s="29" t="str">
        <f>IFERROR(VLOOKUP($I211,DATA_Contracts!$A$2:$I$81,9,FALSE),"")</f>
        <v>Other</v>
      </c>
      <c r="N211" s="23">
        <f t="shared" ca="1" si="40"/>
        <v>27</v>
      </c>
      <c r="O211" s="15">
        <f ca="1">DATA[[#This Row],[Revenue Plan]]*(RANDBETWEEN(5,50)/100)</f>
        <v>8.1</v>
      </c>
      <c r="P211" s="29">
        <f t="shared" ca="1" si="45"/>
        <v>0.3</v>
      </c>
      <c r="Q211" s="24">
        <v>27.73315870635853</v>
      </c>
      <c r="R211" s="24">
        <v>-4.2415801546940415</v>
      </c>
      <c r="S211" s="29">
        <f t="shared" si="46"/>
        <v>-0.15294255514145785</v>
      </c>
      <c r="T211" s="29">
        <f t="shared" ca="1" si="43"/>
        <v>0.73315870635853031</v>
      </c>
      <c r="U211" s="29">
        <f t="shared" ca="1" si="44"/>
        <v>-12.341580154694041</v>
      </c>
    </row>
    <row r="212" spans="1:21" x14ac:dyDescent="0.25">
      <c r="A212" s="29" t="str">
        <f>_xlfn.SWITCH('Landing View'!$I$2,$F$1,F212,$K$1,K212,$L$1,L212,$M$1,M212)</f>
        <v>Black Widow</v>
      </c>
      <c r="B212" s="24" t="s">
        <v>13</v>
      </c>
      <c r="C212" s="25">
        <v>44409</v>
      </c>
      <c r="D212" s="23">
        <f>IFERROR(VLOOKUP($I212,DATA_Contracts!$A$2:$I$150,4,FALSE),"")</f>
        <v>13605106</v>
      </c>
      <c r="E212" s="23" t="str">
        <f>IFERROR(VLOOKUP($I212,DATA_Contracts!$A$2:$I$150,5,FALSE),"")</f>
        <v>US Government</v>
      </c>
      <c r="F212" s="23" t="str">
        <f>IFERROR(VLOOKUP($I212,DATA_Contracts!$A$2:$I$150,6,FALSE),"")</f>
        <v>Government</v>
      </c>
      <c r="G212" s="29">
        <f>IFERROR(VLOOKUP($I212,DATA_Contracts!$A$2:$I$150,2,FALSE),"")</f>
        <v>940366122</v>
      </c>
      <c r="H212" s="29" t="str">
        <f>IFERROR(VLOOKUP($I212,DATA_Contracts!$A$2:$I$150,3,FALSE),"")</f>
        <v>Femizons</v>
      </c>
      <c r="I212" s="24">
        <v>940366122</v>
      </c>
      <c r="J212" s="29" t="str">
        <f>IFERROR(VLOOKUP($I212,DATA_Contracts!$A$2:$I$150,3,FALSE),"")</f>
        <v>Femizons</v>
      </c>
      <c r="K212" s="29" t="str">
        <f>IFERROR(VLOOKUP($I212,DATA_Contracts!$A$2:$I$150,7,FALSE),"")</f>
        <v>3. Dethrone tyranny</v>
      </c>
      <c r="L212" s="29" t="str">
        <f>IFERROR(VLOOKUP($I212,DATA_Contracts!$A$2:$I$150,8,FALSE),"")</f>
        <v>Political</v>
      </c>
      <c r="M212" s="29" t="str">
        <f>IFERROR(VLOOKUP($I212,DATA_Contracts!$A$2:$I$81,9,FALSE),"")</f>
        <v>Black Widow</v>
      </c>
      <c r="N212" s="23">
        <f t="shared" ca="1" si="40"/>
        <v>24</v>
      </c>
      <c r="O212" s="15">
        <f ca="1">DATA[[#This Row],[Revenue Plan]]*(RANDBETWEEN(5,50)/100)</f>
        <v>8.3999999999999986</v>
      </c>
      <c r="P212" s="29">
        <f t="shared" ca="1" si="45"/>
        <v>0.34999999999999992</v>
      </c>
      <c r="Q212" s="24">
        <v>124.05256</v>
      </c>
      <c r="R212" s="24">
        <v>38.86</v>
      </c>
      <c r="S212" s="29">
        <f t="shared" si="46"/>
        <v>0.31325431736354331</v>
      </c>
      <c r="T212" s="29">
        <f t="shared" ca="1" si="43"/>
        <v>100.05256</v>
      </c>
      <c r="U212" s="29">
        <f t="shared" ca="1" si="44"/>
        <v>30.46</v>
      </c>
    </row>
    <row r="213" spans="1:21" x14ac:dyDescent="0.25">
      <c r="A213" s="29" t="str">
        <f>_xlfn.SWITCH('Landing View'!$I$2,$F$1,F213,$K$1,K213,$L$1,L213,$M$1,M213)</f>
        <v>Black Widow</v>
      </c>
      <c r="B213" s="24" t="s">
        <v>13</v>
      </c>
      <c r="C213" s="25">
        <v>44409</v>
      </c>
      <c r="D213" s="23">
        <f>IFERROR(VLOOKUP($I213,DATA_Contracts!$A$2:$I$150,4,FALSE),"")</f>
        <v>13605106</v>
      </c>
      <c r="E213" s="23" t="str">
        <f>IFERROR(VLOOKUP($I213,DATA_Contracts!$A$2:$I$150,5,FALSE),"")</f>
        <v>US Government</v>
      </c>
      <c r="F213" s="23" t="str">
        <f>IFERROR(VLOOKUP($I213,DATA_Contracts!$A$2:$I$150,6,FALSE),"")</f>
        <v>Government</v>
      </c>
      <c r="G213" s="29">
        <f>IFERROR(VLOOKUP($I213,DATA_Contracts!$A$2:$I$150,2,FALSE),"")</f>
        <v>940330869</v>
      </c>
      <c r="H213" s="29" t="str">
        <f>IFERROR(VLOOKUP($I213,DATA_Contracts!$A$2:$I$150,3,FALSE),"")</f>
        <v>Starforce</v>
      </c>
      <c r="I213" s="24">
        <v>940330869</v>
      </c>
      <c r="J213" s="29" t="str">
        <f>IFERROR(VLOOKUP($I213,DATA_Contracts!$A$2:$I$150,3,FALSE),"")</f>
        <v>Starforce</v>
      </c>
      <c r="K213" s="29" t="str">
        <f>IFERROR(VLOOKUP($I213,DATA_Contracts!$A$2:$I$150,7,FALSE),"")</f>
        <v>3. Dethrone tyranny</v>
      </c>
      <c r="L213" s="29" t="str">
        <f>IFERROR(VLOOKUP($I213,DATA_Contracts!$A$2:$I$150,8,FALSE),"")</f>
        <v>Political</v>
      </c>
      <c r="M213" s="29" t="str">
        <f>IFERROR(VLOOKUP($I213,DATA_Contracts!$A$2:$I$81,9,FALSE),"")</f>
        <v>Black Widow</v>
      </c>
      <c r="N213" s="23">
        <f t="shared" ca="1" si="40"/>
        <v>20</v>
      </c>
      <c r="O213" s="15">
        <f ca="1">DATA[[#This Row],[Revenue Plan]]*(RANDBETWEEN(5,50)/100)</f>
        <v>10</v>
      </c>
      <c r="P213" s="29">
        <f t="shared" ca="1" si="45"/>
        <v>0.5</v>
      </c>
      <c r="Q213" s="24">
        <v>0</v>
      </c>
      <c r="R213" s="24">
        <v>-58.977152099999998</v>
      </c>
      <c r="S213" s="29">
        <f t="shared" si="46"/>
        <v>0</v>
      </c>
      <c r="T213" s="29">
        <f t="shared" ca="1" si="43"/>
        <v>-20</v>
      </c>
      <c r="U213" s="29">
        <f t="shared" ca="1" si="44"/>
        <v>-68.977152099999998</v>
      </c>
    </row>
    <row r="214" spans="1:21" x14ac:dyDescent="0.25">
      <c r="A214" s="29" t="str">
        <f>_xlfn.SWITCH('Landing View'!$I$2,$F$1,F214,$K$1,K214,$L$1,L214,$M$1,M214)</f>
        <v>Wonder Woman</v>
      </c>
      <c r="B214" s="24" t="s">
        <v>13</v>
      </c>
      <c r="C214" s="25">
        <v>44409</v>
      </c>
      <c r="D214" s="23">
        <f>IFERROR(VLOOKUP($I214,DATA_Contracts!$A$2:$I$150,4,FALSE),"")</f>
        <v>7951124</v>
      </c>
      <c r="E214" s="23" t="str">
        <f>IFERROR(VLOOKUP($I214,DATA_Contracts!$A$2:$I$150,5,FALSE),"")</f>
        <v>Secret Organizations</v>
      </c>
      <c r="F214" s="23" t="str">
        <f>IFERROR(VLOOKUP($I214,DATA_Contracts!$A$2:$I$150,6,FALSE),"")</f>
        <v>Organization</v>
      </c>
      <c r="G214" s="29">
        <f>IFERROR(VLOOKUP($I214,DATA_Contracts!$A$2:$I$150,2,FALSE),"")</f>
        <v>940327951</v>
      </c>
      <c r="H214" s="29" t="str">
        <f>IFERROR(VLOOKUP($I214,DATA_Contracts!$A$2:$I$150,3,FALSE),"")</f>
        <v>The Strangers (Ultraverse)</v>
      </c>
      <c r="I214" s="24">
        <v>940327951</v>
      </c>
      <c r="J214" s="29" t="str">
        <f>IFERROR(VLOOKUP($I214,DATA_Contracts!$A$2:$I$150,3,FALSE),"")</f>
        <v>The Strangers (Ultraverse)</v>
      </c>
      <c r="K214" s="29" t="str">
        <f>IFERROR(VLOOKUP($I214,DATA_Contracts!$A$2:$I$150,7,FALSE),"")</f>
        <v>1. Friendly Neighborhood service</v>
      </c>
      <c r="L214" s="29" t="str">
        <f>IFERROR(VLOOKUP($I214,DATA_Contracts!$A$2:$I$150,8,FALSE),"")</f>
        <v>Political</v>
      </c>
      <c r="M214" s="29" t="str">
        <f>IFERROR(VLOOKUP($I214,DATA_Contracts!$A$2:$I$81,9,FALSE),"")</f>
        <v>Wonder Woman</v>
      </c>
      <c r="N214" s="23">
        <f t="shared" ref="N214:N254" ca="1" si="47">RANDBETWEEN(5,35)</f>
        <v>7</v>
      </c>
      <c r="O214" s="15">
        <f ca="1">DATA[[#This Row],[Revenue Plan]]*(RANDBETWEEN(5,50)/100)</f>
        <v>1.33</v>
      </c>
      <c r="P214" s="29">
        <f t="shared" ca="1" si="45"/>
        <v>0.19</v>
      </c>
      <c r="Q214" s="24">
        <v>40.363999999999997</v>
      </c>
      <c r="R214" s="24">
        <v>18.287406598938897</v>
      </c>
      <c r="S214" s="29">
        <f t="shared" si="46"/>
        <v>0.45306229806111631</v>
      </c>
      <c r="T214" s="29">
        <f t="shared" ca="1" si="43"/>
        <v>33.363999999999997</v>
      </c>
      <c r="U214" s="29">
        <f t="shared" ca="1" si="44"/>
        <v>16.957406598938896</v>
      </c>
    </row>
    <row r="215" spans="1:21" x14ac:dyDescent="0.25">
      <c r="A215" s="29" t="str">
        <f>_xlfn.SWITCH('Landing View'!$I$2,$F$1,F215,$K$1,K215,$L$1,L215,$M$1,M215)</f>
        <v>Captain America</v>
      </c>
      <c r="B215" s="24" t="s">
        <v>13</v>
      </c>
      <c r="C215" s="25">
        <v>44409</v>
      </c>
      <c r="D215" s="23">
        <f>IFERROR(VLOOKUP($I215,DATA_Contracts!$A$2:$I$150,4,FALSE),"")</f>
        <v>10051562</v>
      </c>
      <c r="E215" s="23" t="str">
        <f>IFERROR(VLOOKUP($I215,DATA_Contracts!$A$2:$I$150,5,FALSE),"")</f>
        <v>EU Government</v>
      </c>
      <c r="F215" s="23" t="str">
        <f>IFERROR(VLOOKUP($I215,DATA_Contracts!$A$2:$I$150,6,FALSE),"")</f>
        <v>Europe</v>
      </c>
      <c r="G215" s="29">
        <f>IFERROR(VLOOKUP($I215,DATA_Contracts!$A$2:$I$150,2,FALSE),"")</f>
        <v>940327469</v>
      </c>
      <c r="H215" s="29" t="str">
        <f>IFERROR(VLOOKUP($I215,DATA_Contracts!$A$2:$I$150,3,FALSE),"")</f>
        <v>Vanguard</v>
      </c>
      <c r="I215" s="24">
        <v>940327469</v>
      </c>
      <c r="J215" s="29" t="str">
        <f>IFERROR(VLOOKUP($I215,DATA_Contracts!$A$2:$I$150,3,FALSE),"")</f>
        <v>Vanguard</v>
      </c>
      <c r="K215" s="29" t="str">
        <f>IFERROR(VLOOKUP($I215,DATA_Contracts!$A$2:$I$150,7,FALSE),"")</f>
        <v>1. Friendly Neighborhood service</v>
      </c>
      <c r="L215" s="29" t="str">
        <f>IFERROR(VLOOKUP($I215,DATA_Contracts!$A$2:$I$150,8,FALSE),"")</f>
        <v>Political</v>
      </c>
      <c r="M215" s="29" t="str">
        <f>IFERROR(VLOOKUP($I215,DATA_Contracts!$A$2:$I$81,9,FALSE),"")</f>
        <v>Captain America</v>
      </c>
      <c r="N215" s="23">
        <f t="shared" ca="1" si="47"/>
        <v>33</v>
      </c>
      <c r="O215" s="15">
        <f ca="1">DATA[[#This Row],[Revenue Plan]]*(RANDBETWEEN(5,50)/100)</f>
        <v>10.56</v>
      </c>
      <c r="P215" s="29">
        <f t="shared" ca="1" si="45"/>
        <v>0.32</v>
      </c>
      <c r="Q215" s="24">
        <v>26.039000000000001</v>
      </c>
      <c r="R215" s="24">
        <v>11.355794727108499</v>
      </c>
      <c r="S215" s="29">
        <f t="shared" si="46"/>
        <v>0.43610717489567569</v>
      </c>
      <c r="T215" s="29">
        <f t="shared" ca="1" si="43"/>
        <v>-6.9609999999999985</v>
      </c>
      <c r="U215" s="29">
        <f t="shared" ca="1" si="44"/>
        <v>0.79579472710849863</v>
      </c>
    </row>
    <row r="216" spans="1:21" s="23" customFormat="1" x14ac:dyDescent="0.25">
      <c r="A216" s="29" t="str">
        <f>_xlfn.SWITCH('Landing View'!$I$2,$F$1,F216,$K$1,K216,$L$1,L216,$M$1,M216)</f>
        <v>Captain America</v>
      </c>
      <c r="B216" s="24" t="s">
        <v>13</v>
      </c>
      <c r="C216" s="25">
        <v>44409</v>
      </c>
      <c r="D216" s="23">
        <f>IFERROR(VLOOKUP($I216,DATA_Contracts!$A$2:$I$150,4,FALSE),"")</f>
        <v>10051562</v>
      </c>
      <c r="E216" s="23" t="str">
        <f>IFERROR(VLOOKUP($I216,DATA_Contracts!$A$2:$I$150,5,FALSE),"")</f>
        <v>EU Government</v>
      </c>
      <c r="F216" s="23" t="str">
        <f>IFERROR(VLOOKUP($I216,DATA_Contracts!$A$2:$I$150,6,FALSE),"")</f>
        <v>Europe</v>
      </c>
      <c r="G216" s="29">
        <f>IFERROR(VLOOKUP($I216,DATA_Contracts!$A$2:$I$150,2,FALSE),"")</f>
        <v>940353189</v>
      </c>
      <c r="H216" s="29" t="str">
        <f>IFERROR(VLOOKUP($I216,DATA_Contracts!$A$2:$I$150,3,FALSE),"")</f>
        <v>Psionex</v>
      </c>
      <c r="I216" s="24">
        <v>940353189</v>
      </c>
      <c r="J216" s="29" t="str">
        <f>IFERROR(VLOOKUP($I216,DATA_Contracts!$A$2:$I$150,3,FALSE),"")</f>
        <v>Psionex</v>
      </c>
      <c r="K216" s="29" t="str">
        <f>IFERROR(VLOOKUP($I216,DATA_Contracts!$A$2:$I$150,7,FALSE),"")</f>
        <v>2. World Security</v>
      </c>
      <c r="L216" s="29" t="str">
        <f>IFERROR(VLOOKUP($I216,DATA_Contracts!$A$2:$I$150,8,FALSE),"")</f>
        <v>Security</v>
      </c>
      <c r="M216" s="29" t="str">
        <f>IFERROR(VLOOKUP($I216,DATA_Contracts!$A$2:$I$81,9,FALSE),"")</f>
        <v>Captain America</v>
      </c>
      <c r="N216" s="23">
        <f t="shared" ca="1" si="47"/>
        <v>20</v>
      </c>
      <c r="O216" s="15">
        <f ca="1">DATA[[#This Row],[Revenue Plan]]*(RANDBETWEEN(5,50)/100)</f>
        <v>4.6000000000000005</v>
      </c>
      <c r="P216" s="29">
        <f ca="1">IFERROR(O216/N216,0)</f>
        <v>0.23000000000000004</v>
      </c>
      <c r="Q216" s="24">
        <v>39.7764661938714</v>
      </c>
      <c r="R216" s="24">
        <v>11.2893116851918</v>
      </c>
      <c r="S216" s="29">
        <f>IFERROR(R216/Q216,0)</f>
        <v>0.28381886993599276</v>
      </c>
      <c r="T216" s="29">
        <f t="shared" ca="1" si="43"/>
        <v>19.7764661938714</v>
      </c>
      <c r="U216" s="29">
        <f t="shared" ca="1" si="44"/>
        <v>6.6893116851917993</v>
      </c>
    </row>
    <row r="217" spans="1:21" x14ac:dyDescent="0.25">
      <c r="A217" s="29" t="str">
        <f>_xlfn.SWITCH('Landing View'!$I$2,$F$1,F217,$K$1,K217,$L$1,L217,$M$1,M217)</f>
        <v>Iron Man</v>
      </c>
      <c r="B217" s="24" t="s">
        <v>13</v>
      </c>
      <c r="C217" s="25">
        <v>44409</v>
      </c>
      <c r="D217" s="23">
        <f>IFERROR(VLOOKUP($I217,DATA_Contracts!$A$2:$I$150,4,FALSE),"")</f>
        <v>20028782</v>
      </c>
      <c r="E217" s="23" t="str">
        <f>IFERROR(VLOOKUP($I217,DATA_Contracts!$A$2:$I$150,5,FALSE),"")</f>
        <v>Earth Civilians</v>
      </c>
      <c r="F217" s="23" t="str">
        <f>IFERROR(VLOOKUP($I217,DATA_Contracts!$A$2:$I$150,6,FALSE),"")</f>
        <v>Civilians</v>
      </c>
      <c r="G217" s="29">
        <f>IFERROR(VLOOKUP($I217,DATA_Contracts!$A$2:$I$150,2,FALSE),"")</f>
        <v>940352208</v>
      </c>
      <c r="H217" s="29" t="str">
        <f>IFERROR(VLOOKUP($I217,DATA_Contracts!$A$2:$I$150,3,FALSE),"")</f>
        <v>New Men</v>
      </c>
      <c r="I217" s="24">
        <v>940352208</v>
      </c>
      <c r="J217" s="29" t="str">
        <f>IFERROR(VLOOKUP($I217,DATA_Contracts!$A$2:$I$150,3,FALSE),"")</f>
        <v>New Men</v>
      </c>
      <c r="K217" s="29" t="str">
        <f>IFERROR(VLOOKUP($I217,DATA_Contracts!$A$2:$I$150,7,FALSE),"")</f>
        <v>2. World Security</v>
      </c>
      <c r="L217" s="29" t="str">
        <f>IFERROR(VLOOKUP($I217,DATA_Contracts!$A$2:$I$150,8,FALSE),"")</f>
        <v>Security</v>
      </c>
      <c r="M217" s="29" t="str">
        <f>IFERROR(VLOOKUP($I217,DATA_Contracts!$A$2:$I$81,9,FALSE),"")</f>
        <v>Iron Man</v>
      </c>
      <c r="N217" s="23">
        <f t="shared" ca="1" si="47"/>
        <v>6</v>
      </c>
      <c r="O217" s="15">
        <f ca="1">DATA[[#This Row],[Revenue Plan]]*(RANDBETWEEN(5,50)/100)</f>
        <v>1.44</v>
      </c>
      <c r="P217" s="29">
        <f t="shared" ca="1" si="45"/>
        <v>0.24</v>
      </c>
      <c r="Q217" s="24">
        <v>0</v>
      </c>
      <c r="R217" s="24">
        <v>-1.1827334</v>
      </c>
      <c r="S217" s="29">
        <f t="shared" si="46"/>
        <v>0</v>
      </c>
      <c r="T217" s="29">
        <f t="shared" ca="1" si="43"/>
        <v>-6</v>
      </c>
      <c r="U217" s="29">
        <f t="shared" ca="1" si="44"/>
        <v>-2.6227334</v>
      </c>
    </row>
    <row r="218" spans="1:21" x14ac:dyDescent="0.25">
      <c r="A218" s="29" t="str">
        <f>_xlfn.SWITCH('Landing View'!$I$2,$F$1,F218,$K$1,K218,$L$1,L218,$M$1,M218)</f>
        <v>Captain America</v>
      </c>
      <c r="B218" s="24" t="s">
        <v>13</v>
      </c>
      <c r="C218" s="25">
        <v>44409</v>
      </c>
      <c r="D218" s="23">
        <f>IFERROR(VLOOKUP($I218,DATA_Contracts!$A$2:$I$150,4,FALSE),"")</f>
        <v>7847054</v>
      </c>
      <c r="E218" s="23" t="str">
        <f>IFERROR(VLOOKUP($I218,DATA_Contracts!$A$2:$I$150,5,FALSE),"")</f>
        <v>Public Organization</v>
      </c>
      <c r="F218" s="23" t="str">
        <f>IFERROR(VLOOKUP($I218,DATA_Contracts!$A$2:$I$150,6,FALSE),"")</f>
        <v>Organization</v>
      </c>
      <c r="G218" s="29">
        <f>IFERROR(VLOOKUP($I218,DATA_Contracts!$A$2:$I$150,2,FALSE),"")</f>
        <v>940260590</v>
      </c>
      <c r="H218" s="29" t="str">
        <f>IFERROR(VLOOKUP($I218,DATA_Contracts!$A$2:$I$150,3,FALSE),"")</f>
        <v>The Hellbent</v>
      </c>
      <c r="I218" s="24">
        <v>940260590</v>
      </c>
      <c r="J218" s="29" t="str">
        <f>IFERROR(VLOOKUP($I218,DATA_Contracts!$A$2:$I$150,3,FALSE),"")</f>
        <v>The Hellbent</v>
      </c>
      <c r="K218" s="29" t="str">
        <f>IFERROR(VLOOKUP($I218,DATA_Contracts!$A$2:$I$150,7,FALSE),"")</f>
        <v>2. World Security</v>
      </c>
      <c r="L218" s="29" t="str">
        <f>IFERROR(VLOOKUP($I218,DATA_Contracts!$A$2:$I$150,8,FALSE),"")</f>
        <v>Security</v>
      </c>
      <c r="M218" s="29" t="str">
        <f>IFERROR(VLOOKUP($I218,DATA_Contracts!$A$2:$I$81,9,FALSE),"")</f>
        <v>Captain America</v>
      </c>
      <c r="N218" s="23">
        <f t="shared" ca="1" si="47"/>
        <v>8</v>
      </c>
      <c r="O218" s="15">
        <f ca="1">DATA[[#This Row],[Revenue Plan]]*(RANDBETWEEN(5,50)/100)</f>
        <v>1.04</v>
      </c>
      <c r="P218" s="29">
        <f t="shared" ca="1" si="45"/>
        <v>0.13</v>
      </c>
      <c r="Q218" s="24">
        <v>0</v>
      </c>
      <c r="R218" s="24">
        <v>-13.3725244</v>
      </c>
      <c r="S218" s="29">
        <f t="shared" si="46"/>
        <v>0</v>
      </c>
      <c r="T218" s="29">
        <f t="shared" ca="1" si="43"/>
        <v>-8</v>
      </c>
      <c r="U218" s="29">
        <f t="shared" ca="1" si="44"/>
        <v>-14.412524399999999</v>
      </c>
    </row>
    <row r="219" spans="1:21" x14ac:dyDescent="0.25">
      <c r="A219" s="29" t="str">
        <f>_xlfn.SWITCH('Landing View'!$I$2,$F$1,F219,$K$1,K219,$L$1,L219,$M$1,M219)</f>
        <v>Captain America</v>
      </c>
      <c r="B219" s="24" t="s">
        <v>13</v>
      </c>
      <c r="C219" s="25">
        <v>44409</v>
      </c>
      <c r="D219" s="23">
        <f>IFERROR(VLOOKUP($I219,DATA_Contracts!$A$2:$I$150,4,FALSE),"")</f>
        <v>10051562</v>
      </c>
      <c r="E219" s="23" t="str">
        <f>IFERROR(VLOOKUP($I219,DATA_Contracts!$A$2:$I$150,5,FALSE),"")</f>
        <v>EU Government</v>
      </c>
      <c r="F219" s="23" t="str">
        <f>IFERROR(VLOOKUP($I219,DATA_Contracts!$A$2:$I$150,6,FALSE),"")</f>
        <v>Europe</v>
      </c>
      <c r="G219" s="29">
        <f>IFERROR(VLOOKUP($I219,DATA_Contracts!$A$2:$I$150,2,FALSE),"")</f>
        <v>940365112</v>
      </c>
      <c r="H219" s="29" t="str">
        <f>IFERROR(VLOOKUP($I219,DATA_Contracts!$A$2:$I$150,3,FALSE),"")</f>
        <v>Daily Globe</v>
      </c>
      <c r="I219" s="24">
        <v>940365112</v>
      </c>
      <c r="J219" s="29" t="str">
        <f>IFERROR(VLOOKUP($I219,DATA_Contracts!$A$2:$I$150,3,FALSE),"")</f>
        <v>Daily Globe</v>
      </c>
      <c r="K219" s="29" t="str">
        <f>IFERROR(VLOOKUP($I219,DATA_Contracts!$A$2:$I$150,7,FALSE),"")</f>
        <v>1. Friendly Neighborhood service</v>
      </c>
      <c r="L219" s="29" t="str">
        <f>IFERROR(VLOOKUP($I219,DATA_Contracts!$A$2:$I$150,8,FALSE),"")</f>
        <v>Political</v>
      </c>
      <c r="M219" s="29" t="str">
        <f>IFERROR(VLOOKUP($I219,DATA_Contracts!$A$2:$I$81,9,FALSE),"")</f>
        <v>Captain America</v>
      </c>
      <c r="N219" s="23">
        <f t="shared" ca="1" si="47"/>
        <v>12</v>
      </c>
      <c r="O219" s="15">
        <f ca="1">DATA[[#This Row],[Revenue Plan]]*(RANDBETWEEN(5,50)/100)</f>
        <v>4.1999999999999993</v>
      </c>
      <c r="P219" s="29">
        <f t="shared" ca="1" si="45"/>
        <v>0.34999999999999992</v>
      </c>
      <c r="Q219" s="24">
        <v>37.820929366951106</v>
      </c>
      <c r="R219" s="24">
        <v>17.8962381330706</v>
      </c>
      <c r="S219" s="29">
        <f t="shared" si="46"/>
        <v>0.47318345774730725</v>
      </c>
      <c r="T219" s="29">
        <f t="shared" ca="1" si="43"/>
        <v>25.820929366951106</v>
      </c>
      <c r="U219" s="29">
        <f t="shared" ca="1" si="44"/>
        <v>13.696238133070601</v>
      </c>
    </row>
    <row r="220" spans="1:21" x14ac:dyDescent="0.25">
      <c r="A220" s="29" t="str">
        <f>_xlfn.SWITCH('Landing View'!$I$2,$F$1,F220,$K$1,K220,$L$1,L220,$M$1,M220)</f>
        <v>Black Widow</v>
      </c>
      <c r="B220" s="24" t="s">
        <v>13</v>
      </c>
      <c r="C220" s="25">
        <v>44409</v>
      </c>
      <c r="D220" s="23">
        <f>IFERROR(VLOOKUP($I220,DATA_Contracts!$A$2:$I$150,4,FALSE),"")</f>
        <v>13605106</v>
      </c>
      <c r="E220" s="23" t="str">
        <f>IFERROR(VLOOKUP($I220,DATA_Contracts!$A$2:$I$150,5,FALSE),"")</f>
        <v>US Government</v>
      </c>
      <c r="F220" s="23" t="str">
        <f>IFERROR(VLOOKUP($I220,DATA_Contracts!$A$2:$I$150,6,FALSE),"")</f>
        <v>Government</v>
      </c>
      <c r="G220" s="29">
        <f>IFERROR(VLOOKUP($I220,DATA_Contracts!$A$2:$I$150,2,FALSE),"")</f>
        <v>940351033</v>
      </c>
      <c r="H220" s="29" t="str">
        <f>IFERROR(VLOOKUP($I220,DATA_Contracts!$A$2:$I$150,3,FALSE),"")</f>
        <v>Warriors Three</v>
      </c>
      <c r="I220" s="24">
        <v>940351033</v>
      </c>
      <c r="J220" s="29" t="str">
        <f>IFERROR(VLOOKUP($I220,DATA_Contracts!$A$2:$I$150,3,FALSE),"")</f>
        <v>Warriors Three</v>
      </c>
      <c r="K220" s="29" t="str">
        <f>IFERROR(VLOOKUP($I220,DATA_Contracts!$A$2:$I$150,7,FALSE),"")</f>
        <v>3. Dethrone tyranny</v>
      </c>
      <c r="L220" s="29" t="str">
        <f>IFERROR(VLOOKUP($I220,DATA_Contracts!$A$2:$I$150,8,FALSE),"")</f>
        <v>Political</v>
      </c>
      <c r="M220" s="29" t="str">
        <f>IFERROR(VLOOKUP($I220,DATA_Contracts!$A$2:$I$81,9,FALSE),"")</f>
        <v>Black Widow</v>
      </c>
      <c r="N220" s="23">
        <f t="shared" ca="1" si="47"/>
        <v>17</v>
      </c>
      <c r="O220" s="15">
        <f ca="1">DATA[[#This Row],[Revenue Plan]]*(RANDBETWEEN(5,50)/100)</f>
        <v>6.46</v>
      </c>
      <c r="P220" s="29">
        <f t="shared" ca="1" si="45"/>
        <v>0.38</v>
      </c>
      <c r="Q220" s="24">
        <v>0</v>
      </c>
      <c r="R220" s="24">
        <v>0</v>
      </c>
      <c r="S220" s="29">
        <f t="shared" si="46"/>
        <v>0</v>
      </c>
      <c r="T220" s="29">
        <f t="shared" ca="1" si="43"/>
        <v>-17</v>
      </c>
      <c r="U220" s="29">
        <f t="shared" ca="1" si="44"/>
        <v>-6.46</v>
      </c>
    </row>
    <row r="221" spans="1:21" x14ac:dyDescent="0.25">
      <c r="A221" s="29" t="str">
        <f>_xlfn.SWITCH('Landing View'!$I$2,$F$1,F221,$K$1,K221,$L$1,L221,$M$1,M221)</f>
        <v>Captain America</v>
      </c>
      <c r="B221" s="24" t="s">
        <v>13</v>
      </c>
      <c r="C221" s="25">
        <v>44409</v>
      </c>
      <c r="D221" s="23">
        <f>IFERROR(VLOOKUP($I221,DATA_Contracts!$A$2:$I$150,4,FALSE),"")</f>
        <v>20028782</v>
      </c>
      <c r="E221" s="23" t="str">
        <f>IFERROR(VLOOKUP($I221,DATA_Contracts!$A$2:$I$150,5,FALSE),"")</f>
        <v>Earth Civilians</v>
      </c>
      <c r="F221" s="23" t="str">
        <f>IFERROR(VLOOKUP($I221,DATA_Contracts!$A$2:$I$150,6,FALSE),"")</f>
        <v>Civilians</v>
      </c>
      <c r="G221" s="29">
        <f>IFERROR(VLOOKUP($I221,DATA_Contracts!$A$2:$I$150,2,FALSE),"")</f>
        <v>940360392</v>
      </c>
      <c r="H221" s="29" t="str">
        <f>IFERROR(VLOOKUP($I221,DATA_Contracts!$A$2:$I$150,3,FALSE),"")</f>
        <v>Underground</v>
      </c>
      <c r="I221" s="24">
        <v>940360392</v>
      </c>
      <c r="J221" s="29" t="str">
        <f>IFERROR(VLOOKUP($I221,DATA_Contracts!$A$2:$I$150,3,FALSE),"")</f>
        <v>Underground</v>
      </c>
      <c r="K221" s="29" t="str">
        <f>IFERROR(VLOOKUP($I221,DATA_Contracts!$A$2:$I$150,7,FALSE),"")</f>
        <v>2. World Security</v>
      </c>
      <c r="L221" s="29" t="str">
        <f>IFERROR(VLOOKUP($I221,DATA_Contracts!$A$2:$I$150,8,FALSE),"")</f>
        <v>Security</v>
      </c>
      <c r="M221" s="29" t="str">
        <f>IFERROR(VLOOKUP($I221,DATA_Contracts!$A$2:$I$81,9,FALSE),"")</f>
        <v>Captain America</v>
      </c>
      <c r="N221" s="23">
        <f t="shared" ca="1" si="47"/>
        <v>17</v>
      </c>
      <c r="O221" s="15">
        <f ca="1">DATA[[#This Row],[Revenue Plan]]*(RANDBETWEEN(5,50)/100)</f>
        <v>4.7600000000000007</v>
      </c>
      <c r="P221" s="29">
        <f t="shared" ca="1" si="45"/>
        <v>0.28000000000000003</v>
      </c>
      <c r="Q221" s="24">
        <v>28.6</v>
      </c>
      <c r="R221" s="24">
        <v>27.6</v>
      </c>
      <c r="S221" s="29">
        <f t="shared" si="46"/>
        <v>0.965034965034965</v>
      </c>
      <c r="T221" s="29">
        <f t="shared" ca="1" si="43"/>
        <v>11.600000000000001</v>
      </c>
      <c r="U221" s="29">
        <f t="shared" ca="1" si="44"/>
        <v>22.84</v>
      </c>
    </row>
    <row r="222" spans="1:21" x14ac:dyDescent="0.25">
      <c r="A222" s="29" t="str">
        <f>_xlfn.SWITCH('Landing View'!$I$2,$F$1,F222,$K$1,K222,$L$1,L222,$M$1,M222)</f>
        <v>Black Widow</v>
      </c>
      <c r="B222" s="24" t="s">
        <v>13</v>
      </c>
      <c r="C222" s="25">
        <v>44409</v>
      </c>
      <c r="D222" s="23">
        <f>IFERROR(VLOOKUP($I222,DATA_Contracts!$A$2:$I$150,4,FALSE),"")</f>
        <v>13605106</v>
      </c>
      <c r="E222" s="23" t="str">
        <f>IFERROR(VLOOKUP($I222,DATA_Contracts!$A$2:$I$150,5,FALSE),"")</f>
        <v>US Government</v>
      </c>
      <c r="F222" s="23" t="str">
        <f>IFERROR(VLOOKUP($I222,DATA_Contracts!$A$2:$I$150,6,FALSE),"")</f>
        <v>Government</v>
      </c>
      <c r="G222" s="29">
        <f>IFERROR(VLOOKUP($I222,DATA_Contracts!$A$2:$I$150,2,FALSE),"")</f>
        <v>940354604</v>
      </c>
      <c r="H222" s="29" t="str">
        <f>IFERROR(VLOOKUP($I222,DATA_Contracts!$A$2:$I$150,3,FALSE),"")</f>
        <v>Micronauts</v>
      </c>
      <c r="I222" s="24">
        <v>940354604</v>
      </c>
      <c r="J222" s="29" t="str">
        <f>IFERROR(VLOOKUP($I222,DATA_Contracts!$A$2:$I$150,3,FALSE),"")</f>
        <v>Micronauts</v>
      </c>
      <c r="K222" s="29" t="str">
        <f>IFERROR(VLOOKUP($I222,DATA_Contracts!$A$2:$I$150,7,FALSE),"")</f>
        <v>3. Dethrone tyranny</v>
      </c>
      <c r="L222" s="29" t="str">
        <f>IFERROR(VLOOKUP($I222,DATA_Contracts!$A$2:$I$150,8,FALSE),"")</f>
        <v>Political</v>
      </c>
      <c r="M222" s="29" t="str">
        <f>IFERROR(VLOOKUP($I222,DATA_Contracts!$A$2:$I$81,9,FALSE),"")</f>
        <v>Black Widow</v>
      </c>
      <c r="N222" s="23">
        <f t="shared" ca="1" si="47"/>
        <v>32</v>
      </c>
      <c r="O222" s="15">
        <f ca="1">DATA[[#This Row],[Revenue Plan]]*(RANDBETWEEN(5,50)/100)</f>
        <v>15.04</v>
      </c>
      <c r="P222" s="29">
        <f t="shared" ca="1" si="45"/>
        <v>0.47</v>
      </c>
      <c r="Q222" s="24">
        <v>0</v>
      </c>
      <c r="R222" s="24">
        <v>-0.10040549999990001</v>
      </c>
      <c r="S222" s="29">
        <f t="shared" si="46"/>
        <v>0</v>
      </c>
      <c r="T222" s="29">
        <f t="shared" ca="1" si="43"/>
        <v>-32</v>
      </c>
      <c r="U222" s="29">
        <f t="shared" ca="1" si="44"/>
        <v>-15.140405499999899</v>
      </c>
    </row>
    <row r="223" spans="1:21" x14ac:dyDescent="0.25">
      <c r="A223" s="29" t="str">
        <f>_xlfn.SWITCH('Landing View'!$I$2,$F$1,F223,$K$1,K223,$L$1,L223,$M$1,M223)</f>
        <v>Captain America</v>
      </c>
      <c r="B223" s="24" t="s">
        <v>13</v>
      </c>
      <c r="C223" s="25">
        <v>44409</v>
      </c>
      <c r="D223" s="23">
        <f>IFERROR(VLOOKUP($I223,DATA_Contracts!$A$2:$I$150,4,FALSE),"")</f>
        <v>10051562</v>
      </c>
      <c r="E223" s="23" t="str">
        <f>IFERROR(VLOOKUP($I223,DATA_Contracts!$A$2:$I$150,5,FALSE),"")</f>
        <v>EU Government</v>
      </c>
      <c r="F223" s="23" t="str">
        <f>IFERROR(VLOOKUP($I223,DATA_Contracts!$A$2:$I$150,6,FALSE),"")</f>
        <v>Europe</v>
      </c>
      <c r="G223" s="29">
        <f>IFERROR(VLOOKUP($I223,DATA_Contracts!$A$2:$I$150,2,FALSE),"")</f>
        <v>940281242</v>
      </c>
      <c r="H223" s="29" t="str">
        <f>IFERROR(VLOOKUP($I223,DATA_Contracts!$A$2:$I$150,3,FALSE),"")</f>
        <v>Eternals</v>
      </c>
      <c r="I223" s="24">
        <v>940281242</v>
      </c>
      <c r="J223" s="29" t="str">
        <f>IFERROR(VLOOKUP($I223,DATA_Contracts!$A$2:$I$150,3,FALSE),"")</f>
        <v>Eternals</v>
      </c>
      <c r="K223" s="29" t="str">
        <f>IFERROR(VLOOKUP($I223,DATA_Contracts!$A$2:$I$150,7,FALSE),"")</f>
        <v>2. World Security</v>
      </c>
      <c r="L223" s="29" t="str">
        <f>IFERROR(VLOOKUP($I223,DATA_Contracts!$A$2:$I$150,8,FALSE),"")</f>
        <v>Security</v>
      </c>
      <c r="M223" s="29" t="str">
        <f>IFERROR(VLOOKUP($I223,DATA_Contracts!$A$2:$I$81,9,FALSE),"")</f>
        <v>Captain America</v>
      </c>
      <c r="N223" s="23">
        <f t="shared" ca="1" si="47"/>
        <v>5</v>
      </c>
      <c r="O223" s="15">
        <f ca="1">DATA[[#This Row],[Revenue Plan]]*(RANDBETWEEN(5,50)/100)</f>
        <v>0.35000000000000003</v>
      </c>
      <c r="P223" s="29">
        <f t="shared" ca="1" si="45"/>
        <v>7.0000000000000007E-2</v>
      </c>
      <c r="Q223" s="24">
        <v>0</v>
      </c>
      <c r="R223" s="24">
        <v>-1.08</v>
      </c>
      <c r="S223" s="29">
        <f t="shared" si="46"/>
        <v>0</v>
      </c>
      <c r="T223" s="29">
        <f t="shared" ca="1" si="43"/>
        <v>-5</v>
      </c>
      <c r="U223" s="29">
        <f t="shared" ca="1" si="44"/>
        <v>-1.4300000000000002</v>
      </c>
    </row>
    <row r="224" spans="1:21" x14ac:dyDescent="0.25">
      <c r="A224" s="29" t="str">
        <f>_xlfn.SWITCH('Landing View'!$I$2,$F$1,F224,$K$1,K224,$L$1,L224,$M$1,M224)</f>
        <v>Captain America</v>
      </c>
      <c r="B224" s="24" t="s">
        <v>13</v>
      </c>
      <c r="C224" s="25">
        <v>44409</v>
      </c>
      <c r="D224" s="23">
        <f>IFERROR(VLOOKUP($I224,DATA_Contracts!$A$2:$I$150,4,FALSE),"")</f>
        <v>20028782</v>
      </c>
      <c r="E224" s="23" t="str">
        <f>IFERROR(VLOOKUP($I224,DATA_Contracts!$A$2:$I$150,5,FALSE),"")</f>
        <v>Earth Civilians</v>
      </c>
      <c r="F224" s="23" t="str">
        <f>IFERROR(VLOOKUP($I224,DATA_Contracts!$A$2:$I$150,6,FALSE),"")</f>
        <v>Civilians</v>
      </c>
      <c r="G224" s="29">
        <f>IFERROR(VLOOKUP($I224,DATA_Contracts!$A$2:$I$150,2,FALSE),"")</f>
        <v>940314339</v>
      </c>
      <c r="H224" s="29" t="str">
        <f>IFERROR(VLOOKUP($I224,DATA_Contracts!$A$2:$I$150,3,FALSE),"")</f>
        <v>Super-Axis</v>
      </c>
      <c r="I224" s="24">
        <v>940341188</v>
      </c>
      <c r="J224" s="29" t="str">
        <f>IFERROR(VLOOKUP($I224,DATA_Contracts!$A$2:$I$150,3,FALSE),"")</f>
        <v>Super-Axis</v>
      </c>
      <c r="K224" s="29" t="str">
        <f>IFERROR(VLOOKUP($I224,DATA_Contracts!$A$2:$I$150,7,FALSE),"")</f>
        <v>2. World Security</v>
      </c>
      <c r="L224" s="29" t="str">
        <f>IFERROR(VLOOKUP($I224,DATA_Contracts!$A$2:$I$150,8,FALSE),"")</f>
        <v>Security</v>
      </c>
      <c r="M224" s="29" t="str">
        <f>IFERROR(VLOOKUP($I224,DATA_Contracts!$A$2:$I$81,9,FALSE),"")</f>
        <v>Captain America</v>
      </c>
      <c r="N224" s="23">
        <f t="shared" ca="1" si="47"/>
        <v>32</v>
      </c>
      <c r="O224" s="15">
        <f ca="1">DATA[[#This Row],[Revenue Plan]]*(RANDBETWEEN(5,50)/100)</f>
        <v>8.32</v>
      </c>
      <c r="P224" s="29">
        <f t="shared" ca="1" si="45"/>
        <v>0.26</v>
      </c>
      <c r="Q224" s="24">
        <v>26.137760540950531</v>
      </c>
      <c r="R224" s="24">
        <v>0.22877590608960027</v>
      </c>
      <c r="S224" s="29">
        <f t="shared" si="46"/>
        <v>8.7526972990349602E-3</v>
      </c>
      <c r="T224" s="29">
        <f t="shared" ca="1" si="43"/>
        <v>-5.8622394590494693</v>
      </c>
      <c r="U224" s="29">
        <f t="shared" ca="1" si="44"/>
        <v>-8.0912240939103999</v>
      </c>
    </row>
    <row r="225" spans="1:21" x14ac:dyDescent="0.25">
      <c r="A225" s="29" t="str">
        <f>_xlfn.SWITCH('Landing View'!$I$2,$F$1,F225,$K$1,K225,$L$1,L225,$M$1,M225)</f>
        <v>Captain America</v>
      </c>
      <c r="B225" s="24" t="s">
        <v>13</v>
      </c>
      <c r="C225" s="25">
        <v>44409</v>
      </c>
      <c r="D225" s="23">
        <f>IFERROR(VLOOKUP($I225,DATA_Contracts!$A$2:$I$150,4,FALSE),"")</f>
        <v>10012699</v>
      </c>
      <c r="E225" s="23" t="str">
        <f>IFERROR(VLOOKUP($I225,DATA_Contracts!$A$2:$I$150,5,FALSE),"")</f>
        <v>EU Government</v>
      </c>
      <c r="F225" s="23" t="str">
        <f>IFERROR(VLOOKUP($I225,DATA_Contracts!$A$2:$I$150,6,FALSE),"")</f>
        <v>Europe</v>
      </c>
      <c r="G225" s="29">
        <f>IFERROR(VLOOKUP($I225,DATA_Contracts!$A$2:$I$150,2,FALSE),"")</f>
        <v>940159096</v>
      </c>
      <c r="H225" s="29" t="str">
        <f>IFERROR(VLOOKUP($I225,DATA_Contracts!$A$2:$I$150,3,FALSE),"")</f>
        <v>Mega Morphs</v>
      </c>
      <c r="I225" s="24">
        <v>940159096</v>
      </c>
      <c r="J225" s="29" t="str">
        <f>IFERROR(VLOOKUP($I225,DATA_Contracts!$A$2:$I$150,3,FALSE),"")</f>
        <v>Mega Morphs</v>
      </c>
      <c r="K225" s="29" t="str">
        <f>IFERROR(VLOOKUP($I225,DATA_Contracts!$A$2:$I$150,7,FALSE),"")</f>
        <v>2. World Security</v>
      </c>
      <c r="L225" s="29" t="str">
        <f>IFERROR(VLOOKUP($I225,DATA_Contracts!$A$2:$I$150,8,FALSE),"")</f>
        <v>Security</v>
      </c>
      <c r="M225" s="29" t="str">
        <f>IFERROR(VLOOKUP($I225,DATA_Contracts!$A$2:$I$81,9,FALSE),"")</f>
        <v>Captain America</v>
      </c>
      <c r="N225" s="23">
        <f t="shared" ca="1" si="47"/>
        <v>9</v>
      </c>
      <c r="O225" s="15">
        <f ca="1">DATA[[#This Row],[Revenue Plan]]*(RANDBETWEEN(5,50)/100)</f>
        <v>4.41</v>
      </c>
      <c r="P225" s="29">
        <f t="shared" ca="1" si="45"/>
        <v>0.49</v>
      </c>
      <c r="Q225" s="24">
        <v>7.5</v>
      </c>
      <c r="R225" s="24">
        <v>2.6749999999999998</v>
      </c>
      <c r="S225" s="29">
        <f t="shared" si="46"/>
        <v>0.35666666666666663</v>
      </c>
      <c r="T225" s="29">
        <f t="shared" ca="1" si="43"/>
        <v>-1.5</v>
      </c>
      <c r="U225" s="29">
        <f t="shared" ca="1" si="44"/>
        <v>-1.7350000000000003</v>
      </c>
    </row>
    <row r="226" spans="1:21" x14ac:dyDescent="0.25">
      <c r="A226" s="29" t="str">
        <f>_xlfn.SWITCH('Landing View'!$I$2,$F$1,F226,$K$1,K226,$L$1,L226,$M$1,M226)</f>
        <v>Thor</v>
      </c>
      <c r="B226" s="24" t="s">
        <v>13</v>
      </c>
      <c r="C226" s="25">
        <v>44409</v>
      </c>
      <c r="D226" s="23">
        <f>IFERROR(VLOOKUP($I226,DATA_Contracts!$A$2:$I$150,4,FALSE),"")</f>
        <v>7951124</v>
      </c>
      <c r="E226" s="23" t="str">
        <f>IFERROR(VLOOKUP($I226,DATA_Contracts!$A$2:$I$150,5,FALSE),"")</f>
        <v>Secret Organizations</v>
      </c>
      <c r="F226" s="23" t="str">
        <f>IFERROR(VLOOKUP($I226,DATA_Contracts!$A$2:$I$150,6,FALSE),"")</f>
        <v>Organization</v>
      </c>
      <c r="G226" s="29">
        <f>IFERROR(VLOOKUP($I226,DATA_Contracts!$A$2:$I$150,2,FALSE),"")</f>
        <v>940323130</v>
      </c>
      <c r="H226" s="29" t="str">
        <f>IFERROR(VLOOKUP($I226,DATA_Contracts!$A$2:$I$150,3,FALSE),"")</f>
        <v>Squadron Supreme</v>
      </c>
      <c r="I226" s="24">
        <v>940323130</v>
      </c>
      <c r="J226" s="29" t="str">
        <f>IFERROR(VLOOKUP($I226,DATA_Contracts!$A$2:$I$150,3,FALSE),"")</f>
        <v>Squadron Supreme</v>
      </c>
      <c r="K226" s="29" t="str">
        <f>IFERROR(VLOOKUP($I226,DATA_Contracts!$A$2:$I$150,7,FALSE),"")</f>
        <v>1. Friendly Neighborhood service</v>
      </c>
      <c r="L226" s="29" t="str">
        <f>IFERROR(VLOOKUP($I226,DATA_Contracts!$A$2:$I$150,8,FALSE),"")</f>
        <v>Political</v>
      </c>
      <c r="M226" s="29" t="str">
        <f>IFERROR(VLOOKUP($I226,DATA_Contracts!$A$2:$I$81,9,FALSE),"")</f>
        <v>Thor</v>
      </c>
      <c r="N226" s="23">
        <f t="shared" ca="1" si="47"/>
        <v>20</v>
      </c>
      <c r="O226" s="15">
        <f ca="1">DATA[[#This Row],[Revenue Plan]]*(RANDBETWEEN(5,50)/100)</f>
        <v>8.8000000000000007</v>
      </c>
      <c r="P226" s="29">
        <f t="shared" ca="1" si="45"/>
        <v>0.44000000000000006</v>
      </c>
      <c r="Q226" s="24">
        <v>456.55349999999999</v>
      </c>
      <c r="R226" s="24">
        <v>86.015500000000017</v>
      </c>
      <c r="S226" s="29">
        <f t="shared" si="46"/>
        <v>0.18840179737971569</v>
      </c>
      <c r="T226" s="29">
        <f t="shared" ca="1" si="43"/>
        <v>436.55349999999999</v>
      </c>
      <c r="U226" s="29">
        <f t="shared" ca="1" si="44"/>
        <v>77.21550000000002</v>
      </c>
    </row>
    <row r="227" spans="1:21" x14ac:dyDescent="0.25">
      <c r="A227" s="29" t="str">
        <f>_xlfn.SWITCH('Landing View'!$I$2,$F$1,F227,$K$1,K227,$L$1,L227,$M$1,M227)</f>
        <v>Spiderman</v>
      </c>
      <c r="B227" s="24" t="s">
        <v>13</v>
      </c>
      <c r="C227" s="25">
        <v>44409</v>
      </c>
      <c r="D227" s="23">
        <f>IFERROR(VLOOKUP($I227,DATA_Contracts!$A$2:$I$150,4,FALSE),"")</f>
        <v>7847054</v>
      </c>
      <c r="E227" s="23" t="str">
        <f>IFERROR(VLOOKUP($I227,DATA_Contracts!$A$2:$I$150,5,FALSE),"")</f>
        <v>Public Organization</v>
      </c>
      <c r="F227" s="23" t="str">
        <f>IFERROR(VLOOKUP($I227,DATA_Contracts!$A$2:$I$150,6,FALSE),"")</f>
        <v>Organization</v>
      </c>
      <c r="G227" s="29">
        <f>IFERROR(VLOOKUP($I227,DATA_Contracts!$A$2:$I$150,2,FALSE),"")</f>
        <v>940324947</v>
      </c>
      <c r="H227" s="29" t="str">
        <f>IFERROR(VLOOKUP($I227,DATA_Contracts!$A$2:$I$150,3,FALSE),"")</f>
        <v>New X-Men</v>
      </c>
      <c r="I227" s="24">
        <v>940324947</v>
      </c>
      <c r="J227" s="29" t="str">
        <f>IFERROR(VLOOKUP($I227,DATA_Contracts!$A$2:$I$150,3,FALSE),"")</f>
        <v>New X-Men</v>
      </c>
      <c r="K227" s="29" t="str">
        <f>IFERROR(VLOOKUP($I227,DATA_Contracts!$A$2:$I$150,7,FALSE),"")</f>
        <v>3. Dethrone tyranny</v>
      </c>
      <c r="L227" s="29" t="str">
        <f>IFERROR(VLOOKUP($I227,DATA_Contracts!$A$2:$I$150,8,FALSE),"")</f>
        <v>Political</v>
      </c>
      <c r="M227" s="29" t="str">
        <f>IFERROR(VLOOKUP($I227,DATA_Contracts!$A$2:$I$81,9,FALSE),"")</f>
        <v>Spiderman</v>
      </c>
      <c r="N227" s="23">
        <f t="shared" ca="1" si="47"/>
        <v>21</v>
      </c>
      <c r="O227" s="15">
        <f ca="1">DATA[[#This Row],[Revenue Plan]]*(RANDBETWEEN(5,50)/100)</f>
        <v>1.26</v>
      </c>
      <c r="P227" s="29">
        <f t="shared" ref="P227:P236" ca="1" si="48">IFERROR(O227/N227,0)</f>
        <v>0.06</v>
      </c>
      <c r="Q227" s="24">
        <v>0</v>
      </c>
      <c r="R227" s="24">
        <v>0</v>
      </c>
      <c r="S227" s="29">
        <f t="shared" ref="S227:S236" si="49">IFERROR(R227/Q227,0)</f>
        <v>0</v>
      </c>
      <c r="T227" s="29">
        <f t="shared" ca="1" si="43"/>
        <v>-21</v>
      </c>
      <c r="U227" s="29">
        <f t="shared" ca="1" si="44"/>
        <v>-1.26</v>
      </c>
    </row>
    <row r="228" spans="1:21" x14ac:dyDescent="0.25">
      <c r="A228" s="29" t="str">
        <f>_xlfn.SWITCH('Landing View'!$I$2,$F$1,F228,$K$1,K228,$L$1,L228,$M$1,M228)</f>
        <v>Thor</v>
      </c>
      <c r="B228" s="24" t="s">
        <v>13</v>
      </c>
      <c r="C228" s="25">
        <v>44409</v>
      </c>
      <c r="D228" s="23">
        <f>IFERROR(VLOOKUP($I228,DATA_Contracts!$A$2:$I$150,4,FALSE),"")</f>
        <v>10051562</v>
      </c>
      <c r="E228" s="23" t="str">
        <f>IFERROR(VLOOKUP($I228,DATA_Contracts!$A$2:$I$150,5,FALSE),"")</f>
        <v>EU Government</v>
      </c>
      <c r="F228" s="23" t="str">
        <f>IFERROR(VLOOKUP($I228,DATA_Contracts!$A$2:$I$150,6,FALSE),"")</f>
        <v>Europe</v>
      </c>
      <c r="G228" s="29">
        <f>IFERROR(VLOOKUP($I228,DATA_Contracts!$A$2:$I$150,2,FALSE),"")</f>
        <v>940251254</v>
      </c>
      <c r="H228" s="29" t="str">
        <f>IFERROR(VLOOKUP($I228,DATA_Contracts!$A$2:$I$150,3,FALSE),"")</f>
        <v>Crazy Eight</v>
      </c>
      <c r="I228" s="24">
        <v>940251254</v>
      </c>
      <c r="J228" s="29" t="str">
        <f>IFERROR(VLOOKUP($I228,DATA_Contracts!$A$2:$I$150,3,FALSE),"")</f>
        <v>Crazy Eight</v>
      </c>
      <c r="K228" s="29" t="str">
        <f>IFERROR(VLOOKUP($I228,DATA_Contracts!$A$2:$I$150,7,FALSE),"")</f>
        <v>1. Friendly Neighborhood service</v>
      </c>
      <c r="L228" s="29" t="str">
        <f>IFERROR(VLOOKUP($I228,DATA_Contracts!$A$2:$I$150,8,FALSE),"")</f>
        <v>Political</v>
      </c>
      <c r="M228" s="29" t="str">
        <f>IFERROR(VLOOKUP($I228,DATA_Contracts!$A$2:$I$81,9,FALSE),"")</f>
        <v>Thor</v>
      </c>
      <c r="N228" s="23">
        <f t="shared" ca="1" si="47"/>
        <v>23</v>
      </c>
      <c r="O228" s="15">
        <f ca="1">DATA[[#This Row],[Revenue Plan]]*(RANDBETWEEN(5,50)/100)</f>
        <v>11.5</v>
      </c>
      <c r="P228" s="29">
        <f t="shared" ca="1" si="48"/>
        <v>0.5</v>
      </c>
      <c r="Q228" s="24">
        <v>18.947700000000001</v>
      </c>
      <c r="R228" s="24">
        <v>6.8135499999999993</v>
      </c>
      <c r="S228" s="29">
        <f t="shared" si="49"/>
        <v>0.35959773481741841</v>
      </c>
      <c r="T228" s="29">
        <f t="shared" ca="1" si="43"/>
        <v>-4.0522999999999989</v>
      </c>
      <c r="U228" s="29">
        <f t="shared" ca="1" si="44"/>
        <v>-4.6864500000000007</v>
      </c>
    </row>
    <row r="229" spans="1:21" s="23" customFormat="1" x14ac:dyDescent="0.25">
      <c r="A229" s="29" t="str">
        <f>_xlfn.SWITCH('Landing View'!$I$2,$F$1,F229,$K$1,K229,$L$1,L229,$M$1,M229)</f>
        <v>Captain America</v>
      </c>
      <c r="B229" s="24" t="s">
        <v>13</v>
      </c>
      <c r="C229" s="25">
        <v>44409</v>
      </c>
      <c r="D229" s="23">
        <f>IFERROR(VLOOKUP($I229,DATA_Contracts!$A$2:$I$150,4,FALSE),"")</f>
        <v>10051562</v>
      </c>
      <c r="E229" s="23" t="str">
        <f>IFERROR(VLOOKUP($I229,DATA_Contracts!$A$2:$I$150,5,FALSE),"")</f>
        <v>EU Government</v>
      </c>
      <c r="F229" s="23" t="str">
        <f>IFERROR(VLOOKUP($I229,DATA_Contracts!$A$2:$I$150,6,FALSE),"")</f>
        <v>Europe</v>
      </c>
      <c r="G229" s="29">
        <f>IFERROR(VLOOKUP($I229,DATA_Contracts!$A$2:$I$150,2,FALSE),"")</f>
        <v>940374176</v>
      </c>
      <c r="H229" s="29" t="str">
        <f>IFERROR(VLOOKUP($I229,DATA_Contracts!$A$2:$I$150,3,FALSE),"")</f>
        <v>Crusaders</v>
      </c>
      <c r="I229" s="24">
        <v>940374176</v>
      </c>
      <c r="J229" s="29" t="str">
        <f>IFERROR(VLOOKUP($I229,DATA_Contracts!$A$2:$I$150,3,FALSE),"")</f>
        <v>Crusaders</v>
      </c>
      <c r="K229" s="29" t="str">
        <f>IFERROR(VLOOKUP($I229,DATA_Contracts!$A$2:$I$150,7,FALSE),"")</f>
        <v>2. World Security</v>
      </c>
      <c r="L229" s="29" t="str">
        <f>IFERROR(VLOOKUP($I229,DATA_Contracts!$A$2:$I$150,8,FALSE),"")</f>
        <v>Security</v>
      </c>
      <c r="M229" s="29" t="str">
        <f>IFERROR(VLOOKUP($I229,DATA_Contracts!$A$2:$I$81,9,FALSE),"")</f>
        <v>Captain America</v>
      </c>
      <c r="N229" s="23">
        <f t="shared" ca="1" si="47"/>
        <v>6</v>
      </c>
      <c r="O229" s="15">
        <f ca="1">DATA[[#This Row],[Revenue Plan]]*(RANDBETWEEN(5,50)/100)</f>
        <v>2.0999999999999996</v>
      </c>
      <c r="P229" s="29">
        <f ca="1">IFERROR(O229/N229,0)</f>
        <v>0.34999999999999992</v>
      </c>
      <c r="Q229" s="24">
        <v>40.5</v>
      </c>
      <c r="R229" s="24">
        <v>16.600000000000001</v>
      </c>
      <c r="S229" s="29">
        <f>IFERROR(R229/Q229,0)</f>
        <v>0.4098765432098766</v>
      </c>
      <c r="T229" s="29">
        <f t="shared" ca="1" si="43"/>
        <v>34.5</v>
      </c>
      <c r="U229" s="29">
        <f t="shared" ca="1" si="44"/>
        <v>14.500000000000002</v>
      </c>
    </row>
    <row r="230" spans="1:21" x14ac:dyDescent="0.25">
      <c r="A230" s="29" t="str">
        <f>_xlfn.SWITCH('Landing View'!$I$2,$F$1,F230,$K$1,K230,$L$1,L230,$M$1,M230)</f>
        <v>Captain America</v>
      </c>
      <c r="B230" s="24" t="s">
        <v>13</v>
      </c>
      <c r="C230" s="25">
        <v>44409</v>
      </c>
      <c r="D230" s="23">
        <f>IFERROR(VLOOKUP($I230,DATA_Contracts!$A$2:$I$150,4,FALSE),"")</f>
        <v>20028782</v>
      </c>
      <c r="E230" s="23" t="str">
        <f>IFERROR(VLOOKUP($I230,DATA_Contracts!$A$2:$I$150,5,FALSE),"")</f>
        <v>Earth Civilians</v>
      </c>
      <c r="F230" s="23" t="str">
        <f>IFERROR(VLOOKUP($I230,DATA_Contracts!$A$2:$I$150,6,FALSE),"")</f>
        <v>Civilians</v>
      </c>
      <c r="G230" s="29">
        <f>IFERROR(VLOOKUP($I230,DATA_Contracts!$A$2:$I$150,2,FALSE),"")</f>
        <v>940314049</v>
      </c>
      <c r="H230" s="29" t="str">
        <f>IFERROR(VLOOKUP($I230,DATA_Contracts!$A$2:$I$150,3,FALSE),"")</f>
        <v>Terror Inc.</v>
      </c>
      <c r="I230" s="24">
        <v>940194177</v>
      </c>
      <c r="J230" s="29" t="str">
        <f>IFERROR(VLOOKUP($I230,DATA_Contracts!$A$2:$I$150,3,FALSE),"")</f>
        <v>Terror Inc.</v>
      </c>
      <c r="K230" s="29" t="str">
        <f>IFERROR(VLOOKUP($I230,DATA_Contracts!$A$2:$I$150,7,FALSE),"")</f>
        <v>2. World Security</v>
      </c>
      <c r="L230" s="29" t="str">
        <f>IFERROR(VLOOKUP($I230,DATA_Contracts!$A$2:$I$150,8,FALSE),"")</f>
        <v>Security</v>
      </c>
      <c r="M230" s="29" t="str">
        <f>IFERROR(VLOOKUP($I230,DATA_Contracts!$A$2:$I$81,9,FALSE),"")</f>
        <v>Captain America</v>
      </c>
      <c r="N230" s="23">
        <f t="shared" ca="1" si="47"/>
        <v>21</v>
      </c>
      <c r="O230" s="15">
        <f ca="1">DATA[[#This Row],[Revenue Plan]]*(RANDBETWEEN(5,50)/100)</f>
        <v>9.4500000000000011</v>
      </c>
      <c r="P230" s="29">
        <f t="shared" ca="1" si="48"/>
        <v>0.45000000000000007</v>
      </c>
      <c r="Q230" s="24">
        <v>5.295540572257651</v>
      </c>
      <c r="R230" s="24">
        <v>1.590586697407752</v>
      </c>
      <c r="S230" s="29">
        <f t="shared" si="49"/>
        <v>0.3003634238477067</v>
      </c>
      <c r="T230" s="29">
        <f t="shared" ref="T230:T270" ca="1" si="50">Q230-N230</f>
        <v>-15.70445942774235</v>
      </c>
      <c r="U230" s="29">
        <f t="shared" ref="U230:U270" ca="1" si="51">R230-O230</f>
        <v>-7.859413302592249</v>
      </c>
    </row>
    <row r="231" spans="1:21" x14ac:dyDescent="0.25">
      <c r="A231" s="29" t="str">
        <f>_xlfn.SWITCH('Landing View'!$I$2,$F$1,F231,$K$1,K231,$L$1,L231,$M$1,M231)</f>
        <v>Captain America</v>
      </c>
      <c r="B231" s="24" t="s">
        <v>13</v>
      </c>
      <c r="C231" s="25">
        <v>44409</v>
      </c>
      <c r="D231" s="23">
        <f>IFERROR(VLOOKUP($I231,DATA_Contracts!$A$2:$I$150,4,FALSE),"")</f>
        <v>20028782</v>
      </c>
      <c r="E231" s="23" t="str">
        <f>IFERROR(VLOOKUP($I231,DATA_Contracts!$A$2:$I$150,5,FALSE),"")</f>
        <v>Earth Civilians</v>
      </c>
      <c r="F231" s="23" t="str">
        <f>IFERROR(VLOOKUP($I231,DATA_Contracts!$A$2:$I$150,6,FALSE),"")</f>
        <v>Civilians</v>
      </c>
      <c r="G231" s="29">
        <f>IFERROR(VLOOKUP($I231,DATA_Contracts!$A$2:$I$150,2,FALSE),"")</f>
        <v>940314339</v>
      </c>
      <c r="H231" s="29" t="str">
        <f>IFERROR(VLOOKUP($I231,DATA_Contracts!$A$2:$I$150,3,FALSE),"")</f>
        <v>Lebeau Clan</v>
      </c>
      <c r="I231" s="24">
        <v>940336783</v>
      </c>
      <c r="J231" s="29" t="str">
        <f>IFERROR(VLOOKUP($I231,DATA_Contracts!$A$2:$I$150,3,FALSE),"")</f>
        <v>Lebeau Clan</v>
      </c>
      <c r="K231" s="29" t="str">
        <f>IFERROR(VLOOKUP($I231,DATA_Contracts!$A$2:$I$150,7,FALSE),"")</f>
        <v>2. World Security</v>
      </c>
      <c r="L231" s="29" t="str">
        <f>IFERROR(VLOOKUP($I231,DATA_Contracts!$A$2:$I$150,8,FALSE),"")</f>
        <v>Security</v>
      </c>
      <c r="M231" s="29" t="str">
        <f>IFERROR(VLOOKUP($I231,DATA_Contracts!$A$2:$I$81,9,FALSE),"")</f>
        <v>Captain America</v>
      </c>
      <c r="N231" s="23">
        <f t="shared" ca="1" si="47"/>
        <v>32</v>
      </c>
      <c r="O231" s="15">
        <f ca="1">DATA[[#This Row],[Revenue Plan]]*(RANDBETWEEN(5,50)/100)</f>
        <v>11.52</v>
      </c>
      <c r="P231" s="29">
        <f t="shared" ca="1" si="48"/>
        <v>0.36</v>
      </c>
      <c r="Q231" s="24">
        <v>67.87778935168744</v>
      </c>
      <c r="R231" s="24">
        <v>3.3071514832504323</v>
      </c>
      <c r="S231" s="29">
        <f t="shared" si="49"/>
        <v>4.8722144825834944E-2</v>
      </c>
      <c r="T231" s="29">
        <f t="shared" ca="1" si="50"/>
        <v>35.87778935168744</v>
      </c>
      <c r="U231" s="29">
        <f t="shared" ca="1" si="51"/>
        <v>-8.2128485167495668</v>
      </c>
    </row>
    <row r="232" spans="1:21" x14ac:dyDescent="0.25">
      <c r="A232" s="29" t="str">
        <f>_xlfn.SWITCH('Landing View'!$I$2,$F$1,F232,$K$1,K232,$L$1,L232,$M$1,M232)</f>
        <v>Hawkeye</v>
      </c>
      <c r="B232" s="24" t="s">
        <v>13</v>
      </c>
      <c r="C232" s="25">
        <v>44409</v>
      </c>
      <c r="D232" s="23">
        <f>IFERROR(VLOOKUP($I232,DATA_Contracts!$A$2:$I$150,4,FALSE),"")</f>
        <v>7951124</v>
      </c>
      <c r="E232" s="23" t="str">
        <f>IFERROR(VLOOKUP($I232,DATA_Contracts!$A$2:$I$150,5,FALSE),"")</f>
        <v>Secret Organizations</v>
      </c>
      <c r="F232" s="23" t="str">
        <f>IFERROR(VLOOKUP($I232,DATA_Contracts!$A$2:$I$150,6,FALSE),"")</f>
        <v>Organization</v>
      </c>
      <c r="G232" s="29">
        <f>IFERROR(VLOOKUP($I232,DATA_Contracts!$A$2:$I$150,2,FALSE),"")</f>
        <v>940286480</v>
      </c>
      <c r="H232" s="29" t="str">
        <f>IFERROR(VLOOKUP($I232,DATA_Contracts!$A$2:$I$150,3,FALSE),"")</f>
        <v>Lizard Men</v>
      </c>
      <c r="I232" s="24">
        <v>940286480</v>
      </c>
      <c r="J232" s="29" t="str">
        <f>IFERROR(VLOOKUP($I232,DATA_Contracts!$A$2:$I$150,3,FALSE),"")</f>
        <v>Lizard Men</v>
      </c>
      <c r="K232" s="29" t="str">
        <f>IFERROR(VLOOKUP($I232,DATA_Contracts!$A$2:$I$150,7,FALSE),"")</f>
        <v>4. Defensive Services</v>
      </c>
      <c r="L232" s="29" t="str">
        <f>IFERROR(VLOOKUP($I232,DATA_Contracts!$A$2:$I$150,8,FALSE),"")</f>
        <v>Security</v>
      </c>
      <c r="M232" s="29" t="str">
        <f>IFERROR(VLOOKUP($I232,DATA_Contracts!$A$2:$I$81,9,FALSE),"")</f>
        <v>Hawkeye</v>
      </c>
      <c r="N232" s="23">
        <f t="shared" ca="1" si="47"/>
        <v>18</v>
      </c>
      <c r="O232" s="15">
        <f ca="1">DATA[[#This Row],[Revenue Plan]]*(RANDBETWEEN(5,50)/100)</f>
        <v>5.94</v>
      </c>
      <c r="P232" s="29">
        <f t="shared" ca="1" si="48"/>
        <v>0.33</v>
      </c>
      <c r="Q232" s="24">
        <v>-0.34693113405231901</v>
      </c>
      <c r="R232" s="24">
        <v>-0.34693113405231901</v>
      </c>
      <c r="S232" s="29">
        <f t="shared" si="49"/>
        <v>1</v>
      </c>
      <c r="T232" s="29">
        <f t="shared" ca="1" si="50"/>
        <v>-18.346931134052319</v>
      </c>
      <c r="U232" s="29">
        <f t="shared" ca="1" si="51"/>
        <v>-6.2869311340523195</v>
      </c>
    </row>
    <row r="233" spans="1:21" x14ac:dyDescent="0.25">
      <c r="A233" s="29" t="str">
        <f>_xlfn.SWITCH('Landing View'!$I$2,$F$1,F233,$K$1,K233,$L$1,L233,$M$1,M233)</f>
        <v>Thor</v>
      </c>
      <c r="B233" s="24" t="s">
        <v>13</v>
      </c>
      <c r="C233" s="25">
        <v>44409</v>
      </c>
      <c r="D233" s="23">
        <f>IFERROR(VLOOKUP($I233,DATA_Contracts!$A$2:$I$150,4,FALSE),"")</f>
        <v>10058140</v>
      </c>
      <c r="E233" s="23" t="str">
        <f>IFERROR(VLOOKUP($I233,DATA_Contracts!$A$2:$I$150,5,FALSE),"")</f>
        <v>EU Government</v>
      </c>
      <c r="F233" s="23" t="str">
        <f>IFERROR(VLOOKUP($I233,DATA_Contracts!$A$2:$I$150,6,FALSE),"")</f>
        <v>Europe</v>
      </c>
      <c r="G233" s="29">
        <f>IFERROR(VLOOKUP($I233,DATA_Contracts!$A$2:$I$150,2,FALSE),"")</f>
        <v>940251254</v>
      </c>
      <c r="H233" s="29" t="str">
        <f>IFERROR(VLOOKUP($I233,DATA_Contracts!$A$2:$I$150,3,FALSE),"")</f>
        <v>People's Defense Force</v>
      </c>
      <c r="I233" s="24">
        <v>940251133</v>
      </c>
      <c r="J233" s="29" t="str">
        <f>IFERROR(VLOOKUP($I233,DATA_Contracts!$A$2:$I$150,3,FALSE),"")</f>
        <v>People's Defense Force</v>
      </c>
      <c r="K233" s="29" t="str">
        <f>IFERROR(VLOOKUP($I233,DATA_Contracts!$A$2:$I$150,7,FALSE),"")</f>
        <v>1. Friendly Neighborhood service</v>
      </c>
      <c r="L233" s="29" t="str">
        <f>IFERROR(VLOOKUP($I233,DATA_Contracts!$A$2:$I$150,8,FALSE),"")</f>
        <v>Political</v>
      </c>
      <c r="M233" s="29" t="str">
        <f>IFERROR(VLOOKUP($I233,DATA_Contracts!$A$2:$I$81,9,FALSE),"")</f>
        <v>Thor</v>
      </c>
      <c r="N233" s="23">
        <f t="shared" ca="1" si="47"/>
        <v>6</v>
      </c>
      <c r="O233" s="15">
        <f ca="1">DATA[[#This Row],[Revenue Plan]]*(RANDBETWEEN(5,50)/100)</f>
        <v>2.82</v>
      </c>
      <c r="P233" s="29">
        <f t="shared" ca="1" si="48"/>
        <v>0.47</v>
      </c>
      <c r="Q233" s="24">
        <v>106.27510000000001</v>
      </c>
      <c r="R233" s="24">
        <v>13.85835</v>
      </c>
      <c r="S233" s="29">
        <f t="shared" si="49"/>
        <v>0.13040072415834</v>
      </c>
      <c r="T233" s="29">
        <f t="shared" ca="1" si="50"/>
        <v>100.27510000000001</v>
      </c>
      <c r="U233" s="29">
        <f t="shared" ca="1" si="51"/>
        <v>11.038349999999999</v>
      </c>
    </row>
    <row r="234" spans="1:21" x14ac:dyDescent="0.25">
      <c r="A234" s="29" t="str">
        <f>_xlfn.SWITCH('Landing View'!$I$2,$F$1,F234,$K$1,K234,$L$1,L234,$M$1,M234)</f>
        <v>Hawkeye</v>
      </c>
      <c r="B234" s="24" t="s">
        <v>13</v>
      </c>
      <c r="C234" s="25">
        <v>44409</v>
      </c>
      <c r="D234" s="23">
        <f>IFERROR(VLOOKUP($I234,DATA_Contracts!$A$2:$I$150,4,FALSE),"")</f>
        <v>7951124</v>
      </c>
      <c r="E234" s="23" t="str">
        <f>IFERROR(VLOOKUP($I234,DATA_Contracts!$A$2:$I$150,5,FALSE),"")</f>
        <v>Secret Organizations</v>
      </c>
      <c r="F234" s="23" t="str">
        <f>IFERROR(VLOOKUP($I234,DATA_Contracts!$A$2:$I$150,6,FALSE),"")</f>
        <v>Organization</v>
      </c>
      <c r="G234" s="29">
        <f>IFERROR(VLOOKUP($I234,DATA_Contracts!$A$2:$I$150,2,FALSE),"")</f>
        <v>940295318</v>
      </c>
      <c r="H234" s="29" t="str">
        <f>IFERROR(VLOOKUP($I234,DATA_Contracts!$A$2:$I$150,3,FALSE),"")</f>
        <v>Contingency</v>
      </c>
      <c r="I234" s="24">
        <v>940295318</v>
      </c>
      <c r="J234" s="29" t="str">
        <f>IFERROR(VLOOKUP($I234,DATA_Contracts!$A$2:$I$150,3,FALSE),"")</f>
        <v>Contingency</v>
      </c>
      <c r="K234" s="29" t="str">
        <f>IFERROR(VLOOKUP($I234,DATA_Contracts!$A$2:$I$150,7,FALSE),"")</f>
        <v>4. Defensive Services</v>
      </c>
      <c r="L234" s="29" t="str">
        <f>IFERROR(VLOOKUP($I234,DATA_Contracts!$A$2:$I$150,8,FALSE),"")</f>
        <v>Security</v>
      </c>
      <c r="M234" s="29" t="str">
        <f>IFERROR(VLOOKUP($I234,DATA_Contracts!$A$2:$I$81,9,FALSE),"")</f>
        <v>Hawkeye</v>
      </c>
      <c r="N234" s="23">
        <f t="shared" ca="1" si="47"/>
        <v>23</v>
      </c>
      <c r="O234" s="15">
        <f ca="1">DATA[[#This Row],[Revenue Plan]]*(RANDBETWEEN(5,50)/100)</f>
        <v>6.8999999999999995</v>
      </c>
      <c r="P234" s="29">
        <f t="shared" ca="1" si="48"/>
        <v>0.3</v>
      </c>
      <c r="Q234" s="24">
        <v>6.3211012486556672</v>
      </c>
      <c r="R234" s="24">
        <v>6.4062441556556671</v>
      </c>
      <c r="S234" s="29">
        <f t="shared" si="49"/>
        <v>1.013469631896516</v>
      </c>
      <c r="T234" s="29">
        <f t="shared" ca="1" si="50"/>
        <v>-16.678898751344335</v>
      </c>
      <c r="U234" s="29">
        <f t="shared" ca="1" si="51"/>
        <v>-0.4937558443443324</v>
      </c>
    </row>
    <row r="235" spans="1:21" x14ac:dyDescent="0.25">
      <c r="A235" s="29" t="str">
        <f>_xlfn.SWITCH('Landing View'!$I$2,$F$1,F235,$K$1,K235,$L$1,L235,$M$1,M235)</f>
        <v>Spiderman</v>
      </c>
      <c r="B235" s="24" t="s">
        <v>13</v>
      </c>
      <c r="C235" s="25">
        <v>44409</v>
      </c>
      <c r="D235" s="23">
        <f>IFERROR(VLOOKUP($I235,DATA_Contracts!$A$2:$I$150,4,FALSE),"")</f>
        <v>7951124</v>
      </c>
      <c r="E235" s="23" t="str">
        <f>IFERROR(VLOOKUP($I235,DATA_Contracts!$A$2:$I$150,5,FALSE),"")</f>
        <v>Secret Organizations</v>
      </c>
      <c r="F235" s="23" t="str">
        <f>IFERROR(VLOOKUP($I235,DATA_Contracts!$A$2:$I$150,6,FALSE),"")</f>
        <v>Organization</v>
      </c>
      <c r="G235" s="29">
        <f>IFERROR(VLOOKUP($I235,DATA_Contracts!$A$2:$I$150,2,FALSE),"")</f>
        <v>940323304</v>
      </c>
      <c r="H235" s="29" t="str">
        <f>IFERROR(VLOOKUP($I235,DATA_Contracts!$A$2:$I$150,3,FALSE),"")</f>
        <v>Imperial Guard</v>
      </c>
      <c r="I235" s="24">
        <v>940323304</v>
      </c>
      <c r="J235" s="29" t="str">
        <f>IFERROR(VLOOKUP($I235,DATA_Contracts!$A$2:$I$150,3,FALSE),"")</f>
        <v>Imperial Guard</v>
      </c>
      <c r="K235" s="29" t="str">
        <f>IFERROR(VLOOKUP($I235,DATA_Contracts!$A$2:$I$150,7,FALSE),"")</f>
        <v>3. Dethrone tyranny</v>
      </c>
      <c r="L235" s="29" t="str">
        <f>IFERROR(VLOOKUP($I235,DATA_Contracts!$A$2:$I$150,8,FALSE),"")</f>
        <v>Political</v>
      </c>
      <c r="M235" s="29" t="str">
        <f>IFERROR(VLOOKUP($I235,DATA_Contracts!$A$2:$I$81,9,FALSE),"")</f>
        <v>Spiderman</v>
      </c>
      <c r="N235" s="23">
        <f t="shared" ca="1" si="47"/>
        <v>32</v>
      </c>
      <c r="O235" s="15">
        <f ca="1">DATA[[#This Row],[Revenue Plan]]*(RANDBETWEEN(5,50)/100)</f>
        <v>6.72</v>
      </c>
      <c r="P235" s="29">
        <f t="shared" ca="1" si="48"/>
        <v>0.21</v>
      </c>
      <c r="Q235" s="24">
        <v>0</v>
      </c>
      <c r="R235" s="24">
        <v>0.99534339999999999</v>
      </c>
      <c r="S235" s="29">
        <f t="shared" si="49"/>
        <v>0</v>
      </c>
      <c r="T235" s="29">
        <f t="shared" ca="1" si="50"/>
        <v>-32</v>
      </c>
      <c r="U235" s="29">
        <f t="shared" ca="1" si="51"/>
        <v>-5.7246565999999994</v>
      </c>
    </row>
    <row r="236" spans="1:21" x14ac:dyDescent="0.25">
      <c r="A236" s="29" t="str">
        <f>_xlfn.SWITCH('Landing View'!$I$2,$F$1,F236,$K$1,K236,$L$1,L236,$M$1,M236)</f>
        <v>Hulk</v>
      </c>
      <c r="B236" s="24" t="s">
        <v>13</v>
      </c>
      <c r="C236" s="25">
        <v>44409</v>
      </c>
      <c r="D236" s="23">
        <f>IFERROR(VLOOKUP($I236,DATA_Contracts!$A$2:$I$150,4,FALSE),"")</f>
        <v>10051562</v>
      </c>
      <c r="E236" s="23" t="str">
        <f>IFERROR(VLOOKUP($I236,DATA_Contracts!$A$2:$I$150,5,FALSE),"")</f>
        <v>EU Government</v>
      </c>
      <c r="F236" s="23" t="str">
        <f>IFERROR(VLOOKUP($I236,DATA_Contracts!$A$2:$I$150,6,FALSE),"")</f>
        <v>Europe</v>
      </c>
      <c r="G236" s="29">
        <f>IFERROR(VLOOKUP($I236,DATA_Contracts!$A$2:$I$150,2,FALSE),"")</f>
        <v>940337336</v>
      </c>
      <c r="H236" s="29" t="str">
        <f>IFERROR(VLOOKUP($I236,DATA_Contracts!$A$2:$I$150,3,FALSE),"")</f>
        <v>Deviants</v>
      </c>
      <c r="I236" s="24">
        <v>940337336</v>
      </c>
      <c r="J236" s="29" t="str">
        <f>IFERROR(VLOOKUP($I236,DATA_Contracts!$A$2:$I$150,3,FALSE),"")</f>
        <v>Deviants</v>
      </c>
      <c r="K236" s="29" t="str">
        <f>IFERROR(VLOOKUP($I236,DATA_Contracts!$A$2:$I$150,7,FALSE),"")</f>
        <v>4. Defensive Services</v>
      </c>
      <c r="L236" s="29" t="str">
        <f>IFERROR(VLOOKUP($I236,DATA_Contracts!$A$2:$I$150,8,FALSE),"")</f>
        <v>Security</v>
      </c>
      <c r="M236" s="29" t="str">
        <f>IFERROR(VLOOKUP($I236,DATA_Contracts!$A$2:$I$81,9,FALSE),"")</f>
        <v>Hulk</v>
      </c>
      <c r="N236" s="23">
        <f t="shared" ca="1" si="47"/>
        <v>16</v>
      </c>
      <c r="O236" s="15">
        <f ca="1">DATA[[#This Row],[Revenue Plan]]*(RANDBETWEEN(5,50)/100)</f>
        <v>4.16</v>
      </c>
      <c r="P236" s="29">
        <f t="shared" ca="1" si="48"/>
        <v>0.26</v>
      </c>
      <c r="Q236" s="24"/>
      <c r="R236" s="24"/>
      <c r="S236" s="29">
        <f t="shared" si="49"/>
        <v>0</v>
      </c>
      <c r="T236" s="29">
        <f t="shared" ca="1" si="50"/>
        <v>-16</v>
      </c>
      <c r="U236" s="29">
        <f t="shared" ca="1" si="51"/>
        <v>-4.16</v>
      </c>
    </row>
    <row r="237" spans="1:21" s="23" customFormat="1" x14ac:dyDescent="0.25">
      <c r="A237" s="29" t="str">
        <f>_xlfn.SWITCH('Landing View'!$I$2,$F$1,F237,$K$1,K237,$L$1,L237,$M$1,M237)</f>
        <v>Wanda Maximof</v>
      </c>
      <c r="B237" s="24" t="s">
        <v>13</v>
      </c>
      <c r="C237" s="25">
        <v>44409</v>
      </c>
      <c r="D237" s="23">
        <f>IFERROR(VLOOKUP($I237,DATA_Contracts!$A$2:$I$150,4,FALSE),"")</f>
        <v>7951124</v>
      </c>
      <c r="E237" s="23" t="str">
        <f>IFERROR(VLOOKUP($I237,DATA_Contracts!$A$2:$I$150,5,FALSE),"")</f>
        <v>Secret Organizations</v>
      </c>
      <c r="F237" s="23" t="str">
        <f>IFERROR(VLOOKUP($I237,DATA_Contracts!$A$2:$I$150,6,FALSE),"")</f>
        <v>Organization</v>
      </c>
      <c r="G237" s="29">
        <f>IFERROR(VLOOKUP($I237,DATA_Contracts!$A$2:$I$150,2,FALSE),"")</f>
        <v>940366600</v>
      </c>
      <c r="H237" s="29" t="str">
        <f>IFERROR(VLOOKUP($I237,DATA_Contracts!$A$2:$I$150,3,FALSE),"")</f>
        <v>Sinister Six</v>
      </c>
      <c r="I237" s="24">
        <v>940366600</v>
      </c>
      <c r="J237" s="29" t="str">
        <f>IFERROR(VLOOKUP($I237,DATA_Contracts!$A$2:$I$150,3,FALSE),"")</f>
        <v>Sinister Six</v>
      </c>
      <c r="K237" s="29" t="str">
        <f>IFERROR(VLOOKUP($I237,DATA_Contracts!$A$2:$I$150,7,FALSE),"")</f>
        <v>5. Offensive Services</v>
      </c>
      <c r="L237" s="29" t="str">
        <f>IFERROR(VLOOKUP($I237,DATA_Contracts!$A$2:$I$150,8,FALSE),"")</f>
        <v>Political</v>
      </c>
      <c r="M237" s="29" t="str">
        <f>IFERROR(VLOOKUP($I237,DATA_Contracts!$A$2:$I$81,9,FALSE),"")</f>
        <v>Wanda Maximof</v>
      </c>
      <c r="N237" s="23">
        <f t="shared" ca="1" si="47"/>
        <v>30</v>
      </c>
      <c r="O237" s="15">
        <f ca="1">DATA[[#This Row],[Revenue Plan]]*(RANDBETWEEN(5,50)/100)</f>
        <v>3.9000000000000004</v>
      </c>
      <c r="P237" s="29">
        <f t="shared" ref="P237" ca="1" si="52">IFERROR(O237/N237,0)</f>
        <v>0.13</v>
      </c>
      <c r="Q237" s="24">
        <v>0</v>
      </c>
      <c r="R237" s="24">
        <v>-26.866243999999998</v>
      </c>
      <c r="S237" s="29">
        <f t="shared" ref="S237" si="53">IFERROR(R237/Q237,0)</f>
        <v>0</v>
      </c>
      <c r="T237" s="29">
        <f t="shared" ca="1" si="50"/>
        <v>-30</v>
      </c>
      <c r="U237" s="29">
        <f t="shared" ca="1" si="51"/>
        <v>-30.766244</v>
      </c>
    </row>
    <row r="238" spans="1:21" x14ac:dyDescent="0.25">
      <c r="A238" s="29" t="str">
        <f>_xlfn.SWITCH('Landing View'!$I$2,$F$1,F238,$K$1,K238,$L$1,L238,$M$1,M238)</f>
        <v>Other</v>
      </c>
      <c r="B238" s="24" t="s">
        <v>13</v>
      </c>
      <c r="C238" s="25">
        <v>44440</v>
      </c>
      <c r="D238" s="23">
        <f>IFERROR(VLOOKUP($I238,DATA_Contracts!$A$2:$I$150,4,FALSE),"")</f>
        <v>7847054</v>
      </c>
      <c r="E238" s="23" t="str">
        <f>IFERROR(VLOOKUP($I238,DATA_Contracts!$A$2:$I$150,5,FALSE),"")</f>
        <v>Public Organization</v>
      </c>
      <c r="F238" s="23" t="str">
        <f>IFERROR(VLOOKUP($I238,DATA_Contracts!$A$2:$I$150,6,FALSE),"")</f>
        <v>Organization</v>
      </c>
      <c r="G238" s="29">
        <f>IFERROR(VLOOKUP($I238,DATA_Contracts!$A$2:$I$150,2,FALSE),"")</f>
        <v>940314339</v>
      </c>
      <c r="H238" s="29" t="str">
        <f>IFERROR(VLOOKUP($I238,DATA_Contracts!$A$2:$I$150,3,FALSE),"")</f>
        <v>Fearsome Foursome</v>
      </c>
      <c r="I238" s="24">
        <v>940345610</v>
      </c>
      <c r="J238" s="29" t="str">
        <f>IFERROR(VLOOKUP($I238,DATA_Contracts!$A$2:$I$150,3,FALSE),"")</f>
        <v>Fearsome Foursome</v>
      </c>
      <c r="K238" s="29" t="str">
        <f>IFERROR(VLOOKUP($I238,DATA_Contracts!$A$2:$I$150,7,FALSE),"")</f>
        <v>2. World Security</v>
      </c>
      <c r="L238" s="29" t="str">
        <f>IFERROR(VLOOKUP($I238,DATA_Contracts!$A$2:$I$150,8,FALSE),"")</f>
        <v>Security</v>
      </c>
      <c r="M238" s="29" t="str">
        <f>IFERROR(VLOOKUP($I238,DATA_Contracts!$A$2:$I$81,9,FALSE),"")</f>
        <v>Other</v>
      </c>
      <c r="N238" s="23">
        <f t="shared" ca="1" si="47"/>
        <v>11</v>
      </c>
      <c r="O238" s="15">
        <f ca="1">DATA[[#This Row],[Revenue Plan]]*(RANDBETWEEN(5,50)/100)</f>
        <v>2.31</v>
      </c>
      <c r="P238" s="29">
        <f t="shared" ref="P238:P292" ca="1" si="54">IFERROR(O238/N238,0)</f>
        <v>0.21</v>
      </c>
      <c r="Q238" s="24">
        <v>130.26120017430017</v>
      </c>
      <c r="R238" s="24">
        <v>21.294370776249881</v>
      </c>
      <c r="S238" s="29">
        <f t="shared" ref="S238:S269" si="55">IFERROR(R238/Q238,0)</f>
        <v>0.16347439412316381</v>
      </c>
      <c r="T238" s="29">
        <f t="shared" ca="1" si="50"/>
        <v>119.26120017430017</v>
      </c>
      <c r="U238" s="29">
        <f t="shared" ca="1" si="51"/>
        <v>18.984370776249882</v>
      </c>
    </row>
    <row r="239" spans="1:21" x14ac:dyDescent="0.25">
      <c r="A239" s="29" t="str">
        <f>_xlfn.SWITCH('Landing View'!$I$2,$F$1,F239,$K$1,K239,$L$1,L239,$M$1,M239)</f>
        <v>Spiderman</v>
      </c>
      <c r="B239" s="24" t="s">
        <v>13</v>
      </c>
      <c r="C239" s="25">
        <v>44440</v>
      </c>
      <c r="D239" s="23">
        <f>IFERROR(VLOOKUP($I239,DATA_Contracts!$A$2:$I$150,4,FALSE),"")</f>
        <v>7951124</v>
      </c>
      <c r="E239" s="23" t="str">
        <f>IFERROR(VLOOKUP($I239,DATA_Contracts!$A$2:$I$150,5,FALSE),"")</f>
        <v>Secret Organizations</v>
      </c>
      <c r="F239" s="23" t="str">
        <f>IFERROR(VLOOKUP($I239,DATA_Contracts!$A$2:$I$150,6,FALSE),"")</f>
        <v>Organization</v>
      </c>
      <c r="G239" s="29">
        <f>IFERROR(VLOOKUP($I239,DATA_Contracts!$A$2:$I$150,2,FALSE),"")</f>
        <v>940355363</v>
      </c>
      <c r="H239" s="29" t="str">
        <f>IFERROR(VLOOKUP($I239,DATA_Contracts!$A$2:$I$150,3,FALSE),"")</f>
        <v>Zodiac</v>
      </c>
      <c r="I239" s="24">
        <v>940355363</v>
      </c>
      <c r="J239" s="29" t="str">
        <f>IFERROR(VLOOKUP($I239,DATA_Contracts!$A$2:$I$150,3,FALSE),"")</f>
        <v>Zodiac</v>
      </c>
      <c r="K239" s="29" t="str">
        <f>IFERROR(VLOOKUP($I239,DATA_Contracts!$A$2:$I$150,7,FALSE),"")</f>
        <v>3. Dethrone tyranny</v>
      </c>
      <c r="L239" s="29" t="str">
        <f>IFERROR(VLOOKUP($I239,DATA_Contracts!$A$2:$I$150,8,FALSE),"")</f>
        <v>Political</v>
      </c>
      <c r="M239" s="29" t="str">
        <f>IFERROR(VLOOKUP($I239,DATA_Contracts!$A$2:$I$81,9,FALSE),"")</f>
        <v>Spiderman</v>
      </c>
      <c r="N239" s="23">
        <f t="shared" ca="1" si="47"/>
        <v>35</v>
      </c>
      <c r="O239" s="15">
        <f ca="1">DATA[[#This Row],[Revenue Plan]]*(RANDBETWEEN(5,50)/100)</f>
        <v>4.55</v>
      </c>
      <c r="P239" s="29">
        <f t="shared" ca="1" si="54"/>
        <v>0.13</v>
      </c>
      <c r="Q239" s="24">
        <v>393.02600000000001</v>
      </c>
      <c r="R239" s="24">
        <v>4.6274652999999795</v>
      </c>
      <c r="S239" s="29">
        <f t="shared" si="55"/>
        <v>1.1773941927506016E-2</v>
      </c>
      <c r="T239" s="29">
        <f t="shared" ca="1" si="50"/>
        <v>358.02600000000001</v>
      </c>
      <c r="U239" s="29">
        <f t="shared" ca="1" si="51"/>
        <v>7.7465299999979642E-2</v>
      </c>
    </row>
    <row r="240" spans="1:21" x14ac:dyDescent="0.25">
      <c r="A240" s="29" t="str">
        <f>_xlfn.SWITCH('Landing View'!$I$2,$F$1,F240,$K$1,K240,$L$1,L240,$M$1,M240)</f>
        <v>Captain America</v>
      </c>
      <c r="B240" s="24" t="s">
        <v>13</v>
      </c>
      <c r="C240" s="25">
        <v>44440</v>
      </c>
      <c r="D240" s="23">
        <f>IFERROR(VLOOKUP($I240,DATA_Contracts!$A$2:$I$150,4,FALSE),"")</f>
        <v>7847054</v>
      </c>
      <c r="E240" s="23" t="str">
        <f>IFERROR(VLOOKUP($I240,DATA_Contracts!$A$2:$I$150,5,FALSE),"")</f>
        <v>Public Organization</v>
      </c>
      <c r="F240" s="23" t="str">
        <f>IFERROR(VLOOKUP($I240,DATA_Contracts!$A$2:$I$150,6,FALSE),"")</f>
        <v>Organization</v>
      </c>
      <c r="G240" s="29">
        <f>IFERROR(VLOOKUP($I240,DATA_Contracts!$A$2:$I$150,2,FALSE),"")</f>
        <v>940314339</v>
      </c>
      <c r="H240" s="29" t="str">
        <f>IFERROR(VLOOKUP($I240,DATA_Contracts!$A$2:$I$150,3,FALSE),"")</f>
        <v>Vault</v>
      </c>
      <c r="I240" s="24">
        <v>940314339</v>
      </c>
      <c r="J240" s="29" t="str">
        <f>IFERROR(VLOOKUP($I240,DATA_Contracts!$A$2:$I$150,3,FALSE),"")</f>
        <v>Vault</v>
      </c>
      <c r="K240" s="29" t="str">
        <f>IFERROR(VLOOKUP($I240,DATA_Contracts!$A$2:$I$150,7,FALSE),"")</f>
        <v>2. World Security</v>
      </c>
      <c r="L240" s="29" t="str">
        <f>IFERROR(VLOOKUP($I240,DATA_Contracts!$A$2:$I$150,8,FALSE),"")</f>
        <v>Security</v>
      </c>
      <c r="M240" s="29" t="str">
        <f>IFERROR(VLOOKUP($I240,DATA_Contracts!$A$2:$I$81,9,FALSE),"")</f>
        <v>Captain America</v>
      </c>
      <c r="N240" s="23">
        <f t="shared" ca="1" si="47"/>
        <v>9</v>
      </c>
      <c r="O240" s="15">
        <f ca="1">DATA[[#This Row],[Revenue Plan]]*(RANDBETWEEN(5,50)/100)</f>
        <v>1.17</v>
      </c>
      <c r="P240" s="29">
        <f t="shared" ca="1" si="54"/>
        <v>0.13</v>
      </c>
      <c r="Q240" s="24">
        <v>76.022356479999999</v>
      </c>
      <c r="R240" s="24">
        <v>6.7844396037081856</v>
      </c>
      <c r="S240" s="29">
        <f t="shared" si="55"/>
        <v>8.9242690148562273E-2</v>
      </c>
      <c r="T240" s="29">
        <f t="shared" ca="1" si="50"/>
        <v>67.022356479999999</v>
      </c>
      <c r="U240" s="29">
        <f t="shared" ca="1" si="51"/>
        <v>5.6144396037081856</v>
      </c>
    </row>
    <row r="241" spans="1:21" x14ac:dyDescent="0.25">
      <c r="A241" s="29" t="str">
        <f>_xlfn.SWITCH('Landing View'!$I$2,$F$1,F241,$K$1,K241,$L$1,L241,$M$1,M241)</f>
        <v>Iron Man</v>
      </c>
      <c r="B241" s="24" t="s">
        <v>13</v>
      </c>
      <c r="C241" s="25">
        <v>44440</v>
      </c>
      <c r="D241" s="23">
        <f>IFERROR(VLOOKUP($I241,DATA_Contracts!$A$2:$I$150,4,FALSE),"")</f>
        <v>7847054</v>
      </c>
      <c r="E241" s="23" t="str">
        <f>IFERROR(VLOOKUP($I241,DATA_Contracts!$A$2:$I$150,5,FALSE),"")</f>
        <v>Public Organization</v>
      </c>
      <c r="F241" s="23" t="str">
        <f>IFERROR(VLOOKUP($I241,DATA_Contracts!$A$2:$I$150,6,FALSE),"")</f>
        <v>Organization</v>
      </c>
      <c r="G241" s="29">
        <f>IFERROR(VLOOKUP($I241,DATA_Contracts!$A$2:$I$150,2,FALSE),"")</f>
        <v>940314050</v>
      </c>
      <c r="H241" s="29" t="str">
        <f>IFERROR(VLOOKUP($I241,DATA_Contracts!$A$2:$I$150,3,FALSE),"")</f>
        <v>Future Foundation</v>
      </c>
      <c r="I241" s="24">
        <v>940314050</v>
      </c>
      <c r="J241" s="29" t="str">
        <f>IFERROR(VLOOKUP($I241,DATA_Contracts!$A$2:$I$150,3,FALSE),"")</f>
        <v>Future Foundation</v>
      </c>
      <c r="K241" s="29" t="str">
        <f>IFERROR(VLOOKUP($I241,DATA_Contracts!$A$2:$I$150,7,FALSE),"")</f>
        <v>2. World Security</v>
      </c>
      <c r="L241" s="29" t="str">
        <f>IFERROR(VLOOKUP($I241,DATA_Contracts!$A$2:$I$150,8,FALSE),"")</f>
        <v>Security</v>
      </c>
      <c r="M241" s="29" t="str">
        <f>IFERROR(VLOOKUP($I241,DATA_Contracts!$A$2:$I$81,9,FALSE),"")</f>
        <v>Iron Man</v>
      </c>
      <c r="N241" s="23">
        <f t="shared" ca="1" si="47"/>
        <v>24</v>
      </c>
      <c r="O241" s="15">
        <f ca="1">DATA[[#This Row],[Revenue Plan]]*(RANDBETWEEN(5,50)/100)</f>
        <v>8.64</v>
      </c>
      <c r="P241" s="29">
        <f t="shared" ca="1" si="54"/>
        <v>0.36000000000000004</v>
      </c>
      <c r="Q241" s="24">
        <v>55.046241851585698</v>
      </c>
      <c r="R241" s="24">
        <v>20.052784337258501</v>
      </c>
      <c r="S241" s="29">
        <f t="shared" si="55"/>
        <v>0.36428979822681296</v>
      </c>
      <c r="T241" s="29">
        <f t="shared" ca="1" si="50"/>
        <v>31.046241851585698</v>
      </c>
      <c r="U241" s="29">
        <f t="shared" ca="1" si="51"/>
        <v>11.4127843372585</v>
      </c>
    </row>
    <row r="242" spans="1:21" x14ac:dyDescent="0.25">
      <c r="A242" s="29" t="str">
        <f>_xlfn.SWITCH('Landing View'!$I$2,$F$1,F242,$K$1,K242,$L$1,L242,$M$1,M242)</f>
        <v>Captain America</v>
      </c>
      <c r="B242" s="24" t="s">
        <v>13</v>
      </c>
      <c r="C242" s="25">
        <v>44440</v>
      </c>
      <c r="D242" s="23">
        <f>IFERROR(VLOOKUP($I242,DATA_Contracts!$A$2:$I$150,4,FALSE),"")</f>
        <v>10051562</v>
      </c>
      <c r="E242" s="23" t="str">
        <f>IFERROR(VLOOKUP($I242,DATA_Contracts!$A$2:$I$150,5,FALSE),"")</f>
        <v>EU Government</v>
      </c>
      <c r="F242" s="23" t="str">
        <f>IFERROR(VLOOKUP($I242,DATA_Contracts!$A$2:$I$150,6,FALSE),"")</f>
        <v>Europe</v>
      </c>
      <c r="G242" s="29">
        <f>IFERROR(VLOOKUP($I242,DATA_Contracts!$A$2:$I$150,2,FALSE),"")</f>
        <v>940219754</v>
      </c>
      <c r="H242" s="29" t="str">
        <f>IFERROR(VLOOKUP($I242,DATA_Contracts!$A$2:$I$150,3,FALSE),"")</f>
        <v>Wild Pack</v>
      </c>
      <c r="I242" s="24">
        <v>940219754</v>
      </c>
      <c r="J242" s="29" t="str">
        <f>IFERROR(VLOOKUP($I242,DATA_Contracts!$A$2:$I$150,3,FALSE),"")</f>
        <v>Wild Pack</v>
      </c>
      <c r="K242" s="29" t="str">
        <f>IFERROR(VLOOKUP($I242,DATA_Contracts!$A$2:$I$150,7,FALSE),"")</f>
        <v>2. World Security</v>
      </c>
      <c r="L242" s="29" t="str">
        <f>IFERROR(VLOOKUP($I242,DATA_Contracts!$A$2:$I$150,8,FALSE),"")</f>
        <v>Security</v>
      </c>
      <c r="M242" s="29" t="str">
        <f>IFERROR(VLOOKUP($I242,DATA_Contracts!$A$2:$I$81,9,FALSE),"")</f>
        <v>Captain America</v>
      </c>
      <c r="N242" s="23">
        <f t="shared" ca="1" si="47"/>
        <v>19</v>
      </c>
      <c r="O242" s="15">
        <f ca="1">DATA[[#This Row],[Revenue Plan]]*(RANDBETWEEN(5,50)/100)</f>
        <v>8.5500000000000007</v>
      </c>
      <c r="P242" s="29">
        <f t="shared" ca="1" si="54"/>
        <v>0.45</v>
      </c>
      <c r="Q242" s="24">
        <v>49.999997999999998</v>
      </c>
      <c r="R242" s="24">
        <v>12.746381337829741</v>
      </c>
      <c r="S242" s="29">
        <f t="shared" si="55"/>
        <v>0.2549276369537003</v>
      </c>
      <c r="T242" s="29">
        <f t="shared" ca="1" si="50"/>
        <v>30.999997999999998</v>
      </c>
      <c r="U242" s="29">
        <f t="shared" ca="1" si="51"/>
        <v>4.1963813378297399</v>
      </c>
    </row>
    <row r="243" spans="1:21" x14ac:dyDescent="0.25">
      <c r="A243" s="29" t="str">
        <f>_xlfn.SWITCH('Landing View'!$I$2,$F$1,F243,$K$1,K243,$L$1,L243,$M$1,M243)</f>
        <v>Captain America</v>
      </c>
      <c r="B243" s="24" t="s">
        <v>13</v>
      </c>
      <c r="C243" s="25">
        <v>44440</v>
      </c>
      <c r="D243" s="23">
        <f>IFERROR(VLOOKUP($I243,DATA_Contracts!$A$2:$I$150,4,FALSE),"")</f>
        <v>20028782</v>
      </c>
      <c r="E243" s="23" t="str">
        <f>IFERROR(VLOOKUP($I243,DATA_Contracts!$A$2:$I$150,5,FALSE),"")</f>
        <v>Earth Civilians</v>
      </c>
      <c r="F243" s="23" t="str">
        <f>IFERROR(VLOOKUP($I243,DATA_Contracts!$A$2:$I$150,6,FALSE),"")</f>
        <v>Civilians</v>
      </c>
      <c r="G243" s="29">
        <f>IFERROR(VLOOKUP($I243,DATA_Contracts!$A$2:$I$150,2,FALSE),"")</f>
        <v>940351708</v>
      </c>
      <c r="H243" s="29" t="str">
        <f>IFERROR(VLOOKUP($I243,DATA_Contracts!$A$2:$I$150,3,FALSE),"")</f>
        <v>Excelsior (see Loners)</v>
      </c>
      <c r="I243" s="24">
        <v>940351708</v>
      </c>
      <c r="J243" s="29" t="str">
        <f>IFERROR(VLOOKUP($I243,DATA_Contracts!$A$2:$I$150,3,FALSE),"")</f>
        <v>Excelsior (see Loners)</v>
      </c>
      <c r="K243" s="29" t="str">
        <f>IFERROR(VLOOKUP($I243,DATA_Contracts!$A$2:$I$150,7,FALSE),"")</f>
        <v>2. World Security</v>
      </c>
      <c r="L243" s="29" t="str">
        <f>IFERROR(VLOOKUP($I243,DATA_Contracts!$A$2:$I$150,8,FALSE),"")</f>
        <v>Security</v>
      </c>
      <c r="M243" s="29" t="str">
        <f>IFERROR(VLOOKUP($I243,DATA_Contracts!$A$2:$I$81,9,FALSE),"")</f>
        <v>Captain America</v>
      </c>
      <c r="N243" s="23">
        <f t="shared" ca="1" si="47"/>
        <v>30</v>
      </c>
      <c r="O243" s="15">
        <f ca="1">DATA[[#This Row],[Revenue Plan]]*(RANDBETWEEN(5,50)/100)</f>
        <v>12.6</v>
      </c>
      <c r="P243" s="29">
        <f t="shared" ca="1" si="54"/>
        <v>0.42</v>
      </c>
      <c r="Q243" s="24">
        <v>97.10714999999999</v>
      </c>
      <c r="R243" s="24">
        <v>36.233477615807004</v>
      </c>
      <c r="S243" s="29">
        <f t="shared" si="55"/>
        <v>0.37312883362148935</v>
      </c>
      <c r="T243" s="29">
        <f t="shared" ca="1" si="50"/>
        <v>67.10714999999999</v>
      </c>
      <c r="U243" s="29">
        <f t="shared" ca="1" si="51"/>
        <v>23.633477615807003</v>
      </c>
    </row>
    <row r="244" spans="1:21" x14ac:dyDescent="0.25">
      <c r="A244" s="29" t="str">
        <f>_xlfn.SWITCH('Landing View'!$I$2,$F$1,F244,$K$1,K244,$L$1,L244,$M$1,M244)</f>
        <v>Captain America</v>
      </c>
      <c r="B244" s="24" t="s">
        <v>13</v>
      </c>
      <c r="C244" s="25">
        <v>44440</v>
      </c>
      <c r="D244" s="23">
        <f>IFERROR(VLOOKUP($I244,DATA_Contracts!$A$2:$I$150,4,FALSE),"")</f>
        <v>10051562</v>
      </c>
      <c r="E244" s="23" t="str">
        <f>IFERROR(VLOOKUP($I244,DATA_Contracts!$A$2:$I$150,5,FALSE),"")</f>
        <v>EU Government</v>
      </c>
      <c r="F244" s="23" t="str">
        <f>IFERROR(VLOOKUP($I244,DATA_Contracts!$A$2:$I$150,6,FALSE),"")</f>
        <v>Europe</v>
      </c>
      <c r="G244" s="29">
        <f>IFERROR(VLOOKUP($I244,DATA_Contracts!$A$2:$I$150,2,FALSE),"")</f>
        <v>940185383</v>
      </c>
      <c r="H244" s="29" t="str">
        <f>IFERROR(VLOOKUP($I244,DATA_Contracts!$A$2:$I$150,3,FALSE),"")</f>
        <v>The Garrison</v>
      </c>
      <c r="I244" s="24">
        <v>940185383</v>
      </c>
      <c r="J244" s="29" t="str">
        <f>IFERROR(VLOOKUP($I244,DATA_Contracts!$A$2:$I$150,3,FALSE),"")</f>
        <v>The Garrison</v>
      </c>
      <c r="K244" s="29" t="str">
        <f>IFERROR(VLOOKUP($I244,DATA_Contracts!$A$2:$I$150,7,FALSE),"")</f>
        <v>2. World Security</v>
      </c>
      <c r="L244" s="29" t="str">
        <f>IFERROR(VLOOKUP($I244,DATA_Contracts!$A$2:$I$150,8,FALSE),"")</f>
        <v>Security</v>
      </c>
      <c r="M244" s="29" t="str">
        <f>IFERROR(VLOOKUP($I244,DATA_Contracts!$A$2:$I$81,9,FALSE),"")</f>
        <v>Captain America</v>
      </c>
      <c r="N244" s="23">
        <f t="shared" ca="1" si="47"/>
        <v>30</v>
      </c>
      <c r="O244" s="15">
        <f ca="1">DATA[[#This Row],[Revenue Plan]]*(RANDBETWEEN(5,50)/100)</f>
        <v>2.6999999999999997</v>
      </c>
      <c r="P244" s="29">
        <f t="shared" ca="1" si="54"/>
        <v>0.09</v>
      </c>
      <c r="Q244" s="24">
        <v>166.33500000000001</v>
      </c>
      <c r="R244" s="24">
        <v>67.179208593274311</v>
      </c>
      <c r="S244" s="29">
        <f t="shared" si="55"/>
        <v>0.40387897071136147</v>
      </c>
      <c r="T244" s="29">
        <f t="shared" ca="1" si="50"/>
        <v>136.33500000000001</v>
      </c>
      <c r="U244" s="29">
        <f t="shared" ca="1" si="51"/>
        <v>64.479208593274308</v>
      </c>
    </row>
    <row r="245" spans="1:21" x14ac:dyDescent="0.25">
      <c r="A245" s="29" t="str">
        <f>_xlfn.SWITCH('Landing View'!$I$2,$F$1,F245,$K$1,K245,$L$1,L245,$M$1,M245)</f>
        <v>Iron Man</v>
      </c>
      <c r="B245" s="24" t="s">
        <v>13</v>
      </c>
      <c r="C245" s="25">
        <v>44440</v>
      </c>
      <c r="D245" s="23">
        <f>IFERROR(VLOOKUP($I245,DATA_Contracts!$A$2:$I$150,4,FALSE),"")</f>
        <v>20028782</v>
      </c>
      <c r="E245" s="23" t="str">
        <f>IFERROR(VLOOKUP($I245,DATA_Contracts!$A$2:$I$150,5,FALSE),"")</f>
        <v>Earth Civilians</v>
      </c>
      <c r="F245" s="23" t="str">
        <f>IFERROR(VLOOKUP($I245,DATA_Contracts!$A$2:$I$150,6,FALSE),"")</f>
        <v>Civilians</v>
      </c>
      <c r="G245" s="29">
        <f>IFERROR(VLOOKUP($I245,DATA_Contracts!$A$2:$I$150,2,FALSE),"")</f>
        <v>940314053</v>
      </c>
      <c r="H245" s="29" t="str">
        <f>IFERROR(VLOOKUP($I245,DATA_Contracts!$A$2:$I$150,3,FALSE),"")</f>
        <v>League of Losers</v>
      </c>
      <c r="I245" s="24">
        <v>940314053</v>
      </c>
      <c r="J245" s="29" t="str">
        <f>IFERROR(VLOOKUP($I245,DATA_Contracts!$A$2:$I$150,3,FALSE),"")</f>
        <v>League of Losers</v>
      </c>
      <c r="K245" s="29" t="str">
        <f>IFERROR(VLOOKUP($I245,DATA_Contracts!$A$2:$I$150,7,FALSE),"")</f>
        <v>2. World Security</v>
      </c>
      <c r="L245" s="29" t="str">
        <f>IFERROR(VLOOKUP($I245,DATA_Contracts!$A$2:$I$150,8,FALSE),"")</f>
        <v>Security</v>
      </c>
      <c r="M245" s="29" t="str">
        <f>IFERROR(VLOOKUP($I245,DATA_Contracts!$A$2:$I$81,9,FALSE),"")</f>
        <v>Iron Man</v>
      </c>
      <c r="N245" s="23">
        <f t="shared" ca="1" si="47"/>
        <v>30</v>
      </c>
      <c r="O245" s="15">
        <f ca="1">DATA[[#This Row],[Revenue Plan]]*(RANDBETWEEN(5,50)/100)</f>
        <v>5.1000000000000005</v>
      </c>
      <c r="P245" s="29">
        <f t="shared" ca="1" si="54"/>
        <v>0.17</v>
      </c>
      <c r="Q245" s="24">
        <v>40.027469350967401</v>
      </c>
      <c r="R245" s="24">
        <v>7.4685637996498002</v>
      </c>
      <c r="S245" s="29">
        <f t="shared" si="55"/>
        <v>0.18658596011064829</v>
      </c>
      <c r="T245" s="29">
        <f t="shared" ca="1" si="50"/>
        <v>10.027469350967401</v>
      </c>
      <c r="U245" s="29">
        <f t="shared" ca="1" si="51"/>
        <v>2.3685637996497997</v>
      </c>
    </row>
    <row r="246" spans="1:21" x14ac:dyDescent="0.25">
      <c r="A246" s="29" t="str">
        <f>_xlfn.SWITCH('Landing View'!$I$2,$F$1,F246,$K$1,K246,$L$1,L246,$M$1,M246)</f>
        <v>Captain America</v>
      </c>
      <c r="B246" s="24" t="s">
        <v>13</v>
      </c>
      <c r="C246" s="25">
        <v>44440</v>
      </c>
      <c r="D246" s="23">
        <f>IFERROR(VLOOKUP($I246,DATA_Contracts!$A$2:$I$150,4,FALSE),"")</f>
        <v>20028782</v>
      </c>
      <c r="E246" s="23" t="str">
        <f>IFERROR(VLOOKUP($I246,DATA_Contracts!$A$2:$I$150,5,FALSE),"")</f>
        <v>Earth Civilians</v>
      </c>
      <c r="F246" s="23" t="str">
        <f>IFERROR(VLOOKUP($I246,DATA_Contracts!$A$2:$I$150,6,FALSE),"")</f>
        <v>Civilians</v>
      </c>
      <c r="G246" s="29">
        <f>IFERROR(VLOOKUP($I246,DATA_Contracts!$A$2:$I$150,2,FALSE),"")</f>
        <v>940314049</v>
      </c>
      <c r="H246" s="29" t="str">
        <f>IFERROR(VLOOKUP($I246,DATA_Contracts!$A$2:$I$150,3,FALSE),"")</f>
        <v>The Spinsterhood</v>
      </c>
      <c r="I246" s="24">
        <v>940314049</v>
      </c>
      <c r="J246" s="29" t="str">
        <f>IFERROR(VLOOKUP($I246,DATA_Contracts!$A$2:$I$150,3,FALSE),"")</f>
        <v>The Spinsterhood</v>
      </c>
      <c r="K246" s="29" t="str">
        <f>IFERROR(VLOOKUP($I246,DATA_Contracts!$A$2:$I$150,7,FALSE),"")</f>
        <v>2. World Security</v>
      </c>
      <c r="L246" s="29" t="str">
        <f>IFERROR(VLOOKUP($I246,DATA_Contracts!$A$2:$I$150,8,FALSE),"")</f>
        <v>Security</v>
      </c>
      <c r="M246" s="29" t="str">
        <f>IFERROR(VLOOKUP($I246,DATA_Contracts!$A$2:$I$81,9,FALSE),"")</f>
        <v>Captain America</v>
      </c>
      <c r="N246" s="23">
        <f t="shared" ca="1" si="47"/>
        <v>29</v>
      </c>
      <c r="O246" s="15">
        <f ca="1">DATA[[#This Row],[Revenue Plan]]*(RANDBETWEEN(5,50)/100)</f>
        <v>11.31</v>
      </c>
      <c r="P246" s="29">
        <f t="shared" ca="1" si="54"/>
        <v>0.39</v>
      </c>
      <c r="Q246" s="24">
        <v>22.961947800000001</v>
      </c>
      <c r="R246" s="24">
        <v>8.0296948813196281</v>
      </c>
      <c r="S246" s="29">
        <f t="shared" si="55"/>
        <v>0.34969572055727904</v>
      </c>
      <c r="T246" s="29">
        <f t="shared" ca="1" si="50"/>
        <v>-6.0380521999999992</v>
      </c>
      <c r="U246" s="29">
        <f t="shared" ca="1" si="51"/>
        <v>-3.2803051186803724</v>
      </c>
    </row>
    <row r="247" spans="1:21" x14ac:dyDescent="0.25">
      <c r="A247" s="29" t="str">
        <f>_xlfn.SWITCH('Landing View'!$I$2,$F$1,F247,$K$1,K247,$L$1,L247,$M$1,M247)</f>
        <v>Captain America</v>
      </c>
      <c r="B247" s="24" t="s">
        <v>13</v>
      </c>
      <c r="C247" s="25">
        <v>44440</v>
      </c>
      <c r="D247" s="23">
        <f>IFERROR(VLOOKUP($I247,DATA_Contracts!$A$2:$I$150,4,FALSE),"")</f>
        <v>20028782</v>
      </c>
      <c r="E247" s="23" t="str">
        <f>IFERROR(VLOOKUP($I247,DATA_Contracts!$A$2:$I$150,5,FALSE),"")</f>
        <v>Earth Civilians</v>
      </c>
      <c r="F247" s="23" t="str">
        <f>IFERROR(VLOOKUP($I247,DATA_Contracts!$A$2:$I$150,6,FALSE),"")</f>
        <v>Civilians</v>
      </c>
      <c r="G247" s="29">
        <f>IFERROR(VLOOKUP($I247,DATA_Contracts!$A$2:$I$150,2,FALSE),"")</f>
        <v>940314049</v>
      </c>
      <c r="H247" s="29" t="str">
        <f>IFERROR(VLOOKUP($I247,DATA_Contracts!$A$2:$I$150,3,FALSE),"")</f>
        <v>Delta Network</v>
      </c>
      <c r="I247" s="24">
        <v>940191969</v>
      </c>
      <c r="J247" s="29" t="str">
        <f>IFERROR(VLOOKUP($I247,DATA_Contracts!$A$2:$I$150,3,FALSE),"")</f>
        <v>Delta Network</v>
      </c>
      <c r="K247" s="29" t="str">
        <f>IFERROR(VLOOKUP($I247,DATA_Contracts!$A$2:$I$150,7,FALSE),"")</f>
        <v>2. World Security</v>
      </c>
      <c r="L247" s="29" t="str">
        <f>IFERROR(VLOOKUP($I247,DATA_Contracts!$A$2:$I$150,8,FALSE),"")</f>
        <v>Security</v>
      </c>
      <c r="M247" s="29" t="str">
        <f>IFERROR(VLOOKUP($I247,DATA_Contracts!$A$2:$I$81,9,FALSE),"")</f>
        <v>Captain America</v>
      </c>
      <c r="N247" s="23">
        <f t="shared" ca="1" si="47"/>
        <v>22</v>
      </c>
      <c r="O247" s="15">
        <f ca="1">DATA[[#This Row],[Revenue Plan]]*(RANDBETWEEN(5,50)/100)</f>
        <v>8.58</v>
      </c>
      <c r="P247" s="29">
        <f t="shared" ca="1" si="54"/>
        <v>0.39</v>
      </c>
      <c r="Q247" s="24">
        <v>33.801574589855683</v>
      </c>
      <c r="R247" s="24">
        <v>6.7740831276498614</v>
      </c>
      <c r="S247" s="29">
        <f t="shared" si="55"/>
        <v>0.20040732450620383</v>
      </c>
      <c r="T247" s="29">
        <f t="shared" ca="1" si="50"/>
        <v>11.801574589855683</v>
      </c>
      <c r="U247" s="29">
        <f t="shared" ca="1" si="51"/>
        <v>-1.8059168723501386</v>
      </c>
    </row>
    <row r="248" spans="1:21" x14ac:dyDescent="0.25">
      <c r="A248" s="29" t="str">
        <f>_xlfn.SWITCH('Landing View'!$I$2,$F$1,F248,$K$1,K248,$L$1,L248,$M$1,M248)</f>
        <v>Iron Man</v>
      </c>
      <c r="B248" s="24" t="s">
        <v>13</v>
      </c>
      <c r="C248" s="25">
        <v>44440</v>
      </c>
      <c r="D248" s="23">
        <f>IFERROR(VLOOKUP($I248,DATA_Contracts!$A$2:$I$150,4,FALSE),"")</f>
        <v>7951124</v>
      </c>
      <c r="E248" s="23" t="str">
        <f>IFERROR(VLOOKUP($I248,DATA_Contracts!$A$2:$I$150,5,FALSE),"")</f>
        <v>Secret Organizations</v>
      </c>
      <c r="F248" s="23" t="str">
        <f>IFERROR(VLOOKUP($I248,DATA_Contracts!$A$2:$I$150,6,FALSE),"")</f>
        <v>Organization</v>
      </c>
      <c r="G248" s="29">
        <f>IFERROR(VLOOKUP($I248,DATA_Contracts!$A$2:$I$150,2,FALSE),"")</f>
        <v>940302138</v>
      </c>
      <c r="H248" s="29" t="str">
        <f>IFERROR(VLOOKUP($I248,DATA_Contracts!$A$2:$I$150,3,FALSE),"")</f>
        <v>O-Force</v>
      </c>
      <c r="I248" s="24">
        <v>940302138</v>
      </c>
      <c r="J248" s="29" t="str">
        <f>IFERROR(VLOOKUP($I248,DATA_Contracts!$A$2:$I$150,3,FALSE),"")</f>
        <v>O-Force</v>
      </c>
      <c r="K248" s="29" t="str">
        <f>IFERROR(VLOOKUP($I248,DATA_Contracts!$A$2:$I$150,7,FALSE),"")</f>
        <v>5. Offensive Services</v>
      </c>
      <c r="L248" s="29" t="str">
        <f>IFERROR(VLOOKUP($I248,DATA_Contracts!$A$2:$I$150,8,FALSE),"")</f>
        <v>Political</v>
      </c>
      <c r="M248" s="29" t="str">
        <f>IFERROR(VLOOKUP($I248,DATA_Contracts!$A$2:$I$81,9,FALSE),"")</f>
        <v>Iron Man</v>
      </c>
      <c r="N248" s="23">
        <f t="shared" ca="1" si="47"/>
        <v>27</v>
      </c>
      <c r="O248" s="15">
        <f ca="1">DATA[[#This Row],[Revenue Plan]]*(RANDBETWEEN(5,50)/100)</f>
        <v>10.26</v>
      </c>
      <c r="P248" s="29">
        <f t="shared" ca="1" si="54"/>
        <v>0.38</v>
      </c>
      <c r="Q248" s="24">
        <v>41.8</v>
      </c>
      <c r="R248" s="24">
        <v>24.2</v>
      </c>
      <c r="S248" s="29">
        <f t="shared" si="55"/>
        <v>0.57894736842105265</v>
      </c>
      <c r="T248" s="29">
        <f t="shared" ca="1" si="50"/>
        <v>14.799999999999997</v>
      </c>
      <c r="U248" s="29">
        <f t="shared" ca="1" si="51"/>
        <v>13.94</v>
      </c>
    </row>
    <row r="249" spans="1:21" x14ac:dyDescent="0.25">
      <c r="A249" s="29" t="str">
        <f>_xlfn.SWITCH('Landing View'!$I$2,$F$1,F249,$K$1,K249,$L$1,L249,$M$1,M249)</f>
        <v>Hulk</v>
      </c>
      <c r="B249" s="24" t="s">
        <v>13</v>
      </c>
      <c r="C249" s="25">
        <v>44440</v>
      </c>
      <c r="D249" s="23">
        <f>IFERROR(VLOOKUP($I249,DATA_Contracts!$A$2:$I$150,4,FALSE),"")</f>
        <v>10058140</v>
      </c>
      <c r="E249" s="23" t="str">
        <f>IFERROR(VLOOKUP($I249,DATA_Contracts!$A$2:$I$150,5,FALSE),"")</f>
        <v>EU Government</v>
      </c>
      <c r="F249" s="23" t="str">
        <f>IFERROR(VLOOKUP($I249,DATA_Contracts!$A$2:$I$150,6,FALSE),"")</f>
        <v>Europe</v>
      </c>
      <c r="G249" s="29">
        <f>IFERROR(VLOOKUP($I249,DATA_Contracts!$A$2:$I$150,2,FALSE),"")</f>
        <v>940337336</v>
      </c>
      <c r="H249" s="29" t="str">
        <f>IFERROR(VLOOKUP($I249,DATA_Contracts!$A$2:$I$150,3,FALSE),"")</f>
        <v>Gods</v>
      </c>
      <c r="I249" s="24">
        <v>940324627</v>
      </c>
      <c r="J249" s="29" t="str">
        <f>IFERROR(VLOOKUP($I249,DATA_Contracts!$A$2:$I$150,3,FALSE),"")</f>
        <v>Gods</v>
      </c>
      <c r="K249" s="29" t="str">
        <f>IFERROR(VLOOKUP($I249,DATA_Contracts!$A$2:$I$150,7,FALSE),"")</f>
        <v>4. Defensive Services</v>
      </c>
      <c r="L249" s="29" t="str">
        <f>IFERROR(VLOOKUP($I249,DATA_Contracts!$A$2:$I$150,8,FALSE),"")</f>
        <v>Security</v>
      </c>
      <c r="M249" s="29" t="str">
        <f>IFERROR(VLOOKUP($I249,DATA_Contracts!$A$2:$I$81,9,FALSE),"")</f>
        <v>Hulk</v>
      </c>
      <c r="N249" s="23">
        <f t="shared" ca="1" si="47"/>
        <v>15</v>
      </c>
      <c r="O249" s="15">
        <f ca="1">DATA[[#This Row],[Revenue Plan]]*(RANDBETWEEN(5,50)/100)</f>
        <v>1.3499999999999999</v>
      </c>
      <c r="P249" s="29">
        <f t="shared" ca="1" si="54"/>
        <v>0.09</v>
      </c>
      <c r="Q249" s="24">
        <v>1577.91</v>
      </c>
      <c r="R249" s="24">
        <v>434.11</v>
      </c>
      <c r="S249" s="29">
        <f t="shared" si="55"/>
        <v>0.27511708525834805</v>
      </c>
      <c r="T249" s="29">
        <f t="shared" ca="1" si="50"/>
        <v>1562.91</v>
      </c>
      <c r="U249" s="29">
        <f t="shared" ca="1" si="51"/>
        <v>432.76</v>
      </c>
    </row>
    <row r="250" spans="1:21" x14ac:dyDescent="0.25">
      <c r="A250" s="29" t="str">
        <f>_xlfn.SWITCH('Landing View'!$I$2,$F$1,F250,$K$1,K250,$L$1,L250,$M$1,M250)</f>
        <v>Winter Soldier</v>
      </c>
      <c r="B250" s="24" t="s">
        <v>13</v>
      </c>
      <c r="C250" s="25">
        <v>44440</v>
      </c>
      <c r="D250" s="23">
        <f>IFERROR(VLOOKUP($I250,DATA_Contracts!$A$2:$I$150,4,FALSE),"")</f>
        <v>7951124</v>
      </c>
      <c r="E250" s="23" t="str">
        <f>IFERROR(VLOOKUP($I250,DATA_Contracts!$A$2:$I$150,5,FALSE),"")</f>
        <v>Secret Organizations</v>
      </c>
      <c r="F250" s="23" t="str">
        <f>IFERROR(VLOOKUP($I250,DATA_Contracts!$A$2:$I$150,6,FALSE),"")</f>
        <v>Organization</v>
      </c>
      <c r="G250" s="29">
        <f>IFERROR(VLOOKUP($I250,DATA_Contracts!$A$2:$I$150,2,FALSE),"")</f>
        <v>940292366</v>
      </c>
      <c r="H250" s="29" t="str">
        <f>IFERROR(VLOOKUP($I250,DATA_Contracts!$A$2:$I$150,3,FALSE),"")</f>
        <v>Special Executive</v>
      </c>
      <c r="I250" s="24">
        <v>940292366</v>
      </c>
      <c r="J250" s="29" t="str">
        <f>IFERROR(VLOOKUP($I250,DATA_Contracts!$A$2:$I$150,3,FALSE),"")</f>
        <v>Special Executive</v>
      </c>
      <c r="K250" s="29" t="str">
        <f>IFERROR(VLOOKUP($I250,DATA_Contracts!$A$2:$I$150,7,FALSE),"")</f>
        <v>5. Offensive Services</v>
      </c>
      <c r="L250" s="29" t="str">
        <f>IFERROR(VLOOKUP($I250,DATA_Contracts!$A$2:$I$150,8,FALSE),"")</f>
        <v>Political</v>
      </c>
      <c r="M250" s="29" t="str">
        <f>IFERROR(VLOOKUP($I250,DATA_Contracts!$A$2:$I$81,9,FALSE),"")</f>
        <v>Winter Soldier</v>
      </c>
      <c r="N250" s="23">
        <f t="shared" ca="1" si="47"/>
        <v>5</v>
      </c>
      <c r="O250" s="15">
        <f ca="1">DATA[[#This Row],[Revenue Plan]]*(RANDBETWEEN(5,50)/100)</f>
        <v>1.9</v>
      </c>
      <c r="P250" s="29">
        <f t="shared" ca="1" si="54"/>
        <v>0.38</v>
      </c>
      <c r="Q250" s="24">
        <v>262.35399999999998</v>
      </c>
      <c r="R250" s="24">
        <v>180.87537359999999</v>
      </c>
      <c r="S250" s="29">
        <f t="shared" si="55"/>
        <v>0.68943249807511986</v>
      </c>
      <c r="T250" s="29">
        <f t="shared" ca="1" si="50"/>
        <v>257.35399999999998</v>
      </c>
      <c r="U250" s="29">
        <f t="shared" ca="1" si="51"/>
        <v>178.97537359999998</v>
      </c>
    </row>
    <row r="251" spans="1:21" x14ac:dyDescent="0.25">
      <c r="A251" s="29" t="str">
        <f>_xlfn.SWITCH('Landing View'!$I$2,$F$1,F251,$K$1,K251,$L$1,L251,$M$1,M251)</f>
        <v>Captain America</v>
      </c>
      <c r="B251" s="24" t="s">
        <v>13</v>
      </c>
      <c r="C251" s="25">
        <v>44440</v>
      </c>
      <c r="D251" s="23">
        <f>IFERROR(VLOOKUP($I251,DATA_Contracts!$A$2:$I$150,4,FALSE),"")</f>
        <v>10051562</v>
      </c>
      <c r="E251" s="23" t="str">
        <f>IFERROR(VLOOKUP($I251,DATA_Contracts!$A$2:$I$150,5,FALSE),"")</f>
        <v>EU Government</v>
      </c>
      <c r="F251" s="23" t="str">
        <f>IFERROR(VLOOKUP($I251,DATA_Contracts!$A$2:$I$150,6,FALSE),"")</f>
        <v>Europe</v>
      </c>
      <c r="G251" s="29">
        <f>IFERROR(VLOOKUP($I251,DATA_Contracts!$A$2:$I$150,2,FALSE),"")</f>
        <v>940275849</v>
      </c>
      <c r="H251" s="29" t="str">
        <f>IFERROR(VLOOKUP($I251,DATA_Contracts!$A$2:$I$150,3,FALSE),"")</f>
        <v>Horsemen of Apocalypse</v>
      </c>
      <c r="I251" s="24">
        <v>940275849</v>
      </c>
      <c r="J251" s="29" t="str">
        <f>IFERROR(VLOOKUP($I251,DATA_Contracts!$A$2:$I$150,3,FALSE),"")</f>
        <v>Horsemen of Apocalypse</v>
      </c>
      <c r="K251" s="29" t="str">
        <f>IFERROR(VLOOKUP($I251,DATA_Contracts!$A$2:$I$150,7,FALSE),"")</f>
        <v>1. Friendly Neighborhood service</v>
      </c>
      <c r="L251" s="29" t="str">
        <f>IFERROR(VLOOKUP($I251,DATA_Contracts!$A$2:$I$150,8,FALSE),"")</f>
        <v>Political</v>
      </c>
      <c r="M251" s="29" t="str">
        <f>IFERROR(VLOOKUP($I251,DATA_Contracts!$A$2:$I$81,9,FALSE),"")</f>
        <v>Captain America</v>
      </c>
      <c r="N251" s="23">
        <f t="shared" ca="1" si="47"/>
        <v>29</v>
      </c>
      <c r="O251" s="15">
        <f ca="1">DATA[[#This Row],[Revenue Plan]]*(RANDBETWEEN(5,50)/100)</f>
        <v>13.629999999999999</v>
      </c>
      <c r="P251" s="29">
        <f t="shared" ca="1" si="54"/>
        <v>0.47</v>
      </c>
      <c r="Q251" s="24">
        <v>104.259303582773</v>
      </c>
      <c r="R251" s="24">
        <v>48.199515587542201</v>
      </c>
      <c r="S251" s="29">
        <f t="shared" si="55"/>
        <v>0.4623042158465589</v>
      </c>
      <c r="T251" s="29">
        <f t="shared" ca="1" si="50"/>
        <v>75.259303582773001</v>
      </c>
      <c r="U251" s="29">
        <f t="shared" ca="1" si="51"/>
        <v>34.569515587542199</v>
      </c>
    </row>
    <row r="252" spans="1:21" x14ac:dyDescent="0.25">
      <c r="A252" s="29" t="str">
        <f>_xlfn.SWITCH('Landing View'!$I$2,$F$1,F252,$K$1,K252,$L$1,L252,$M$1,M252)</f>
        <v>Captain America</v>
      </c>
      <c r="B252" s="24" t="s">
        <v>13</v>
      </c>
      <c r="C252" s="25">
        <v>44440</v>
      </c>
      <c r="D252" s="23">
        <f>IFERROR(VLOOKUP($I252,DATA_Contracts!$A$2:$I$150,4,FALSE),"")</f>
        <v>20028782</v>
      </c>
      <c r="E252" s="23" t="str">
        <f>IFERROR(VLOOKUP($I252,DATA_Contracts!$A$2:$I$150,5,FALSE),"")</f>
        <v>Earth Civilians</v>
      </c>
      <c r="F252" s="23" t="str">
        <f>IFERROR(VLOOKUP($I252,DATA_Contracts!$A$2:$I$150,6,FALSE),"")</f>
        <v>Civilians</v>
      </c>
      <c r="G252" s="29">
        <f>IFERROR(VLOOKUP($I252,DATA_Contracts!$A$2:$I$150,2,FALSE),"")</f>
        <v>940344401</v>
      </c>
      <c r="H252" s="29" t="str">
        <f>IFERROR(VLOOKUP($I252,DATA_Contracts!$A$2:$I$150,3,FALSE),"")</f>
        <v>The Called</v>
      </c>
      <c r="I252" s="24">
        <v>940344401</v>
      </c>
      <c r="J252" s="29" t="str">
        <f>IFERROR(VLOOKUP($I252,DATA_Contracts!$A$2:$I$150,3,FALSE),"")</f>
        <v>The Called</v>
      </c>
      <c r="K252" s="29" t="str">
        <f>IFERROR(VLOOKUP($I252,DATA_Contracts!$A$2:$I$150,7,FALSE),"")</f>
        <v>2. World Security</v>
      </c>
      <c r="L252" s="29" t="str">
        <f>IFERROR(VLOOKUP($I252,DATA_Contracts!$A$2:$I$150,8,FALSE),"")</f>
        <v>Security</v>
      </c>
      <c r="M252" s="29" t="str">
        <f>IFERROR(VLOOKUP($I252,DATA_Contracts!$A$2:$I$81,9,FALSE),"")</f>
        <v>Captain America</v>
      </c>
      <c r="N252" s="23">
        <f t="shared" ca="1" si="47"/>
        <v>5</v>
      </c>
      <c r="O252" s="15">
        <f ca="1">DATA[[#This Row],[Revenue Plan]]*(RANDBETWEEN(5,50)/100)</f>
        <v>1.4000000000000001</v>
      </c>
      <c r="P252" s="29">
        <f t="shared" ca="1" si="54"/>
        <v>0.28000000000000003</v>
      </c>
      <c r="Q252" s="24">
        <v>113.311016321195</v>
      </c>
      <c r="R252" s="24">
        <v>48.669573213629</v>
      </c>
      <c r="S252" s="29">
        <f t="shared" si="55"/>
        <v>0.42952198995081542</v>
      </c>
      <c r="T252" s="29">
        <f t="shared" ca="1" si="50"/>
        <v>108.311016321195</v>
      </c>
      <c r="U252" s="29">
        <f t="shared" ca="1" si="51"/>
        <v>47.269573213629002</v>
      </c>
    </row>
    <row r="253" spans="1:21" x14ac:dyDescent="0.25">
      <c r="A253" s="29" t="str">
        <f>_xlfn.SWITCH('Landing View'!$I$2,$F$1,F253,$K$1,K253,$L$1,L253,$M$1,M253)</f>
        <v>Iron Man</v>
      </c>
      <c r="B253" s="24" t="s">
        <v>13</v>
      </c>
      <c r="C253" s="25">
        <v>44440</v>
      </c>
      <c r="D253" s="23">
        <f>IFERROR(VLOOKUP($I253,DATA_Contracts!$A$2:$I$150,4,FALSE),"")</f>
        <v>20028782</v>
      </c>
      <c r="E253" s="23" t="str">
        <f>IFERROR(VLOOKUP($I253,DATA_Contracts!$A$2:$I$150,5,FALSE),"")</f>
        <v>Earth Civilians</v>
      </c>
      <c r="F253" s="23" t="str">
        <f>IFERROR(VLOOKUP($I253,DATA_Contracts!$A$2:$I$150,6,FALSE),"")</f>
        <v>Civilians</v>
      </c>
      <c r="G253" s="29">
        <f>IFERROR(VLOOKUP($I253,DATA_Contracts!$A$2:$I$150,2,FALSE),"")</f>
        <v>940352209</v>
      </c>
      <c r="H253" s="29" t="str">
        <f>IFERROR(VLOOKUP($I253,DATA_Contracts!$A$2:$I$150,3,FALSE),"")</f>
        <v>Howling Commandos (Sgt. Fury)</v>
      </c>
      <c r="I253" s="24">
        <v>940352209</v>
      </c>
      <c r="J253" s="29" t="str">
        <f>IFERROR(VLOOKUP($I253,DATA_Contracts!$A$2:$I$150,3,FALSE),"")</f>
        <v>Howling Commandos (Sgt. Fury)</v>
      </c>
      <c r="K253" s="29" t="str">
        <f>IFERROR(VLOOKUP($I253,DATA_Contracts!$A$2:$I$150,7,FALSE),"")</f>
        <v>2. World Security</v>
      </c>
      <c r="L253" s="29" t="str">
        <f>IFERROR(VLOOKUP($I253,DATA_Contracts!$A$2:$I$150,8,FALSE),"")</f>
        <v>Security</v>
      </c>
      <c r="M253" s="29" t="str">
        <f>IFERROR(VLOOKUP($I253,DATA_Contracts!$A$2:$I$81,9,FALSE),"")</f>
        <v>Iron Man</v>
      </c>
      <c r="N253" s="23">
        <f t="shared" ca="1" si="47"/>
        <v>35</v>
      </c>
      <c r="O253" s="15">
        <f ca="1">DATA[[#This Row],[Revenue Plan]]*(RANDBETWEEN(5,50)/100)</f>
        <v>15.049999999999999</v>
      </c>
      <c r="P253" s="29">
        <f t="shared" ca="1" si="54"/>
        <v>0.43</v>
      </c>
      <c r="Q253" s="24">
        <v>15.412843701051601</v>
      </c>
      <c r="R253" s="24">
        <v>0.83080280906990089</v>
      </c>
      <c r="S253" s="29">
        <f t="shared" si="55"/>
        <v>5.3903278667077906E-2</v>
      </c>
      <c r="T253" s="29">
        <f t="shared" ca="1" si="50"/>
        <v>-19.5871562989484</v>
      </c>
      <c r="U253" s="29">
        <f t="shared" ca="1" si="51"/>
        <v>-14.219197190930098</v>
      </c>
    </row>
    <row r="254" spans="1:21" x14ac:dyDescent="0.25">
      <c r="A254" s="29" t="str">
        <f>_xlfn.SWITCH('Landing View'!$I$2,$F$1,F254,$K$1,K254,$L$1,L254,$M$1,M254)</f>
        <v>Other</v>
      </c>
      <c r="B254" s="24" t="s">
        <v>13</v>
      </c>
      <c r="C254" s="25">
        <v>44440</v>
      </c>
      <c r="D254" s="23">
        <f>IFERROR(VLOOKUP($I254,DATA_Contracts!$A$2:$I$150,4,FALSE),"")</f>
        <v>20028782</v>
      </c>
      <c r="E254" s="23" t="str">
        <f>IFERROR(VLOOKUP($I254,DATA_Contracts!$A$2:$I$150,5,FALSE),"")</f>
        <v>Earth Civilians</v>
      </c>
      <c r="F254" s="23" t="str">
        <f>IFERROR(VLOOKUP($I254,DATA_Contracts!$A$2:$I$150,6,FALSE),"")</f>
        <v>Civilians</v>
      </c>
      <c r="G254" s="29">
        <f>IFERROR(VLOOKUP($I254,DATA_Contracts!$A$2:$I$150,2,FALSE),"")</f>
        <v>940314339</v>
      </c>
      <c r="H254" s="29" t="str">
        <f>IFERROR(VLOOKUP($I254,DATA_Contracts!$A$2:$I$150,3,FALSE),"")</f>
        <v>U-Foes</v>
      </c>
      <c r="I254" s="24">
        <v>940349816</v>
      </c>
      <c r="J254" s="29" t="str">
        <f>IFERROR(VLOOKUP($I254,DATA_Contracts!$A$2:$I$150,3,FALSE),"")</f>
        <v>U-Foes</v>
      </c>
      <c r="K254" s="29" t="str">
        <f>IFERROR(VLOOKUP($I254,DATA_Contracts!$A$2:$I$150,7,FALSE),"")</f>
        <v>2. World Security</v>
      </c>
      <c r="L254" s="29" t="str">
        <f>IFERROR(VLOOKUP($I254,DATA_Contracts!$A$2:$I$150,8,FALSE),"")</f>
        <v>Security</v>
      </c>
      <c r="M254" s="29" t="str">
        <f>IFERROR(VLOOKUP($I254,DATA_Contracts!$A$2:$I$81,9,FALSE),"")</f>
        <v>Other</v>
      </c>
      <c r="N254" s="23">
        <f t="shared" ca="1" si="47"/>
        <v>13</v>
      </c>
      <c r="O254" s="15">
        <f ca="1">DATA[[#This Row],[Revenue Plan]]*(RANDBETWEEN(5,50)/100)</f>
        <v>4.42</v>
      </c>
      <c r="P254" s="29">
        <f t="shared" ca="1" si="54"/>
        <v>0.33999999999999997</v>
      </c>
      <c r="Q254" s="24">
        <v>25.878601923614209</v>
      </c>
      <c r="R254" s="24">
        <v>-13.864020774783489</v>
      </c>
      <c r="S254" s="29">
        <f t="shared" si="55"/>
        <v>-0.53573298958366755</v>
      </c>
      <c r="T254" s="29">
        <f t="shared" ca="1" si="50"/>
        <v>12.878601923614209</v>
      </c>
      <c r="U254" s="29">
        <f t="shared" ca="1" si="51"/>
        <v>-18.284020774783489</v>
      </c>
    </row>
    <row r="255" spans="1:21" x14ac:dyDescent="0.25">
      <c r="A255" s="29" t="str">
        <f>_xlfn.SWITCH('Landing View'!$I$2,$F$1,F255,$K$1,K255,$L$1,L255,$M$1,M255)</f>
        <v>Black Widow</v>
      </c>
      <c r="B255" s="24" t="s">
        <v>13</v>
      </c>
      <c r="C255" s="25">
        <v>44440</v>
      </c>
      <c r="D255" s="23">
        <f>IFERROR(VLOOKUP($I255,DATA_Contracts!$A$2:$I$150,4,FALSE),"")</f>
        <v>13605106</v>
      </c>
      <c r="E255" s="23" t="str">
        <f>IFERROR(VLOOKUP($I255,DATA_Contracts!$A$2:$I$150,5,FALSE),"")</f>
        <v>US Government</v>
      </c>
      <c r="F255" s="23" t="str">
        <f>IFERROR(VLOOKUP($I255,DATA_Contracts!$A$2:$I$150,6,FALSE),"")</f>
        <v>Government</v>
      </c>
      <c r="G255" s="29">
        <f>IFERROR(VLOOKUP($I255,DATA_Contracts!$A$2:$I$150,2,FALSE),"")</f>
        <v>940366122</v>
      </c>
      <c r="H255" s="29" t="str">
        <f>IFERROR(VLOOKUP($I255,DATA_Contracts!$A$2:$I$150,3,FALSE),"")</f>
        <v>Femizons</v>
      </c>
      <c r="I255" s="24">
        <v>940366122</v>
      </c>
      <c r="J255" s="29" t="str">
        <f>IFERROR(VLOOKUP($I255,DATA_Contracts!$A$2:$I$150,3,FALSE),"")</f>
        <v>Femizons</v>
      </c>
      <c r="K255" s="29" t="str">
        <f>IFERROR(VLOOKUP($I255,DATA_Contracts!$A$2:$I$150,7,FALSE),"")</f>
        <v>3. Dethrone tyranny</v>
      </c>
      <c r="L255" s="29" t="str">
        <f>IFERROR(VLOOKUP($I255,DATA_Contracts!$A$2:$I$150,8,FALSE),"")</f>
        <v>Political</v>
      </c>
      <c r="M255" s="29" t="str">
        <f>IFERROR(VLOOKUP($I255,DATA_Contracts!$A$2:$I$81,9,FALSE),"")</f>
        <v>Black Widow</v>
      </c>
      <c r="N255" s="23">
        <f t="shared" ref="N255:N295" ca="1" si="56">RANDBETWEEN(5,35)</f>
        <v>32</v>
      </c>
      <c r="O255" s="15">
        <f ca="1">DATA[[#This Row],[Revenue Plan]]*(RANDBETWEEN(5,50)/100)</f>
        <v>7.36</v>
      </c>
      <c r="P255" s="29">
        <f t="shared" ca="1" si="54"/>
        <v>0.23</v>
      </c>
      <c r="Q255" s="24">
        <v>114.5</v>
      </c>
      <c r="R255" s="24">
        <v>-9.3972712000000005</v>
      </c>
      <c r="S255" s="29">
        <f t="shared" si="55"/>
        <v>-8.2072237554585162E-2</v>
      </c>
      <c r="T255" s="29">
        <f t="shared" ca="1" si="50"/>
        <v>82.5</v>
      </c>
      <c r="U255" s="29">
        <f t="shared" ca="1" si="51"/>
        <v>-16.757271200000002</v>
      </c>
    </row>
    <row r="256" spans="1:21" x14ac:dyDescent="0.25">
      <c r="A256" s="29" t="str">
        <f>_xlfn.SWITCH('Landing View'!$I$2,$F$1,F256,$K$1,K256,$L$1,L256,$M$1,M256)</f>
        <v>Black Widow</v>
      </c>
      <c r="B256" s="24" t="s">
        <v>13</v>
      </c>
      <c r="C256" s="25">
        <v>44440</v>
      </c>
      <c r="D256" s="23">
        <f>IFERROR(VLOOKUP($I256,DATA_Contracts!$A$2:$I$150,4,FALSE),"")</f>
        <v>13605106</v>
      </c>
      <c r="E256" s="23" t="str">
        <f>IFERROR(VLOOKUP($I256,DATA_Contracts!$A$2:$I$150,5,FALSE),"")</f>
        <v>US Government</v>
      </c>
      <c r="F256" s="23" t="str">
        <f>IFERROR(VLOOKUP($I256,DATA_Contracts!$A$2:$I$150,6,FALSE),"")</f>
        <v>Government</v>
      </c>
      <c r="G256" s="29">
        <f>IFERROR(VLOOKUP($I256,DATA_Contracts!$A$2:$I$150,2,FALSE),"")</f>
        <v>940330869</v>
      </c>
      <c r="H256" s="29" t="str">
        <f>IFERROR(VLOOKUP($I256,DATA_Contracts!$A$2:$I$150,3,FALSE),"")</f>
        <v>Starforce</v>
      </c>
      <c r="I256" s="24">
        <v>940330869</v>
      </c>
      <c r="J256" s="29" t="str">
        <f>IFERROR(VLOOKUP($I256,DATA_Contracts!$A$2:$I$150,3,FALSE),"")</f>
        <v>Starforce</v>
      </c>
      <c r="K256" s="29" t="str">
        <f>IFERROR(VLOOKUP($I256,DATA_Contracts!$A$2:$I$150,7,FALSE),"")</f>
        <v>3. Dethrone tyranny</v>
      </c>
      <c r="L256" s="29" t="str">
        <f>IFERROR(VLOOKUP($I256,DATA_Contracts!$A$2:$I$150,8,FALSE),"")</f>
        <v>Political</v>
      </c>
      <c r="M256" s="29" t="str">
        <f>IFERROR(VLOOKUP($I256,DATA_Contracts!$A$2:$I$81,9,FALSE),"")</f>
        <v>Black Widow</v>
      </c>
      <c r="N256" s="23">
        <f t="shared" ca="1" si="56"/>
        <v>23</v>
      </c>
      <c r="O256" s="15">
        <f ca="1">DATA[[#This Row],[Revenue Plan]]*(RANDBETWEEN(5,50)/100)</f>
        <v>5.0599999999999996</v>
      </c>
      <c r="P256" s="29">
        <f t="shared" ca="1" si="54"/>
        <v>0.21999999999999997</v>
      </c>
      <c r="Q256" s="24">
        <v>0.36799999999999999</v>
      </c>
      <c r="R256" s="24">
        <v>2.1622226000000002</v>
      </c>
      <c r="S256" s="29">
        <f t="shared" si="55"/>
        <v>5.8756048913043486</v>
      </c>
      <c r="T256" s="29">
        <f t="shared" ca="1" si="50"/>
        <v>-22.632000000000001</v>
      </c>
      <c r="U256" s="29">
        <f t="shared" ca="1" si="51"/>
        <v>-2.8977773999999994</v>
      </c>
    </row>
    <row r="257" spans="1:21" x14ac:dyDescent="0.25">
      <c r="A257" s="29" t="str">
        <f>_xlfn.SWITCH('Landing View'!$I$2,$F$1,F257,$K$1,K257,$L$1,L257,$M$1,M257)</f>
        <v>Wonder Woman</v>
      </c>
      <c r="B257" s="24" t="s">
        <v>13</v>
      </c>
      <c r="C257" s="25">
        <v>44440</v>
      </c>
      <c r="D257" s="23">
        <f>IFERROR(VLOOKUP($I257,DATA_Contracts!$A$2:$I$150,4,FALSE),"")</f>
        <v>7951124</v>
      </c>
      <c r="E257" s="23" t="str">
        <f>IFERROR(VLOOKUP($I257,DATA_Contracts!$A$2:$I$150,5,FALSE),"")</f>
        <v>Secret Organizations</v>
      </c>
      <c r="F257" s="23" t="str">
        <f>IFERROR(VLOOKUP($I257,DATA_Contracts!$A$2:$I$150,6,FALSE),"")</f>
        <v>Organization</v>
      </c>
      <c r="G257" s="29">
        <f>IFERROR(VLOOKUP($I257,DATA_Contracts!$A$2:$I$150,2,FALSE),"")</f>
        <v>940327951</v>
      </c>
      <c r="H257" s="29" t="str">
        <f>IFERROR(VLOOKUP($I257,DATA_Contracts!$A$2:$I$150,3,FALSE),"")</f>
        <v>The Strangers (Ultraverse)</v>
      </c>
      <c r="I257" s="24">
        <v>940327951</v>
      </c>
      <c r="J257" s="29" t="str">
        <f>IFERROR(VLOOKUP($I257,DATA_Contracts!$A$2:$I$150,3,FALSE),"")</f>
        <v>The Strangers (Ultraverse)</v>
      </c>
      <c r="K257" s="29" t="str">
        <f>IFERROR(VLOOKUP($I257,DATA_Contracts!$A$2:$I$150,7,FALSE),"")</f>
        <v>1. Friendly Neighborhood service</v>
      </c>
      <c r="L257" s="29" t="str">
        <f>IFERROR(VLOOKUP($I257,DATA_Contracts!$A$2:$I$150,8,FALSE),"")</f>
        <v>Political</v>
      </c>
      <c r="M257" s="29" t="str">
        <f>IFERROR(VLOOKUP($I257,DATA_Contracts!$A$2:$I$81,9,FALSE),"")</f>
        <v>Wonder Woman</v>
      </c>
      <c r="N257" s="23">
        <f t="shared" ca="1" si="56"/>
        <v>20</v>
      </c>
      <c r="O257" s="15">
        <f ca="1">DATA[[#This Row],[Revenue Plan]]*(RANDBETWEEN(5,50)/100)</f>
        <v>7</v>
      </c>
      <c r="P257" s="29">
        <f t="shared" ca="1" si="54"/>
        <v>0.35</v>
      </c>
      <c r="Q257" s="24">
        <v>40.363999999999997</v>
      </c>
      <c r="R257" s="24">
        <v>19.428685757237901</v>
      </c>
      <c r="S257" s="29">
        <f t="shared" si="55"/>
        <v>0.4813369774362774</v>
      </c>
      <c r="T257" s="29">
        <f t="shared" ca="1" si="50"/>
        <v>20.363999999999997</v>
      </c>
      <c r="U257" s="29">
        <f t="shared" ca="1" si="51"/>
        <v>12.428685757237901</v>
      </c>
    </row>
    <row r="258" spans="1:21" x14ac:dyDescent="0.25">
      <c r="A258" s="29" t="str">
        <f>_xlfn.SWITCH('Landing View'!$I$2,$F$1,F258,$K$1,K258,$L$1,L258,$M$1,M258)</f>
        <v>Captain America</v>
      </c>
      <c r="B258" s="24" t="s">
        <v>13</v>
      </c>
      <c r="C258" s="25">
        <v>44440</v>
      </c>
      <c r="D258" s="23">
        <f>IFERROR(VLOOKUP($I258,DATA_Contracts!$A$2:$I$150,4,FALSE),"")</f>
        <v>10051562</v>
      </c>
      <c r="E258" s="23" t="str">
        <f>IFERROR(VLOOKUP($I258,DATA_Contracts!$A$2:$I$150,5,FALSE),"")</f>
        <v>EU Government</v>
      </c>
      <c r="F258" s="23" t="str">
        <f>IFERROR(VLOOKUP($I258,DATA_Contracts!$A$2:$I$150,6,FALSE),"")</f>
        <v>Europe</v>
      </c>
      <c r="G258" s="29">
        <f>IFERROR(VLOOKUP($I258,DATA_Contracts!$A$2:$I$150,2,FALSE),"")</f>
        <v>940327469</v>
      </c>
      <c r="H258" s="29" t="str">
        <f>IFERROR(VLOOKUP($I258,DATA_Contracts!$A$2:$I$150,3,FALSE),"")</f>
        <v>Vanguard</v>
      </c>
      <c r="I258" s="24">
        <v>940327469</v>
      </c>
      <c r="J258" s="29" t="str">
        <f>IFERROR(VLOOKUP($I258,DATA_Contracts!$A$2:$I$150,3,FALSE),"")</f>
        <v>Vanguard</v>
      </c>
      <c r="K258" s="29" t="str">
        <f>IFERROR(VLOOKUP($I258,DATA_Contracts!$A$2:$I$150,7,FALSE),"")</f>
        <v>1. Friendly Neighborhood service</v>
      </c>
      <c r="L258" s="29" t="str">
        <f>IFERROR(VLOOKUP($I258,DATA_Contracts!$A$2:$I$150,8,FALSE),"")</f>
        <v>Political</v>
      </c>
      <c r="M258" s="29" t="str">
        <f>IFERROR(VLOOKUP($I258,DATA_Contracts!$A$2:$I$81,9,FALSE),"")</f>
        <v>Captain America</v>
      </c>
      <c r="N258" s="23">
        <f t="shared" ca="1" si="56"/>
        <v>5</v>
      </c>
      <c r="O258" s="15">
        <f ca="1">DATA[[#This Row],[Revenue Plan]]*(RANDBETWEEN(5,50)/100)</f>
        <v>1.35</v>
      </c>
      <c r="P258" s="29">
        <f t="shared" ca="1" si="54"/>
        <v>0.27</v>
      </c>
      <c r="Q258" s="24">
        <v>26.039000000000001</v>
      </c>
      <c r="R258" s="24">
        <v>11.2644012772379</v>
      </c>
      <c r="S258" s="29">
        <f t="shared" si="55"/>
        <v>0.43259730701017318</v>
      </c>
      <c r="T258" s="29">
        <f t="shared" ca="1" si="50"/>
        <v>21.039000000000001</v>
      </c>
      <c r="U258" s="29">
        <f t="shared" ca="1" si="51"/>
        <v>9.9144012772379</v>
      </c>
    </row>
    <row r="259" spans="1:21" x14ac:dyDescent="0.25">
      <c r="A259" s="29" t="str">
        <f>_xlfn.SWITCH('Landing View'!$I$2,$F$1,F259,$K$1,K259,$L$1,L259,$M$1,M259)</f>
        <v>Wanda Maximof</v>
      </c>
      <c r="B259" s="24" t="s">
        <v>13</v>
      </c>
      <c r="C259" s="25">
        <v>44440</v>
      </c>
      <c r="D259" s="23">
        <f>IFERROR(VLOOKUP($I259,DATA_Contracts!$A$2:$I$150,4,FALSE),"")</f>
        <v>7951124</v>
      </c>
      <c r="E259" s="23" t="str">
        <f>IFERROR(VLOOKUP($I259,DATA_Contracts!$A$2:$I$150,5,FALSE),"")</f>
        <v>Secret Organizations</v>
      </c>
      <c r="F259" s="23" t="str">
        <f>IFERROR(VLOOKUP($I259,DATA_Contracts!$A$2:$I$150,6,FALSE),"")</f>
        <v>Organization</v>
      </c>
      <c r="G259" s="29">
        <f>IFERROR(VLOOKUP($I259,DATA_Contracts!$A$2:$I$150,2,FALSE),"")</f>
        <v>940366600</v>
      </c>
      <c r="H259" s="29" t="str">
        <f>IFERROR(VLOOKUP($I259,DATA_Contracts!$A$2:$I$150,3,FALSE),"")</f>
        <v>Sinister Six</v>
      </c>
      <c r="I259" s="24">
        <v>940366600</v>
      </c>
      <c r="J259" s="29" t="str">
        <f>IFERROR(VLOOKUP($I259,DATA_Contracts!$A$2:$I$150,3,FALSE),"")</f>
        <v>Sinister Six</v>
      </c>
      <c r="K259" s="29" t="str">
        <f>IFERROR(VLOOKUP($I259,DATA_Contracts!$A$2:$I$150,7,FALSE),"")</f>
        <v>5. Offensive Services</v>
      </c>
      <c r="L259" s="29" t="str">
        <f>IFERROR(VLOOKUP($I259,DATA_Contracts!$A$2:$I$150,8,FALSE),"")</f>
        <v>Political</v>
      </c>
      <c r="M259" s="29" t="str">
        <f>IFERROR(VLOOKUP($I259,DATA_Contracts!$A$2:$I$81,9,FALSE),"")</f>
        <v>Wanda Maximof</v>
      </c>
      <c r="N259" s="23">
        <f t="shared" ca="1" si="56"/>
        <v>20</v>
      </c>
      <c r="O259" s="15">
        <f ca="1">DATA[[#This Row],[Revenue Plan]]*(RANDBETWEEN(5,50)/100)</f>
        <v>3.5999999999999996</v>
      </c>
      <c r="P259" s="29">
        <f t="shared" ca="1" si="54"/>
        <v>0.18</v>
      </c>
      <c r="Q259" s="24">
        <v>10.5</v>
      </c>
      <c r="R259" s="24">
        <v>6.0000100000000005</v>
      </c>
      <c r="S259" s="29">
        <f t="shared" si="55"/>
        <v>0.57142952380952383</v>
      </c>
      <c r="T259" s="29">
        <f t="shared" ca="1" si="50"/>
        <v>-9.5</v>
      </c>
      <c r="U259" s="29">
        <f t="shared" ca="1" si="51"/>
        <v>2.4000100000000009</v>
      </c>
    </row>
    <row r="260" spans="1:21" x14ac:dyDescent="0.25">
      <c r="A260" s="29" t="str">
        <f>_xlfn.SWITCH('Landing View'!$I$2,$F$1,F260,$K$1,K260,$L$1,L260,$M$1,M260)</f>
        <v>Iron Man</v>
      </c>
      <c r="B260" s="24" t="s">
        <v>13</v>
      </c>
      <c r="C260" s="25">
        <v>44440</v>
      </c>
      <c r="D260" s="23">
        <f>IFERROR(VLOOKUP($I260,DATA_Contracts!$A$2:$I$150,4,FALSE),"")</f>
        <v>20028782</v>
      </c>
      <c r="E260" s="23" t="str">
        <f>IFERROR(VLOOKUP($I260,DATA_Contracts!$A$2:$I$150,5,FALSE),"")</f>
        <v>Earth Civilians</v>
      </c>
      <c r="F260" s="23" t="str">
        <f>IFERROR(VLOOKUP($I260,DATA_Contracts!$A$2:$I$150,6,FALSE),"")</f>
        <v>Civilians</v>
      </c>
      <c r="G260" s="29">
        <f>IFERROR(VLOOKUP($I260,DATA_Contracts!$A$2:$I$150,2,FALSE),"")</f>
        <v>940352208</v>
      </c>
      <c r="H260" s="29" t="str">
        <f>IFERROR(VLOOKUP($I260,DATA_Contracts!$A$2:$I$150,3,FALSE),"")</f>
        <v>New Men</v>
      </c>
      <c r="I260" s="24">
        <v>940352208</v>
      </c>
      <c r="J260" s="29" t="str">
        <f>IFERROR(VLOOKUP($I260,DATA_Contracts!$A$2:$I$150,3,FALSE),"")</f>
        <v>New Men</v>
      </c>
      <c r="K260" s="29" t="str">
        <f>IFERROR(VLOOKUP($I260,DATA_Contracts!$A$2:$I$150,7,FALSE),"")</f>
        <v>2. World Security</v>
      </c>
      <c r="L260" s="29" t="str">
        <f>IFERROR(VLOOKUP($I260,DATA_Contracts!$A$2:$I$150,8,FALSE),"")</f>
        <v>Security</v>
      </c>
      <c r="M260" s="29" t="str">
        <f>IFERROR(VLOOKUP($I260,DATA_Contracts!$A$2:$I$81,9,FALSE),"")</f>
        <v>Iron Man</v>
      </c>
      <c r="N260" s="23">
        <f t="shared" ca="1" si="56"/>
        <v>17</v>
      </c>
      <c r="O260" s="15">
        <f ca="1">DATA[[#This Row],[Revenue Plan]]*(RANDBETWEEN(5,50)/100)</f>
        <v>5.0999999999999996</v>
      </c>
      <c r="P260" s="29">
        <f t="shared" ca="1" si="54"/>
        <v>0.3</v>
      </c>
      <c r="Q260" s="24">
        <v>0</v>
      </c>
      <c r="R260" s="24">
        <v>-0.48234699999999997</v>
      </c>
      <c r="S260" s="29">
        <f t="shared" si="55"/>
        <v>0</v>
      </c>
      <c r="T260" s="29">
        <f t="shared" ca="1" si="50"/>
        <v>-17</v>
      </c>
      <c r="U260" s="29">
        <f t="shared" ca="1" si="51"/>
        <v>-5.5823469999999995</v>
      </c>
    </row>
    <row r="261" spans="1:21" x14ac:dyDescent="0.25">
      <c r="A261" s="29" t="str">
        <f>_xlfn.SWITCH('Landing View'!$I$2,$F$1,F261,$K$1,K261,$L$1,L261,$M$1,M261)</f>
        <v>Captain America</v>
      </c>
      <c r="B261" s="24" t="s">
        <v>13</v>
      </c>
      <c r="C261" s="25">
        <v>44440</v>
      </c>
      <c r="D261" s="23">
        <f>IFERROR(VLOOKUP($I261,DATA_Contracts!$A$2:$I$150,4,FALSE),"")</f>
        <v>7847054</v>
      </c>
      <c r="E261" s="23" t="str">
        <f>IFERROR(VLOOKUP($I261,DATA_Contracts!$A$2:$I$150,5,FALSE),"")</f>
        <v>Public Organization</v>
      </c>
      <c r="F261" s="23" t="str">
        <f>IFERROR(VLOOKUP($I261,DATA_Contracts!$A$2:$I$150,6,FALSE),"")</f>
        <v>Organization</v>
      </c>
      <c r="G261" s="29">
        <f>IFERROR(VLOOKUP($I261,DATA_Contracts!$A$2:$I$150,2,FALSE),"")</f>
        <v>940260590</v>
      </c>
      <c r="H261" s="29" t="str">
        <f>IFERROR(VLOOKUP($I261,DATA_Contracts!$A$2:$I$150,3,FALSE),"")</f>
        <v>The Hellbent</v>
      </c>
      <c r="I261" s="24">
        <v>940260590</v>
      </c>
      <c r="J261" s="29" t="str">
        <f>IFERROR(VLOOKUP($I261,DATA_Contracts!$A$2:$I$150,3,FALSE),"")</f>
        <v>The Hellbent</v>
      </c>
      <c r="K261" s="29" t="str">
        <f>IFERROR(VLOOKUP($I261,DATA_Contracts!$A$2:$I$150,7,FALSE),"")</f>
        <v>2. World Security</v>
      </c>
      <c r="L261" s="29" t="str">
        <f>IFERROR(VLOOKUP($I261,DATA_Contracts!$A$2:$I$150,8,FALSE),"")</f>
        <v>Security</v>
      </c>
      <c r="M261" s="29" t="str">
        <f>IFERROR(VLOOKUP($I261,DATA_Contracts!$A$2:$I$81,9,FALSE),"")</f>
        <v>Captain America</v>
      </c>
      <c r="N261" s="23">
        <f t="shared" ca="1" si="56"/>
        <v>32</v>
      </c>
      <c r="O261" s="15">
        <f ca="1">DATA[[#This Row],[Revenue Plan]]*(RANDBETWEEN(5,50)/100)</f>
        <v>15.04</v>
      </c>
      <c r="P261" s="29">
        <f t="shared" ca="1" si="54"/>
        <v>0.47</v>
      </c>
      <c r="Q261" s="24">
        <v>0</v>
      </c>
      <c r="R261" s="24">
        <v>-2.1747687999999998</v>
      </c>
      <c r="S261" s="29">
        <f t="shared" si="55"/>
        <v>0</v>
      </c>
      <c r="T261" s="29">
        <f t="shared" ca="1" si="50"/>
        <v>-32</v>
      </c>
      <c r="U261" s="29">
        <f t="shared" ca="1" si="51"/>
        <v>-17.214768799999998</v>
      </c>
    </row>
    <row r="262" spans="1:21" x14ac:dyDescent="0.25">
      <c r="A262" s="29" t="str">
        <f>_xlfn.SWITCH('Landing View'!$I$2,$F$1,F262,$K$1,K262,$L$1,L262,$M$1,M262)</f>
        <v>Captain America</v>
      </c>
      <c r="B262" s="24" t="s">
        <v>13</v>
      </c>
      <c r="C262" s="25">
        <v>44440</v>
      </c>
      <c r="D262" s="23">
        <f>IFERROR(VLOOKUP($I262,DATA_Contracts!$A$2:$I$150,4,FALSE),"")</f>
        <v>10051562</v>
      </c>
      <c r="E262" s="23" t="str">
        <f>IFERROR(VLOOKUP($I262,DATA_Contracts!$A$2:$I$150,5,FALSE),"")</f>
        <v>EU Government</v>
      </c>
      <c r="F262" s="23" t="str">
        <f>IFERROR(VLOOKUP($I262,DATA_Contracts!$A$2:$I$150,6,FALSE),"")</f>
        <v>Europe</v>
      </c>
      <c r="G262" s="29">
        <f>IFERROR(VLOOKUP($I262,DATA_Contracts!$A$2:$I$150,2,FALSE),"")</f>
        <v>940365112</v>
      </c>
      <c r="H262" s="29" t="str">
        <f>IFERROR(VLOOKUP($I262,DATA_Contracts!$A$2:$I$150,3,FALSE),"")</f>
        <v>Daily Globe</v>
      </c>
      <c r="I262" s="24">
        <v>940365112</v>
      </c>
      <c r="J262" s="29" t="str">
        <f>IFERROR(VLOOKUP($I262,DATA_Contracts!$A$2:$I$150,3,FALSE),"")</f>
        <v>Daily Globe</v>
      </c>
      <c r="K262" s="29" t="str">
        <f>IFERROR(VLOOKUP($I262,DATA_Contracts!$A$2:$I$150,7,FALSE),"")</f>
        <v>1. Friendly Neighborhood service</v>
      </c>
      <c r="L262" s="29" t="str">
        <f>IFERROR(VLOOKUP($I262,DATA_Contracts!$A$2:$I$150,8,FALSE),"")</f>
        <v>Political</v>
      </c>
      <c r="M262" s="29" t="str">
        <f>IFERROR(VLOOKUP($I262,DATA_Contracts!$A$2:$I$81,9,FALSE),"")</f>
        <v>Captain America</v>
      </c>
      <c r="N262" s="23">
        <f t="shared" ca="1" si="56"/>
        <v>20</v>
      </c>
      <c r="O262" s="15">
        <f ca="1">DATA[[#This Row],[Revenue Plan]]*(RANDBETWEEN(5,50)/100)</f>
        <v>5.6000000000000005</v>
      </c>
      <c r="P262" s="29">
        <f t="shared" ca="1" si="54"/>
        <v>0.28000000000000003</v>
      </c>
      <c r="Q262" s="24">
        <v>41.945900936571697</v>
      </c>
      <c r="R262" s="24">
        <v>22.271472022448499</v>
      </c>
      <c r="S262" s="29">
        <f t="shared" si="55"/>
        <v>0.53095705480557454</v>
      </c>
      <c r="T262" s="29">
        <f t="shared" ca="1" si="50"/>
        <v>21.945900936571697</v>
      </c>
      <c r="U262" s="29">
        <f t="shared" ca="1" si="51"/>
        <v>16.671472022448498</v>
      </c>
    </row>
    <row r="263" spans="1:21" x14ac:dyDescent="0.25">
      <c r="A263" s="29" t="str">
        <f>_xlfn.SWITCH('Landing View'!$I$2,$F$1,F263,$K$1,K263,$L$1,L263,$M$1,M263)</f>
        <v>Captain America</v>
      </c>
      <c r="B263" s="24" t="s">
        <v>13</v>
      </c>
      <c r="C263" s="25">
        <v>44440</v>
      </c>
      <c r="D263" s="23">
        <f>IFERROR(VLOOKUP($I263,DATA_Contracts!$A$2:$I$150,4,FALSE),"")</f>
        <v>20028782</v>
      </c>
      <c r="E263" s="23" t="str">
        <f>IFERROR(VLOOKUP($I263,DATA_Contracts!$A$2:$I$150,5,FALSE),"")</f>
        <v>Earth Civilians</v>
      </c>
      <c r="F263" s="23" t="str">
        <f>IFERROR(VLOOKUP($I263,DATA_Contracts!$A$2:$I$150,6,FALSE),"")</f>
        <v>Civilians</v>
      </c>
      <c r="G263" s="29">
        <f>IFERROR(VLOOKUP($I263,DATA_Contracts!$A$2:$I$150,2,FALSE),"")</f>
        <v>940360392</v>
      </c>
      <c r="H263" s="29" t="str">
        <f>IFERROR(VLOOKUP($I263,DATA_Contracts!$A$2:$I$150,3,FALSE),"")</f>
        <v>Underground</v>
      </c>
      <c r="I263" s="24">
        <v>940360392</v>
      </c>
      <c r="J263" s="29" t="str">
        <f>IFERROR(VLOOKUP($I263,DATA_Contracts!$A$2:$I$150,3,FALSE),"")</f>
        <v>Underground</v>
      </c>
      <c r="K263" s="29" t="str">
        <f>IFERROR(VLOOKUP($I263,DATA_Contracts!$A$2:$I$150,7,FALSE),"")</f>
        <v>2. World Security</v>
      </c>
      <c r="L263" s="29" t="str">
        <f>IFERROR(VLOOKUP($I263,DATA_Contracts!$A$2:$I$150,8,FALSE),"")</f>
        <v>Security</v>
      </c>
      <c r="M263" s="29" t="str">
        <f>IFERROR(VLOOKUP($I263,DATA_Contracts!$A$2:$I$81,9,FALSE),"")</f>
        <v>Captain America</v>
      </c>
      <c r="N263" s="23">
        <f t="shared" ca="1" si="56"/>
        <v>26</v>
      </c>
      <c r="O263" s="15">
        <f ca="1">DATA[[#This Row],[Revenue Plan]]*(RANDBETWEEN(5,50)/100)</f>
        <v>10.14</v>
      </c>
      <c r="P263" s="29">
        <f t="shared" ca="1" si="54"/>
        <v>0.39</v>
      </c>
      <c r="Q263" s="24">
        <v>-14.0884911273647</v>
      </c>
      <c r="R263" s="24">
        <v>-14.658003127364701</v>
      </c>
      <c r="S263" s="29">
        <f t="shared" si="55"/>
        <v>1.0404239172847838</v>
      </c>
      <c r="T263" s="29">
        <f t="shared" ca="1" si="50"/>
        <v>-40.088491127364698</v>
      </c>
      <c r="U263" s="29">
        <f t="shared" ca="1" si="51"/>
        <v>-24.798003127364701</v>
      </c>
    </row>
    <row r="264" spans="1:21" x14ac:dyDescent="0.25">
      <c r="A264" s="29" t="str">
        <f>_xlfn.SWITCH('Landing View'!$I$2,$F$1,F264,$K$1,K264,$L$1,L264,$M$1,M264)</f>
        <v>Black Widow</v>
      </c>
      <c r="B264" s="24" t="s">
        <v>13</v>
      </c>
      <c r="C264" s="25">
        <v>44440</v>
      </c>
      <c r="D264" s="23">
        <f>IFERROR(VLOOKUP($I264,DATA_Contracts!$A$2:$I$150,4,FALSE),"")</f>
        <v>13605106</v>
      </c>
      <c r="E264" s="23" t="str">
        <f>IFERROR(VLOOKUP($I264,DATA_Contracts!$A$2:$I$150,5,FALSE),"")</f>
        <v>US Government</v>
      </c>
      <c r="F264" s="23" t="str">
        <f>IFERROR(VLOOKUP($I264,DATA_Contracts!$A$2:$I$150,6,FALSE),"")</f>
        <v>Government</v>
      </c>
      <c r="G264" s="29">
        <f>IFERROR(VLOOKUP($I264,DATA_Contracts!$A$2:$I$150,2,FALSE),"")</f>
        <v>940354604</v>
      </c>
      <c r="H264" s="29" t="str">
        <f>IFERROR(VLOOKUP($I264,DATA_Contracts!$A$2:$I$150,3,FALSE),"")</f>
        <v>Micronauts</v>
      </c>
      <c r="I264" s="24">
        <v>940354604</v>
      </c>
      <c r="J264" s="29" t="str">
        <f>IFERROR(VLOOKUP($I264,DATA_Contracts!$A$2:$I$150,3,FALSE),"")</f>
        <v>Micronauts</v>
      </c>
      <c r="K264" s="29" t="str">
        <f>IFERROR(VLOOKUP($I264,DATA_Contracts!$A$2:$I$150,7,FALSE),"")</f>
        <v>3. Dethrone tyranny</v>
      </c>
      <c r="L264" s="29" t="str">
        <f>IFERROR(VLOOKUP($I264,DATA_Contracts!$A$2:$I$150,8,FALSE),"")</f>
        <v>Political</v>
      </c>
      <c r="M264" s="29" t="str">
        <f>IFERROR(VLOOKUP($I264,DATA_Contracts!$A$2:$I$81,9,FALSE),"")</f>
        <v>Black Widow</v>
      </c>
      <c r="N264" s="23">
        <f t="shared" ca="1" si="56"/>
        <v>35</v>
      </c>
      <c r="O264" s="15">
        <f ca="1">DATA[[#This Row],[Revenue Plan]]*(RANDBETWEEN(5,50)/100)</f>
        <v>4.2</v>
      </c>
      <c r="P264" s="29">
        <f t="shared" ca="1" si="54"/>
        <v>0.12000000000000001</v>
      </c>
      <c r="Q264" s="24">
        <v>0</v>
      </c>
      <c r="R264" s="24">
        <v>0</v>
      </c>
      <c r="S264" s="29">
        <f t="shared" si="55"/>
        <v>0</v>
      </c>
      <c r="T264" s="29">
        <f t="shared" ca="1" si="50"/>
        <v>-35</v>
      </c>
      <c r="U264" s="29">
        <f t="shared" ca="1" si="51"/>
        <v>-4.2</v>
      </c>
    </row>
    <row r="265" spans="1:21" x14ac:dyDescent="0.25">
      <c r="A265" s="29" t="str">
        <f>_xlfn.SWITCH('Landing View'!$I$2,$F$1,F265,$K$1,K265,$L$1,L265,$M$1,M265)</f>
        <v>Captain America</v>
      </c>
      <c r="B265" s="24" t="s">
        <v>13</v>
      </c>
      <c r="C265" s="25">
        <v>44440</v>
      </c>
      <c r="D265" s="23">
        <f>IFERROR(VLOOKUP($I265,DATA_Contracts!$A$2:$I$150,4,FALSE),"")</f>
        <v>10051562</v>
      </c>
      <c r="E265" s="23" t="str">
        <f>IFERROR(VLOOKUP($I265,DATA_Contracts!$A$2:$I$150,5,FALSE),"")</f>
        <v>EU Government</v>
      </c>
      <c r="F265" s="23" t="str">
        <f>IFERROR(VLOOKUP($I265,DATA_Contracts!$A$2:$I$150,6,FALSE),"")</f>
        <v>Europe</v>
      </c>
      <c r="G265" s="29">
        <f>IFERROR(VLOOKUP($I265,DATA_Contracts!$A$2:$I$150,2,FALSE),"")</f>
        <v>940281242</v>
      </c>
      <c r="H265" s="29" t="str">
        <f>IFERROR(VLOOKUP($I265,DATA_Contracts!$A$2:$I$150,3,FALSE),"")</f>
        <v>Eternals</v>
      </c>
      <c r="I265" s="24">
        <v>940281242</v>
      </c>
      <c r="J265" s="29" t="str">
        <f>IFERROR(VLOOKUP($I265,DATA_Contracts!$A$2:$I$150,3,FALSE),"")</f>
        <v>Eternals</v>
      </c>
      <c r="K265" s="29" t="str">
        <f>IFERROR(VLOOKUP($I265,DATA_Contracts!$A$2:$I$150,7,FALSE),"")</f>
        <v>2. World Security</v>
      </c>
      <c r="L265" s="29" t="str">
        <f>IFERROR(VLOOKUP($I265,DATA_Contracts!$A$2:$I$150,8,FALSE),"")</f>
        <v>Security</v>
      </c>
      <c r="M265" s="29" t="str">
        <f>IFERROR(VLOOKUP($I265,DATA_Contracts!$A$2:$I$81,9,FALSE),"")</f>
        <v>Captain America</v>
      </c>
      <c r="N265" s="23">
        <f t="shared" ca="1" si="56"/>
        <v>17</v>
      </c>
      <c r="O265" s="15">
        <f ca="1">DATA[[#This Row],[Revenue Plan]]*(RANDBETWEEN(5,50)/100)</f>
        <v>0.85000000000000009</v>
      </c>
      <c r="P265" s="29">
        <f t="shared" ca="1" si="54"/>
        <v>0.05</v>
      </c>
      <c r="Q265" s="24">
        <v>0</v>
      </c>
      <c r="R265" s="24">
        <v>-1.08</v>
      </c>
      <c r="S265" s="29">
        <f t="shared" si="55"/>
        <v>0</v>
      </c>
      <c r="T265" s="29">
        <f t="shared" ca="1" si="50"/>
        <v>-17</v>
      </c>
      <c r="U265" s="29">
        <f t="shared" ca="1" si="51"/>
        <v>-1.9300000000000002</v>
      </c>
    </row>
    <row r="266" spans="1:21" x14ac:dyDescent="0.25">
      <c r="A266" s="29" t="str">
        <f>_xlfn.SWITCH('Landing View'!$I$2,$F$1,F266,$K$1,K266,$L$1,L266,$M$1,M266)</f>
        <v>Captain America</v>
      </c>
      <c r="B266" s="24" t="s">
        <v>13</v>
      </c>
      <c r="C266" s="25">
        <v>44440</v>
      </c>
      <c r="D266" s="23">
        <f>IFERROR(VLOOKUP($I266,DATA_Contracts!$A$2:$I$150,4,FALSE),"")</f>
        <v>20028782</v>
      </c>
      <c r="E266" s="23" t="str">
        <f>IFERROR(VLOOKUP($I266,DATA_Contracts!$A$2:$I$150,5,FALSE),"")</f>
        <v>Earth Civilians</v>
      </c>
      <c r="F266" s="23" t="str">
        <f>IFERROR(VLOOKUP($I266,DATA_Contracts!$A$2:$I$150,6,FALSE),"")</f>
        <v>Civilians</v>
      </c>
      <c r="G266" s="29">
        <f>IFERROR(VLOOKUP($I266,DATA_Contracts!$A$2:$I$150,2,FALSE),"")</f>
        <v>940314339</v>
      </c>
      <c r="H266" s="29" t="str">
        <f>IFERROR(VLOOKUP($I266,DATA_Contracts!$A$2:$I$150,3,FALSE),"")</f>
        <v>Super-Axis</v>
      </c>
      <c r="I266" s="24">
        <v>940341188</v>
      </c>
      <c r="J266" s="29" t="str">
        <f>IFERROR(VLOOKUP($I266,DATA_Contracts!$A$2:$I$150,3,FALSE),"")</f>
        <v>Super-Axis</v>
      </c>
      <c r="K266" s="29" t="str">
        <f>IFERROR(VLOOKUP($I266,DATA_Contracts!$A$2:$I$150,7,FALSE),"")</f>
        <v>2. World Security</v>
      </c>
      <c r="L266" s="29" t="str">
        <f>IFERROR(VLOOKUP($I266,DATA_Contracts!$A$2:$I$150,8,FALSE),"")</f>
        <v>Security</v>
      </c>
      <c r="M266" s="29" t="str">
        <f>IFERROR(VLOOKUP($I266,DATA_Contracts!$A$2:$I$81,9,FALSE),"")</f>
        <v>Captain America</v>
      </c>
      <c r="N266" s="23">
        <f t="shared" ca="1" si="56"/>
        <v>30</v>
      </c>
      <c r="O266" s="15">
        <f ca="1">DATA[[#This Row],[Revenue Plan]]*(RANDBETWEEN(5,50)/100)</f>
        <v>10.5</v>
      </c>
      <c r="P266" s="29">
        <f t="shared" ca="1" si="54"/>
        <v>0.35</v>
      </c>
      <c r="Q266" s="24">
        <v>26.990094236429311</v>
      </c>
      <c r="R266" s="24">
        <v>5.6190472485149705</v>
      </c>
      <c r="S266" s="29">
        <f t="shared" si="55"/>
        <v>0.20818924155258339</v>
      </c>
      <c r="T266" s="29">
        <f t="shared" ca="1" si="50"/>
        <v>-3.0099057635706892</v>
      </c>
      <c r="U266" s="29">
        <f t="shared" ca="1" si="51"/>
        <v>-4.8809527514850295</v>
      </c>
    </row>
    <row r="267" spans="1:21" x14ac:dyDescent="0.25">
      <c r="A267" s="29" t="str">
        <f>_xlfn.SWITCH('Landing View'!$I$2,$F$1,F267,$K$1,K267,$L$1,L267,$M$1,M267)</f>
        <v>Captain America</v>
      </c>
      <c r="B267" s="24" t="s">
        <v>13</v>
      </c>
      <c r="C267" s="25">
        <v>44440</v>
      </c>
      <c r="D267" s="23">
        <f>IFERROR(VLOOKUP($I267,DATA_Contracts!$A$2:$I$150,4,FALSE),"")</f>
        <v>10051562</v>
      </c>
      <c r="E267" s="23" t="str">
        <f>IFERROR(VLOOKUP($I267,DATA_Contracts!$A$2:$I$150,5,FALSE),"")</f>
        <v>EU Government</v>
      </c>
      <c r="F267" s="23" t="str">
        <f>IFERROR(VLOOKUP($I267,DATA_Contracts!$A$2:$I$150,6,FALSE),"")</f>
        <v>Europe</v>
      </c>
      <c r="G267" s="29">
        <f>IFERROR(VLOOKUP($I267,DATA_Contracts!$A$2:$I$150,2,FALSE),"")</f>
        <v>940353189</v>
      </c>
      <c r="H267" s="29" t="str">
        <f>IFERROR(VLOOKUP($I267,DATA_Contracts!$A$2:$I$150,3,FALSE),"")</f>
        <v>Psionex</v>
      </c>
      <c r="I267" s="24">
        <v>940353189</v>
      </c>
      <c r="J267" s="29" t="str">
        <f>IFERROR(VLOOKUP($I267,DATA_Contracts!$A$2:$I$150,3,FALSE),"")</f>
        <v>Psionex</v>
      </c>
      <c r="K267" s="29" t="str">
        <f>IFERROR(VLOOKUP($I267,DATA_Contracts!$A$2:$I$150,7,FALSE),"")</f>
        <v>2. World Security</v>
      </c>
      <c r="L267" s="29" t="str">
        <f>IFERROR(VLOOKUP($I267,DATA_Contracts!$A$2:$I$150,8,FALSE),"")</f>
        <v>Security</v>
      </c>
      <c r="M267" s="29" t="str">
        <f>IFERROR(VLOOKUP($I267,DATA_Contracts!$A$2:$I$81,9,FALSE),"")</f>
        <v>Captain America</v>
      </c>
      <c r="N267" s="23">
        <f t="shared" ca="1" si="56"/>
        <v>27</v>
      </c>
      <c r="O267" s="15">
        <f ca="1">DATA[[#This Row],[Revenue Plan]]*(RANDBETWEEN(5,50)/100)</f>
        <v>9.99</v>
      </c>
      <c r="P267" s="29">
        <f t="shared" ca="1" si="54"/>
        <v>0.37</v>
      </c>
      <c r="Q267" s="24">
        <v>56.685379971867498</v>
      </c>
      <c r="R267" s="24">
        <v>13.6906787161028</v>
      </c>
      <c r="S267" s="29">
        <f t="shared" si="55"/>
        <v>0.24152045417879134</v>
      </c>
      <c r="T267" s="29">
        <f t="shared" ca="1" si="50"/>
        <v>29.685379971867498</v>
      </c>
      <c r="U267" s="29">
        <f t="shared" ca="1" si="51"/>
        <v>3.7006787161028001</v>
      </c>
    </row>
    <row r="268" spans="1:21" x14ac:dyDescent="0.25">
      <c r="A268" s="29" t="str">
        <f>_xlfn.SWITCH('Landing View'!$I$2,$F$1,F268,$K$1,K268,$L$1,L268,$M$1,M268)</f>
        <v>Captain America</v>
      </c>
      <c r="B268" s="24" t="s">
        <v>13</v>
      </c>
      <c r="C268" s="25">
        <v>44440</v>
      </c>
      <c r="D268" s="23">
        <f>IFERROR(VLOOKUP($I268,DATA_Contracts!$A$2:$I$150,4,FALSE),"")</f>
        <v>10012699</v>
      </c>
      <c r="E268" s="23" t="str">
        <f>IFERROR(VLOOKUP($I268,DATA_Contracts!$A$2:$I$150,5,FALSE),"")</f>
        <v>EU Government</v>
      </c>
      <c r="F268" s="23" t="str">
        <f>IFERROR(VLOOKUP($I268,DATA_Contracts!$A$2:$I$150,6,FALSE),"")</f>
        <v>Europe</v>
      </c>
      <c r="G268" s="29">
        <f>IFERROR(VLOOKUP($I268,DATA_Contracts!$A$2:$I$150,2,FALSE),"")</f>
        <v>940159096</v>
      </c>
      <c r="H268" s="29" t="str">
        <f>IFERROR(VLOOKUP($I268,DATA_Contracts!$A$2:$I$150,3,FALSE),"")</f>
        <v>Mega Morphs</v>
      </c>
      <c r="I268" s="24">
        <v>940159096</v>
      </c>
      <c r="J268" s="29" t="str">
        <f>IFERROR(VLOOKUP($I268,DATA_Contracts!$A$2:$I$150,3,FALSE),"")</f>
        <v>Mega Morphs</v>
      </c>
      <c r="K268" s="29" t="str">
        <f>IFERROR(VLOOKUP($I268,DATA_Contracts!$A$2:$I$150,7,FALSE),"")</f>
        <v>2. World Security</v>
      </c>
      <c r="L268" s="29" t="str">
        <f>IFERROR(VLOOKUP($I268,DATA_Contracts!$A$2:$I$150,8,FALSE),"")</f>
        <v>Security</v>
      </c>
      <c r="M268" s="29" t="str">
        <f>IFERROR(VLOOKUP($I268,DATA_Contracts!$A$2:$I$81,9,FALSE),"")</f>
        <v>Captain America</v>
      </c>
      <c r="N268" s="23">
        <f t="shared" ca="1" si="56"/>
        <v>15</v>
      </c>
      <c r="O268" s="15">
        <f ca="1">DATA[[#This Row],[Revenue Plan]]*(RANDBETWEEN(5,50)/100)</f>
        <v>3.3</v>
      </c>
      <c r="P268" s="29">
        <f t="shared" ca="1" si="54"/>
        <v>0.22</v>
      </c>
      <c r="Q268" s="24">
        <v>7.5</v>
      </c>
      <c r="R268" s="24">
        <v>3.2</v>
      </c>
      <c r="S268" s="29">
        <f t="shared" si="55"/>
        <v>0.42666666666666669</v>
      </c>
      <c r="T268" s="29">
        <f t="shared" ca="1" si="50"/>
        <v>-7.5</v>
      </c>
      <c r="U268" s="29">
        <f t="shared" ca="1" si="51"/>
        <v>-9.9999999999999645E-2</v>
      </c>
    </row>
    <row r="269" spans="1:21" x14ac:dyDescent="0.25">
      <c r="A269" s="29" t="str">
        <f>_xlfn.SWITCH('Landing View'!$I$2,$F$1,F269,$K$1,K269,$L$1,L269,$M$1,M269)</f>
        <v>Other</v>
      </c>
      <c r="B269" s="24" t="s">
        <v>13</v>
      </c>
      <c r="C269" s="25">
        <v>44440</v>
      </c>
      <c r="D269" s="23">
        <f>IFERROR(VLOOKUP($I269,DATA_Contracts!$A$2:$I$150,4,FALSE),"")</f>
        <v>20028782</v>
      </c>
      <c r="E269" s="23" t="str">
        <f>IFERROR(VLOOKUP($I269,DATA_Contracts!$A$2:$I$150,5,FALSE),"")</f>
        <v>Earth Civilians</v>
      </c>
      <c r="F269" s="23" t="str">
        <f>IFERROR(VLOOKUP($I269,DATA_Contracts!$A$2:$I$150,6,FALSE),"")</f>
        <v>Civilians</v>
      </c>
      <c r="G269" s="29">
        <f>IFERROR(VLOOKUP($I269,DATA_Contracts!$A$2:$I$150,2,FALSE),"")</f>
        <v>940358515</v>
      </c>
      <c r="H269" s="29" t="str">
        <f>IFERROR(VLOOKUP($I269,DATA_Contracts!$A$2:$I$150,3,FALSE),"")</f>
        <v>S.T.R.I.K.E.</v>
      </c>
      <c r="I269" s="24">
        <v>940358515</v>
      </c>
      <c r="J269" s="29" t="str">
        <f>IFERROR(VLOOKUP($I269,DATA_Contracts!$A$2:$I$150,3,FALSE),"")</f>
        <v>S.T.R.I.K.E.</v>
      </c>
      <c r="K269" s="29" t="str">
        <f>IFERROR(VLOOKUP($I269,DATA_Contracts!$A$2:$I$150,7,FALSE),"")</f>
        <v>2. World Security</v>
      </c>
      <c r="L269" s="29" t="str">
        <f>IFERROR(VLOOKUP($I269,DATA_Contracts!$A$2:$I$150,8,FALSE),"")</f>
        <v>Security</v>
      </c>
      <c r="M269" s="29" t="str">
        <f>IFERROR(VLOOKUP($I269,DATA_Contracts!$A$2:$I$81,9,FALSE),"")</f>
        <v>Other</v>
      </c>
      <c r="N269" s="23">
        <f t="shared" ca="1" si="56"/>
        <v>30</v>
      </c>
      <c r="O269" s="15">
        <f ca="1">DATA[[#This Row],[Revenue Plan]]*(RANDBETWEEN(5,50)/100)</f>
        <v>5.7</v>
      </c>
      <c r="P269" s="29">
        <f t="shared" ca="1" si="54"/>
        <v>0.19</v>
      </c>
      <c r="Q269" s="24">
        <v>0</v>
      </c>
      <c r="R269" s="24">
        <v>0</v>
      </c>
      <c r="S269" s="29">
        <f t="shared" si="55"/>
        <v>0</v>
      </c>
      <c r="T269" s="29">
        <f t="shared" ca="1" si="50"/>
        <v>-30</v>
      </c>
      <c r="U269" s="29">
        <f t="shared" ca="1" si="51"/>
        <v>-5.7</v>
      </c>
    </row>
    <row r="270" spans="1:21" x14ac:dyDescent="0.25">
      <c r="A270" s="29" t="str">
        <f>_xlfn.SWITCH('Landing View'!$I$2,$F$1,F270,$K$1,K270,$L$1,L270,$M$1,M270)</f>
        <v>Captain America</v>
      </c>
      <c r="B270" s="24" t="s">
        <v>13</v>
      </c>
      <c r="C270" s="25">
        <v>44440</v>
      </c>
      <c r="D270" s="23">
        <f>IFERROR(VLOOKUP($I270,DATA_Contracts!$A$2:$I$150,4,FALSE),"")</f>
        <v>10051562</v>
      </c>
      <c r="E270" s="23" t="str">
        <f>IFERROR(VLOOKUP($I270,DATA_Contracts!$A$2:$I$150,5,FALSE),"")</f>
        <v>EU Government</v>
      </c>
      <c r="F270" s="23" t="str">
        <f>IFERROR(VLOOKUP($I270,DATA_Contracts!$A$2:$I$150,6,FALSE),"")</f>
        <v>Europe</v>
      </c>
      <c r="G270" s="29">
        <f>IFERROR(VLOOKUP($I270,DATA_Contracts!$A$2:$I$150,2,FALSE),"")</f>
        <v>940361466</v>
      </c>
      <c r="H270" s="29" t="str">
        <f>IFERROR(VLOOKUP($I270,DATA_Contracts!$A$2:$I$150,3,FALSE),"")</f>
        <v>Press Gang</v>
      </c>
      <c r="I270" s="24">
        <v>940361466</v>
      </c>
      <c r="J270" s="29" t="str">
        <f>IFERROR(VLOOKUP($I270,DATA_Contracts!$A$2:$I$150,3,FALSE),"")</f>
        <v>Press Gang</v>
      </c>
      <c r="K270" s="29" t="str">
        <f>IFERROR(VLOOKUP($I270,DATA_Contracts!$A$2:$I$150,7,FALSE),"")</f>
        <v>2. World Security</v>
      </c>
      <c r="L270" s="29" t="str">
        <f>IFERROR(VLOOKUP($I270,DATA_Contracts!$A$2:$I$150,8,FALSE),"")</f>
        <v>Security</v>
      </c>
      <c r="M270" s="29" t="str">
        <f>IFERROR(VLOOKUP($I270,DATA_Contracts!$A$2:$I$81,9,FALSE),"")</f>
        <v>Captain America</v>
      </c>
      <c r="N270" s="23">
        <f t="shared" ca="1" si="56"/>
        <v>7</v>
      </c>
      <c r="O270" s="15">
        <f ca="1">DATA[[#This Row],[Revenue Plan]]*(RANDBETWEEN(5,50)/100)</f>
        <v>2.8000000000000003</v>
      </c>
      <c r="P270" s="29">
        <f t="shared" ca="1" si="54"/>
        <v>0.4</v>
      </c>
      <c r="Q270" s="24">
        <v>6.0482622347932002</v>
      </c>
      <c r="R270" s="24">
        <v>1.5362588265003998</v>
      </c>
      <c r="S270" s="29">
        <f t="shared" ref="S270:S292" si="57">IFERROR(R270/Q270,0)</f>
        <v>0.2540000361860843</v>
      </c>
      <c r="T270" s="29">
        <f t="shared" ca="1" si="50"/>
        <v>-0.95173776520679976</v>
      </c>
      <c r="U270" s="29">
        <f t="shared" ca="1" si="51"/>
        <v>-1.2637411734996005</v>
      </c>
    </row>
    <row r="271" spans="1:21" x14ac:dyDescent="0.25">
      <c r="A271" s="29" t="str">
        <f>_xlfn.SWITCH('Landing View'!$I$2,$F$1,F271,$K$1,K271,$L$1,L271,$M$1,M271)</f>
        <v>Thor</v>
      </c>
      <c r="B271" s="24" t="s">
        <v>13</v>
      </c>
      <c r="C271" s="25">
        <v>44440</v>
      </c>
      <c r="D271" s="23">
        <f>IFERROR(VLOOKUP($I271,DATA_Contracts!$A$2:$I$150,4,FALSE),"")</f>
        <v>7951124</v>
      </c>
      <c r="E271" s="23" t="str">
        <f>IFERROR(VLOOKUP($I271,DATA_Contracts!$A$2:$I$150,5,FALSE),"")</f>
        <v>Secret Organizations</v>
      </c>
      <c r="F271" s="23" t="str">
        <f>IFERROR(VLOOKUP($I271,DATA_Contracts!$A$2:$I$150,6,FALSE),"")</f>
        <v>Organization</v>
      </c>
      <c r="G271" s="29">
        <f>IFERROR(VLOOKUP($I271,DATA_Contracts!$A$2:$I$150,2,FALSE),"")</f>
        <v>940323130</v>
      </c>
      <c r="H271" s="29" t="str">
        <f>IFERROR(VLOOKUP($I271,DATA_Contracts!$A$2:$I$150,3,FALSE),"")</f>
        <v>Squadron Supreme</v>
      </c>
      <c r="I271" s="24">
        <v>940323130</v>
      </c>
      <c r="J271" s="29" t="str">
        <f>IFERROR(VLOOKUP($I271,DATA_Contracts!$A$2:$I$150,3,FALSE),"")</f>
        <v>Squadron Supreme</v>
      </c>
      <c r="K271" s="29" t="str">
        <f>IFERROR(VLOOKUP($I271,DATA_Contracts!$A$2:$I$150,7,FALSE),"")</f>
        <v>1. Friendly Neighborhood service</v>
      </c>
      <c r="L271" s="29" t="str">
        <f>IFERROR(VLOOKUP($I271,DATA_Contracts!$A$2:$I$150,8,FALSE),"")</f>
        <v>Political</v>
      </c>
      <c r="M271" s="29" t="str">
        <f>IFERROR(VLOOKUP($I271,DATA_Contracts!$A$2:$I$81,9,FALSE),"")</f>
        <v>Thor</v>
      </c>
      <c r="N271" s="23">
        <f t="shared" ca="1" si="56"/>
        <v>14</v>
      </c>
      <c r="O271" s="15">
        <f ca="1">DATA[[#This Row],[Revenue Plan]]*(RANDBETWEEN(5,50)/100)</f>
        <v>1.82</v>
      </c>
      <c r="P271" s="29">
        <f t="shared" ca="1" si="54"/>
        <v>0.13</v>
      </c>
      <c r="Q271" s="24">
        <v>506.33397499999995</v>
      </c>
      <c r="R271" s="24">
        <v>232.59268000000003</v>
      </c>
      <c r="S271" s="29">
        <f t="shared" si="57"/>
        <v>0.45936613279802141</v>
      </c>
      <c r="T271" s="29">
        <f t="shared" ref="T271:T311" ca="1" si="58">Q271-N271</f>
        <v>492.33397499999995</v>
      </c>
      <c r="U271" s="29">
        <f t="shared" ref="U271:U311" ca="1" si="59">R271-O271</f>
        <v>230.77268000000004</v>
      </c>
    </row>
    <row r="272" spans="1:21" x14ac:dyDescent="0.25">
      <c r="A272" s="29" t="str">
        <f>_xlfn.SWITCH('Landing View'!$I$2,$F$1,F272,$K$1,K272,$L$1,L272,$M$1,M272)</f>
        <v>Captain America</v>
      </c>
      <c r="B272" s="24" t="s">
        <v>13</v>
      </c>
      <c r="C272" s="25">
        <v>44440</v>
      </c>
      <c r="D272" s="23">
        <f>IFERROR(VLOOKUP($I272,DATA_Contracts!$A$2:$I$150,4,FALSE),"")</f>
        <v>10051562</v>
      </c>
      <c r="E272" s="23" t="str">
        <f>IFERROR(VLOOKUP($I272,DATA_Contracts!$A$2:$I$150,5,FALSE),"")</f>
        <v>EU Government</v>
      </c>
      <c r="F272" s="23" t="str">
        <f>IFERROR(VLOOKUP($I272,DATA_Contracts!$A$2:$I$150,6,FALSE),"")</f>
        <v>Europe</v>
      </c>
      <c r="G272" s="29">
        <f>IFERROR(VLOOKUP($I272,DATA_Contracts!$A$2:$I$150,2,FALSE),"")</f>
        <v>940350696</v>
      </c>
      <c r="H272" s="29" t="str">
        <f>IFERROR(VLOOKUP($I272,DATA_Contracts!$A$2:$I$150,3,FALSE),"")</f>
        <v>X-Statix</v>
      </c>
      <c r="I272" s="24">
        <v>940350696</v>
      </c>
      <c r="J272" s="29" t="str">
        <f>IFERROR(VLOOKUP($I272,DATA_Contracts!$A$2:$I$150,3,FALSE),"")</f>
        <v>X-Statix</v>
      </c>
      <c r="K272" s="29" t="str">
        <f>IFERROR(VLOOKUP($I272,DATA_Contracts!$A$2:$I$150,7,FALSE),"")</f>
        <v>4. Defensive Services</v>
      </c>
      <c r="L272" s="29" t="str">
        <f>IFERROR(VLOOKUP($I272,DATA_Contracts!$A$2:$I$150,8,FALSE),"")</f>
        <v>Security</v>
      </c>
      <c r="M272" s="29" t="str">
        <f>IFERROR(VLOOKUP($I272,DATA_Contracts!$A$2:$I$81,9,FALSE),"")</f>
        <v>Captain America</v>
      </c>
      <c r="N272" s="23">
        <f t="shared" ca="1" si="56"/>
        <v>25</v>
      </c>
      <c r="O272" s="15">
        <f ca="1">DATA[[#This Row],[Revenue Plan]]*(RANDBETWEEN(5,50)/100)</f>
        <v>4.75</v>
      </c>
      <c r="P272" s="29">
        <f t="shared" ca="1" si="54"/>
        <v>0.19</v>
      </c>
      <c r="Q272" s="24">
        <v>0</v>
      </c>
      <c r="R272" s="24">
        <v>0</v>
      </c>
      <c r="S272" s="29">
        <f t="shared" si="57"/>
        <v>0</v>
      </c>
      <c r="T272" s="29">
        <f t="shared" ca="1" si="58"/>
        <v>-25</v>
      </c>
      <c r="U272" s="29">
        <f t="shared" ca="1" si="59"/>
        <v>-4.75</v>
      </c>
    </row>
    <row r="273" spans="1:21" x14ac:dyDescent="0.25">
      <c r="A273" s="29" t="str">
        <f>_xlfn.SWITCH('Landing View'!$I$2,$F$1,F273,$K$1,K273,$L$1,L273,$M$1,M273)</f>
        <v>Spiderman</v>
      </c>
      <c r="B273" s="24" t="s">
        <v>13</v>
      </c>
      <c r="C273" s="25">
        <v>44440</v>
      </c>
      <c r="D273" s="23">
        <f>IFERROR(VLOOKUP($I273,DATA_Contracts!$A$2:$I$150,4,FALSE),"")</f>
        <v>7951124</v>
      </c>
      <c r="E273" s="23" t="str">
        <f>IFERROR(VLOOKUP($I273,DATA_Contracts!$A$2:$I$150,5,FALSE),"")</f>
        <v>Secret Organizations</v>
      </c>
      <c r="F273" s="23" t="str">
        <f>IFERROR(VLOOKUP($I273,DATA_Contracts!$A$2:$I$150,6,FALSE),"")</f>
        <v>Organization</v>
      </c>
      <c r="G273" s="29">
        <f>IFERROR(VLOOKUP($I273,DATA_Contracts!$A$2:$I$150,2,FALSE),"")</f>
        <v>940358810</v>
      </c>
      <c r="H273" s="29" t="str">
        <f>IFERROR(VLOOKUP($I273,DATA_Contracts!$A$2:$I$150,3,FALSE),"")</f>
        <v>West Coast Avengers</v>
      </c>
      <c r="I273" s="24">
        <v>940358810</v>
      </c>
      <c r="J273" s="29" t="str">
        <f>IFERROR(VLOOKUP($I273,DATA_Contracts!$A$2:$I$150,3,FALSE),"")</f>
        <v>West Coast Avengers</v>
      </c>
      <c r="K273" s="29" t="str">
        <f>IFERROR(VLOOKUP($I273,DATA_Contracts!$A$2:$I$150,7,FALSE),"")</f>
        <v>3. Dethrone tyranny</v>
      </c>
      <c r="L273" s="29" t="str">
        <f>IFERROR(VLOOKUP($I273,DATA_Contracts!$A$2:$I$150,8,FALSE),"")</f>
        <v>Political</v>
      </c>
      <c r="M273" s="29" t="str">
        <f>IFERROR(VLOOKUP($I273,DATA_Contracts!$A$2:$I$81,9,FALSE),"")</f>
        <v>Spiderman</v>
      </c>
      <c r="N273" s="23">
        <f t="shared" ca="1" si="56"/>
        <v>13</v>
      </c>
      <c r="O273" s="15">
        <f ca="1">DATA[[#This Row],[Revenue Plan]]*(RANDBETWEEN(5,50)/100)</f>
        <v>2.34</v>
      </c>
      <c r="P273" s="29">
        <f t="shared" ca="1" si="54"/>
        <v>0.18</v>
      </c>
      <c r="Q273" s="24">
        <v>22.12</v>
      </c>
      <c r="R273" s="24">
        <v>15.49</v>
      </c>
      <c r="S273" s="29">
        <f t="shared" si="57"/>
        <v>0.70027124773960214</v>
      </c>
      <c r="T273" s="29">
        <f t="shared" ca="1" si="58"/>
        <v>9.120000000000001</v>
      </c>
      <c r="U273" s="29">
        <f t="shared" ca="1" si="59"/>
        <v>13.15</v>
      </c>
    </row>
    <row r="274" spans="1:21" x14ac:dyDescent="0.25">
      <c r="A274" s="29" t="str">
        <f>_xlfn.SWITCH('Landing View'!$I$2,$F$1,F274,$K$1,K274,$L$1,L274,$M$1,M274)</f>
        <v>Hawkeye</v>
      </c>
      <c r="B274" s="24" t="s">
        <v>13</v>
      </c>
      <c r="C274" s="25">
        <v>44440</v>
      </c>
      <c r="D274" s="23">
        <f>IFERROR(VLOOKUP($I274,DATA_Contracts!$A$2:$I$150,4,FALSE),"")</f>
        <v>10058140</v>
      </c>
      <c r="E274" s="23" t="str">
        <f>IFERROR(VLOOKUP($I274,DATA_Contracts!$A$2:$I$150,5,FALSE),"")</f>
        <v>EU Government</v>
      </c>
      <c r="F274" s="23" t="str">
        <f>IFERROR(VLOOKUP($I274,DATA_Contracts!$A$2:$I$150,6,FALSE),"")</f>
        <v>Europe</v>
      </c>
      <c r="G274" s="29">
        <f>IFERROR(VLOOKUP($I274,DATA_Contracts!$A$2:$I$150,2,FALSE),"")</f>
        <v>940304772</v>
      </c>
      <c r="H274" s="29" t="str">
        <f>IFERROR(VLOOKUP($I274,DATA_Contracts!$A$2:$I$150,3,FALSE),"")</f>
        <v>Hand</v>
      </c>
      <c r="I274" s="24">
        <v>940302721</v>
      </c>
      <c r="J274" s="29" t="str">
        <f>IFERROR(VLOOKUP($I274,DATA_Contracts!$A$2:$I$150,3,FALSE),"")</f>
        <v>Hand</v>
      </c>
      <c r="K274" s="29" t="str">
        <f>IFERROR(VLOOKUP($I274,DATA_Contracts!$A$2:$I$150,7,FALSE),"")</f>
        <v>1. Friendly Neighborhood service</v>
      </c>
      <c r="L274" s="29" t="str">
        <f>IFERROR(VLOOKUP($I274,DATA_Contracts!$A$2:$I$150,8,FALSE),"")</f>
        <v>Political</v>
      </c>
      <c r="M274" s="29" t="str">
        <f>IFERROR(VLOOKUP($I274,DATA_Contracts!$A$2:$I$81,9,FALSE),"")</f>
        <v>Hawkeye</v>
      </c>
      <c r="N274" s="23">
        <f t="shared" ca="1" si="56"/>
        <v>24</v>
      </c>
      <c r="O274" s="15">
        <f ca="1">DATA[[#This Row],[Revenue Plan]]*(RANDBETWEEN(5,50)/100)</f>
        <v>1.92</v>
      </c>
      <c r="P274" s="29">
        <f t="shared" ca="1" si="54"/>
        <v>0.08</v>
      </c>
      <c r="Q274" s="24">
        <v>22.430623781752857</v>
      </c>
      <c r="R274" s="24">
        <v>22.654936838953919</v>
      </c>
      <c r="S274" s="29">
        <f t="shared" si="57"/>
        <v>1.0100003040211276</v>
      </c>
      <c r="T274" s="29">
        <f t="shared" ca="1" si="58"/>
        <v>-1.5693762182471431</v>
      </c>
      <c r="U274" s="29">
        <f t="shared" ca="1" si="59"/>
        <v>20.734936838953921</v>
      </c>
    </row>
    <row r="275" spans="1:21" x14ac:dyDescent="0.25">
      <c r="A275" s="29" t="str">
        <f>_xlfn.SWITCH('Landing View'!$I$2,$F$1,F275,$K$1,K275,$L$1,L275,$M$1,M275)</f>
        <v>Thor</v>
      </c>
      <c r="B275" s="24" t="s">
        <v>13</v>
      </c>
      <c r="C275" s="25">
        <v>44440</v>
      </c>
      <c r="D275" s="23">
        <f>IFERROR(VLOOKUP($I275,DATA_Contracts!$A$2:$I$150,4,FALSE),"")</f>
        <v>10051562</v>
      </c>
      <c r="E275" s="23" t="str">
        <f>IFERROR(VLOOKUP($I275,DATA_Contracts!$A$2:$I$150,5,FALSE),"")</f>
        <v>EU Government</v>
      </c>
      <c r="F275" s="23" t="str">
        <f>IFERROR(VLOOKUP($I275,DATA_Contracts!$A$2:$I$150,6,FALSE),"")</f>
        <v>Europe</v>
      </c>
      <c r="G275" s="29">
        <f>IFERROR(VLOOKUP($I275,DATA_Contracts!$A$2:$I$150,2,FALSE),"")</f>
        <v>940251254</v>
      </c>
      <c r="H275" s="29" t="str">
        <f>IFERROR(VLOOKUP($I275,DATA_Contracts!$A$2:$I$150,3,FALSE),"")</f>
        <v>Crazy Eight</v>
      </c>
      <c r="I275" s="24">
        <v>940251254</v>
      </c>
      <c r="J275" s="29" t="str">
        <f>IFERROR(VLOOKUP($I275,DATA_Contracts!$A$2:$I$150,3,FALSE),"")</f>
        <v>Crazy Eight</v>
      </c>
      <c r="K275" s="29" t="str">
        <f>IFERROR(VLOOKUP($I275,DATA_Contracts!$A$2:$I$150,7,FALSE),"")</f>
        <v>1. Friendly Neighborhood service</v>
      </c>
      <c r="L275" s="29" t="str">
        <f>IFERROR(VLOOKUP($I275,DATA_Contracts!$A$2:$I$150,8,FALSE),"")</f>
        <v>Political</v>
      </c>
      <c r="M275" s="29" t="str">
        <f>IFERROR(VLOOKUP($I275,DATA_Contracts!$A$2:$I$81,9,FALSE),"")</f>
        <v>Thor</v>
      </c>
      <c r="N275" s="23">
        <f t="shared" ca="1" si="56"/>
        <v>25</v>
      </c>
      <c r="O275" s="15">
        <f ca="1">DATA[[#This Row],[Revenue Plan]]*(RANDBETWEEN(5,50)/100)</f>
        <v>1.5</v>
      </c>
      <c r="P275" s="29">
        <f t="shared" ca="1" si="54"/>
        <v>0.06</v>
      </c>
      <c r="Q275" s="24">
        <v>18.714048699999999</v>
      </c>
      <c r="R275" s="24">
        <v>5.3027512000000003</v>
      </c>
      <c r="S275" s="29">
        <f t="shared" si="57"/>
        <v>0.28335670623749099</v>
      </c>
      <c r="T275" s="29">
        <f t="shared" ca="1" si="58"/>
        <v>-6.2859513000000007</v>
      </c>
      <c r="U275" s="29">
        <f t="shared" ca="1" si="59"/>
        <v>3.8027512000000003</v>
      </c>
    </row>
    <row r="276" spans="1:21" x14ac:dyDescent="0.25">
      <c r="A276" s="29" t="str">
        <f>_xlfn.SWITCH('Landing View'!$I$2,$F$1,F276,$K$1,K276,$L$1,L276,$M$1,M276)</f>
        <v>Captain America</v>
      </c>
      <c r="B276" s="24" t="s">
        <v>13</v>
      </c>
      <c r="C276" s="25">
        <v>44440</v>
      </c>
      <c r="D276" s="23">
        <f>IFERROR(VLOOKUP($I276,DATA_Contracts!$A$2:$I$150,4,FALSE),"")</f>
        <v>20028782</v>
      </c>
      <c r="E276" s="23" t="str">
        <f>IFERROR(VLOOKUP($I276,DATA_Contracts!$A$2:$I$150,5,FALSE),"")</f>
        <v>Earth Civilians</v>
      </c>
      <c r="F276" s="23" t="str">
        <f>IFERROR(VLOOKUP($I276,DATA_Contracts!$A$2:$I$150,6,FALSE),"")</f>
        <v>Civilians</v>
      </c>
      <c r="G276" s="29">
        <f>IFERROR(VLOOKUP($I276,DATA_Contracts!$A$2:$I$150,2,FALSE),"")</f>
        <v>940314049</v>
      </c>
      <c r="H276" s="29" t="str">
        <f>IFERROR(VLOOKUP($I276,DATA_Contracts!$A$2:$I$150,3,FALSE),"")</f>
        <v>Terror Inc.</v>
      </c>
      <c r="I276" s="24">
        <v>940194177</v>
      </c>
      <c r="J276" s="29" t="str">
        <f>IFERROR(VLOOKUP($I276,DATA_Contracts!$A$2:$I$150,3,FALSE),"")</f>
        <v>Terror Inc.</v>
      </c>
      <c r="K276" s="29" t="str">
        <f>IFERROR(VLOOKUP($I276,DATA_Contracts!$A$2:$I$150,7,FALSE),"")</f>
        <v>2. World Security</v>
      </c>
      <c r="L276" s="29" t="str">
        <f>IFERROR(VLOOKUP($I276,DATA_Contracts!$A$2:$I$150,8,FALSE),"")</f>
        <v>Security</v>
      </c>
      <c r="M276" s="29" t="str">
        <f>IFERROR(VLOOKUP($I276,DATA_Contracts!$A$2:$I$81,9,FALSE),"")</f>
        <v>Captain America</v>
      </c>
      <c r="N276" s="23">
        <f t="shared" ca="1" si="56"/>
        <v>6</v>
      </c>
      <c r="O276" s="15">
        <f ca="1">DATA[[#This Row],[Revenue Plan]]*(RANDBETWEEN(5,50)/100)</f>
        <v>0.42000000000000004</v>
      </c>
      <c r="P276" s="29">
        <f t="shared" ca="1" si="54"/>
        <v>7.0000000000000007E-2</v>
      </c>
      <c r="Q276" s="24">
        <v>5.2243905939626938</v>
      </c>
      <c r="R276" s="24">
        <v>1.29511612402194</v>
      </c>
      <c r="S276" s="29">
        <f t="shared" si="57"/>
        <v>0.24789802767017005</v>
      </c>
      <c r="T276" s="29">
        <f t="shared" ca="1" si="58"/>
        <v>-0.77560940603730621</v>
      </c>
      <c r="U276" s="29">
        <f t="shared" ca="1" si="59"/>
        <v>0.87511612402193995</v>
      </c>
    </row>
    <row r="277" spans="1:21" x14ac:dyDescent="0.25">
      <c r="A277" s="29" t="str">
        <f>_xlfn.SWITCH('Landing View'!$I$2,$F$1,F277,$K$1,K277,$L$1,L277,$M$1,M277)</f>
        <v>Vision</v>
      </c>
      <c r="B277" s="24" t="s">
        <v>13</v>
      </c>
      <c r="C277" s="25">
        <v>44440</v>
      </c>
      <c r="D277" s="23">
        <f>IFERROR(VLOOKUP($I277,DATA_Contracts!$A$2:$I$150,4,FALSE),"")</f>
        <v>13605106</v>
      </c>
      <c r="E277" s="23" t="str">
        <f>IFERROR(VLOOKUP($I277,DATA_Contracts!$A$2:$I$150,5,FALSE),"")</f>
        <v>US Government</v>
      </c>
      <c r="F277" s="23" t="str">
        <f>IFERROR(VLOOKUP($I277,DATA_Contracts!$A$2:$I$150,6,FALSE),"")</f>
        <v>Government</v>
      </c>
      <c r="G277" s="29">
        <f>IFERROR(VLOOKUP($I277,DATA_Contracts!$A$2:$I$150,2,FALSE),"")</f>
        <v>940294522</v>
      </c>
      <c r="H277" s="29" t="str">
        <f>IFERROR(VLOOKUP($I277,DATA_Contracts!$A$2:$I$150,3,FALSE),"")</f>
        <v>Legion Of Galactic Guardians 2099 (Amalgam Comics)</v>
      </c>
      <c r="I277" s="24">
        <v>940294522</v>
      </c>
      <c r="J277" s="29" t="str">
        <f>IFERROR(VLOOKUP($I277,DATA_Contracts!$A$2:$I$150,3,FALSE),"")</f>
        <v>Legion Of Galactic Guardians 2099 (Amalgam Comics)</v>
      </c>
      <c r="K277" s="29" t="str">
        <f>IFERROR(VLOOKUP($I277,DATA_Contracts!$A$2:$I$150,7,FALSE),"")</f>
        <v>3. Dethrone tyranny</v>
      </c>
      <c r="L277" s="29" t="str">
        <f>IFERROR(VLOOKUP($I277,DATA_Contracts!$A$2:$I$150,8,FALSE),"")</f>
        <v>Political</v>
      </c>
      <c r="M277" s="29" t="str">
        <f>IFERROR(VLOOKUP($I277,DATA_Contracts!$A$2:$I$81,9,FALSE),"")</f>
        <v>Vision</v>
      </c>
      <c r="N277" s="23">
        <f t="shared" ca="1" si="56"/>
        <v>12</v>
      </c>
      <c r="O277" s="15">
        <f ca="1">DATA[[#This Row],[Revenue Plan]]*(RANDBETWEEN(5,50)/100)</f>
        <v>0.84000000000000008</v>
      </c>
      <c r="P277" s="29">
        <f t="shared" ca="1" si="54"/>
        <v>7.0000000000000007E-2</v>
      </c>
      <c r="Q277" s="24">
        <v>46.617375840586</v>
      </c>
      <c r="R277" s="24">
        <v>13.436265402175</v>
      </c>
      <c r="S277" s="29">
        <f t="shared" si="57"/>
        <v>0.28822440473959765</v>
      </c>
      <c r="T277" s="29">
        <f t="shared" ca="1" si="58"/>
        <v>34.617375840586</v>
      </c>
      <c r="U277" s="29">
        <f t="shared" ca="1" si="59"/>
        <v>12.596265402175</v>
      </c>
    </row>
    <row r="278" spans="1:21" x14ac:dyDescent="0.25">
      <c r="A278" s="29" t="str">
        <f>_xlfn.SWITCH('Landing View'!$I$2,$F$1,F278,$K$1,K278,$L$1,L278,$M$1,M278)</f>
        <v>Other</v>
      </c>
      <c r="B278" s="24" t="s">
        <v>13</v>
      </c>
      <c r="C278" s="25">
        <v>44440</v>
      </c>
      <c r="D278" s="23">
        <f>IFERROR(VLOOKUP($I278,DATA_Contracts!$A$2:$I$150,4,FALSE),"")</f>
        <v>10051562</v>
      </c>
      <c r="E278" s="23" t="str">
        <f>IFERROR(VLOOKUP($I278,DATA_Contracts!$A$2:$I$150,5,FALSE),"")</f>
        <v>EU Government</v>
      </c>
      <c r="F278" s="23" t="str">
        <f>IFERROR(VLOOKUP($I278,DATA_Contracts!$A$2:$I$150,6,FALSE),"")</f>
        <v>Europe</v>
      </c>
      <c r="G278" s="29">
        <f>IFERROR(VLOOKUP($I278,DATA_Contracts!$A$2:$I$150,2,FALSE),"")</f>
        <v>940350068</v>
      </c>
      <c r="H278" s="29" t="str">
        <f>IFERROR(VLOOKUP($I278,DATA_Contracts!$A$2:$I$150,3,FALSE),"")</f>
        <v>The Initiative</v>
      </c>
      <c r="I278" s="24">
        <v>940350068</v>
      </c>
      <c r="J278" s="29" t="str">
        <f>IFERROR(VLOOKUP($I278,DATA_Contracts!$A$2:$I$150,3,FALSE),"")</f>
        <v>The Initiative</v>
      </c>
      <c r="K278" s="29" t="str">
        <f>IFERROR(VLOOKUP($I278,DATA_Contracts!$A$2:$I$150,7,FALSE),"")</f>
        <v>2. World Security</v>
      </c>
      <c r="L278" s="29" t="str">
        <f>IFERROR(VLOOKUP($I278,DATA_Contracts!$A$2:$I$150,8,FALSE),"")</f>
        <v>Security</v>
      </c>
      <c r="M278" s="29" t="str">
        <f>IFERROR(VLOOKUP($I278,DATA_Contracts!$A$2:$I$81,9,FALSE),"")</f>
        <v>Other</v>
      </c>
      <c r="N278" s="23">
        <f t="shared" ca="1" si="56"/>
        <v>22</v>
      </c>
      <c r="O278" s="15">
        <f ca="1">DATA[[#This Row],[Revenue Plan]]*(RANDBETWEEN(5,50)/100)</f>
        <v>2.2000000000000002</v>
      </c>
      <c r="P278" s="29">
        <f t="shared" ca="1" si="54"/>
        <v>0.1</v>
      </c>
      <c r="Q278" s="24">
        <v>1E-3</v>
      </c>
      <c r="R278" s="24">
        <v>9.8999999999999999E-4</v>
      </c>
      <c r="S278" s="29">
        <f t="shared" si="57"/>
        <v>0.99</v>
      </c>
      <c r="T278" s="29">
        <f t="shared" ca="1" si="58"/>
        <v>-21.998999999999999</v>
      </c>
      <c r="U278" s="29">
        <f t="shared" ca="1" si="59"/>
        <v>-2.1990100000000004</v>
      </c>
    </row>
    <row r="279" spans="1:21" x14ac:dyDescent="0.25">
      <c r="A279" s="29" t="str">
        <f>_xlfn.SWITCH('Landing View'!$I$2,$F$1,F279,$K$1,K279,$L$1,L279,$M$1,M279)</f>
        <v>Captain America</v>
      </c>
      <c r="B279" s="24" t="s">
        <v>13</v>
      </c>
      <c r="C279" s="25">
        <v>44440</v>
      </c>
      <c r="D279" s="23">
        <f>IFERROR(VLOOKUP($I279,DATA_Contracts!$A$2:$I$150,4,FALSE),"")</f>
        <v>20028782</v>
      </c>
      <c r="E279" s="23" t="str">
        <f>IFERROR(VLOOKUP($I279,DATA_Contracts!$A$2:$I$150,5,FALSE),"")</f>
        <v>Earth Civilians</v>
      </c>
      <c r="F279" s="23" t="str">
        <f>IFERROR(VLOOKUP($I279,DATA_Contracts!$A$2:$I$150,6,FALSE),"")</f>
        <v>Civilians</v>
      </c>
      <c r="G279" s="29">
        <f>IFERROR(VLOOKUP($I279,DATA_Contracts!$A$2:$I$150,2,FALSE),"")</f>
        <v>940314339</v>
      </c>
      <c r="H279" s="29" t="str">
        <f>IFERROR(VLOOKUP($I279,DATA_Contracts!$A$2:$I$150,3,FALSE),"")</f>
        <v>Lebeau Clan</v>
      </c>
      <c r="I279" s="24">
        <v>940336783</v>
      </c>
      <c r="J279" s="29" t="str">
        <f>IFERROR(VLOOKUP($I279,DATA_Contracts!$A$2:$I$150,3,FALSE),"")</f>
        <v>Lebeau Clan</v>
      </c>
      <c r="K279" s="29" t="str">
        <f>IFERROR(VLOOKUP($I279,DATA_Contracts!$A$2:$I$150,7,FALSE),"")</f>
        <v>2. World Security</v>
      </c>
      <c r="L279" s="29" t="str">
        <f>IFERROR(VLOOKUP($I279,DATA_Contracts!$A$2:$I$150,8,FALSE),"")</f>
        <v>Security</v>
      </c>
      <c r="M279" s="29" t="str">
        <f>IFERROR(VLOOKUP($I279,DATA_Contracts!$A$2:$I$81,9,FALSE),"")</f>
        <v>Captain America</v>
      </c>
      <c r="N279" s="23">
        <f t="shared" ca="1" si="56"/>
        <v>24</v>
      </c>
      <c r="O279" s="15">
        <f ca="1">DATA[[#This Row],[Revenue Plan]]*(RANDBETWEEN(5,50)/100)</f>
        <v>2.16</v>
      </c>
      <c r="P279" s="29">
        <f t="shared" ca="1" si="54"/>
        <v>9.0000000000000011E-2</v>
      </c>
      <c r="Q279" s="24">
        <v>73.581426576061943</v>
      </c>
      <c r="R279" s="24">
        <v>19.611673843883008</v>
      </c>
      <c r="S279" s="29">
        <f t="shared" si="57"/>
        <v>0.26653022041656399</v>
      </c>
      <c r="T279" s="29">
        <f t="shared" ca="1" si="58"/>
        <v>49.581426576061943</v>
      </c>
      <c r="U279" s="29">
        <f t="shared" ca="1" si="59"/>
        <v>17.451673843883007</v>
      </c>
    </row>
    <row r="280" spans="1:21" x14ac:dyDescent="0.25">
      <c r="A280" s="29" t="str">
        <f>_xlfn.SWITCH('Landing View'!$I$2,$F$1,F280,$K$1,K280,$L$1,L280,$M$1,M280)</f>
        <v>Hawkeye</v>
      </c>
      <c r="B280" s="24" t="s">
        <v>13</v>
      </c>
      <c r="C280" s="25">
        <v>44440</v>
      </c>
      <c r="D280" s="23">
        <f>IFERROR(VLOOKUP($I280,DATA_Contracts!$A$2:$I$150,4,FALSE),"")</f>
        <v>7951124</v>
      </c>
      <c r="E280" s="23" t="str">
        <f>IFERROR(VLOOKUP($I280,DATA_Contracts!$A$2:$I$150,5,FALSE),"")</f>
        <v>Secret Organizations</v>
      </c>
      <c r="F280" s="23" t="str">
        <f>IFERROR(VLOOKUP($I280,DATA_Contracts!$A$2:$I$150,6,FALSE),"")</f>
        <v>Organization</v>
      </c>
      <c r="G280" s="29">
        <f>IFERROR(VLOOKUP($I280,DATA_Contracts!$A$2:$I$150,2,FALSE),"")</f>
        <v>940286480</v>
      </c>
      <c r="H280" s="29" t="str">
        <f>IFERROR(VLOOKUP($I280,DATA_Contracts!$A$2:$I$150,3,FALSE),"")</f>
        <v>Lizard Men</v>
      </c>
      <c r="I280" s="24">
        <v>940286480</v>
      </c>
      <c r="J280" s="29" t="str">
        <f>IFERROR(VLOOKUP($I280,DATA_Contracts!$A$2:$I$150,3,FALSE),"")</f>
        <v>Lizard Men</v>
      </c>
      <c r="K280" s="29" t="str">
        <f>IFERROR(VLOOKUP($I280,DATA_Contracts!$A$2:$I$150,7,FALSE),"")</f>
        <v>4. Defensive Services</v>
      </c>
      <c r="L280" s="29" t="str">
        <f>IFERROR(VLOOKUP($I280,DATA_Contracts!$A$2:$I$150,8,FALSE),"")</f>
        <v>Security</v>
      </c>
      <c r="M280" s="29" t="str">
        <f>IFERROR(VLOOKUP($I280,DATA_Contracts!$A$2:$I$81,9,FALSE),"")</f>
        <v>Hawkeye</v>
      </c>
      <c r="N280" s="23">
        <f t="shared" ca="1" si="56"/>
        <v>34</v>
      </c>
      <c r="O280" s="15">
        <f ca="1">DATA[[#This Row],[Revenue Plan]]*(RANDBETWEEN(5,50)/100)</f>
        <v>11.899999999999999</v>
      </c>
      <c r="P280" s="29">
        <f t="shared" ca="1" si="54"/>
        <v>0.35</v>
      </c>
      <c r="Q280" s="24">
        <v>-0.34546552282794601</v>
      </c>
      <c r="R280" s="24">
        <v>-0.34546552282794601</v>
      </c>
      <c r="S280" s="29">
        <f t="shared" si="57"/>
        <v>1</v>
      </c>
      <c r="T280" s="29">
        <f t="shared" ca="1" si="58"/>
        <v>-34.345465522827944</v>
      </c>
      <c r="U280" s="29">
        <f t="shared" ca="1" si="59"/>
        <v>-12.245465522827944</v>
      </c>
    </row>
    <row r="281" spans="1:21" x14ac:dyDescent="0.25">
      <c r="A281" s="29" t="str">
        <f>_xlfn.SWITCH('Landing View'!$I$2,$F$1,F281,$K$1,K281,$L$1,L281,$M$1,M281)</f>
        <v>Thor</v>
      </c>
      <c r="B281" s="24" t="s">
        <v>13</v>
      </c>
      <c r="C281" s="25">
        <v>44440</v>
      </c>
      <c r="D281" s="23">
        <f>IFERROR(VLOOKUP($I281,DATA_Contracts!$A$2:$I$150,4,FALSE),"")</f>
        <v>10058140</v>
      </c>
      <c r="E281" s="23" t="str">
        <f>IFERROR(VLOOKUP($I281,DATA_Contracts!$A$2:$I$150,5,FALSE),"")</f>
        <v>EU Government</v>
      </c>
      <c r="F281" s="23" t="str">
        <f>IFERROR(VLOOKUP($I281,DATA_Contracts!$A$2:$I$150,6,FALSE),"")</f>
        <v>Europe</v>
      </c>
      <c r="G281" s="29">
        <f>IFERROR(VLOOKUP($I281,DATA_Contracts!$A$2:$I$150,2,FALSE),"")</f>
        <v>940251254</v>
      </c>
      <c r="H281" s="29" t="str">
        <f>IFERROR(VLOOKUP($I281,DATA_Contracts!$A$2:$I$150,3,FALSE),"")</f>
        <v>People's Defense Force</v>
      </c>
      <c r="I281" s="24">
        <v>940251133</v>
      </c>
      <c r="J281" s="29" t="str">
        <f>IFERROR(VLOOKUP($I281,DATA_Contracts!$A$2:$I$150,3,FALSE),"")</f>
        <v>People's Defense Force</v>
      </c>
      <c r="K281" s="29" t="str">
        <f>IFERROR(VLOOKUP($I281,DATA_Contracts!$A$2:$I$150,7,FALSE),"")</f>
        <v>1. Friendly Neighborhood service</v>
      </c>
      <c r="L281" s="29" t="str">
        <f>IFERROR(VLOOKUP($I281,DATA_Contracts!$A$2:$I$150,8,FALSE),"")</f>
        <v>Political</v>
      </c>
      <c r="M281" s="29" t="str">
        <f>IFERROR(VLOOKUP($I281,DATA_Contracts!$A$2:$I$81,9,FALSE),"")</f>
        <v>Thor</v>
      </c>
      <c r="N281" s="23">
        <f t="shared" ca="1" si="56"/>
        <v>35</v>
      </c>
      <c r="O281" s="15">
        <f ca="1">DATA[[#This Row],[Revenue Plan]]*(RANDBETWEEN(5,50)/100)</f>
        <v>10.5</v>
      </c>
      <c r="P281" s="29">
        <f t="shared" ca="1" si="54"/>
        <v>0.3</v>
      </c>
      <c r="Q281" s="24">
        <v>109.0842399</v>
      </c>
      <c r="R281" s="24">
        <v>18.538294999999998</v>
      </c>
      <c r="S281" s="29">
        <f t="shared" si="57"/>
        <v>0.16994476027879438</v>
      </c>
      <c r="T281" s="29">
        <f t="shared" ca="1" si="58"/>
        <v>74.0842399</v>
      </c>
      <c r="U281" s="29">
        <f t="shared" ca="1" si="59"/>
        <v>8.038294999999998</v>
      </c>
    </row>
    <row r="282" spans="1:21" x14ac:dyDescent="0.25">
      <c r="A282" s="29" t="str">
        <f>_xlfn.SWITCH('Landing View'!$I$2,$F$1,F282,$K$1,K282,$L$1,L282,$M$1,M282)</f>
        <v>Black Widow</v>
      </c>
      <c r="B282" s="24" t="s">
        <v>13</v>
      </c>
      <c r="C282" s="25">
        <v>44440</v>
      </c>
      <c r="D282" s="23">
        <f>IFERROR(VLOOKUP($I282,DATA_Contracts!$A$2:$I$150,4,FALSE),"")</f>
        <v>13605106</v>
      </c>
      <c r="E282" s="23" t="str">
        <f>IFERROR(VLOOKUP($I282,DATA_Contracts!$A$2:$I$150,5,FALSE),"")</f>
        <v>US Government</v>
      </c>
      <c r="F282" s="23" t="str">
        <f>IFERROR(VLOOKUP($I282,DATA_Contracts!$A$2:$I$150,6,FALSE),"")</f>
        <v>Government</v>
      </c>
      <c r="G282" s="29">
        <f>IFERROR(VLOOKUP($I282,DATA_Contracts!$A$2:$I$150,2,FALSE),"")</f>
        <v>940340766</v>
      </c>
      <c r="H282" s="29" t="str">
        <f>IFERROR(VLOOKUP($I282,DATA_Contracts!$A$2:$I$150,3,FALSE),"")</f>
        <v>Maggia</v>
      </c>
      <c r="I282" s="24">
        <v>940340766</v>
      </c>
      <c r="J282" s="29" t="str">
        <f>IFERROR(VLOOKUP($I282,DATA_Contracts!$A$2:$I$150,3,FALSE),"")</f>
        <v>Maggia</v>
      </c>
      <c r="K282" s="29" t="str">
        <f>IFERROR(VLOOKUP($I282,DATA_Contracts!$A$2:$I$150,7,FALSE),"")</f>
        <v>3. Dethrone tyranny</v>
      </c>
      <c r="L282" s="29" t="str">
        <f>IFERROR(VLOOKUP($I282,DATA_Contracts!$A$2:$I$150,8,FALSE),"")</f>
        <v>Political</v>
      </c>
      <c r="M282" s="29" t="str">
        <f>IFERROR(VLOOKUP($I282,DATA_Contracts!$A$2:$I$81,9,FALSE),"")</f>
        <v>Black Widow</v>
      </c>
      <c r="N282" s="23">
        <f t="shared" ca="1" si="56"/>
        <v>14</v>
      </c>
      <c r="O282" s="15">
        <f ca="1">DATA[[#This Row],[Revenue Plan]]*(RANDBETWEEN(5,50)/100)</f>
        <v>2.8000000000000003</v>
      </c>
      <c r="P282" s="29">
        <f t="shared" ca="1" si="54"/>
        <v>0.2</v>
      </c>
      <c r="Q282" s="24">
        <v>0</v>
      </c>
      <c r="R282" s="24">
        <v>-1.0775988976693001</v>
      </c>
      <c r="S282" s="29">
        <f t="shared" si="57"/>
        <v>0</v>
      </c>
      <c r="T282" s="29">
        <f t="shared" ca="1" si="58"/>
        <v>-14</v>
      </c>
      <c r="U282" s="29">
        <f t="shared" ca="1" si="59"/>
        <v>-3.8775988976693005</v>
      </c>
    </row>
    <row r="283" spans="1:21" x14ac:dyDescent="0.25">
      <c r="A283" s="29" t="str">
        <f>_xlfn.SWITCH('Landing View'!$I$2,$F$1,F283,$K$1,K283,$L$1,L283,$M$1,M283)</f>
        <v>Hawkeye</v>
      </c>
      <c r="B283" s="24" t="s">
        <v>13</v>
      </c>
      <c r="C283" s="25">
        <v>44440</v>
      </c>
      <c r="D283" s="23">
        <f>IFERROR(VLOOKUP($I283,DATA_Contracts!$A$2:$I$150,4,FALSE),"")</f>
        <v>7951124</v>
      </c>
      <c r="E283" s="23" t="str">
        <f>IFERROR(VLOOKUP($I283,DATA_Contracts!$A$2:$I$150,5,FALSE),"")</f>
        <v>Secret Organizations</v>
      </c>
      <c r="F283" s="23" t="str">
        <f>IFERROR(VLOOKUP($I283,DATA_Contracts!$A$2:$I$150,6,FALSE),"")</f>
        <v>Organization</v>
      </c>
      <c r="G283" s="29">
        <f>IFERROR(VLOOKUP($I283,DATA_Contracts!$A$2:$I$150,2,FALSE),"")</f>
        <v>940295318</v>
      </c>
      <c r="H283" s="29" t="str">
        <f>IFERROR(VLOOKUP($I283,DATA_Contracts!$A$2:$I$150,3,FALSE),"")</f>
        <v>Contingency</v>
      </c>
      <c r="I283" s="24">
        <v>940295318</v>
      </c>
      <c r="J283" s="29" t="str">
        <f>IFERROR(VLOOKUP($I283,DATA_Contracts!$A$2:$I$150,3,FALSE),"")</f>
        <v>Contingency</v>
      </c>
      <c r="K283" s="29" t="str">
        <f>IFERROR(VLOOKUP($I283,DATA_Contracts!$A$2:$I$150,7,FALSE),"")</f>
        <v>4. Defensive Services</v>
      </c>
      <c r="L283" s="29" t="str">
        <f>IFERROR(VLOOKUP($I283,DATA_Contracts!$A$2:$I$150,8,FALSE),"")</f>
        <v>Security</v>
      </c>
      <c r="M283" s="29" t="str">
        <f>IFERROR(VLOOKUP($I283,DATA_Contracts!$A$2:$I$81,9,FALSE),"")</f>
        <v>Hawkeye</v>
      </c>
      <c r="N283" s="23">
        <f t="shared" ca="1" si="56"/>
        <v>17</v>
      </c>
      <c r="O283" s="15">
        <f ca="1">DATA[[#This Row],[Revenue Plan]]*(RANDBETWEEN(5,50)/100)</f>
        <v>2.5499999999999998</v>
      </c>
      <c r="P283" s="29">
        <f t="shared" ca="1" si="54"/>
        <v>0.15</v>
      </c>
      <c r="Q283" s="24">
        <v>6.721642176581061</v>
      </c>
      <c r="R283" s="24">
        <v>6.8596166855810612</v>
      </c>
      <c r="S283" s="29">
        <f t="shared" si="57"/>
        <v>1.0205269047913199</v>
      </c>
      <c r="T283" s="29">
        <f t="shared" ca="1" si="58"/>
        <v>-10.27835782341894</v>
      </c>
      <c r="U283" s="29">
        <f t="shared" ca="1" si="59"/>
        <v>4.3096166855810614</v>
      </c>
    </row>
    <row r="284" spans="1:21" x14ac:dyDescent="0.25">
      <c r="A284" s="29" t="str">
        <f>_xlfn.SWITCH('Landing View'!$I$2,$F$1,F284,$K$1,K284,$L$1,L284,$M$1,M284)</f>
        <v>Other</v>
      </c>
      <c r="B284" s="24" t="s">
        <v>13</v>
      </c>
      <c r="C284" s="25">
        <v>44440</v>
      </c>
      <c r="D284" s="23">
        <f>IFERROR(VLOOKUP($I284,DATA_Contracts!$A$2:$I$150,4,FALSE),"")</f>
        <v>20028782</v>
      </c>
      <c r="E284" s="23" t="str">
        <f>IFERROR(VLOOKUP($I284,DATA_Contracts!$A$2:$I$150,5,FALSE),"")</f>
        <v>Earth Civilians</v>
      </c>
      <c r="F284" s="23" t="str">
        <f>IFERROR(VLOOKUP($I284,DATA_Contracts!$A$2:$I$150,6,FALSE),"")</f>
        <v>Civilians</v>
      </c>
      <c r="G284" s="29">
        <f>IFERROR(VLOOKUP($I284,DATA_Contracts!$A$2:$I$150,2,FALSE),"")</f>
        <v>940124156</v>
      </c>
      <c r="H284" s="29" t="str">
        <f>IFERROR(VLOOKUP($I284,DATA_Contracts!$A$2:$I$150,3,FALSE),"")</f>
        <v>TNTNT (Ultraverse)</v>
      </c>
      <c r="I284" s="24">
        <v>940124156</v>
      </c>
      <c r="J284" s="29" t="str">
        <f>IFERROR(VLOOKUP($I284,DATA_Contracts!$A$2:$I$150,3,FALSE),"")</f>
        <v>TNTNT (Ultraverse)</v>
      </c>
      <c r="K284" s="29" t="str">
        <f>IFERROR(VLOOKUP($I284,DATA_Contracts!$A$2:$I$150,7,FALSE),"")</f>
        <v>2. World Security</v>
      </c>
      <c r="L284" s="29" t="str">
        <f>IFERROR(VLOOKUP($I284,DATA_Contracts!$A$2:$I$150,8,FALSE),"")</f>
        <v>Security</v>
      </c>
      <c r="M284" s="29" t="str">
        <f>IFERROR(VLOOKUP($I284,DATA_Contracts!$A$2:$I$81,9,FALSE),"")</f>
        <v>Other</v>
      </c>
      <c r="N284" s="23">
        <f t="shared" ca="1" si="56"/>
        <v>19</v>
      </c>
      <c r="O284" s="15">
        <f ca="1">DATA[[#This Row],[Revenue Plan]]*(RANDBETWEEN(5,50)/100)</f>
        <v>6.6499999999999995</v>
      </c>
      <c r="P284" s="29">
        <f t="shared" ca="1" si="54"/>
        <v>0.35</v>
      </c>
      <c r="Q284" s="24">
        <v>0</v>
      </c>
      <c r="R284" s="24">
        <v>0</v>
      </c>
      <c r="S284" s="29">
        <f t="shared" si="57"/>
        <v>0</v>
      </c>
      <c r="T284" s="29">
        <f t="shared" ca="1" si="58"/>
        <v>-19</v>
      </c>
      <c r="U284" s="29">
        <f t="shared" ca="1" si="59"/>
        <v>-6.6499999999999995</v>
      </c>
    </row>
    <row r="285" spans="1:21" x14ac:dyDescent="0.25">
      <c r="A285" s="29" t="str">
        <f>_xlfn.SWITCH('Landing View'!$I$2,$F$1,F285,$K$1,K285,$L$1,L285,$M$1,M285)</f>
        <v>Captain America</v>
      </c>
      <c r="B285" s="24" t="s">
        <v>13</v>
      </c>
      <c r="C285" s="25">
        <v>44440</v>
      </c>
      <c r="D285" s="23">
        <f>IFERROR(VLOOKUP($I285,DATA_Contracts!$A$2:$I$150,4,FALSE),"")</f>
        <v>7951124</v>
      </c>
      <c r="E285" s="23" t="str">
        <f>IFERROR(VLOOKUP($I285,DATA_Contracts!$A$2:$I$150,5,FALSE),"")</f>
        <v>Secret Organizations</v>
      </c>
      <c r="F285" s="23" t="str">
        <f>IFERROR(VLOOKUP($I285,DATA_Contracts!$A$2:$I$150,6,FALSE),"")</f>
        <v>Organization</v>
      </c>
      <c r="G285" s="29">
        <f>IFERROR(VLOOKUP($I285,DATA_Contracts!$A$2:$I$150,2,FALSE),"")</f>
        <v>940309358</v>
      </c>
      <c r="H285" s="29" t="str">
        <f>IFERROR(VLOOKUP($I285,DATA_Contracts!$A$2:$I$150,3,FALSE),"")</f>
        <v>Femme Fatales</v>
      </c>
      <c r="I285" s="24">
        <v>940309358</v>
      </c>
      <c r="J285" s="29" t="str">
        <f>IFERROR(VLOOKUP($I285,DATA_Contracts!$A$2:$I$150,3,FALSE),"")</f>
        <v>Femme Fatales</v>
      </c>
      <c r="K285" s="29" t="str">
        <f>IFERROR(VLOOKUP($I285,DATA_Contracts!$A$2:$I$150,7,FALSE),"")</f>
        <v>5. Offensive Services</v>
      </c>
      <c r="L285" s="29" t="str">
        <f>IFERROR(VLOOKUP($I285,DATA_Contracts!$A$2:$I$150,8,FALSE),"")</f>
        <v>Political</v>
      </c>
      <c r="M285" s="29" t="str">
        <f>IFERROR(VLOOKUP($I285,DATA_Contracts!$A$2:$I$81,9,FALSE),"")</f>
        <v>Captain America</v>
      </c>
      <c r="N285" s="23">
        <f t="shared" ca="1" si="56"/>
        <v>14</v>
      </c>
      <c r="O285" s="15">
        <f ca="1">DATA[[#This Row],[Revenue Plan]]*(RANDBETWEEN(5,50)/100)</f>
        <v>5.7399999999999993</v>
      </c>
      <c r="P285" s="29">
        <f t="shared" ca="1" si="54"/>
        <v>0.41</v>
      </c>
      <c r="Q285" s="24">
        <v>0</v>
      </c>
      <c r="R285" s="24">
        <v>0</v>
      </c>
      <c r="S285" s="29">
        <f t="shared" si="57"/>
        <v>0</v>
      </c>
      <c r="T285" s="29">
        <f t="shared" ca="1" si="58"/>
        <v>-14</v>
      </c>
      <c r="U285" s="29">
        <f t="shared" ca="1" si="59"/>
        <v>-5.7399999999999993</v>
      </c>
    </row>
    <row r="286" spans="1:21" x14ac:dyDescent="0.25">
      <c r="A286" s="29" t="str">
        <f>_xlfn.SWITCH('Landing View'!$I$2,$F$1,F286,$K$1,K286,$L$1,L286,$M$1,M286)</f>
        <v>Hawkeye</v>
      </c>
      <c r="B286" s="24" t="s">
        <v>13</v>
      </c>
      <c r="C286" s="25">
        <v>44440</v>
      </c>
      <c r="D286" s="23">
        <f>IFERROR(VLOOKUP($I286,DATA_Contracts!$A$2:$I$150,4,FALSE),"")</f>
        <v>10051562</v>
      </c>
      <c r="E286" s="23" t="str">
        <f>IFERROR(VLOOKUP($I286,DATA_Contracts!$A$2:$I$150,5,FALSE),"")</f>
        <v>EU Government</v>
      </c>
      <c r="F286" s="23" t="str">
        <f>IFERROR(VLOOKUP($I286,DATA_Contracts!$A$2:$I$150,6,FALSE),"")</f>
        <v>Europe</v>
      </c>
      <c r="G286" s="29">
        <f>IFERROR(VLOOKUP($I286,DATA_Contracts!$A$2:$I$150,2,FALSE),"")</f>
        <v>940304772</v>
      </c>
      <c r="H286" s="29" t="str">
        <f>IFERROR(VLOOKUP($I286,DATA_Contracts!$A$2:$I$150,3,FALSE),"")</f>
        <v>Warwolves</v>
      </c>
      <c r="I286" s="24">
        <v>940304772</v>
      </c>
      <c r="J286" s="29" t="str">
        <f>IFERROR(VLOOKUP($I286,DATA_Contracts!$A$2:$I$150,3,FALSE),"")</f>
        <v>Warwolves</v>
      </c>
      <c r="K286" s="29" t="str">
        <f>IFERROR(VLOOKUP($I286,DATA_Contracts!$A$2:$I$150,7,FALSE),"")</f>
        <v>1. Friendly Neighborhood service</v>
      </c>
      <c r="L286" s="29" t="str">
        <f>IFERROR(VLOOKUP($I286,DATA_Contracts!$A$2:$I$150,8,FALSE),"")</f>
        <v>Political</v>
      </c>
      <c r="M286" s="29" t="str">
        <f>IFERROR(VLOOKUP($I286,DATA_Contracts!$A$2:$I$81,9,FALSE),"")</f>
        <v>Hawkeye</v>
      </c>
      <c r="N286" s="23">
        <f t="shared" ca="1" si="56"/>
        <v>12</v>
      </c>
      <c r="O286" s="15">
        <f ca="1">DATA[[#This Row],[Revenue Plan]]*(RANDBETWEEN(5,50)/100)</f>
        <v>6</v>
      </c>
      <c r="P286" s="29">
        <f t="shared" ca="1" si="54"/>
        <v>0.5</v>
      </c>
      <c r="Q286" s="24">
        <v>0</v>
      </c>
      <c r="R286" s="24">
        <v>0</v>
      </c>
      <c r="S286" s="29">
        <f t="shared" si="57"/>
        <v>0</v>
      </c>
      <c r="T286" s="29">
        <f t="shared" ca="1" si="58"/>
        <v>-12</v>
      </c>
      <c r="U286" s="29">
        <f t="shared" ca="1" si="59"/>
        <v>-6</v>
      </c>
    </row>
    <row r="287" spans="1:21" x14ac:dyDescent="0.25">
      <c r="A287" s="29" t="str">
        <f>_xlfn.SWITCH('Landing View'!$I$2,$F$1,F287,$K$1,K287,$L$1,L287,$M$1,M287)</f>
        <v>Other</v>
      </c>
      <c r="B287" s="24" t="s">
        <v>13</v>
      </c>
      <c r="C287" s="25">
        <v>44440</v>
      </c>
      <c r="D287" s="23">
        <f>IFERROR(VLOOKUP($I287,DATA_Contracts!$A$2:$I$150,4,FALSE),"")</f>
        <v>20028782</v>
      </c>
      <c r="E287" s="23" t="str">
        <f>IFERROR(VLOOKUP($I287,DATA_Contracts!$A$2:$I$150,5,FALSE),"")</f>
        <v>Earth Civilians</v>
      </c>
      <c r="F287" s="23" t="str">
        <f>IFERROR(VLOOKUP($I287,DATA_Contracts!$A$2:$I$150,6,FALSE),"")</f>
        <v>Civilians</v>
      </c>
      <c r="G287" s="29">
        <f>IFERROR(VLOOKUP($I287,DATA_Contracts!$A$2:$I$150,2,FALSE),"")</f>
        <v>940166390</v>
      </c>
      <c r="H287" s="29" t="str">
        <f>IFERROR(VLOOKUP($I287,DATA_Contracts!$A$2:$I$150,3,FALSE),"")</f>
        <v>Liberators</v>
      </c>
      <c r="I287" s="24">
        <v>940166390</v>
      </c>
      <c r="J287" s="29" t="str">
        <f>IFERROR(VLOOKUP($I287,DATA_Contracts!$A$2:$I$150,3,FALSE),"")</f>
        <v>Liberators</v>
      </c>
      <c r="K287" s="29" t="str">
        <f>IFERROR(VLOOKUP($I287,DATA_Contracts!$A$2:$I$150,7,FALSE),"")</f>
        <v>2. World Security</v>
      </c>
      <c r="L287" s="29" t="str">
        <f>IFERROR(VLOOKUP($I287,DATA_Contracts!$A$2:$I$150,8,FALSE),"")</f>
        <v>Security</v>
      </c>
      <c r="M287" s="29" t="str">
        <f>IFERROR(VLOOKUP($I287,DATA_Contracts!$A$2:$I$81,9,FALSE),"")</f>
        <v>Other</v>
      </c>
      <c r="N287" s="23">
        <f t="shared" ca="1" si="56"/>
        <v>29</v>
      </c>
      <c r="O287" s="15">
        <f ca="1">DATA[[#This Row],[Revenue Plan]]*(RANDBETWEEN(5,50)/100)</f>
        <v>8.99</v>
      </c>
      <c r="P287" s="29">
        <f t="shared" ca="1" si="54"/>
        <v>0.31</v>
      </c>
      <c r="Q287" s="24">
        <v>0</v>
      </c>
      <c r="R287" s="24">
        <v>0</v>
      </c>
      <c r="S287" s="29">
        <f t="shared" si="57"/>
        <v>0</v>
      </c>
      <c r="T287" s="29">
        <f t="shared" ca="1" si="58"/>
        <v>-29</v>
      </c>
      <c r="U287" s="29">
        <f t="shared" ca="1" si="59"/>
        <v>-8.99</v>
      </c>
    </row>
    <row r="288" spans="1:21" x14ac:dyDescent="0.25">
      <c r="A288" s="29" t="str">
        <f>_xlfn.SWITCH('Landing View'!$I$2,$F$1,F288,$K$1,K288,$L$1,L288,$M$1,M288)</f>
        <v>Captain America</v>
      </c>
      <c r="B288" s="24" t="s">
        <v>13</v>
      </c>
      <c r="C288" s="25">
        <v>44440</v>
      </c>
      <c r="D288" s="23">
        <f>IFERROR(VLOOKUP($I288,DATA_Contracts!$A$2:$I$150,4,FALSE),"")</f>
        <v>20028782</v>
      </c>
      <c r="E288" s="23" t="str">
        <f>IFERROR(VLOOKUP($I288,DATA_Contracts!$A$2:$I$150,5,FALSE),"")</f>
        <v>Earth Civilians</v>
      </c>
      <c r="F288" s="23" t="str">
        <f>IFERROR(VLOOKUP($I288,DATA_Contracts!$A$2:$I$150,6,FALSE),"")</f>
        <v>Civilians</v>
      </c>
      <c r="G288" s="29">
        <f>IFERROR(VLOOKUP($I288,DATA_Contracts!$A$2:$I$150,2,FALSE),"")</f>
        <v>940351708</v>
      </c>
      <c r="H288" s="29" t="str">
        <f>IFERROR(VLOOKUP($I288,DATA_Contracts!$A$2:$I$150,3,FALSE),"")</f>
        <v>Heliopolitans</v>
      </c>
      <c r="I288" s="24">
        <v>940320819</v>
      </c>
      <c r="J288" s="29" t="str">
        <f>IFERROR(VLOOKUP($I288,DATA_Contracts!$A$2:$I$150,3,FALSE),"")</f>
        <v>Heliopolitans</v>
      </c>
      <c r="K288" s="29" t="str">
        <f>IFERROR(VLOOKUP($I288,DATA_Contracts!$A$2:$I$150,7,FALSE),"")</f>
        <v>2. World Security</v>
      </c>
      <c r="L288" s="29" t="str">
        <f>IFERROR(VLOOKUP($I288,DATA_Contracts!$A$2:$I$150,8,FALSE),"")</f>
        <v>Security</v>
      </c>
      <c r="M288" s="29" t="str">
        <f>IFERROR(VLOOKUP($I288,DATA_Contracts!$A$2:$I$81,9,FALSE),"")</f>
        <v>Captain America</v>
      </c>
      <c r="N288" s="23">
        <f t="shared" ca="1" si="56"/>
        <v>29</v>
      </c>
      <c r="O288" s="15">
        <f ca="1">DATA[[#This Row],[Revenue Plan]]*(RANDBETWEEN(5,50)/100)</f>
        <v>13.34</v>
      </c>
      <c r="P288" s="29">
        <f t="shared" ca="1" si="54"/>
        <v>0.46</v>
      </c>
      <c r="Q288" s="24">
        <v>0</v>
      </c>
      <c r="R288" s="24">
        <v>-2.5999899999999996</v>
      </c>
      <c r="S288" s="29">
        <f t="shared" si="57"/>
        <v>0</v>
      </c>
      <c r="T288" s="29">
        <f t="shared" ca="1" si="58"/>
        <v>-29</v>
      </c>
      <c r="U288" s="29">
        <f t="shared" ca="1" si="59"/>
        <v>-15.93999</v>
      </c>
    </row>
    <row r="289" spans="1:21" x14ac:dyDescent="0.25">
      <c r="A289" s="29" t="str">
        <f>_xlfn.SWITCH('Landing View'!$I$2,$F$1,F289,$K$1,K289,$L$1,L289,$M$1,M289)</f>
        <v>Hulk</v>
      </c>
      <c r="B289" s="24" t="s">
        <v>13</v>
      </c>
      <c r="C289" s="25">
        <v>44440</v>
      </c>
      <c r="D289" s="23">
        <f>IFERROR(VLOOKUP($I289,DATA_Contracts!$A$2:$I$150,4,FALSE),"")</f>
        <v>10051562</v>
      </c>
      <c r="E289" s="23" t="str">
        <f>IFERROR(VLOOKUP($I289,DATA_Contracts!$A$2:$I$150,5,FALSE),"")</f>
        <v>EU Government</v>
      </c>
      <c r="F289" s="23" t="str">
        <f>IFERROR(VLOOKUP($I289,DATA_Contracts!$A$2:$I$150,6,FALSE),"")</f>
        <v>Europe</v>
      </c>
      <c r="G289" s="29">
        <f>IFERROR(VLOOKUP($I289,DATA_Contracts!$A$2:$I$150,2,FALSE),"")</f>
        <v>940337336</v>
      </c>
      <c r="H289" s="29" t="str">
        <f>IFERROR(VLOOKUP($I289,DATA_Contracts!$A$2:$I$150,3,FALSE),"")</f>
        <v>Deviants</v>
      </c>
      <c r="I289" s="24">
        <v>940337336</v>
      </c>
      <c r="J289" s="29" t="str">
        <f>IFERROR(VLOOKUP($I289,DATA_Contracts!$A$2:$I$150,3,FALSE),"")</f>
        <v>Deviants</v>
      </c>
      <c r="K289" s="29" t="str">
        <f>IFERROR(VLOOKUP($I289,DATA_Contracts!$A$2:$I$150,7,FALSE),"")</f>
        <v>4. Defensive Services</v>
      </c>
      <c r="L289" s="29" t="str">
        <f>IFERROR(VLOOKUP($I289,DATA_Contracts!$A$2:$I$150,8,FALSE),"")</f>
        <v>Security</v>
      </c>
      <c r="M289" s="29" t="str">
        <f>IFERROR(VLOOKUP($I289,DATA_Contracts!$A$2:$I$81,9,FALSE),"")</f>
        <v>Hulk</v>
      </c>
      <c r="N289" s="23">
        <f t="shared" ca="1" si="56"/>
        <v>9</v>
      </c>
      <c r="O289" s="15">
        <f ca="1">DATA[[#This Row],[Revenue Plan]]*(RANDBETWEEN(5,50)/100)</f>
        <v>1.08</v>
      </c>
      <c r="P289" s="29">
        <f t="shared" ca="1" si="54"/>
        <v>0.12000000000000001</v>
      </c>
      <c r="Q289" s="24"/>
      <c r="R289" s="24"/>
      <c r="S289" s="29">
        <f t="shared" si="57"/>
        <v>0</v>
      </c>
      <c r="T289" s="29">
        <f t="shared" ca="1" si="58"/>
        <v>-9</v>
      </c>
      <c r="U289" s="29">
        <f t="shared" ca="1" si="59"/>
        <v>-1.08</v>
      </c>
    </row>
    <row r="290" spans="1:21" x14ac:dyDescent="0.25">
      <c r="A290" s="29" t="str">
        <f>_xlfn.SWITCH('Landing View'!$I$2,$F$1,F290,$K$1,K290,$L$1,L290,$M$1,M290)</f>
        <v>Iron Man</v>
      </c>
      <c r="B290" s="24" t="s">
        <v>13</v>
      </c>
      <c r="C290" s="25">
        <v>44440</v>
      </c>
      <c r="D290" s="23">
        <f>IFERROR(VLOOKUP($I290,DATA_Contracts!$A$2:$I$150,4,FALSE),"")</f>
        <v>7847054</v>
      </c>
      <c r="E290" s="23" t="str">
        <f>IFERROR(VLOOKUP($I290,DATA_Contracts!$A$2:$I$150,5,FALSE),"")</f>
        <v>Public Organization</v>
      </c>
      <c r="F290" s="23" t="str">
        <f>IFERROR(VLOOKUP($I290,DATA_Contracts!$A$2:$I$150,6,FALSE),"")</f>
        <v>Organization</v>
      </c>
      <c r="G290" s="29">
        <f>IFERROR(VLOOKUP($I290,DATA_Contracts!$A$2:$I$150,2,FALSE),"")</f>
        <v>940314050</v>
      </c>
      <c r="H290" s="29" t="str">
        <f>IFERROR(VLOOKUP($I290,DATA_Contracts!$A$2:$I$150,3,FALSE),"")</f>
        <v>Starjammers</v>
      </c>
      <c r="I290" s="24">
        <v>940243672</v>
      </c>
      <c r="J290" s="29" t="str">
        <f>IFERROR(VLOOKUP($I290,DATA_Contracts!$A$2:$I$150,3,FALSE),"")</f>
        <v>Starjammers</v>
      </c>
      <c r="K290" s="29" t="str">
        <f>IFERROR(VLOOKUP($I290,DATA_Contracts!$A$2:$I$150,7,FALSE),"")</f>
        <v>2. World Security</v>
      </c>
      <c r="L290" s="29" t="str">
        <f>IFERROR(VLOOKUP($I290,DATA_Contracts!$A$2:$I$150,8,FALSE),"")</f>
        <v>Security</v>
      </c>
      <c r="M290" s="29" t="str">
        <f>IFERROR(VLOOKUP($I290,DATA_Contracts!$A$2:$I$81,9,FALSE),"")</f>
        <v>Iron Man</v>
      </c>
      <c r="N290" s="23">
        <f t="shared" ca="1" si="56"/>
        <v>26</v>
      </c>
      <c r="O290" s="15">
        <f ca="1">DATA[[#This Row],[Revenue Plan]]*(RANDBETWEEN(5,50)/100)</f>
        <v>11.96</v>
      </c>
      <c r="P290" s="29">
        <f t="shared" ca="1" si="54"/>
        <v>0.46</v>
      </c>
      <c r="Q290" s="24">
        <v>0</v>
      </c>
      <c r="R290" s="24">
        <v>0.38168000000000002</v>
      </c>
      <c r="S290" s="29">
        <f t="shared" si="57"/>
        <v>0</v>
      </c>
      <c r="T290" s="29">
        <f t="shared" ca="1" si="58"/>
        <v>-26</v>
      </c>
      <c r="U290" s="29">
        <f t="shared" ca="1" si="59"/>
        <v>-11.578320000000001</v>
      </c>
    </row>
    <row r="291" spans="1:21" x14ac:dyDescent="0.25">
      <c r="A291" s="29" t="str">
        <f>_xlfn.SWITCH('Landing View'!$I$2,$F$1,F291,$K$1,K291,$L$1,L291,$M$1,M291)</f>
        <v>Captain America</v>
      </c>
      <c r="B291" s="24" t="s">
        <v>13</v>
      </c>
      <c r="C291" s="25">
        <v>44440</v>
      </c>
      <c r="D291" s="23">
        <f>IFERROR(VLOOKUP($I291,DATA_Contracts!$A$2:$I$150,4,FALSE),"")</f>
        <v>10051562</v>
      </c>
      <c r="E291" s="23" t="str">
        <f>IFERROR(VLOOKUP($I291,DATA_Contracts!$A$2:$I$150,5,FALSE),"")</f>
        <v>EU Government</v>
      </c>
      <c r="F291" s="23" t="str">
        <f>IFERROR(VLOOKUP($I291,DATA_Contracts!$A$2:$I$150,6,FALSE),"")</f>
        <v>Europe</v>
      </c>
      <c r="G291" s="29">
        <f>IFERROR(VLOOKUP($I291,DATA_Contracts!$A$2:$I$150,2,FALSE),"")</f>
        <v>940374176</v>
      </c>
      <c r="H291" s="29" t="str">
        <f>IFERROR(VLOOKUP($I291,DATA_Contracts!$A$2:$I$150,3,FALSE),"")</f>
        <v>Crusaders</v>
      </c>
      <c r="I291" s="24">
        <v>940374176</v>
      </c>
      <c r="J291" s="29" t="str">
        <f>IFERROR(VLOOKUP($I291,DATA_Contracts!$A$2:$I$150,3,FALSE),"")</f>
        <v>Crusaders</v>
      </c>
      <c r="K291" s="29" t="str">
        <f>IFERROR(VLOOKUP($I291,DATA_Contracts!$A$2:$I$150,7,FALSE),"")</f>
        <v>2. World Security</v>
      </c>
      <c r="L291" s="29" t="str">
        <f>IFERROR(VLOOKUP($I291,DATA_Contracts!$A$2:$I$150,8,FALSE),"")</f>
        <v>Security</v>
      </c>
      <c r="M291" s="29" t="str">
        <f>IFERROR(VLOOKUP($I291,DATA_Contracts!$A$2:$I$81,9,FALSE),"")</f>
        <v>Captain America</v>
      </c>
      <c r="N291" s="23">
        <f t="shared" ca="1" si="56"/>
        <v>22</v>
      </c>
      <c r="O291" s="15">
        <f ca="1">DATA[[#This Row],[Revenue Plan]]*(RANDBETWEEN(5,50)/100)</f>
        <v>2.2000000000000002</v>
      </c>
      <c r="P291" s="29">
        <f t="shared" ca="1" si="54"/>
        <v>0.1</v>
      </c>
      <c r="Q291" s="24">
        <v>40.526000000000003</v>
      </c>
      <c r="R291" s="24">
        <v>19.892712400000001</v>
      </c>
      <c r="S291" s="29">
        <f t="shared" si="57"/>
        <v>0.49086296204905489</v>
      </c>
      <c r="T291" s="29">
        <f t="shared" ca="1" si="58"/>
        <v>18.526000000000003</v>
      </c>
      <c r="U291" s="29">
        <f t="shared" ca="1" si="59"/>
        <v>17.692712400000001</v>
      </c>
    </row>
    <row r="292" spans="1:21" x14ac:dyDescent="0.25">
      <c r="A292" s="29" t="str">
        <f>_xlfn.SWITCH('Landing View'!$I$2,$F$1,F292,$K$1,K292,$L$1,L292,$M$1,M292)</f>
        <v>Iron Man</v>
      </c>
      <c r="B292" s="24" t="s">
        <v>13</v>
      </c>
      <c r="C292" s="25">
        <v>44440</v>
      </c>
      <c r="D292" s="23">
        <f>IFERROR(VLOOKUP($I292,DATA_Contracts!$A$2:$I$150,4,FALSE),"")</f>
        <v>10051562</v>
      </c>
      <c r="E292" s="23" t="str">
        <f>IFERROR(VLOOKUP($I292,DATA_Contracts!$A$2:$I$150,5,FALSE),"")</f>
        <v>EU Government</v>
      </c>
      <c r="F292" s="23" t="str">
        <f>IFERROR(VLOOKUP($I292,DATA_Contracts!$A$2:$I$150,6,FALSE),"")</f>
        <v>Europe</v>
      </c>
      <c r="G292" s="29">
        <f>IFERROR(VLOOKUP($I292,DATA_Contracts!$A$2:$I$150,2,FALSE),"")</f>
        <v>940377750</v>
      </c>
      <c r="H292" s="29" t="str">
        <f>IFERROR(VLOOKUP($I292,DATA_Contracts!$A$2:$I$150,3,FALSE),"")</f>
        <v>Lemurians</v>
      </c>
      <c r="I292" s="24">
        <v>940377750</v>
      </c>
      <c r="J292" s="29" t="str">
        <f>IFERROR(VLOOKUP($I292,DATA_Contracts!$A$2:$I$150,3,FALSE),"")</f>
        <v>Lemurians</v>
      </c>
      <c r="K292" s="29" t="str">
        <f>IFERROR(VLOOKUP($I292,DATA_Contracts!$A$2:$I$150,7,FALSE),"")</f>
        <v>2. World Security</v>
      </c>
      <c r="L292" s="29" t="str">
        <f>IFERROR(VLOOKUP($I292,DATA_Contracts!$A$2:$I$150,8,FALSE),"")</f>
        <v>Security</v>
      </c>
      <c r="M292" s="29" t="str">
        <f>IFERROR(VLOOKUP($I292,DATA_Contracts!$A$2:$I$81,9,FALSE),"")</f>
        <v>Iron Man</v>
      </c>
      <c r="N292" s="23">
        <f t="shared" ca="1" si="56"/>
        <v>29</v>
      </c>
      <c r="O292" s="15">
        <f ca="1">DATA[[#This Row],[Revenue Plan]]*(RANDBETWEEN(5,50)/100)</f>
        <v>14.5</v>
      </c>
      <c r="P292" s="29">
        <f t="shared" ca="1" si="54"/>
        <v>0.5</v>
      </c>
      <c r="Q292" s="24">
        <v>33.6</v>
      </c>
      <c r="R292" s="24">
        <v>11.790357498133801</v>
      </c>
      <c r="S292" s="29">
        <f t="shared" si="57"/>
        <v>0.35090349696826789</v>
      </c>
      <c r="T292" s="29">
        <f t="shared" ca="1" si="58"/>
        <v>4.6000000000000014</v>
      </c>
      <c r="U292" s="29">
        <f t="shared" ca="1" si="59"/>
        <v>-2.7096425018661989</v>
      </c>
    </row>
    <row r="293" spans="1:21" x14ac:dyDescent="0.25">
      <c r="A293" s="29" t="str">
        <f>_xlfn.SWITCH('Landing View'!$I$2,$F$1,F293,$K$1,K293,$L$1,L293,$M$1,M293)</f>
        <v>Other</v>
      </c>
      <c r="B293" s="24" t="s">
        <v>13</v>
      </c>
      <c r="C293" s="25">
        <v>44470</v>
      </c>
      <c r="D293" s="23">
        <f>IFERROR(VLOOKUP($I293,DATA_Contracts!$A$2:$I$150,4,FALSE),"")</f>
        <v>7847054</v>
      </c>
      <c r="E293" s="23" t="str">
        <f>IFERROR(VLOOKUP($I293,DATA_Contracts!$A$2:$I$150,5,FALSE),"")</f>
        <v>Public Organization</v>
      </c>
      <c r="F293" s="23" t="str">
        <f>IFERROR(VLOOKUP($I293,DATA_Contracts!$A$2:$I$150,6,FALSE),"")</f>
        <v>Organization</v>
      </c>
      <c r="G293" s="29">
        <f>IFERROR(VLOOKUP($I293,DATA_Contracts!$A$2:$I$150,2,FALSE),"")</f>
        <v>940314339</v>
      </c>
      <c r="H293" s="29" t="str">
        <f>IFERROR(VLOOKUP($I293,DATA_Contracts!$A$2:$I$150,3,FALSE),"")</f>
        <v>Fearsome Foursome</v>
      </c>
      <c r="I293" s="24">
        <v>940345610</v>
      </c>
      <c r="J293" s="29" t="str">
        <f>IFERROR(VLOOKUP($I293,DATA_Contracts!$A$2:$I$150,3,FALSE),"")</f>
        <v>Fearsome Foursome</v>
      </c>
      <c r="K293" s="29" t="str">
        <f>IFERROR(VLOOKUP($I293,DATA_Contracts!$A$2:$I$150,7,FALSE),"")</f>
        <v>2. World Security</v>
      </c>
      <c r="L293" s="29" t="str">
        <f>IFERROR(VLOOKUP($I293,DATA_Contracts!$A$2:$I$150,8,FALSE),"")</f>
        <v>Security</v>
      </c>
      <c r="M293" s="29" t="str">
        <f>IFERROR(VLOOKUP($I293,DATA_Contracts!$A$2:$I$81,9,FALSE),"")</f>
        <v>Other</v>
      </c>
      <c r="N293" s="23">
        <f t="shared" ca="1" si="56"/>
        <v>11</v>
      </c>
      <c r="O293" s="15">
        <f ca="1">DATA[[#This Row],[Revenue Plan]]*(RANDBETWEEN(5,50)/100)</f>
        <v>1.54</v>
      </c>
      <c r="P293" s="29">
        <f t="shared" ref="P293:P296" ca="1" si="60">IFERROR(O293/N293,0)</f>
        <v>0.14000000000000001</v>
      </c>
      <c r="Q293" s="24">
        <v>135.68333432413135</v>
      </c>
      <c r="R293" s="24">
        <v>41.304570725131263</v>
      </c>
      <c r="S293" s="29">
        <f t="shared" ref="S293:S296" si="61">IFERROR(R293/Q293,0)</f>
        <v>0.304418895149345</v>
      </c>
      <c r="T293" s="29">
        <f t="shared" ca="1" si="58"/>
        <v>124.68333432413135</v>
      </c>
      <c r="U293" s="29">
        <f t="shared" ca="1" si="59"/>
        <v>39.764570725131264</v>
      </c>
    </row>
    <row r="294" spans="1:21" x14ac:dyDescent="0.25">
      <c r="A294" s="29" t="str">
        <f>_xlfn.SWITCH('Landing View'!$I$2,$F$1,F294,$K$1,K294,$L$1,L294,$M$1,M294)</f>
        <v>Spiderman</v>
      </c>
      <c r="B294" s="24" t="s">
        <v>13</v>
      </c>
      <c r="C294" s="25">
        <v>44470</v>
      </c>
      <c r="D294" s="23">
        <f>IFERROR(VLOOKUP($I294,DATA_Contracts!$A$2:$I$150,4,FALSE),"")</f>
        <v>7951124</v>
      </c>
      <c r="E294" s="23" t="str">
        <f>IFERROR(VLOOKUP($I294,DATA_Contracts!$A$2:$I$150,5,FALSE),"")</f>
        <v>Secret Organizations</v>
      </c>
      <c r="F294" s="23" t="str">
        <f>IFERROR(VLOOKUP($I294,DATA_Contracts!$A$2:$I$150,6,FALSE),"")</f>
        <v>Organization</v>
      </c>
      <c r="G294" s="29">
        <f>IFERROR(VLOOKUP($I294,DATA_Contracts!$A$2:$I$150,2,FALSE),"")</f>
        <v>940355363</v>
      </c>
      <c r="H294" s="29" t="str">
        <f>IFERROR(VLOOKUP($I294,DATA_Contracts!$A$2:$I$150,3,FALSE),"")</f>
        <v>Zodiac</v>
      </c>
      <c r="I294" s="24">
        <v>940355363</v>
      </c>
      <c r="J294" s="29" t="str">
        <f>IFERROR(VLOOKUP($I294,DATA_Contracts!$A$2:$I$150,3,FALSE),"")</f>
        <v>Zodiac</v>
      </c>
      <c r="K294" s="29" t="str">
        <f>IFERROR(VLOOKUP($I294,DATA_Contracts!$A$2:$I$150,7,FALSE),"")</f>
        <v>3. Dethrone tyranny</v>
      </c>
      <c r="L294" s="29" t="str">
        <f>IFERROR(VLOOKUP($I294,DATA_Contracts!$A$2:$I$150,8,FALSE),"")</f>
        <v>Political</v>
      </c>
      <c r="M294" s="29" t="str">
        <f>IFERROR(VLOOKUP($I294,DATA_Contracts!$A$2:$I$81,9,FALSE),"")</f>
        <v>Spiderman</v>
      </c>
      <c r="N294" s="23">
        <f t="shared" ca="1" si="56"/>
        <v>9</v>
      </c>
      <c r="O294" s="15">
        <f ca="1">DATA[[#This Row],[Revenue Plan]]*(RANDBETWEEN(5,50)/100)</f>
        <v>1.2600000000000002</v>
      </c>
      <c r="P294" s="29">
        <f t="shared" ca="1" si="60"/>
        <v>0.14000000000000001</v>
      </c>
      <c r="Q294" s="24">
        <v>393.02600000000001</v>
      </c>
      <c r="R294" s="24">
        <v>0.29442629999999204</v>
      </c>
      <c r="S294" s="29">
        <f t="shared" si="61"/>
        <v>7.4912677532782063E-4</v>
      </c>
      <c r="T294" s="29">
        <f t="shared" ca="1" si="58"/>
        <v>384.02600000000001</v>
      </c>
      <c r="U294" s="29">
        <f t="shared" ca="1" si="59"/>
        <v>-0.96557370000000819</v>
      </c>
    </row>
    <row r="295" spans="1:21" x14ac:dyDescent="0.25">
      <c r="A295" s="29" t="str">
        <f>_xlfn.SWITCH('Landing View'!$I$2,$F$1,F295,$K$1,K295,$L$1,L295,$M$1,M295)</f>
        <v>Captain America</v>
      </c>
      <c r="B295" s="24" t="s">
        <v>13</v>
      </c>
      <c r="C295" s="25">
        <v>44470</v>
      </c>
      <c r="D295" s="23">
        <f>IFERROR(VLOOKUP($I295,DATA_Contracts!$A$2:$I$150,4,FALSE),"")</f>
        <v>7847054</v>
      </c>
      <c r="E295" s="23" t="str">
        <f>IFERROR(VLOOKUP($I295,DATA_Contracts!$A$2:$I$150,5,FALSE),"")</f>
        <v>Public Organization</v>
      </c>
      <c r="F295" s="23" t="str">
        <f>IFERROR(VLOOKUP($I295,DATA_Contracts!$A$2:$I$150,6,FALSE),"")</f>
        <v>Organization</v>
      </c>
      <c r="G295" s="29">
        <f>IFERROR(VLOOKUP($I295,DATA_Contracts!$A$2:$I$150,2,FALSE),"")</f>
        <v>940314339</v>
      </c>
      <c r="H295" s="29" t="str">
        <f>IFERROR(VLOOKUP($I295,DATA_Contracts!$A$2:$I$150,3,FALSE),"")</f>
        <v>Vault</v>
      </c>
      <c r="I295" s="24">
        <v>940314339</v>
      </c>
      <c r="J295" s="29" t="str">
        <f>IFERROR(VLOOKUP($I295,DATA_Contracts!$A$2:$I$150,3,FALSE),"")</f>
        <v>Vault</v>
      </c>
      <c r="K295" s="29" t="str">
        <f>IFERROR(VLOOKUP($I295,DATA_Contracts!$A$2:$I$150,7,FALSE),"")</f>
        <v>2. World Security</v>
      </c>
      <c r="L295" s="29" t="str">
        <f>IFERROR(VLOOKUP($I295,DATA_Contracts!$A$2:$I$150,8,FALSE),"")</f>
        <v>Security</v>
      </c>
      <c r="M295" s="29" t="str">
        <f>IFERROR(VLOOKUP($I295,DATA_Contracts!$A$2:$I$81,9,FALSE),"")</f>
        <v>Captain America</v>
      </c>
      <c r="N295" s="23">
        <f t="shared" ca="1" si="56"/>
        <v>21</v>
      </c>
      <c r="O295" s="15">
        <f ca="1">DATA[[#This Row],[Revenue Plan]]*(RANDBETWEEN(5,50)/100)</f>
        <v>3.99</v>
      </c>
      <c r="P295" s="29">
        <f t="shared" ca="1" si="60"/>
        <v>0.19</v>
      </c>
      <c r="Q295" s="24">
        <v>76.022356479999999</v>
      </c>
      <c r="R295" s="24">
        <v>11.645330722379034</v>
      </c>
      <c r="S295" s="29">
        <f t="shared" si="61"/>
        <v>0.15318297487190749</v>
      </c>
      <c r="T295" s="29">
        <f t="shared" ca="1" si="58"/>
        <v>55.022356479999999</v>
      </c>
      <c r="U295" s="29">
        <f t="shared" ca="1" si="59"/>
        <v>7.6553307223790341</v>
      </c>
    </row>
    <row r="296" spans="1:21" x14ac:dyDescent="0.25">
      <c r="A296" s="29" t="str">
        <f>_xlfn.SWITCH('Landing View'!$I$2,$F$1,F296,$K$1,K296,$L$1,L296,$M$1,M296)</f>
        <v>Iron Man</v>
      </c>
      <c r="B296" s="24" t="s">
        <v>13</v>
      </c>
      <c r="C296" s="25">
        <v>44470</v>
      </c>
      <c r="D296" s="23">
        <f>IFERROR(VLOOKUP($I296,DATA_Contracts!$A$2:$I$150,4,FALSE),"")</f>
        <v>7847054</v>
      </c>
      <c r="E296" s="23" t="str">
        <f>IFERROR(VLOOKUP($I296,DATA_Contracts!$A$2:$I$150,5,FALSE),"")</f>
        <v>Public Organization</v>
      </c>
      <c r="F296" s="23" t="str">
        <f>IFERROR(VLOOKUP($I296,DATA_Contracts!$A$2:$I$150,6,FALSE),"")</f>
        <v>Organization</v>
      </c>
      <c r="G296" s="29">
        <f>IFERROR(VLOOKUP($I296,DATA_Contracts!$A$2:$I$150,2,FALSE),"")</f>
        <v>940314050</v>
      </c>
      <c r="H296" s="29" t="str">
        <f>IFERROR(VLOOKUP($I296,DATA_Contracts!$A$2:$I$150,3,FALSE),"")</f>
        <v>Future Foundation</v>
      </c>
      <c r="I296" s="24">
        <v>940314050</v>
      </c>
      <c r="J296" s="29" t="str">
        <f>IFERROR(VLOOKUP($I296,DATA_Contracts!$A$2:$I$150,3,FALSE),"")</f>
        <v>Future Foundation</v>
      </c>
      <c r="K296" s="29" t="str">
        <f>IFERROR(VLOOKUP($I296,DATA_Contracts!$A$2:$I$150,7,FALSE),"")</f>
        <v>2. World Security</v>
      </c>
      <c r="L296" s="29" t="str">
        <f>IFERROR(VLOOKUP($I296,DATA_Contracts!$A$2:$I$150,8,FALSE),"")</f>
        <v>Security</v>
      </c>
      <c r="M296" s="29" t="str">
        <f>IFERROR(VLOOKUP($I296,DATA_Contracts!$A$2:$I$81,9,FALSE),"")</f>
        <v>Iron Man</v>
      </c>
      <c r="N296" s="23">
        <f t="shared" ref="N296:N350" ca="1" si="62">RANDBETWEEN(5,35)</f>
        <v>25</v>
      </c>
      <c r="O296" s="15">
        <f ca="1">DATA[[#This Row],[Revenue Plan]]*(RANDBETWEEN(5,50)/100)</f>
        <v>1.7500000000000002</v>
      </c>
      <c r="P296" s="29">
        <f t="shared" ca="1" si="60"/>
        <v>7.0000000000000007E-2</v>
      </c>
      <c r="Q296" s="24">
        <v>54.697101820415895</v>
      </c>
      <c r="R296" s="24">
        <v>21.768992519199099</v>
      </c>
      <c r="S296" s="29">
        <f t="shared" si="61"/>
        <v>0.39799169964566095</v>
      </c>
      <c r="T296" s="29">
        <f t="shared" ca="1" si="58"/>
        <v>29.697101820415895</v>
      </c>
      <c r="U296" s="29">
        <f t="shared" ca="1" si="59"/>
        <v>20.018992519199099</v>
      </c>
    </row>
    <row r="297" spans="1:21" x14ac:dyDescent="0.25">
      <c r="A297" s="29" t="str">
        <f>_xlfn.SWITCH('Landing View'!$I$2,$F$1,F297,$K$1,K297,$L$1,L297,$M$1,M297)</f>
        <v>Captain America</v>
      </c>
      <c r="B297" s="24" t="s">
        <v>13</v>
      </c>
      <c r="C297" s="25">
        <v>44470</v>
      </c>
      <c r="D297" s="23">
        <f>IFERROR(VLOOKUP($I297,DATA_Contracts!$A$2:$I$150,4,FALSE),"")</f>
        <v>10051562</v>
      </c>
      <c r="E297" s="23" t="str">
        <f>IFERROR(VLOOKUP($I297,DATA_Contracts!$A$2:$I$150,5,FALSE),"")</f>
        <v>EU Government</v>
      </c>
      <c r="F297" s="23" t="str">
        <f>IFERROR(VLOOKUP($I297,DATA_Contracts!$A$2:$I$150,6,FALSE),"")</f>
        <v>Europe</v>
      </c>
      <c r="G297" s="29">
        <f>IFERROR(VLOOKUP($I297,DATA_Contracts!$A$2:$I$150,2,FALSE),"")</f>
        <v>940219754</v>
      </c>
      <c r="H297" s="29" t="str">
        <f>IFERROR(VLOOKUP($I297,DATA_Contracts!$A$2:$I$150,3,FALSE),"")</f>
        <v>Wild Pack</v>
      </c>
      <c r="I297" s="24">
        <v>940219754</v>
      </c>
      <c r="J297" s="29" t="str">
        <f>IFERROR(VLOOKUP($I297,DATA_Contracts!$A$2:$I$150,3,FALSE),"")</f>
        <v>Wild Pack</v>
      </c>
      <c r="K297" s="29" t="str">
        <f>IFERROR(VLOOKUP($I297,DATA_Contracts!$A$2:$I$150,7,FALSE),"")</f>
        <v>2. World Security</v>
      </c>
      <c r="L297" s="29" t="str">
        <f>IFERROR(VLOOKUP($I297,DATA_Contracts!$A$2:$I$150,8,FALSE),"")</f>
        <v>Security</v>
      </c>
      <c r="M297" s="29" t="str">
        <f>IFERROR(VLOOKUP($I297,DATA_Contracts!$A$2:$I$81,9,FALSE),"")</f>
        <v>Captain America</v>
      </c>
      <c r="N297" s="23">
        <f t="shared" ca="1" si="62"/>
        <v>6</v>
      </c>
      <c r="O297" s="15">
        <f ca="1">DATA[[#This Row],[Revenue Plan]]*(RANDBETWEEN(5,50)/100)</f>
        <v>1.3800000000000001</v>
      </c>
      <c r="P297" s="29">
        <f t="shared" ref="P297:P328" ca="1" si="63">IFERROR(O297/N297,0)</f>
        <v>0.23</v>
      </c>
      <c r="Q297" s="24">
        <v>0</v>
      </c>
      <c r="R297" s="24">
        <v>0</v>
      </c>
      <c r="S297" s="29">
        <f t="shared" ref="S297:S328" si="64">IFERROR(R297/Q297,0)</f>
        <v>0</v>
      </c>
      <c r="T297" s="29">
        <f t="shared" ca="1" si="58"/>
        <v>-6</v>
      </c>
      <c r="U297" s="29">
        <f t="shared" ca="1" si="59"/>
        <v>-1.3800000000000001</v>
      </c>
    </row>
    <row r="298" spans="1:21" x14ac:dyDescent="0.25">
      <c r="A298" s="29" t="str">
        <f>_xlfn.SWITCH('Landing View'!$I$2,$F$1,F298,$K$1,K298,$L$1,L298,$M$1,M298)</f>
        <v>Captain America</v>
      </c>
      <c r="B298" s="24" t="s">
        <v>13</v>
      </c>
      <c r="C298" s="25">
        <v>44470</v>
      </c>
      <c r="D298" s="23">
        <f>IFERROR(VLOOKUP($I298,DATA_Contracts!$A$2:$I$150,4,FALSE),"")</f>
        <v>20028782</v>
      </c>
      <c r="E298" s="23" t="str">
        <f>IFERROR(VLOOKUP($I298,DATA_Contracts!$A$2:$I$150,5,FALSE),"")</f>
        <v>Earth Civilians</v>
      </c>
      <c r="F298" s="23" t="str">
        <f>IFERROR(VLOOKUP($I298,DATA_Contracts!$A$2:$I$150,6,FALSE),"")</f>
        <v>Civilians</v>
      </c>
      <c r="G298" s="29">
        <f>IFERROR(VLOOKUP($I298,DATA_Contracts!$A$2:$I$150,2,FALSE),"")</f>
        <v>940351708</v>
      </c>
      <c r="H298" s="29" t="str">
        <f>IFERROR(VLOOKUP($I298,DATA_Contracts!$A$2:$I$150,3,FALSE),"")</f>
        <v>Excelsior (see Loners)</v>
      </c>
      <c r="I298" s="24">
        <v>940351708</v>
      </c>
      <c r="J298" s="29" t="str">
        <f>IFERROR(VLOOKUP($I298,DATA_Contracts!$A$2:$I$150,3,FALSE),"")</f>
        <v>Excelsior (see Loners)</v>
      </c>
      <c r="K298" s="29" t="str">
        <f>IFERROR(VLOOKUP($I298,DATA_Contracts!$A$2:$I$150,7,FALSE),"")</f>
        <v>2. World Security</v>
      </c>
      <c r="L298" s="29" t="str">
        <f>IFERROR(VLOOKUP($I298,DATA_Contracts!$A$2:$I$150,8,FALSE),"")</f>
        <v>Security</v>
      </c>
      <c r="M298" s="29" t="str">
        <f>IFERROR(VLOOKUP($I298,DATA_Contracts!$A$2:$I$81,9,FALSE),"")</f>
        <v>Captain America</v>
      </c>
      <c r="N298" s="23">
        <f t="shared" ca="1" si="62"/>
        <v>23</v>
      </c>
      <c r="O298" s="15">
        <f ca="1">DATA[[#This Row],[Revenue Plan]]*(RANDBETWEEN(5,50)/100)</f>
        <v>2.0699999999999998</v>
      </c>
      <c r="P298" s="29">
        <f t="shared" ca="1" si="63"/>
        <v>0.09</v>
      </c>
      <c r="Q298" s="24">
        <v>357.10615000000001</v>
      </c>
      <c r="R298" s="24">
        <v>294.49070032612502</v>
      </c>
      <c r="S298" s="29">
        <f t="shared" si="64"/>
        <v>0.8246587193363234</v>
      </c>
      <c r="T298" s="29">
        <f t="shared" ca="1" si="58"/>
        <v>334.10615000000001</v>
      </c>
      <c r="U298" s="29">
        <f t="shared" ca="1" si="59"/>
        <v>292.42070032612503</v>
      </c>
    </row>
    <row r="299" spans="1:21" x14ac:dyDescent="0.25">
      <c r="A299" s="29" t="str">
        <f>_xlfn.SWITCH('Landing View'!$I$2,$F$1,F299,$K$1,K299,$L$1,L299,$M$1,M299)</f>
        <v>Captain America</v>
      </c>
      <c r="B299" s="24" t="s">
        <v>13</v>
      </c>
      <c r="C299" s="25">
        <v>44470</v>
      </c>
      <c r="D299" s="23">
        <f>IFERROR(VLOOKUP($I299,DATA_Contracts!$A$2:$I$150,4,FALSE),"")</f>
        <v>10051562</v>
      </c>
      <c r="E299" s="23" t="str">
        <f>IFERROR(VLOOKUP($I299,DATA_Contracts!$A$2:$I$150,5,FALSE),"")</f>
        <v>EU Government</v>
      </c>
      <c r="F299" s="23" t="str">
        <f>IFERROR(VLOOKUP($I299,DATA_Contracts!$A$2:$I$150,6,FALSE),"")</f>
        <v>Europe</v>
      </c>
      <c r="G299" s="29">
        <f>IFERROR(VLOOKUP($I299,DATA_Contracts!$A$2:$I$150,2,FALSE),"")</f>
        <v>940185383</v>
      </c>
      <c r="H299" s="29" t="str">
        <f>IFERROR(VLOOKUP($I299,DATA_Contracts!$A$2:$I$150,3,FALSE),"")</f>
        <v>The Garrison</v>
      </c>
      <c r="I299" s="24">
        <v>940185383</v>
      </c>
      <c r="J299" s="29" t="str">
        <f>IFERROR(VLOOKUP($I299,DATA_Contracts!$A$2:$I$150,3,FALSE),"")</f>
        <v>The Garrison</v>
      </c>
      <c r="K299" s="29" t="str">
        <f>IFERROR(VLOOKUP($I299,DATA_Contracts!$A$2:$I$150,7,FALSE),"")</f>
        <v>2. World Security</v>
      </c>
      <c r="L299" s="29" t="str">
        <f>IFERROR(VLOOKUP($I299,DATA_Contracts!$A$2:$I$150,8,FALSE),"")</f>
        <v>Security</v>
      </c>
      <c r="M299" s="29" t="str">
        <f>IFERROR(VLOOKUP($I299,DATA_Contracts!$A$2:$I$81,9,FALSE),"")</f>
        <v>Captain America</v>
      </c>
      <c r="N299" s="23">
        <f t="shared" ca="1" si="62"/>
        <v>30</v>
      </c>
      <c r="O299" s="15">
        <f ca="1">DATA[[#This Row],[Revenue Plan]]*(RANDBETWEEN(5,50)/100)</f>
        <v>13.8</v>
      </c>
      <c r="P299" s="29">
        <f t="shared" ca="1" si="63"/>
        <v>0.46</v>
      </c>
      <c r="Q299" s="24">
        <v>166.33500000000001</v>
      </c>
      <c r="R299" s="24">
        <v>53.758023627418901</v>
      </c>
      <c r="S299" s="29">
        <f t="shared" si="64"/>
        <v>0.32319129243646194</v>
      </c>
      <c r="T299" s="29">
        <f t="shared" ca="1" si="58"/>
        <v>136.33500000000001</v>
      </c>
      <c r="U299" s="29">
        <f t="shared" ca="1" si="59"/>
        <v>39.958023627418896</v>
      </c>
    </row>
    <row r="300" spans="1:21" x14ac:dyDescent="0.25">
      <c r="A300" s="29" t="str">
        <f>_xlfn.SWITCH('Landing View'!$I$2,$F$1,F300,$K$1,K300,$L$1,L300,$M$1,M300)</f>
        <v>Iron Man</v>
      </c>
      <c r="B300" s="24" t="s">
        <v>13</v>
      </c>
      <c r="C300" s="25">
        <v>44470</v>
      </c>
      <c r="D300" s="23">
        <f>IFERROR(VLOOKUP($I300,DATA_Contracts!$A$2:$I$150,4,FALSE),"")</f>
        <v>20028782</v>
      </c>
      <c r="E300" s="23" t="str">
        <f>IFERROR(VLOOKUP($I300,DATA_Contracts!$A$2:$I$150,5,FALSE),"")</f>
        <v>Earth Civilians</v>
      </c>
      <c r="F300" s="23" t="str">
        <f>IFERROR(VLOOKUP($I300,DATA_Contracts!$A$2:$I$150,6,FALSE),"")</f>
        <v>Civilians</v>
      </c>
      <c r="G300" s="29">
        <f>IFERROR(VLOOKUP($I300,DATA_Contracts!$A$2:$I$150,2,FALSE),"")</f>
        <v>940314053</v>
      </c>
      <c r="H300" s="29" t="str">
        <f>IFERROR(VLOOKUP($I300,DATA_Contracts!$A$2:$I$150,3,FALSE),"")</f>
        <v>League of Losers</v>
      </c>
      <c r="I300" s="24">
        <v>940314053</v>
      </c>
      <c r="J300" s="29" t="str">
        <f>IFERROR(VLOOKUP($I300,DATA_Contracts!$A$2:$I$150,3,FALSE),"")</f>
        <v>League of Losers</v>
      </c>
      <c r="K300" s="29" t="str">
        <f>IFERROR(VLOOKUP($I300,DATA_Contracts!$A$2:$I$150,7,FALSE),"")</f>
        <v>2. World Security</v>
      </c>
      <c r="L300" s="29" t="str">
        <f>IFERROR(VLOOKUP($I300,DATA_Contracts!$A$2:$I$150,8,FALSE),"")</f>
        <v>Security</v>
      </c>
      <c r="M300" s="29" t="str">
        <f>IFERROR(VLOOKUP($I300,DATA_Contracts!$A$2:$I$81,9,FALSE),"")</f>
        <v>Iron Man</v>
      </c>
      <c r="N300" s="23">
        <f t="shared" ca="1" si="62"/>
        <v>33</v>
      </c>
      <c r="O300" s="15">
        <f ca="1">DATA[[#This Row],[Revenue Plan]]*(RANDBETWEEN(5,50)/100)</f>
        <v>12.870000000000001</v>
      </c>
      <c r="P300" s="29">
        <f t="shared" ca="1" si="63"/>
        <v>0.39</v>
      </c>
      <c r="Q300" s="24">
        <v>39.773588406024295</v>
      </c>
      <c r="R300" s="24">
        <v>16.541209196972197</v>
      </c>
      <c r="S300" s="29">
        <f t="shared" si="64"/>
        <v>0.41588425535340401</v>
      </c>
      <c r="T300" s="29">
        <f t="shared" ca="1" si="58"/>
        <v>6.7735884060242952</v>
      </c>
      <c r="U300" s="29">
        <f t="shared" ca="1" si="59"/>
        <v>3.6712091969721961</v>
      </c>
    </row>
    <row r="301" spans="1:21" x14ac:dyDescent="0.25">
      <c r="A301" s="29" t="str">
        <f>_xlfn.SWITCH('Landing View'!$I$2,$F$1,F301,$K$1,K301,$L$1,L301,$M$1,M301)</f>
        <v>Captain America</v>
      </c>
      <c r="B301" s="24" t="s">
        <v>13</v>
      </c>
      <c r="C301" s="25">
        <v>44470</v>
      </c>
      <c r="D301" s="23">
        <f>IFERROR(VLOOKUP($I301,DATA_Contracts!$A$2:$I$150,4,FALSE),"")</f>
        <v>20028782</v>
      </c>
      <c r="E301" s="23" t="str">
        <f>IFERROR(VLOOKUP($I301,DATA_Contracts!$A$2:$I$150,5,FALSE),"")</f>
        <v>Earth Civilians</v>
      </c>
      <c r="F301" s="23" t="str">
        <f>IFERROR(VLOOKUP($I301,DATA_Contracts!$A$2:$I$150,6,FALSE),"")</f>
        <v>Civilians</v>
      </c>
      <c r="G301" s="29">
        <f>IFERROR(VLOOKUP($I301,DATA_Contracts!$A$2:$I$150,2,FALSE),"")</f>
        <v>940314049</v>
      </c>
      <c r="H301" s="29" t="str">
        <f>IFERROR(VLOOKUP($I301,DATA_Contracts!$A$2:$I$150,3,FALSE),"")</f>
        <v>The Spinsterhood</v>
      </c>
      <c r="I301" s="24">
        <v>940314049</v>
      </c>
      <c r="J301" s="29" t="str">
        <f>IFERROR(VLOOKUP($I301,DATA_Contracts!$A$2:$I$150,3,FALSE),"")</f>
        <v>The Spinsterhood</v>
      </c>
      <c r="K301" s="29" t="str">
        <f>IFERROR(VLOOKUP($I301,DATA_Contracts!$A$2:$I$150,7,FALSE),"")</f>
        <v>2. World Security</v>
      </c>
      <c r="L301" s="29" t="str">
        <f>IFERROR(VLOOKUP($I301,DATA_Contracts!$A$2:$I$150,8,FALSE),"")</f>
        <v>Security</v>
      </c>
      <c r="M301" s="29" t="str">
        <f>IFERROR(VLOOKUP($I301,DATA_Contracts!$A$2:$I$81,9,FALSE),"")</f>
        <v>Captain America</v>
      </c>
      <c r="N301" s="23">
        <f t="shared" ca="1" si="62"/>
        <v>23</v>
      </c>
      <c r="O301" s="15">
        <f ca="1">DATA[[#This Row],[Revenue Plan]]*(RANDBETWEEN(5,50)/100)</f>
        <v>6.8999999999999995</v>
      </c>
      <c r="P301" s="29">
        <f t="shared" ca="1" si="63"/>
        <v>0.3</v>
      </c>
      <c r="Q301" s="24">
        <v>62.561947800000006</v>
      </c>
      <c r="R301" s="24">
        <v>25.796966178176753</v>
      </c>
      <c r="S301" s="29">
        <f t="shared" si="64"/>
        <v>0.41234275922235192</v>
      </c>
      <c r="T301" s="29">
        <f t="shared" ca="1" si="58"/>
        <v>39.561947800000006</v>
      </c>
      <c r="U301" s="29">
        <f t="shared" ca="1" si="59"/>
        <v>18.896966178176754</v>
      </c>
    </row>
    <row r="302" spans="1:21" x14ac:dyDescent="0.25">
      <c r="A302" s="29" t="str">
        <f>_xlfn.SWITCH('Landing View'!$I$2,$F$1,F302,$K$1,K302,$L$1,L302,$M$1,M302)</f>
        <v>Captain America</v>
      </c>
      <c r="B302" s="24" t="s">
        <v>13</v>
      </c>
      <c r="C302" s="25">
        <v>44470</v>
      </c>
      <c r="D302" s="23">
        <f>IFERROR(VLOOKUP($I302,DATA_Contracts!$A$2:$I$150,4,FALSE),"")</f>
        <v>20028782</v>
      </c>
      <c r="E302" s="23" t="str">
        <f>IFERROR(VLOOKUP($I302,DATA_Contracts!$A$2:$I$150,5,FALSE),"")</f>
        <v>Earth Civilians</v>
      </c>
      <c r="F302" s="23" t="str">
        <f>IFERROR(VLOOKUP($I302,DATA_Contracts!$A$2:$I$150,6,FALSE),"")</f>
        <v>Civilians</v>
      </c>
      <c r="G302" s="29">
        <f>IFERROR(VLOOKUP($I302,DATA_Contracts!$A$2:$I$150,2,FALSE),"")</f>
        <v>940314049</v>
      </c>
      <c r="H302" s="29" t="str">
        <f>IFERROR(VLOOKUP($I302,DATA_Contracts!$A$2:$I$150,3,FALSE),"")</f>
        <v>Delta Network</v>
      </c>
      <c r="I302" s="24">
        <v>940191969</v>
      </c>
      <c r="J302" s="29" t="str">
        <f>IFERROR(VLOOKUP($I302,DATA_Contracts!$A$2:$I$150,3,FALSE),"")</f>
        <v>Delta Network</v>
      </c>
      <c r="K302" s="29" t="str">
        <f>IFERROR(VLOOKUP($I302,DATA_Contracts!$A$2:$I$150,7,FALSE),"")</f>
        <v>2. World Security</v>
      </c>
      <c r="L302" s="29" t="str">
        <f>IFERROR(VLOOKUP($I302,DATA_Contracts!$A$2:$I$150,8,FALSE),"")</f>
        <v>Security</v>
      </c>
      <c r="M302" s="29" t="str">
        <f>IFERROR(VLOOKUP($I302,DATA_Contracts!$A$2:$I$81,9,FALSE),"")</f>
        <v>Captain America</v>
      </c>
      <c r="N302" s="23">
        <f t="shared" ca="1" si="62"/>
        <v>19</v>
      </c>
      <c r="O302" s="15">
        <f ca="1">DATA[[#This Row],[Revenue Plan]]*(RANDBETWEEN(5,50)/100)</f>
        <v>5.51</v>
      </c>
      <c r="P302" s="29">
        <f t="shared" ca="1" si="63"/>
        <v>0.28999999999999998</v>
      </c>
      <c r="Q302" s="24">
        <v>33.587182427758279</v>
      </c>
      <c r="R302" s="24">
        <v>3.2992339787118294</v>
      </c>
      <c r="S302" s="29">
        <f t="shared" si="64"/>
        <v>9.8228959389733222E-2</v>
      </c>
      <c r="T302" s="29">
        <f t="shared" ca="1" si="58"/>
        <v>14.587182427758279</v>
      </c>
      <c r="U302" s="29">
        <f t="shared" ca="1" si="59"/>
        <v>-2.2107660212881703</v>
      </c>
    </row>
    <row r="303" spans="1:21" x14ac:dyDescent="0.25">
      <c r="A303" s="29" t="str">
        <f>_xlfn.SWITCH('Landing View'!$I$2,$F$1,F303,$K$1,K303,$L$1,L303,$M$1,M303)</f>
        <v>Iron Man</v>
      </c>
      <c r="B303" s="24" t="s">
        <v>13</v>
      </c>
      <c r="C303" s="25">
        <v>44470</v>
      </c>
      <c r="D303" s="23">
        <f>IFERROR(VLOOKUP($I303,DATA_Contracts!$A$2:$I$150,4,FALSE),"")</f>
        <v>7951124</v>
      </c>
      <c r="E303" s="23" t="str">
        <f>IFERROR(VLOOKUP($I303,DATA_Contracts!$A$2:$I$150,5,FALSE),"")</f>
        <v>Secret Organizations</v>
      </c>
      <c r="F303" s="23" t="str">
        <f>IFERROR(VLOOKUP($I303,DATA_Contracts!$A$2:$I$150,6,FALSE),"")</f>
        <v>Organization</v>
      </c>
      <c r="G303" s="29">
        <f>IFERROR(VLOOKUP($I303,DATA_Contracts!$A$2:$I$150,2,FALSE),"")</f>
        <v>940302138</v>
      </c>
      <c r="H303" s="29" t="str">
        <f>IFERROR(VLOOKUP($I303,DATA_Contracts!$A$2:$I$150,3,FALSE),"")</f>
        <v>O-Force</v>
      </c>
      <c r="I303" s="24">
        <v>940302138</v>
      </c>
      <c r="J303" s="29" t="str">
        <f>IFERROR(VLOOKUP($I303,DATA_Contracts!$A$2:$I$150,3,FALSE),"")</f>
        <v>O-Force</v>
      </c>
      <c r="K303" s="29" t="str">
        <f>IFERROR(VLOOKUP($I303,DATA_Contracts!$A$2:$I$150,7,FALSE),"")</f>
        <v>5. Offensive Services</v>
      </c>
      <c r="L303" s="29" t="str">
        <f>IFERROR(VLOOKUP($I303,DATA_Contracts!$A$2:$I$150,8,FALSE),"")</f>
        <v>Political</v>
      </c>
      <c r="M303" s="29" t="str">
        <f>IFERROR(VLOOKUP($I303,DATA_Contracts!$A$2:$I$81,9,FALSE),"")</f>
        <v>Iron Man</v>
      </c>
      <c r="N303" s="23">
        <f t="shared" ca="1" si="62"/>
        <v>30</v>
      </c>
      <c r="O303" s="15">
        <f ca="1">DATA[[#This Row],[Revenue Plan]]*(RANDBETWEEN(5,50)/100)</f>
        <v>14.399999999999999</v>
      </c>
      <c r="P303" s="29">
        <f t="shared" ca="1" si="63"/>
        <v>0.47999999999999993</v>
      </c>
      <c r="Q303" s="24">
        <v>49.8</v>
      </c>
      <c r="R303" s="24">
        <v>1.5</v>
      </c>
      <c r="S303" s="29">
        <f t="shared" si="64"/>
        <v>3.0120481927710847E-2</v>
      </c>
      <c r="T303" s="29">
        <f t="shared" ca="1" si="58"/>
        <v>19.799999999999997</v>
      </c>
      <c r="U303" s="29">
        <f t="shared" ca="1" si="59"/>
        <v>-12.899999999999999</v>
      </c>
    </row>
    <row r="304" spans="1:21" x14ac:dyDescent="0.25">
      <c r="A304" s="29" t="str">
        <f>_xlfn.SWITCH('Landing View'!$I$2,$F$1,F304,$K$1,K304,$L$1,L304,$M$1,M304)</f>
        <v>Hulk</v>
      </c>
      <c r="B304" s="24" t="s">
        <v>13</v>
      </c>
      <c r="C304" s="25">
        <v>44470</v>
      </c>
      <c r="D304" s="23">
        <f>IFERROR(VLOOKUP($I304,DATA_Contracts!$A$2:$I$150,4,FALSE),"")</f>
        <v>10058140</v>
      </c>
      <c r="E304" s="23" t="str">
        <f>IFERROR(VLOOKUP($I304,DATA_Contracts!$A$2:$I$150,5,FALSE),"")</f>
        <v>EU Government</v>
      </c>
      <c r="F304" s="23" t="str">
        <f>IFERROR(VLOOKUP($I304,DATA_Contracts!$A$2:$I$150,6,FALSE),"")</f>
        <v>Europe</v>
      </c>
      <c r="G304" s="29">
        <f>IFERROR(VLOOKUP($I304,DATA_Contracts!$A$2:$I$150,2,FALSE),"")</f>
        <v>940337336</v>
      </c>
      <c r="H304" s="29" t="str">
        <f>IFERROR(VLOOKUP($I304,DATA_Contracts!$A$2:$I$150,3,FALSE),"")</f>
        <v>Gods</v>
      </c>
      <c r="I304" s="24">
        <v>940324627</v>
      </c>
      <c r="J304" s="29" t="str">
        <f>IFERROR(VLOOKUP($I304,DATA_Contracts!$A$2:$I$150,3,FALSE),"")</f>
        <v>Gods</v>
      </c>
      <c r="K304" s="29" t="str">
        <f>IFERROR(VLOOKUP($I304,DATA_Contracts!$A$2:$I$150,7,FALSE),"")</f>
        <v>4. Defensive Services</v>
      </c>
      <c r="L304" s="29" t="str">
        <f>IFERROR(VLOOKUP($I304,DATA_Contracts!$A$2:$I$150,8,FALSE),"")</f>
        <v>Security</v>
      </c>
      <c r="M304" s="29" t="str">
        <f>IFERROR(VLOOKUP($I304,DATA_Contracts!$A$2:$I$81,9,FALSE),"")</f>
        <v>Hulk</v>
      </c>
      <c r="N304" s="23">
        <f t="shared" ca="1" si="62"/>
        <v>7</v>
      </c>
      <c r="O304" s="15">
        <f ca="1">DATA[[#This Row],[Revenue Plan]]*(RANDBETWEEN(5,50)/100)</f>
        <v>2.8699999999999997</v>
      </c>
      <c r="P304" s="29">
        <f t="shared" ca="1" si="63"/>
        <v>0.41</v>
      </c>
      <c r="Q304" s="24">
        <v>2707.1572719401211</v>
      </c>
      <c r="R304" s="24">
        <v>1180.1279984558266</v>
      </c>
      <c r="S304" s="29">
        <f t="shared" si="64"/>
        <v>0.43592886556238819</v>
      </c>
      <c r="T304" s="29">
        <f t="shared" ca="1" si="58"/>
        <v>2700.1572719401211</v>
      </c>
      <c r="U304" s="29">
        <f t="shared" ca="1" si="59"/>
        <v>1177.2579984558267</v>
      </c>
    </row>
    <row r="305" spans="1:21" x14ac:dyDescent="0.25">
      <c r="A305" s="29" t="str">
        <f>_xlfn.SWITCH('Landing View'!$I$2,$F$1,F305,$K$1,K305,$L$1,L305,$M$1,M305)</f>
        <v>Winter Soldier</v>
      </c>
      <c r="B305" s="24" t="s">
        <v>13</v>
      </c>
      <c r="C305" s="25">
        <v>44470</v>
      </c>
      <c r="D305" s="23">
        <f>IFERROR(VLOOKUP($I305,DATA_Contracts!$A$2:$I$150,4,FALSE),"")</f>
        <v>7951124</v>
      </c>
      <c r="E305" s="23" t="str">
        <f>IFERROR(VLOOKUP($I305,DATA_Contracts!$A$2:$I$150,5,FALSE),"")</f>
        <v>Secret Organizations</v>
      </c>
      <c r="F305" s="23" t="str">
        <f>IFERROR(VLOOKUP($I305,DATA_Contracts!$A$2:$I$150,6,FALSE),"")</f>
        <v>Organization</v>
      </c>
      <c r="G305" s="29">
        <f>IFERROR(VLOOKUP($I305,DATA_Contracts!$A$2:$I$150,2,FALSE),"")</f>
        <v>940292366</v>
      </c>
      <c r="H305" s="29" t="str">
        <f>IFERROR(VLOOKUP($I305,DATA_Contracts!$A$2:$I$150,3,FALSE),"")</f>
        <v>Special Executive</v>
      </c>
      <c r="I305" s="24">
        <v>940292366</v>
      </c>
      <c r="J305" s="29" t="str">
        <f>IFERROR(VLOOKUP($I305,DATA_Contracts!$A$2:$I$150,3,FALSE),"")</f>
        <v>Special Executive</v>
      </c>
      <c r="K305" s="29" t="str">
        <f>IFERROR(VLOOKUP($I305,DATA_Contracts!$A$2:$I$150,7,FALSE),"")</f>
        <v>5. Offensive Services</v>
      </c>
      <c r="L305" s="29" t="str">
        <f>IFERROR(VLOOKUP($I305,DATA_Contracts!$A$2:$I$150,8,FALSE),"")</f>
        <v>Political</v>
      </c>
      <c r="M305" s="29" t="str">
        <f>IFERROR(VLOOKUP($I305,DATA_Contracts!$A$2:$I$81,9,FALSE),"")</f>
        <v>Winter Soldier</v>
      </c>
      <c r="N305" s="23">
        <f t="shared" ca="1" si="62"/>
        <v>15</v>
      </c>
      <c r="O305" s="15">
        <f ca="1">DATA[[#This Row],[Revenue Plan]]*(RANDBETWEEN(5,50)/100)</f>
        <v>4.6500000000000004</v>
      </c>
      <c r="P305" s="29">
        <f t="shared" ca="1" si="63"/>
        <v>0.31</v>
      </c>
      <c r="Q305" s="24">
        <v>0</v>
      </c>
      <c r="R305" s="24">
        <v>0</v>
      </c>
      <c r="S305" s="29">
        <f t="shared" si="64"/>
        <v>0</v>
      </c>
      <c r="T305" s="29">
        <f t="shared" ca="1" si="58"/>
        <v>-15</v>
      </c>
      <c r="U305" s="29">
        <f t="shared" ca="1" si="59"/>
        <v>-4.6500000000000004</v>
      </c>
    </row>
    <row r="306" spans="1:21" x14ac:dyDescent="0.25">
      <c r="A306" s="29" t="str">
        <f>_xlfn.SWITCH('Landing View'!$I$2,$F$1,F306,$K$1,K306,$L$1,L306,$M$1,M306)</f>
        <v>Captain America</v>
      </c>
      <c r="B306" s="24" t="s">
        <v>13</v>
      </c>
      <c r="C306" s="25">
        <v>44470</v>
      </c>
      <c r="D306" s="23">
        <f>IFERROR(VLOOKUP($I306,DATA_Contracts!$A$2:$I$150,4,FALSE),"")</f>
        <v>10051562</v>
      </c>
      <c r="E306" s="23" t="str">
        <f>IFERROR(VLOOKUP($I306,DATA_Contracts!$A$2:$I$150,5,FALSE),"")</f>
        <v>EU Government</v>
      </c>
      <c r="F306" s="23" t="str">
        <f>IFERROR(VLOOKUP($I306,DATA_Contracts!$A$2:$I$150,6,FALSE),"")</f>
        <v>Europe</v>
      </c>
      <c r="G306" s="29">
        <f>IFERROR(VLOOKUP($I306,DATA_Contracts!$A$2:$I$150,2,FALSE),"")</f>
        <v>940275849</v>
      </c>
      <c r="H306" s="29" t="str">
        <f>IFERROR(VLOOKUP($I306,DATA_Contracts!$A$2:$I$150,3,FALSE),"")</f>
        <v>Horsemen of Apocalypse</v>
      </c>
      <c r="I306" s="24">
        <v>940275849</v>
      </c>
      <c r="J306" s="29" t="str">
        <f>IFERROR(VLOOKUP($I306,DATA_Contracts!$A$2:$I$150,3,FALSE),"")</f>
        <v>Horsemen of Apocalypse</v>
      </c>
      <c r="K306" s="29" t="str">
        <f>IFERROR(VLOOKUP($I306,DATA_Contracts!$A$2:$I$150,7,FALSE),"")</f>
        <v>1. Friendly Neighborhood service</v>
      </c>
      <c r="L306" s="29" t="str">
        <f>IFERROR(VLOOKUP($I306,DATA_Contracts!$A$2:$I$150,8,FALSE),"")</f>
        <v>Political</v>
      </c>
      <c r="M306" s="29" t="str">
        <f>IFERROR(VLOOKUP($I306,DATA_Contracts!$A$2:$I$81,9,FALSE),"")</f>
        <v>Captain America</v>
      </c>
      <c r="N306" s="23">
        <f t="shared" ca="1" si="62"/>
        <v>24</v>
      </c>
      <c r="O306" s="15">
        <f ca="1">DATA[[#This Row],[Revenue Plan]]*(RANDBETWEEN(5,50)/100)</f>
        <v>9.6000000000000014</v>
      </c>
      <c r="P306" s="29">
        <f t="shared" ca="1" si="63"/>
        <v>0.40000000000000008</v>
      </c>
      <c r="Q306" s="24">
        <v>104.259303582773</v>
      </c>
      <c r="R306" s="24">
        <v>45.6940275068254</v>
      </c>
      <c r="S306" s="29">
        <f t="shared" si="64"/>
        <v>0.43827290166530064</v>
      </c>
      <c r="T306" s="29">
        <f t="shared" ca="1" si="58"/>
        <v>80.259303582773001</v>
      </c>
      <c r="U306" s="29">
        <f t="shared" ca="1" si="59"/>
        <v>36.094027506825398</v>
      </c>
    </row>
    <row r="307" spans="1:21" x14ac:dyDescent="0.25">
      <c r="A307" s="29" t="str">
        <f>_xlfn.SWITCH('Landing View'!$I$2,$F$1,F307,$K$1,K307,$L$1,L307,$M$1,M307)</f>
        <v>Captain America</v>
      </c>
      <c r="B307" s="24" t="s">
        <v>13</v>
      </c>
      <c r="C307" s="25">
        <v>44470</v>
      </c>
      <c r="D307" s="23">
        <f>IFERROR(VLOOKUP($I307,DATA_Contracts!$A$2:$I$150,4,FALSE),"")</f>
        <v>20028782</v>
      </c>
      <c r="E307" s="23" t="str">
        <f>IFERROR(VLOOKUP($I307,DATA_Contracts!$A$2:$I$150,5,FALSE),"")</f>
        <v>Earth Civilians</v>
      </c>
      <c r="F307" s="23" t="str">
        <f>IFERROR(VLOOKUP($I307,DATA_Contracts!$A$2:$I$150,6,FALSE),"")</f>
        <v>Civilians</v>
      </c>
      <c r="G307" s="29">
        <f>IFERROR(VLOOKUP($I307,DATA_Contracts!$A$2:$I$150,2,FALSE),"")</f>
        <v>940344401</v>
      </c>
      <c r="H307" s="29" t="str">
        <f>IFERROR(VLOOKUP($I307,DATA_Contracts!$A$2:$I$150,3,FALSE),"")</f>
        <v>The Called</v>
      </c>
      <c r="I307" s="24">
        <v>940344401</v>
      </c>
      <c r="J307" s="29" t="str">
        <f>IFERROR(VLOOKUP($I307,DATA_Contracts!$A$2:$I$150,3,FALSE),"")</f>
        <v>The Called</v>
      </c>
      <c r="K307" s="29" t="str">
        <f>IFERROR(VLOOKUP($I307,DATA_Contracts!$A$2:$I$150,7,FALSE),"")</f>
        <v>2. World Security</v>
      </c>
      <c r="L307" s="29" t="str">
        <f>IFERROR(VLOOKUP($I307,DATA_Contracts!$A$2:$I$150,8,FALSE),"")</f>
        <v>Security</v>
      </c>
      <c r="M307" s="29" t="str">
        <f>IFERROR(VLOOKUP($I307,DATA_Contracts!$A$2:$I$81,9,FALSE),"")</f>
        <v>Captain America</v>
      </c>
      <c r="N307" s="23">
        <f t="shared" ca="1" si="62"/>
        <v>14</v>
      </c>
      <c r="O307" s="15">
        <f ca="1">DATA[[#This Row],[Revenue Plan]]*(RANDBETWEEN(5,50)/100)</f>
        <v>3.36</v>
      </c>
      <c r="P307" s="29">
        <f t="shared" ca="1" si="63"/>
        <v>0.24</v>
      </c>
      <c r="Q307" s="24">
        <v>17.989653765879098</v>
      </c>
      <c r="R307" s="24">
        <v>-12.3726013945991</v>
      </c>
      <c r="S307" s="29">
        <f t="shared" si="64"/>
        <v>-0.68776206344038493</v>
      </c>
      <c r="T307" s="29">
        <f t="shared" ca="1" si="58"/>
        <v>3.9896537658790976</v>
      </c>
      <c r="U307" s="29">
        <f t="shared" ca="1" si="59"/>
        <v>-15.732601394599099</v>
      </c>
    </row>
    <row r="308" spans="1:21" x14ac:dyDescent="0.25">
      <c r="A308" s="29" t="str">
        <f>_xlfn.SWITCH('Landing View'!$I$2,$F$1,F308,$K$1,K308,$L$1,L308,$M$1,M308)</f>
        <v>Iron Man</v>
      </c>
      <c r="B308" s="24" t="s">
        <v>13</v>
      </c>
      <c r="C308" s="25">
        <v>44470</v>
      </c>
      <c r="D308" s="23">
        <f>IFERROR(VLOOKUP($I308,DATA_Contracts!$A$2:$I$150,4,FALSE),"")</f>
        <v>20028782</v>
      </c>
      <c r="E308" s="23" t="str">
        <f>IFERROR(VLOOKUP($I308,DATA_Contracts!$A$2:$I$150,5,FALSE),"")</f>
        <v>Earth Civilians</v>
      </c>
      <c r="F308" s="23" t="str">
        <f>IFERROR(VLOOKUP($I308,DATA_Contracts!$A$2:$I$150,6,FALSE),"")</f>
        <v>Civilians</v>
      </c>
      <c r="G308" s="29">
        <f>IFERROR(VLOOKUP($I308,DATA_Contracts!$A$2:$I$150,2,FALSE),"")</f>
        <v>940352209</v>
      </c>
      <c r="H308" s="29" t="str">
        <f>IFERROR(VLOOKUP($I308,DATA_Contracts!$A$2:$I$150,3,FALSE),"")</f>
        <v>Howling Commandos (Sgt. Fury)</v>
      </c>
      <c r="I308" s="24">
        <v>940352209</v>
      </c>
      <c r="J308" s="29" t="str">
        <f>IFERROR(VLOOKUP($I308,DATA_Contracts!$A$2:$I$150,3,FALSE),"")</f>
        <v>Howling Commandos (Sgt. Fury)</v>
      </c>
      <c r="K308" s="29" t="str">
        <f>IFERROR(VLOOKUP($I308,DATA_Contracts!$A$2:$I$150,7,FALSE),"")</f>
        <v>2. World Security</v>
      </c>
      <c r="L308" s="29" t="str">
        <f>IFERROR(VLOOKUP($I308,DATA_Contracts!$A$2:$I$150,8,FALSE),"")</f>
        <v>Security</v>
      </c>
      <c r="M308" s="29" t="str">
        <f>IFERROR(VLOOKUP($I308,DATA_Contracts!$A$2:$I$81,9,FALSE),"")</f>
        <v>Iron Man</v>
      </c>
      <c r="N308" s="23">
        <f t="shared" ca="1" si="62"/>
        <v>20</v>
      </c>
      <c r="O308" s="15">
        <f ca="1">DATA[[#This Row],[Revenue Plan]]*(RANDBETWEEN(5,50)/100)</f>
        <v>2.2000000000000002</v>
      </c>
      <c r="P308" s="29">
        <f t="shared" ca="1" si="63"/>
        <v>0.11000000000000001</v>
      </c>
      <c r="Q308" s="24">
        <v>15.3150851520718</v>
      </c>
      <c r="R308" s="24">
        <v>1.3031896302560002</v>
      </c>
      <c r="S308" s="29">
        <f t="shared" si="64"/>
        <v>8.5091895821402391E-2</v>
      </c>
      <c r="T308" s="29">
        <f t="shared" ca="1" si="58"/>
        <v>-4.6849148479281997</v>
      </c>
      <c r="U308" s="29">
        <f t="shared" ca="1" si="59"/>
        <v>-0.89681036974399997</v>
      </c>
    </row>
    <row r="309" spans="1:21" x14ac:dyDescent="0.25">
      <c r="A309" s="29" t="str">
        <f>_xlfn.SWITCH('Landing View'!$I$2,$F$1,F309,$K$1,K309,$L$1,L309,$M$1,M309)</f>
        <v>Other</v>
      </c>
      <c r="B309" s="24" t="s">
        <v>13</v>
      </c>
      <c r="C309" s="25">
        <v>44470</v>
      </c>
      <c r="D309" s="23">
        <f>IFERROR(VLOOKUP($I309,DATA_Contracts!$A$2:$I$150,4,FALSE),"")</f>
        <v>20028782</v>
      </c>
      <c r="E309" s="23" t="str">
        <f>IFERROR(VLOOKUP($I309,DATA_Contracts!$A$2:$I$150,5,FALSE),"")</f>
        <v>Earth Civilians</v>
      </c>
      <c r="F309" s="23" t="str">
        <f>IFERROR(VLOOKUP($I309,DATA_Contracts!$A$2:$I$150,6,FALSE),"")</f>
        <v>Civilians</v>
      </c>
      <c r="G309" s="29">
        <f>IFERROR(VLOOKUP($I309,DATA_Contracts!$A$2:$I$150,2,FALSE),"")</f>
        <v>940314339</v>
      </c>
      <c r="H309" s="29" t="str">
        <f>IFERROR(VLOOKUP($I309,DATA_Contracts!$A$2:$I$150,3,FALSE),"")</f>
        <v>U-Foes</v>
      </c>
      <c r="I309" s="24">
        <v>940349816</v>
      </c>
      <c r="J309" s="29" t="str">
        <f>IFERROR(VLOOKUP($I309,DATA_Contracts!$A$2:$I$150,3,FALSE),"")</f>
        <v>U-Foes</v>
      </c>
      <c r="K309" s="29" t="str">
        <f>IFERROR(VLOOKUP($I309,DATA_Contracts!$A$2:$I$150,7,FALSE),"")</f>
        <v>2. World Security</v>
      </c>
      <c r="L309" s="29" t="str">
        <f>IFERROR(VLOOKUP($I309,DATA_Contracts!$A$2:$I$150,8,FALSE),"")</f>
        <v>Security</v>
      </c>
      <c r="M309" s="29" t="str">
        <f>IFERROR(VLOOKUP($I309,DATA_Contracts!$A$2:$I$81,9,FALSE),"")</f>
        <v>Other</v>
      </c>
      <c r="N309" s="23">
        <f t="shared" ca="1" si="62"/>
        <v>34</v>
      </c>
      <c r="O309" s="15">
        <f ca="1">DATA[[#This Row],[Revenue Plan]]*(RANDBETWEEN(5,50)/100)</f>
        <v>2.3800000000000003</v>
      </c>
      <c r="P309" s="29">
        <f t="shared" ca="1" si="63"/>
        <v>7.0000000000000007E-2</v>
      </c>
      <c r="Q309" s="24">
        <v>22.765950534024554</v>
      </c>
      <c r="R309" s="24">
        <v>1.1971735525194778</v>
      </c>
      <c r="S309" s="29">
        <f t="shared" si="64"/>
        <v>5.2586143975418803E-2</v>
      </c>
      <c r="T309" s="29">
        <f t="shared" ca="1" si="58"/>
        <v>-11.234049465975446</v>
      </c>
      <c r="U309" s="29">
        <f t="shared" ca="1" si="59"/>
        <v>-1.1828264474805226</v>
      </c>
    </row>
    <row r="310" spans="1:21" x14ac:dyDescent="0.25">
      <c r="A310" s="29" t="str">
        <f>_xlfn.SWITCH('Landing View'!$I$2,$F$1,F310,$K$1,K310,$L$1,L310,$M$1,M310)</f>
        <v>Black Widow</v>
      </c>
      <c r="B310" s="24" t="s">
        <v>13</v>
      </c>
      <c r="C310" s="25">
        <v>44470</v>
      </c>
      <c r="D310" s="23">
        <f>IFERROR(VLOOKUP($I310,DATA_Contracts!$A$2:$I$150,4,FALSE),"")</f>
        <v>13605106</v>
      </c>
      <c r="E310" s="23" t="str">
        <f>IFERROR(VLOOKUP($I310,DATA_Contracts!$A$2:$I$150,5,FALSE),"")</f>
        <v>US Government</v>
      </c>
      <c r="F310" s="23" t="str">
        <f>IFERROR(VLOOKUP($I310,DATA_Contracts!$A$2:$I$150,6,FALSE),"")</f>
        <v>Government</v>
      </c>
      <c r="G310" s="29">
        <f>IFERROR(VLOOKUP($I310,DATA_Contracts!$A$2:$I$150,2,FALSE),"")</f>
        <v>940366122</v>
      </c>
      <c r="H310" s="29" t="str">
        <f>IFERROR(VLOOKUP($I310,DATA_Contracts!$A$2:$I$150,3,FALSE),"")</f>
        <v>Femizons</v>
      </c>
      <c r="I310" s="24">
        <v>940366122</v>
      </c>
      <c r="J310" s="29" t="str">
        <f>IFERROR(VLOOKUP($I310,DATA_Contracts!$A$2:$I$150,3,FALSE),"")</f>
        <v>Femizons</v>
      </c>
      <c r="K310" s="29" t="str">
        <f>IFERROR(VLOOKUP($I310,DATA_Contracts!$A$2:$I$150,7,FALSE),"")</f>
        <v>3. Dethrone tyranny</v>
      </c>
      <c r="L310" s="29" t="str">
        <f>IFERROR(VLOOKUP($I310,DATA_Contracts!$A$2:$I$150,8,FALSE),"")</f>
        <v>Political</v>
      </c>
      <c r="M310" s="29" t="str">
        <f>IFERROR(VLOOKUP($I310,DATA_Contracts!$A$2:$I$81,9,FALSE),"")</f>
        <v>Black Widow</v>
      </c>
      <c r="N310" s="23">
        <f t="shared" ca="1" si="62"/>
        <v>10</v>
      </c>
      <c r="O310" s="15">
        <f ca="1">DATA[[#This Row],[Revenue Plan]]*(RANDBETWEEN(5,50)/100)</f>
        <v>1.1000000000000001</v>
      </c>
      <c r="P310" s="29">
        <f t="shared" ca="1" si="63"/>
        <v>0.11000000000000001</v>
      </c>
      <c r="Q310" s="24">
        <v>114.01925</v>
      </c>
      <c r="R310" s="24">
        <v>13.7501804</v>
      </c>
      <c r="S310" s="29">
        <f t="shared" si="64"/>
        <v>0.12059525387160501</v>
      </c>
      <c r="T310" s="29">
        <f t="shared" ca="1" si="58"/>
        <v>104.01925</v>
      </c>
      <c r="U310" s="29">
        <f t="shared" ca="1" si="59"/>
        <v>12.6501804</v>
      </c>
    </row>
    <row r="311" spans="1:21" x14ac:dyDescent="0.25">
      <c r="A311" s="29" t="str">
        <f>_xlfn.SWITCH('Landing View'!$I$2,$F$1,F311,$K$1,K311,$L$1,L311,$M$1,M311)</f>
        <v>Black Widow</v>
      </c>
      <c r="B311" s="24" t="s">
        <v>13</v>
      </c>
      <c r="C311" s="25">
        <v>44470</v>
      </c>
      <c r="D311" s="23">
        <f>IFERROR(VLOOKUP($I311,DATA_Contracts!$A$2:$I$150,4,FALSE),"")</f>
        <v>13605106</v>
      </c>
      <c r="E311" s="23" t="str">
        <f>IFERROR(VLOOKUP($I311,DATA_Contracts!$A$2:$I$150,5,FALSE),"")</f>
        <v>US Government</v>
      </c>
      <c r="F311" s="23" t="str">
        <f>IFERROR(VLOOKUP($I311,DATA_Contracts!$A$2:$I$150,6,FALSE),"")</f>
        <v>Government</v>
      </c>
      <c r="G311" s="29">
        <f>IFERROR(VLOOKUP($I311,DATA_Contracts!$A$2:$I$150,2,FALSE),"")</f>
        <v>940330869</v>
      </c>
      <c r="H311" s="29" t="str">
        <f>IFERROR(VLOOKUP($I311,DATA_Contracts!$A$2:$I$150,3,FALSE),"")</f>
        <v>Starforce</v>
      </c>
      <c r="I311" s="24">
        <v>940330869</v>
      </c>
      <c r="J311" s="29" t="str">
        <f>IFERROR(VLOOKUP($I311,DATA_Contracts!$A$2:$I$150,3,FALSE),"")</f>
        <v>Starforce</v>
      </c>
      <c r="K311" s="29" t="str">
        <f>IFERROR(VLOOKUP($I311,DATA_Contracts!$A$2:$I$150,7,FALSE),"")</f>
        <v>3. Dethrone tyranny</v>
      </c>
      <c r="L311" s="29" t="str">
        <f>IFERROR(VLOOKUP($I311,DATA_Contracts!$A$2:$I$150,8,FALSE),"")</f>
        <v>Political</v>
      </c>
      <c r="M311" s="29" t="str">
        <f>IFERROR(VLOOKUP($I311,DATA_Contracts!$A$2:$I$81,9,FALSE),"")</f>
        <v>Black Widow</v>
      </c>
      <c r="N311" s="23">
        <f t="shared" ca="1" si="62"/>
        <v>8</v>
      </c>
      <c r="O311" s="15">
        <f ca="1">DATA[[#This Row],[Revenue Plan]]*(RANDBETWEEN(5,50)/100)</f>
        <v>3.6</v>
      </c>
      <c r="P311" s="29">
        <f t="shared" ca="1" si="63"/>
        <v>0.45</v>
      </c>
      <c r="Q311" s="24">
        <v>57.696330000000003</v>
      </c>
      <c r="R311" s="24">
        <v>6.4142426000000095</v>
      </c>
      <c r="S311" s="29">
        <f t="shared" si="64"/>
        <v>0.11117245412316536</v>
      </c>
      <c r="T311" s="29">
        <f t="shared" ca="1" si="58"/>
        <v>49.696330000000003</v>
      </c>
      <c r="U311" s="29">
        <f t="shared" ca="1" si="59"/>
        <v>2.8142426000000094</v>
      </c>
    </row>
    <row r="312" spans="1:21" x14ac:dyDescent="0.25">
      <c r="A312" s="29" t="str">
        <f>_xlfn.SWITCH('Landing View'!$I$2,$F$1,F312,$K$1,K312,$L$1,L312,$M$1,M312)</f>
        <v>Wonder Woman</v>
      </c>
      <c r="B312" s="24" t="s">
        <v>13</v>
      </c>
      <c r="C312" s="25">
        <v>44470</v>
      </c>
      <c r="D312" s="23">
        <f>IFERROR(VLOOKUP($I312,DATA_Contracts!$A$2:$I$150,4,FALSE),"")</f>
        <v>7951124</v>
      </c>
      <c r="E312" s="23" t="str">
        <f>IFERROR(VLOOKUP($I312,DATA_Contracts!$A$2:$I$150,5,FALSE),"")</f>
        <v>Secret Organizations</v>
      </c>
      <c r="F312" s="23" t="str">
        <f>IFERROR(VLOOKUP($I312,DATA_Contracts!$A$2:$I$150,6,FALSE),"")</f>
        <v>Organization</v>
      </c>
      <c r="G312" s="29">
        <f>IFERROR(VLOOKUP($I312,DATA_Contracts!$A$2:$I$150,2,FALSE),"")</f>
        <v>940327951</v>
      </c>
      <c r="H312" s="29" t="str">
        <f>IFERROR(VLOOKUP($I312,DATA_Contracts!$A$2:$I$150,3,FALSE),"")</f>
        <v>The Strangers (Ultraverse)</v>
      </c>
      <c r="I312" s="24">
        <v>940327951</v>
      </c>
      <c r="J312" s="29" t="str">
        <f>IFERROR(VLOOKUP($I312,DATA_Contracts!$A$2:$I$150,3,FALSE),"")</f>
        <v>The Strangers (Ultraverse)</v>
      </c>
      <c r="K312" s="29" t="str">
        <f>IFERROR(VLOOKUP($I312,DATA_Contracts!$A$2:$I$150,7,FALSE),"")</f>
        <v>1. Friendly Neighborhood service</v>
      </c>
      <c r="L312" s="29" t="str">
        <f>IFERROR(VLOOKUP($I312,DATA_Contracts!$A$2:$I$150,8,FALSE),"")</f>
        <v>Political</v>
      </c>
      <c r="M312" s="29" t="str">
        <f>IFERROR(VLOOKUP($I312,DATA_Contracts!$A$2:$I$81,9,FALSE),"")</f>
        <v>Wonder Woman</v>
      </c>
      <c r="N312" s="23">
        <f t="shared" ca="1" si="62"/>
        <v>9</v>
      </c>
      <c r="O312" s="15">
        <f ca="1">DATA[[#This Row],[Revenue Plan]]*(RANDBETWEEN(5,50)/100)</f>
        <v>0.54</v>
      </c>
      <c r="P312" s="29">
        <f t="shared" ca="1" si="63"/>
        <v>6.0000000000000005E-2</v>
      </c>
      <c r="Q312" s="24">
        <v>40.363999999999997</v>
      </c>
      <c r="R312" s="24">
        <v>19.0242742343505</v>
      </c>
      <c r="S312" s="29">
        <f t="shared" si="64"/>
        <v>0.47131786330270792</v>
      </c>
      <c r="T312" s="29">
        <f t="shared" ref="T312:T352" ca="1" si="65">Q312-N312</f>
        <v>31.363999999999997</v>
      </c>
      <c r="U312" s="29">
        <f t="shared" ref="U312:U352" ca="1" si="66">R312-O312</f>
        <v>18.484274234350501</v>
      </c>
    </row>
    <row r="313" spans="1:21" x14ac:dyDescent="0.25">
      <c r="A313" s="29" t="str">
        <f>_xlfn.SWITCH('Landing View'!$I$2,$F$1,F313,$K$1,K313,$L$1,L313,$M$1,M313)</f>
        <v>Captain America</v>
      </c>
      <c r="B313" s="24" t="s">
        <v>13</v>
      </c>
      <c r="C313" s="25">
        <v>44470</v>
      </c>
      <c r="D313" s="23">
        <f>IFERROR(VLOOKUP($I313,DATA_Contracts!$A$2:$I$150,4,FALSE),"")</f>
        <v>10051562</v>
      </c>
      <c r="E313" s="23" t="str">
        <f>IFERROR(VLOOKUP($I313,DATA_Contracts!$A$2:$I$150,5,FALSE),"")</f>
        <v>EU Government</v>
      </c>
      <c r="F313" s="23" t="str">
        <f>IFERROR(VLOOKUP($I313,DATA_Contracts!$A$2:$I$150,6,FALSE),"")</f>
        <v>Europe</v>
      </c>
      <c r="G313" s="29">
        <f>IFERROR(VLOOKUP($I313,DATA_Contracts!$A$2:$I$150,2,FALSE),"")</f>
        <v>940327469</v>
      </c>
      <c r="H313" s="29" t="str">
        <f>IFERROR(VLOOKUP($I313,DATA_Contracts!$A$2:$I$150,3,FALSE),"")</f>
        <v>Vanguard</v>
      </c>
      <c r="I313" s="24">
        <v>940327469</v>
      </c>
      <c r="J313" s="29" t="str">
        <f>IFERROR(VLOOKUP($I313,DATA_Contracts!$A$2:$I$150,3,FALSE),"")</f>
        <v>Vanguard</v>
      </c>
      <c r="K313" s="29" t="str">
        <f>IFERROR(VLOOKUP($I313,DATA_Contracts!$A$2:$I$150,7,FALSE),"")</f>
        <v>1. Friendly Neighborhood service</v>
      </c>
      <c r="L313" s="29" t="str">
        <f>IFERROR(VLOOKUP($I313,DATA_Contracts!$A$2:$I$150,8,FALSE),"")</f>
        <v>Political</v>
      </c>
      <c r="M313" s="29" t="str">
        <f>IFERROR(VLOOKUP($I313,DATA_Contracts!$A$2:$I$81,9,FALSE),"")</f>
        <v>Captain America</v>
      </c>
      <c r="N313" s="23">
        <f t="shared" ca="1" si="62"/>
        <v>14</v>
      </c>
      <c r="O313" s="15">
        <f ca="1">DATA[[#This Row],[Revenue Plan]]*(RANDBETWEEN(5,50)/100)</f>
        <v>2.3800000000000003</v>
      </c>
      <c r="P313" s="29">
        <f t="shared" ca="1" si="63"/>
        <v>0.17</v>
      </c>
      <c r="Q313" s="24">
        <v>26.039000000000001</v>
      </c>
      <c r="R313" s="24">
        <v>9.6854777687823006</v>
      </c>
      <c r="S313" s="29">
        <f t="shared" si="64"/>
        <v>0.37196043506979148</v>
      </c>
      <c r="T313" s="29">
        <f t="shared" ca="1" si="65"/>
        <v>12.039000000000001</v>
      </c>
      <c r="U313" s="29">
        <f t="shared" ca="1" si="66"/>
        <v>7.3054777687822998</v>
      </c>
    </row>
    <row r="314" spans="1:21" x14ac:dyDescent="0.25">
      <c r="A314" s="29" t="str">
        <f>_xlfn.SWITCH('Landing View'!$I$2,$F$1,F314,$K$1,K314,$L$1,L314,$M$1,M314)</f>
        <v>Wanda Maximof</v>
      </c>
      <c r="B314" s="24" t="s">
        <v>13</v>
      </c>
      <c r="C314" s="25">
        <v>44470</v>
      </c>
      <c r="D314" s="23">
        <f>IFERROR(VLOOKUP($I314,DATA_Contracts!$A$2:$I$150,4,FALSE),"")</f>
        <v>7951124</v>
      </c>
      <c r="E314" s="23" t="str">
        <f>IFERROR(VLOOKUP($I314,DATA_Contracts!$A$2:$I$150,5,FALSE),"")</f>
        <v>Secret Organizations</v>
      </c>
      <c r="F314" s="23" t="str">
        <f>IFERROR(VLOOKUP($I314,DATA_Contracts!$A$2:$I$150,6,FALSE),"")</f>
        <v>Organization</v>
      </c>
      <c r="G314" s="29">
        <f>IFERROR(VLOOKUP($I314,DATA_Contracts!$A$2:$I$150,2,FALSE),"")</f>
        <v>940366600</v>
      </c>
      <c r="H314" s="29" t="str">
        <f>IFERROR(VLOOKUP($I314,DATA_Contracts!$A$2:$I$150,3,FALSE),"")</f>
        <v>Sinister Six</v>
      </c>
      <c r="I314" s="24">
        <v>940366600</v>
      </c>
      <c r="J314" s="29" t="str">
        <f>IFERROR(VLOOKUP($I314,DATA_Contracts!$A$2:$I$150,3,FALSE),"")</f>
        <v>Sinister Six</v>
      </c>
      <c r="K314" s="29" t="str">
        <f>IFERROR(VLOOKUP($I314,DATA_Contracts!$A$2:$I$150,7,FALSE),"")</f>
        <v>5. Offensive Services</v>
      </c>
      <c r="L314" s="29" t="str">
        <f>IFERROR(VLOOKUP($I314,DATA_Contracts!$A$2:$I$150,8,FALSE),"")</f>
        <v>Political</v>
      </c>
      <c r="M314" s="29" t="str">
        <f>IFERROR(VLOOKUP($I314,DATA_Contracts!$A$2:$I$81,9,FALSE),"")</f>
        <v>Wanda Maximof</v>
      </c>
      <c r="N314" s="23">
        <f t="shared" ca="1" si="62"/>
        <v>28</v>
      </c>
      <c r="O314" s="15">
        <f ca="1">DATA[[#This Row],[Revenue Plan]]*(RANDBETWEEN(5,50)/100)</f>
        <v>14</v>
      </c>
      <c r="P314" s="29">
        <f t="shared" ca="1" si="63"/>
        <v>0.5</v>
      </c>
      <c r="Q314" s="24">
        <v>0</v>
      </c>
      <c r="R314" s="24">
        <v>0</v>
      </c>
      <c r="S314" s="29">
        <f t="shared" si="64"/>
        <v>0</v>
      </c>
      <c r="T314" s="29">
        <f t="shared" ca="1" si="65"/>
        <v>-28</v>
      </c>
      <c r="U314" s="29">
        <f t="shared" ca="1" si="66"/>
        <v>-14</v>
      </c>
    </row>
    <row r="315" spans="1:21" x14ac:dyDescent="0.25">
      <c r="A315" s="29" t="str">
        <f>_xlfn.SWITCH('Landing View'!$I$2,$F$1,F315,$K$1,K315,$L$1,L315,$M$1,M315)</f>
        <v>Iron Man</v>
      </c>
      <c r="B315" s="24" t="s">
        <v>13</v>
      </c>
      <c r="C315" s="25">
        <v>44470</v>
      </c>
      <c r="D315" s="23">
        <f>IFERROR(VLOOKUP($I315,DATA_Contracts!$A$2:$I$150,4,FALSE),"")</f>
        <v>20028782</v>
      </c>
      <c r="E315" s="23" t="str">
        <f>IFERROR(VLOOKUP($I315,DATA_Contracts!$A$2:$I$150,5,FALSE),"")</f>
        <v>Earth Civilians</v>
      </c>
      <c r="F315" s="23" t="str">
        <f>IFERROR(VLOOKUP($I315,DATA_Contracts!$A$2:$I$150,6,FALSE),"")</f>
        <v>Civilians</v>
      </c>
      <c r="G315" s="29">
        <f>IFERROR(VLOOKUP($I315,DATA_Contracts!$A$2:$I$150,2,FALSE),"")</f>
        <v>940352208</v>
      </c>
      <c r="H315" s="29" t="str">
        <f>IFERROR(VLOOKUP($I315,DATA_Contracts!$A$2:$I$150,3,FALSE),"")</f>
        <v>New Men</v>
      </c>
      <c r="I315" s="24">
        <v>940352208</v>
      </c>
      <c r="J315" s="29" t="str">
        <f>IFERROR(VLOOKUP($I315,DATA_Contracts!$A$2:$I$150,3,FALSE),"")</f>
        <v>New Men</v>
      </c>
      <c r="K315" s="29" t="str">
        <f>IFERROR(VLOOKUP($I315,DATA_Contracts!$A$2:$I$150,7,FALSE),"")</f>
        <v>2. World Security</v>
      </c>
      <c r="L315" s="29" t="str">
        <f>IFERROR(VLOOKUP($I315,DATA_Contracts!$A$2:$I$150,8,FALSE),"")</f>
        <v>Security</v>
      </c>
      <c r="M315" s="29" t="str">
        <f>IFERROR(VLOOKUP($I315,DATA_Contracts!$A$2:$I$81,9,FALSE),"")</f>
        <v>Iron Man</v>
      </c>
      <c r="N315" s="23">
        <f t="shared" ca="1" si="62"/>
        <v>10</v>
      </c>
      <c r="O315" s="15">
        <f ca="1">DATA[[#This Row],[Revenue Plan]]*(RANDBETWEEN(5,50)/100)</f>
        <v>0.5</v>
      </c>
      <c r="P315" s="29">
        <f t="shared" ca="1" si="63"/>
        <v>0.05</v>
      </c>
      <c r="Q315" s="24">
        <v>42.972586</v>
      </c>
      <c r="R315" s="24">
        <v>10.7625845056671</v>
      </c>
      <c r="S315" s="29">
        <f t="shared" si="64"/>
        <v>0.25045233502277708</v>
      </c>
      <c r="T315" s="29">
        <f t="shared" ca="1" si="65"/>
        <v>32.972586</v>
      </c>
      <c r="U315" s="29">
        <f t="shared" ca="1" si="66"/>
        <v>10.2625845056671</v>
      </c>
    </row>
    <row r="316" spans="1:21" x14ac:dyDescent="0.25">
      <c r="A316" s="29" t="str">
        <f>_xlfn.SWITCH('Landing View'!$I$2,$F$1,F316,$K$1,K316,$L$1,L316,$M$1,M316)</f>
        <v>Captain America</v>
      </c>
      <c r="B316" s="24" t="s">
        <v>13</v>
      </c>
      <c r="C316" s="25">
        <v>44470</v>
      </c>
      <c r="D316" s="23">
        <f>IFERROR(VLOOKUP($I316,DATA_Contracts!$A$2:$I$150,4,FALSE),"")</f>
        <v>7847054</v>
      </c>
      <c r="E316" s="23" t="str">
        <f>IFERROR(VLOOKUP($I316,DATA_Contracts!$A$2:$I$150,5,FALSE),"")</f>
        <v>Public Organization</v>
      </c>
      <c r="F316" s="23" t="str">
        <f>IFERROR(VLOOKUP($I316,DATA_Contracts!$A$2:$I$150,6,FALSE),"")</f>
        <v>Organization</v>
      </c>
      <c r="G316" s="29">
        <f>IFERROR(VLOOKUP($I316,DATA_Contracts!$A$2:$I$150,2,FALSE),"")</f>
        <v>940260590</v>
      </c>
      <c r="H316" s="29" t="str">
        <f>IFERROR(VLOOKUP($I316,DATA_Contracts!$A$2:$I$150,3,FALSE),"")</f>
        <v>The Hellbent</v>
      </c>
      <c r="I316" s="24">
        <v>940260590</v>
      </c>
      <c r="J316" s="29" t="str">
        <f>IFERROR(VLOOKUP($I316,DATA_Contracts!$A$2:$I$150,3,FALSE),"")</f>
        <v>The Hellbent</v>
      </c>
      <c r="K316" s="29" t="str">
        <f>IFERROR(VLOOKUP($I316,DATA_Contracts!$A$2:$I$150,7,FALSE),"")</f>
        <v>2. World Security</v>
      </c>
      <c r="L316" s="29" t="str">
        <f>IFERROR(VLOOKUP($I316,DATA_Contracts!$A$2:$I$150,8,FALSE),"")</f>
        <v>Security</v>
      </c>
      <c r="M316" s="29" t="str">
        <f>IFERROR(VLOOKUP($I316,DATA_Contracts!$A$2:$I$81,9,FALSE),"")</f>
        <v>Captain America</v>
      </c>
      <c r="N316" s="23">
        <f t="shared" ca="1" si="62"/>
        <v>27</v>
      </c>
      <c r="O316" s="15">
        <f ca="1">DATA[[#This Row],[Revenue Plan]]*(RANDBETWEEN(5,50)/100)</f>
        <v>11.34</v>
      </c>
      <c r="P316" s="29">
        <f t="shared" ca="1" si="63"/>
        <v>0.42</v>
      </c>
      <c r="Q316" s="24">
        <v>0</v>
      </c>
      <c r="R316" s="24">
        <v>-2.1747687999999998</v>
      </c>
      <c r="S316" s="29">
        <f t="shared" si="64"/>
        <v>0</v>
      </c>
      <c r="T316" s="29">
        <f t="shared" ca="1" si="65"/>
        <v>-27</v>
      </c>
      <c r="U316" s="29">
        <f t="shared" ca="1" si="66"/>
        <v>-13.514768799999999</v>
      </c>
    </row>
    <row r="317" spans="1:21" x14ac:dyDescent="0.25">
      <c r="A317" s="29" t="str">
        <f>_xlfn.SWITCH('Landing View'!$I$2,$F$1,F317,$K$1,K317,$L$1,L317,$M$1,M317)</f>
        <v>Captain America</v>
      </c>
      <c r="B317" s="24" t="s">
        <v>13</v>
      </c>
      <c r="C317" s="25">
        <v>44470</v>
      </c>
      <c r="D317" s="23">
        <f>IFERROR(VLOOKUP($I317,DATA_Contracts!$A$2:$I$150,4,FALSE),"")</f>
        <v>10051562</v>
      </c>
      <c r="E317" s="23" t="str">
        <f>IFERROR(VLOOKUP($I317,DATA_Contracts!$A$2:$I$150,5,FALSE),"")</f>
        <v>EU Government</v>
      </c>
      <c r="F317" s="23" t="str">
        <f>IFERROR(VLOOKUP($I317,DATA_Contracts!$A$2:$I$150,6,FALSE),"")</f>
        <v>Europe</v>
      </c>
      <c r="G317" s="29">
        <f>IFERROR(VLOOKUP($I317,DATA_Contracts!$A$2:$I$150,2,FALSE),"")</f>
        <v>940365112</v>
      </c>
      <c r="H317" s="29" t="str">
        <f>IFERROR(VLOOKUP($I317,DATA_Contracts!$A$2:$I$150,3,FALSE),"")</f>
        <v>Daily Globe</v>
      </c>
      <c r="I317" s="24">
        <v>940365112</v>
      </c>
      <c r="J317" s="29" t="str">
        <f>IFERROR(VLOOKUP($I317,DATA_Contracts!$A$2:$I$150,3,FALSE),"")</f>
        <v>Daily Globe</v>
      </c>
      <c r="K317" s="29" t="str">
        <f>IFERROR(VLOOKUP($I317,DATA_Contracts!$A$2:$I$150,7,FALSE),"")</f>
        <v>1. Friendly Neighborhood service</v>
      </c>
      <c r="L317" s="29" t="str">
        <f>IFERROR(VLOOKUP($I317,DATA_Contracts!$A$2:$I$150,8,FALSE),"")</f>
        <v>Political</v>
      </c>
      <c r="M317" s="29" t="str">
        <f>IFERROR(VLOOKUP($I317,DATA_Contracts!$A$2:$I$81,9,FALSE),"")</f>
        <v>Captain America</v>
      </c>
      <c r="N317" s="23">
        <f t="shared" ca="1" si="62"/>
        <v>24</v>
      </c>
      <c r="O317" s="15">
        <f ca="1">DATA[[#This Row],[Revenue Plan]]*(RANDBETWEEN(5,50)/100)</f>
        <v>11.28</v>
      </c>
      <c r="P317" s="29">
        <f t="shared" ca="1" si="63"/>
        <v>0.47</v>
      </c>
      <c r="Q317" s="24">
        <v>49.618131674123305</v>
      </c>
      <c r="R317" s="24">
        <v>29.494912881865702</v>
      </c>
      <c r="S317" s="29">
        <f t="shared" si="64"/>
        <v>0.59443820004306602</v>
      </c>
      <c r="T317" s="29">
        <f t="shared" ca="1" si="65"/>
        <v>25.618131674123305</v>
      </c>
      <c r="U317" s="29">
        <f t="shared" ca="1" si="66"/>
        <v>18.2149128818657</v>
      </c>
    </row>
    <row r="318" spans="1:21" x14ac:dyDescent="0.25">
      <c r="A318" s="29" t="str">
        <f>_xlfn.SWITCH('Landing View'!$I$2,$F$1,F318,$K$1,K318,$L$1,L318,$M$1,M318)</f>
        <v>Captain America</v>
      </c>
      <c r="B318" s="24" t="s">
        <v>13</v>
      </c>
      <c r="C318" s="25">
        <v>44470</v>
      </c>
      <c r="D318" s="23">
        <f>IFERROR(VLOOKUP($I318,DATA_Contracts!$A$2:$I$150,4,FALSE),"")</f>
        <v>20028782</v>
      </c>
      <c r="E318" s="23" t="str">
        <f>IFERROR(VLOOKUP($I318,DATA_Contracts!$A$2:$I$150,5,FALSE),"")</f>
        <v>Earth Civilians</v>
      </c>
      <c r="F318" s="23" t="str">
        <f>IFERROR(VLOOKUP($I318,DATA_Contracts!$A$2:$I$150,6,FALSE),"")</f>
        <v>Civilians</v>
      </c>
      <c r="G318" s="29">
        <f>IFERROR(VLOOKUP($I318,DATA_Contracts!$A$2:$I$150,2,FALSE),"")</f>
        <v>940360392</v>
      </c>
      <c r="H318" s="29" t="str">
        <f>IFERROR(VLOOKUP($I318,DATA_Contracts!$A$2:$I$150,3,FALSE),"")</f>
        <v>Underground</v>
      </c>
      <c r="I318" s="24">
        <v>940360392</v>
      </c>
      <c r="J318" s="29" t="str">
        <f>IFERROR(VLOOKUP($I318,DATA_Contracts!$A$2:$I$150,3,FALSE),"")</f>
        <v>Underground</v>
      </c>
      <c r="K318" s="29" t="str">
        <f>IFERROR(VLOOKUP($I318,DATA_Contracts!$A$2:$I$150,7,FALSE),"")</f>
        <v>2. World Security</v>
      </c>
      <c r="L318" s="29" t="str">
        <f>IFERROR(VLOOKUP($I318,DATA_Contracts!$A$2:$I$150,8,FALSE),"")</f>
        <v>Security</v>
      </c>
      <c r="M318" s="29" t="str">
        <f>IFERROR(VLOOKUP($I318,DATA_Contracts!$A$2:$I$81,9,FALSE),"")</f>
        <v>Captain America</v>
      </c>
      <c r="N318" s="23">
        <f t="shared" ca="1" si="62"/>
        <v>30</v>
      </c>
      <c r="O318" s="15">
        <f ca="1">DATA[[#This Row],[Revenue Plan]]*(RANDBETWEEN(5,50)/100)</f>
        <v>8.1000000000000014</v>
      </c>
      <c r="P318" s="29">
        <f t="shared" ca="1" si="63"/>
        <v>0.27000000000000007</v>
      </c>
      <c r="Q318" s="24">
        <v>64.113767076608198</v>
      </c>
      <c r="R318" s="24">
        <v>37.386590150447198</v>
      </c>
      <c r="S318" s="29">
        <f t="shared" si="64"/>
        <v>0.58312889501212339</v>
      </c>
      <c r="T318" s="29">
        <f t="shared" ca="1" si="65"/>
        <v>34.113767076608198</v>
      </c>
      <c r="U318" s="29">
        <f t="shared" ca="1" si="66"/>
        <v>29.286590150447196</v>
      </c>
    </row>
    <row r="319" spans="1:21" x14ac:dyDescent="0.25">
      <c r="A319" s="29" t="str">
        <f>_xlfn.SWITCH('Landing View'!$I$2,$F$1,F319,$K$1,K319,$L$1,L319,$M$1,M319)</f>
        <v>Black Widow</v>
      </c>
      <c r="B319" s="24" t="s">
        <v>13</v>
      </c>
      <c r="C319" s="25">
        <v>44470</v>
      </c>
      <c r="D319" s="23">
        <f>IFERROR(VLOOKUP($I319,DATA_Contracts!$A$2:$I$150,4,FALSE),"")</f>
        <v>13605106</v>
      </c>
      <c r="E319" s="23" t="str">
        <f>IFERROR(VLOOKUP($I319,DATA_Contracts!$A$2:$I$150,5,FALSE),"")</f>
        <v>US Government</v>
      </c>
      <c r="F319" s="23" t="str">
        <f>IFERROR(VLOOKUP($I319,DATA_Contracts!$A$2:$I$150,6,FALSE),"")</f>
        <v>Government</v>
      </c>
      <c r="G319" s="29">
        <f>IFERROR(VLOOKUP($I319,DATA_Contracts!$A$2:$I$150,2,FALSE),"")</f>
        <v>940354604</v>
      </c>
      <c r="H319" s="29" t="str">
        <f>IFERROR(VLOOKUP($I319,DATA_Contracts!$A$2:$I$150,3,FALSE),"")</f>
        <v>Micronauts</v>
      </c>
      <c r="I319" s="24">
        <v>940354604</v>
      </c>
      <c r="J319" s="29" t="str">
        <f>IFERROR(VLOOKUP($I319,DATA_Contracts!$A$2:$I$150,3,FALSE),"")</f>
        <v>Micronauts</v>
      </c>
      <c r="K319" s="29" t="str">
        <f>IFERROR(VLOOKUP($I319,DATA_Contracts!$A$2:$I$150,7,FALSE),"")</f>
        <v>3. Dethrone tyranny</v>
      </c>
      <c r="L319" s="29" t="str">
        <f>IFERROR(VLOOKUP($I319,DATA_Contracts!$A$2:$I$150,8,FALSE),"")</f>
        <v>Political</v>
      </c>
      <c r="M319" s="29" t="str">
        <f>IFERROR(VLOOKUP($I319,DATA_Contracts!$A$2:$I$81,9,FALSE),"")</f>
        <v>Black Widow</v>
      </c>
      <c r="N319" s="23">
        <f t="shared" ca="1" si="62"/>
        <v>24</v>
      </c>
      <c r="O319" s="15">
        <f ca="1">DATA[[#This Row],[Revenue Plan]]*(RANDBETWEEN(5,50)/100)</f>
        <v>6.9599999999999991</v>
      </c>
      <c r="P319" s="29">
        <f t="shared" ca="1" si="63"/>
        <v>0.28999999999999998</v>
      </c>
      <c r="Q319" s="24">
        <v>0</v>
      </c>
      <c r="R319" s="24">
        <v>0</v>
      </c>
      <c r="S319" s="29">
        <f t="shared" si="64"/>
        <v>0</v>
      </c>
      <c r="T319" s="29">
        <f t="shared" ca="1" si="65"/>
        <v>-24</v>
      </c>
      <c r="U319" s="29">
        <f t="shared" ca="1" si="66"/>
        <v>-6.9599999999999991</v>
      </c>
    </row>
    <row r="320" spans="1:21" x14ac:dyDescent="0.25">
      <c r="A320" s="29" t="str">
        <f>_xlfn.SWITCH('Landing View'!$I$2,$F$1,F320,$K$1,K320,$L$1,L320,$M$1,M320)</f>
        <v>Captain America</v>
      </c>
      <c r="B320" s="24" t="s">
        <v>13</v>
      </c>
      <c r="C320" s="25">
        <v>44470</v>
      </c>
      <c r="D320" s="23">
        <f>IFERROR(VLOOKUP($I320,DATA_Contracts!$A$2:$I$150,4,FALSE),"")</f>
        <v>10051562</v>
      </c>
      <c r="E320" s="23" t="str">
        <f>IFERROR(VLOOKUP($I320,DATA_Contracts!$A$2:$I$150,5,FALSE),"")</f>
        <v>EU Government</v>
      </c>
      <c r="F320" s="23" t="str">
        <f>IFERROR(VLOOKUP($I320,DATA_Contracts!$A$2:$I$150,6,FALSE),"")</f>
        <v>Europe</v>
      </c>
      <c r="G320" s="29">
        <f>IFERROR(VLOOKUP($I320,DATA_Contracts!$A$2:$I$150,2,FALSE),"")</f>
        <v>940281242</v>
      </c>
      <c r="H320" s="29" t="str">
        <f>IFERROR(VLOOKUP($I320,DATA_Contracts!$A$2:$I$150,3,FALSE),"")</f>
        <v>Eternals</v>
      </c>
      <c r="I320" s="24">
        <v>940281242</v>
      </c>
      <c r="J320" s="29" t="str">
        <f>IFERROR(VLOOKUP($I320,DATA_Contracts!$A$2:$I$150,3,FALSE),"")</f>
        <v>Eternals</v>
      </c>
      <c r="K320" s="29" t="str">
        <f>IFERROR(VLOOKUP($I320,DATA_Contracts!$A$2:$I$150,7,FALSE),"")</f>
        <v>2. World Security</v>
      </c>
      <c r="L320" s="29" t="str">
        <f>IFERROR(VLOOKUP($I320,DATA_Contracts!$A$2:$I$150,8,FALSE),"")</f>
        <v>Security</v>
      </c>
      <c r="M320" s="29" t="str">
        <f>IFERROR(VLOOKUP($I320,DATA_Contracts!$A$2:$I$81,9,FALSE),"")</f>
        <v>Captain America</v>
      </c>
      <c r="N320" s="23">
        <f t="shared" ca="1" si="62"/>
        <v>31</v>
      </c>
      <c r="O320" s="15">
        <f ca="1">DATA[[#This Row],[Revenue Plan]]*(RANDBETWEEN(5,50)/100)</f>
        <v>15.19</v>
      </c>
      <c r="P320" s="29">
        <f t="shared" ca="1" si="63"/>
        <v>0.49</v>
      </c>
      <c r="Q320" s="24">
        <v>0</v>
      </c>
      <c r="R320" s="24">
        <v>-1.08</v>
      </c>
      <c r="S320" s="29">
        <f t="shared" si="64"/>
        <v>0</v>
      </c>
      <c r="T320" s="29">
        <f t="shared" ca="1" si="65"/>
        <v>-31</v>
      </c>
      <c r="U320" s="29">
        <f t="shared" ca="1" si="66"/>
        <v>-16.27</v>
      </c>
    </row>
    <row r="321" spans="1:21" x14ac:dyDescent="0.25">
      <c r="A321" s="29" t="str">
        <f>_xlfn.SWITCH('Landing View'!$I$2,$F$1,F321,$K$1,K321,$L$1,L321,$M$1,M321)</f>
        <v>Captain America</v>
      </c>
      <c r="B321" s="24" t="s">
        <v>13</v>
      </c>
      <c r="C321" s="25">
        <v>44470</v>
      </c>
      <c r="D321" s="23">
        <f>IFERROR(VLOOKUP($I321,DATA_Contracts!$A$2:$I$150,4,FALSE),"")</f>
        <v>20028782</v>
      </c>
      <c r="E321" s="23" t="str">
        <f>IFERROR(VLOOKUP($I321,DATA_Contracts!$A$2:$I$150,5,FALSE),"")</f>
        <v>Earth Civilians</v>
      </c>
      <c r="F321" s="23" t="str">
        <f>IFERROR(VLOOKUP($I321,DATA_Contracts!$A$2:$I$150,6,FALSE),"")</f>
        <v>Civilians</v>
      </c>
      <c r="G321" s="29">
        <f>IFERROR(VLOOKUP($I321,DATA_Contracts!$A$2:$I$150,2,FALSE),"")</f>
        <v>940314339</v>
      </c>
      <c r="H321" s="29" t="str">
        <f>IFERROR(VLOOKUP($I321,DATA_Contracts!$A$2:$I$150,3,FALSE),"")</f>
        <v>Super-Axis</v>
      </c>
      <c r="I321" s="24">
        <v>940341188</v>
      </c>
      <c r="J321" s="29" t="str">
        <f>IFERROR(VLOOKUP($I321,DATA_Contracts!$A$2:$I$150,3,FALSE),"")</f>
        <v>Super-Axis</v>
      </c>
      <c r="K321" s="29" t="str">
        <f>IFERROR(VLOOKUP($I321,DATA_Contracts!$A$2:$I$150,7,FALSE),"")</f>
        <v>2. World Security</v>
      </c>
      <c r="L321" s="29" t="str">
        <f>IFERROR(VLOOKUP($I321,DATA_Contracts!$A$2:$I$150,8,FALSE),"")</f>
        <v>Security</v>
      </c>
      <c r="M321" s="29" t="str">
        <f>IFERROR(VLOOKUP($I321,DATA_Contracts!$A$2:$I$81,9,FALSE),"")</f>
        <v>Captain America</v>
      </c>
      <c r="N321" s="23">
        <f t="shared" ca="1" si="62"/>
        <v>23</v>
      </c>
      <c r="O321" s="15">
        <f ca="1">DATA[[#This Row],[Revenue Plan]]*(RANDBETWEEN(5,50)/100)</f>
        <v>2.3000000000000003</v>
      </c>
      <c r="P321" s="29">
        <f t="shared" ca="1" si="63"/>
        <v>0.1</v>
      </c>
      <c r="Q321" s="24">
        <v>25.777349277321473</v>
      </c>
      <c r="R321" s="24">
        <v>0.16053980151687194</v>
      </c>
      <c r="S321" s="29">
        <f t="shared" si="64"/>
        <v>6.2279406540110185E-3</v>
      </c>
      <c r="T321" s="29">
        <f t="shared" ca="1" si="65"/>
        <v>2.7773492773214734</v>
      </c>
      <c r="U321" s="29">
        <f t="shared" ca="1" si="66"/>
        <v>-2.1394601984831283</v>
      </c>
    </row>
    <row r="322" spans="1:21" x14ac:dyDescent="0.25">
      <c r="A322" s="29" t="str">
        <f>_xlfn.SWITCH('Landing View'!$I$2,$F$1,F322,$K$1,K322,$L$1,L322,$M$1,M322)</f>
        <v>Captain America</v>
      </c>
      <c r="B322" s="24" t="s">
        <v>13</v>
      </c>
      <c r="C322" s="25">
        <v>44470</v>
      </c>
      <c r="D322" s="23">
        <f>IFERROR(VLOOKUP($I322,DATA_Contracts!$A$2:$I$150,4,FALSE),"")</f>
        <v>10051562</v>
      </c>
      <c r="E322" s="23" t="str">
        <f>IFERROR(VLOOKUP($I322,DATA_Contracts!$A$2:$I$150,5,FALSE),"")</f>
        <v>EU Government</v>
      </c>
      <c r="F322" s="23" t="str">
        <f>IFERROR(VLOOKUP($I322,DATA_Contracts!$A$2:$I$150,6,FALSE),"")</f>
        <v>Europe</v>
      </c>
      <c r="G322" s="29">
        <f>IFERROR(VLOOKUP($I322,DATA_Contracts!$A$2:$I$150,2,FALSE),"")</f>
        <v>940353189</v>
      </c>
      <c r="H322" s="29" t="str">
        <f>IFERROR(VLOOKUP($I322,DATA_Contracts!$A$2:$I$150,3,FALSE),"")</f>
        <v>Psionex</v>
      </c>
      <c r="I322" s="24">
        <v>940353189</v>
      </c>
      <c r="J322" s="29" t="str">
        <f>IFERROR(VLOOKUP($I322,DATA_Contracts!$A$2:$I$150,3,FALSE),"")</f>
        <v>Psionex</v>
      </c>
      <c r="K322" s="29" t="str">
        <f>IFERROR(VLOOKUP($I322,DATA_Contracts!$A$2:$I$150,7,FALSE),"")</f>
        <v>2. World Security</v>
      </c>
      <c r="L322" s="29" t="str">
        <f>IFERROR(VLOOKUP($I322,DATA_Contracts!$A$2:$I$150,8,FALSE),"")</f>
        <v>Security</v>
      </c>
      <c r="M322" s="29" t="str">
        <f>IFERROR(VLOOKUP($I322,DATA_Contracts!$A$2:$I$81,9,FALSE),"")</f>
        <v>Captain America</v>
      </c>
      <c r="N322" s="23">
        <f t="shared" ca="1" si="62"/>
        <v>13</v>
      </c>
      <c r="O322" s="15">
        <f ca="1">DATA[[#This Row],[Revenue Plan]]*(RANDBETWEEN(5,50)/100)</f>
        <v>4.55</v>
      </c>
      <c r="P322" s="29">
        <f t="shared" ca="1" si="63"/>
        <v>0.35</v>
      </c>
      <c r="Q322" s="24">
        <v>68.689961690077197</v>
      </c>
      <c r="R322" s="24">
        <v>23.707524970942302</v>
      </c>
      <c r="S322" s="29">
        <f t="shared" si="64"/>
        <v>0.34513813063266041</v>
      </c>
      <c r="T322" s="29">
        <f t="shared" ca="1" si="65"/>
        <v>55.689961690077197</v>
      </c>
      <c r="U322" s="29">
        <f t="shared" ca="1" si="66"/>
        <v>19.157524970942301</v>
      </c>
    </row>
    <row r="323" spans="1:21" x14ac:dyDescent="0.25">
      <c r="A323" s="29" t="str">
        <f>_xlfn.SWITCH('Landing View'!$I$2,$F$1,F323,$K$1,K323,$L$1,L323,$M$1,M323)</f>
        <v>Captain America</v>
      </c>
      <c r="B323" s="24" t="s">
        <v>13</v>
      </c>
      <c r="C323" s="25">
        <v>44470</v>
      </c>
      <c r="D323" s="23">
        <f>IFERROR(VLOOKUP($I323,DATA_Contracts!$A$2:$I$150,4,FALSE),"")</f>
        <v>10012699</v>
      </c>
      <c r="E323" s="23" t="str">
        <f>IFERROR(VLOOKUP($I323,DATA_Contracts!$A$2:$I$150,5,FALSE),"")</f>
        <v>EU Government</v>
      </c>
      <c r="F323" s="23" t="str">
        <f>IFERROR(VLOOKUP($I323,DATA_Contracts!$A$2:$I$150,6,FALSE),"")</f>
        <v>Europe</v>
      </c>
      <c r="G323" s="29">
        <f>IFERROR(VLOOKUP($I323,DATA_Contracts!$A$2:$I$150,2,FALSE),"")</f>
        <v>940159096</v>
      </c>
      <c r="H323" s="29" t="str">
        <f>IFERROR(VLOOKUP($I323,DATA_Contracts!$A$2:$I$150,3,FALSE),"")</f>
        <v>Mega Morphs</v>
      </c>
      <c r="I323" s="24">
        <v>940159096</v>
      </c>
      <c r="J323" s="29" t="str">
        <f>IFERROR(VLOOKUP($I323,DATA_Contracts!$A$2:$I$150,3,FALSE),"")</f>
        <v>Mega Morphs</v>
      </c>
      <c r="K323" s="29" t="str">
        <f>IFERROR(VLOOKUP($I323,DATA_Contracts!$A$2:$I$150,7,FALSE),"")</f>
        <v>2. World Security</v>
      </c>
      <c r="L323" s="29" t="str">
        <f>IFERROR(VLOOKUP($I323,DATA_Contracts!$A$2:$I$150,8,FALSE),"")</f>
        <v>Security</v>
      </c>
      <c r="M323" s="29" t="str">
        <f>IFERROR(VLOOKUP($I323,DATA_Contracts!$A$2:$I$81,9,FALSE),"")</f>
        <v>Captain America</v>
      </c>
      <c r="N323" s="23">
        <f t="shared" ca="1" si="62"/>
        <v>31</v>
      </c>
      <c r="O323" s="15">
        <f ca="1">DATA[[#This Row],[Revenue Plan]]*(RANDBETWEEN(5,50)/100)</f>
        <v>11.16</v>
      </c>
      <c r="P323" s="29">
        <f t="shared" ca="1" si="63"/>
        <v>0.36</v>
      </c>
      <c r="Q323" s="24">
        <v>7.5</v>
      </c>
      <c r="R323" s="24">
        <v>3.0249999999999999</v>
      </c>
      <c r="S323" s="29">
        <f t="shared" si="64"/>
        <v>0.40333333333333332</v>
      </c>
      <c r="T323" s="29">
        <f t="shared" ca="1" si="65"/>
        <v>-23.5</v>
      </c>
      <c r="U323" s="29">
        <f t="shared" ca="1" si="66"/>
        <v>-8.1349999999999998</v>
      </c>
    </row>
    <row r="324" spans="1:21" x14ac:dyDescent="0.25">
      <c r="A324" s="29" t="str">
        <f>_xlfn.SWITCH('Landing View'!$I$2,$F$1,F324,$K$1,K324,$L$1,L324,$M$1,M324)</f>
        <v>Other</v>
      </c>
      <c r="B324" s="24" t="s">
        <v>13</v>
      </c>
      <c r="C324" s="25">
        <v>44470</v>
      </c>
      <c r="D324" s="23">
        <f>IFERROR(VLOOKUP($I324,DATA_Contracts!$A$2:$I$150,4,FALSE),"")</f>
        <v>20028782</v>
      </c>
      <c r="E324" s="23" t="str">
        <f>IFERROR(VLOOKUP($I324,DATA_Contracts!$A$2:$I$150,5,FALSE),"")</f>
        <v>Earth Civilians</v>
      </c>
      <c r="F324" s="23" t="str">
        <f>IFERROR(VLOOKUP($I324,DATA_Contracts!$A$2:$I$150,6,FALSE),"")</f>
        <v>Civilians</v>
      </c>
      <c r="G324" s="29">
        <f>IFERROR(VLOOKUP($I324,DATA_Contracts!$A$2:$I$150,2,FALSE),"")</f>
        <v>940358515</v>
      </c>
      <c r="H324" s="29" t="str">
        <f>IFERROR(VLOOKUP($I324,DATA_Contracts!$A$2:$I$150,3,FALSE),"")</f>
        <v>S.T.R.I.K.E.</v>
      </c>
      <c r="I324" s="24">
        <v>940358515</v>
      </c>
      <c r="J324" s="29" t="str">
        <f>IFERROR(VLOOKUP($I324,DATA_Contracts!$A$2:$I$150,3,FALSE),"")</f>
        <v>S.T.R.I.K.E.</v>
      </c>
      <c r="K324" s="29" t="str">
        <f>IFERROR(VLOOKUP($I324,DATA_Contracts!$A$2:$I$150,7,FALSE),"")</f>
        <v>2. World Security</v>
      </c>
      <c r="L324" s="29" t="str">
        <f>IFERROR(VLOOKUP($I324,DATA_Contracts!$A$2:$I$150,8,FALSE),"")</f>
        <v>Security</v>
      </c>
      <c r="M324" s="29" t="str">
        <f>IFERROR(VLOOKUP($I324,DATA_Contracts!$A$2:$I$81,9,FALSE),"")</f>
        <v>Other</v>
      </c>
      <c r="N324" s="23">
        <f t="shared" ca="1" si="62"/>
        <v>29</v>
      </c>
      <c r="O324" s="15">
        <f ca="1">DATA[[#This Row],[Revenue Plan]]*(RANDBETWEEN(5,50)/100)</f>
        <v>11.600000000000001</v>
      </c>
      <c r="P324" s="29">
        <f t="shared" ca="1" si="63"/>
        <v>0.4</v>
      </c>
      <c r="Q324" s="24">
        <v>0</v>
      </c>
      <c r="R324" s="24">
        <v>0</v>
      </c>
      <c r="S324" s="29">
        <f t="shared" si="64"/>
        <v>0</v>
      </c>
      <c r="T324" s="29">
        <f t="shared" ca="1" si="65"/>
        <v>-29</v>
      </c>
      <c r="U324" s="29">
        <f t="shared" ca="1" si="66"/>
        <v>-11.600000000000001</v>
      </c>
    </row>
    <row r="325" spans="1:21" x14ac:dyDescent="0.25">
      <c r="A325" s="29" t="str">
        <f>_xlfn.SWITCH('Landing View'!$I$2,$F$1,F325,$K$1,K325,$L$1,L325,$M$1,M325)</f>
        <v>Captain America</v>
      </c>
      <c r="B325" s="24" t="s">
        <v>13</v>
      </c>
      <c r="C325" s="25">
        <v>44470</v>
      </c>
      <c r="D325" s="23">
        <f>IFERROR(VLOOKUP($I325,DATA_Contracts!$A$2:$I$150,4,FALSE),"")</f>
        <v>10051562</v>
      </c>
      <c r="E325" s="23" t="str">
        <f>IFERROR(VLOOKUP($I325,DATA_Contracts!$A$2:$I$150,5,FALSE),"")</f>
        <v>EU Government</v>
      </c>
      <c r="F325" s="23" t="str">
        <f>IFERROR(VLOOKUP($I325,DATA_Contracts!$A$2:$I$150,6,FALSE),"")</f>
        <v>Europe</v>
      </c>
      <c r="G325" s="29">
        <f>IFERROR(VLOOKUP($I325,DATA_Contracts!$A$2:$I$150,2,FALSE),"")</f>
        <v>940361466</v>
      </c>
      <c r="H325" s="29" t="str">
        <f>IFERROR(VLOOKUP($I325,DATA_Contracts!$A$2:$I$150,3,FALSE),"")</f>
        <v>Press Gang</v>
      </c>
      <c r="I325" s="24">
        <v>940361466</v>
      </c>
      <c r="J325" s="29" t="str">
        <f>IFERROR(VLOOKUP($I325,DATA_Contracts!$A$2:$I$150,3,FALSE),"")</f>
        <v>Press Gang</v>
      </c>
      <c r="K325" s="29" t="str">
        <f>IFERROR(VLOOKUP($I325,DATA_Contracts!$A$2:$I$150,7,FALSE),"")</f>
        <v>2. World Security</v>
      </c>
      <c r="L325" s="29" t="str">
        <f>IFERROR(VLOOKUP($I325,DATA_Contracts!$A$2:$I$150,8,FALSE),"")</f>
        <v>Security</v>
      </c>
      <c r="M325" s="29" t="str">
        <f>IFERROR(VLOOKUP($I325,DATA_Contracts!$A$2:$I$81,9,FALSE),"")</f>
        <v>Captain America</v>
      </c>
      <c r="N325" s="23">
        <f t="shared" ca="1" si="62"/>
        <v>25</v>
      </c>
      <c r="O325" s="15">
        <f ca="1">DATA[[#This Row],[Revenue Plan]]*(RANDBETWEEN(5,50)/100)</f>
        <v>3.25</v>
      </c>
      <c r="P325" s="29">
        <f t="shared" ca="1" si="63"/>
        <v>0.13</v>
      </c>
      <c r="Q325" s="24">
        <v>9.788184293096899</v>
      </c>
      <c r="R325" s="24">
        <v>5.7344424234603002</v>
      </c>
      <c r="S325" s="29">
        <f t="shared" si="64"/>
        <v>0.58585354052891159</v>
      </c>
      <c r="T325" s="29">
        <f t="shared" ca="1" si="65"/>
        <v>-15.211815706903101</v>
      </c>
      <c r="U325" s="29">
        <f t="shared" ca="1" si="66"/>
        <v>2.4844424234603002</v>
      </c>
    </row>
    <row r="326" spans="1:21" x14ac:dyDescent="0.25">
      <c r="A326" s="29" t="str">
        <f>_xlfn.SWITCH('Landing View'!$I$2,$F$1,F326,$K$1,K326,$L$1,L326,$M$1,M326)</f>
        <v>Thor</v>
      </c>
      <c r="B326" s="24" t="s">
        <v>13</v>
      </c>
      <c r="C326" s="25">
        <v>44470</v>
      </c>
      <c r="D326" s="23">
        <f>IFERROR(VLOOKUP($I326,DATA_Contracts!$A$2:$I$150,4,FALSE),"")</f>
        <v>7951124</v>
      </c>
      <c r="E326" s="23" t="str">
        <f>IFERROR(VLOOKUP($I326,DATA_Contracts!$A$2:$I$150,5,FALSE),"")</f>
        <v>Secret Organizations</v>
      </c>
      <c r="F326" s="23" t="str">
        <f>IFERROR(VLOOKUP($I326,DATA_Contracts!$A$2:$I$150,6,FALSE),"")</f>
        <v>Organization</v>
      </c>
      <c r="G326" s="29">
        <f>IFERROR(VLOOKUP($I326,DATA_Contracts!$A$2:$I$150,2,FALSE),"")</f>
        <v>940323130</v>
      </c>
      <c r="H326" s="29" t="str">
        <f>IFERROR(VLOOKUP($I326,DATA_Contracts!$A$2:$I$150,3,FALSE),"")</f>
        <v>Squadron Supreme</v>
      </c>
      <c r="I326" s="24">
        <v>940323130</v>
      </c>
      <c r="J326" s="29" t="str">
        <f>IFERROR(VLOOKUP($I326,DATA_Contracts!$A$2:$I$150,3,FALSE),"")</f>
        <v>Squadron Supreme</v>
      </c>
      <c r="K326" s="29" t="str">
        <f>IFERROR(VLOOKUP($I326,DATA_Contracts!$A$2:$I$150,7,FALSE),"")</f>
        <v>1. Friendly Neighborhood service</v>
      </c>
      <c r="L326" s="29" t="str">
        <f>IFERROR(VLOOKUP($I326,DATA_Contracts!$A$2:$I$150,8,FALSE),"")</f>
        <v>Political</v>
      </c>
      <c r="M326" s="29" t="str">
        <f>IFERROR(VLOOKUP($I326,DATA_Contracts!$A$2:$I$81,9,FALSE),"")</f>
        <v>Thor</v>
      </c>
      <c r="N326" s="23">
        <f t="shared" ca="1" si="62"/>
        <v>12</v>
      </c>
      <c r="O326" s="15">
        <f ca="1">DATA[[#This Row],[Revenue Plan]]*(RANDBETWEEN(5,50)/100)</f>
        <v>4.1999999999999993</v>
      </c>
      <c r="P326" s="29">
        <f t="shared" ca="1" si="63"/>
        <v>0.34999999999999992</v>
      </c>
      <c r="Q326" s="24">
        <v>717.42192257834506</v>
      </c>
      <c r="R326" s="24">
        <v>239.633773910846</v>
      </c>
      <c r="S326" s="29">
        <f t="shared" si="64"/>
        <v>0.33402070158328223</v>
      </c>
      <c r="T326" s="29">
        <f t="shared" ca="1" si="65"/>
        <v>705.42192257834506</v>
      </c>
      <c r="U326" s="29">
        <f t="shared" ca="1" si="66"/>
        <v>235.43377391084601</v>
      </c>
    </row>
    <row r="327" spans="1:21" x14ac:dyDescent="0.25">
      <c r="A327" s="29" t="str">
        <f>_xlfn.SWITCH('Landing View'!$I$2,$F$1,F327,$K$1,K327,$L$1,L327,$M$1,M327)</f>
        <v>Captain America</v>
      </c>
      <c r="B327" s="24" t="s">
        <v>13</v>
      </c>
      <c r="C327" s="25">
        <v>44470</v>
      </c>
      <c r="D327" s="23">
        <f>IFERROR(VLOOKUP($I327,DATA_Contracts!$A$2:$I$150,4,FALSE),"")</f>
        <v>10051562</v>
      </c>
      <c r="E327" s="23" t="str">
        <f>IFERROR(VLOOKUP($I327,DATA_Contracts!$A$2:$I$150,5,FALSE),"")</f>
        <v>EU Government</v>
      </c>
      <c r="F327" s="23" t="str">
        <f>IFERROR(VLOOKUP($I327,DATA_Contracts!$A$2:$I$150,6,FALSE),"")</f>
        <v>Europe</v>
      </c>
      <c r="G327" s="29">
        <f>IFERROR(VLOOKUP($I327,DATA_Contracts!$A$2:$I$150,2,FALSE),"")</f>
        <v>940350696</v>
      </c>
      <c r="H327" s="29" t="str">
        <f>IFERROR(VLOOKUP($I327,DATA_Contracts!$A$2:$I$150,3,FALSE),"")</f>
        <v>X-Statix</v>
      </c>
      <c r="I327" s="24">
        <v>940350696</v>
      </c>
      <c r="J327" s="29" t="str">
        <f>IFERROR(VLOOKUP($I327,DATA_Contracts!$A$2:$I$150,3,FALSE),"")</f>
        <v>X-Statix</v>
      </c>
      <c r="K327" s="29" t="str">
        <f>IFERROR(VLOOKUP($I327,DATA_Contracts!$A$2:$I$150,7,FALSE),"")</f>
        <v>4. Defensive Services</v>
      </c>
      <c r="L327" s="29" t="str">
        <f>IFERROR(VLOOKUP($I327,DATA_Contracts!$A$2:$I$150,8,FALSE),"")</f>
        <v>Security</v>
      </c>
      <c r="M327" s="29" t="str">
        <f>IFERROR(VLOOKUP($I327,DATA_Contracts!$A$2:$I$81,9,FALSE),"")</f>
        <v>Captain America</v>
      </c>
      <c r="N327" s="23">
        <f t="shared" ca="1" si="62"/>
        <v>7</v>
      </c>
      <c r="O327" s="15">
        <f ca="1">DATA[[#This Row],[Revenue Plan]]*(RANDBETWEEN(5,50)/100)</f>
        <v>2.66</v>
      </c>
      <c r="P327" s="29">
        <f t="shared" ca="1" si="63"/>
        <v>0.38</v>
      </c>
      <c r="Q327" s="24">
        <v>0</v>
      </c>
      <c r="R327" s="24">
        <v>0</v>
      </c>
      <c r="S327" s="29">
        <f t="shared" si="64"/>
        <v>0</v>
      </c>
      <c r="T327" s="29">
        <f t="shared" ca="1" si="65"/>
        <v>-7</v>
      </c>
      <c r="U327" s="29">
        <f t="shared" ca="1" si="66"/>
        <v>-2.66</v>
      </c>
    </row>
    <row r="328" spans="1:21" x14ac:dyDescent="0.25">
      <c r="A328" s="29" t="str">
        <f>_xlfn.SWITCH('Landing View'!$I$2,$F$1,F328,$K$1,K328,$L$1,L328,$M$1,M328)</f>
        <v>Spiderman</v>
      </c>
      <c r="B328" s="24" t="s">
        <v>13</v>
      </c>
      <c r="C328" s="25">
        <v>44470</v>
      </c>
      <c r="D328" s="23">
        <f>IFERROR(VLOOKUP($I328,DATA_Contracts!$A$2:$I$150,4,FALSE),"")</f>
        <v>7951124</v>
      </c>
      <c r="E328" s="23" t="str">
        <f>IFERROR(VLOOKUP($I328,DATA_Contracts!$A$2:$I$150,5,FALSE),"")</f>
        <v>Secret Organizations</v>
      </c>
      <c r="F328" s="23" t="str">
        <f>IFERROR(VLOOKUP($I328,DATA_Contracts!$A$2:$I$150,6,FALSE),"")</f>
        <v>Organization</v>
      </c>
      <c r="G328" s="29">
        <f>IFERROR(VLOOKUP($I328,DATA_Contracts!$A$2:$I$150,2,FALSE),"")</f>
        <v>940358810</v>
      </c>
      <c r="H328" s="29" t="str">
        <f>IFERROR(VLOOKUP($I328,DATA_Contracts!$A$2:$I$150,3,FALSE),"")</f>
        <v>West Coast Avengers</v>
      </c>
      <c r="I328" s="24">
        <v>940358810</v>
      </c>
      <c r="J328" s="29" t="str">
        <f>IFERROR(VLOOKUP($I328,DATA_Contracts!$A$2:$I$150,3,FALSE),"")</f>
        <v>West Coast Avengers</v>
      </c>
      <c r="K328" s="29" t="str">
        <f>IFERROR(VLOOKUP($I328,DATA_Contracts!$A$2:$I$150,7,FALSE),"")</f>
        <v>3. Dethrone tyranny</v>
      </c>
      <c r="L328" s="29" t="str">
        <f>IFERROR(VLOOKUP($I328,DATA_Contracts!$A$2:$I$150,8,FALSE),"")</f>
        <v>Political</v>
      </c>
      <c r="M328" s="29" t="str">
        <f>IFERROR(VLOOKUP($I328,DATA_Contracts!$A$2:$I$81,9,FALSE),"")</f>
        <v>Spiderman</v>
      </c>
      <c r="N328" s="23">
        <f t="shared" ca="1" si="62"/>
        <v>7</v>
      </c>
      <c r="O328" s="15">
        <f ca="1">DATA[[#This Row],[Revenue Plan]]*(RANDBETWEEN(5,50)/100)</f>
        <v>3.5</v>
      </c>
      <c r="P328" s="29">
        <f t="shared" ca="1" si="63"/>
        <v>0.5</v>
      </c>
      <c r="Q328" s="24">
        <v>0</v>
      </c>
      <c r="R328" s="24">
        <v>-0.13475000000000001</v>
      </c>
      <c r="S328" s="29">
        <f t="shared" si="64"/>
        <v>0</v>
      </c>
      <c r="T328" s="29">
        <f t="shared" ca="1" si="65"/>
        <v>-7</v>
      </c>
      <c r="U328" s="29">
        <f t="shared" ca="1" si="66"/>
        <v>-3.6347499999999999</v>
      </c>
    </row>
    <row r="329" spans="1:21" x14ac:dyDescent="0.25">
      <c r="A329" s="29" t="str">
        <f>_xlfn.SWITCH('Landing View'!$I$2,$F$1,F329,$K$1,K329,$L$1,L329,$M$1,M329)</f>
        <v>Hawkeye</v>
      </c>
      <c r="B329" s="24" t="s">
        <v>13</v>
      </c>
      <c r="C329" s="25">
        <v>44470</v>
      </c>
      <c r="D329" s="23">
        <f>IFERROR(VLOOKUP($I329,DATA_Contracts!$A$2:$I$150,4,FALSE),"")</f>
        <v>10058140</v>
      </c>
      <c r="E329" s="23" t="str">
        <f>IFERROR(VLOOKUP($I329,DATA_Contracts!$A$2:$I$150,5,FALSE),"")</f>
        <v>EU Government</v>
      </c>
      <c r="F329" s="23" t="str">
        <f>IFERROR(VLOOKUP($I329,DATA_Contracts!$A$2:$I$150,6,FALSE),"")</f>
        <v>Europe</v>
      </c>
      <c r="G329" s="29">
        <f>IFERROR(VLOOKUP($I329,DATA_Contracts!$A$2:$I$150,2,FALSE),"")</f>
        <v>940304772</v>
      </c>
      <c r="H329" s="29" t="str">
        <f>IFERROR(VLOOKUP($I329,DATA_Contracts!$A$2:$I$150,3,FALSE),"")</f>
        <v>Hand</v>
      </c>
      <c r="I329" s="24">
        <v>940302721</v>
      </c>
      <c r="J329" s="29" t="str">
        <f>IFERROR(VLOOKUP($I329,DATA_Contracts!$A$2:$I$150,3,FALSE),"")</f>
        <v>Hand</v>
      </c>
      <c r="K329" s="29" t="str">
        <f>IFERROR(VLOOKUP($I329,DATA_Contracts!$A$2:$I$150,7,FALSE),"")</f>
        <v>1. Friendly Neighborhood service</v>
      </c>
      <c r="L329" s="29" t="str">
        <f>IFERROR(VLOOKUP($I329,DATA_Contracts!$A$2:$I$150,8,FALSE),"")</f>
        <v>Political</v>
      </c>
      <c r="M329" s="29" t="str">
        <f>IFERROR(VLOOKUP($I329,DATA_Contracts!$A$2:$I$81,9,FALSE),"")</f>
        <v>Hawkeye</v>
      </c>
      <c r="N329" s="23">
        <f t="shared" ca="1" si="62"/>
        <v>16</v>
      </c>
      <c r="O329" s="15">
        <f ca="1">DATA[[#This Row],[Revenue Plan]]*(RANDBETWEEN(5,50)/100)</f>
        <v>7.68</v>
      </c>
      <c r="P329" s="29">
        <f t="shared" ref="P329:P350" ca="1" si="67">IFERROR(O329/N329,0)</f>
        <v>0.48</v>
      </c>
      <c r="Q329" s="24">
        <v>20.713267697977226</v>
      </c>
      <c r="R329" s="24">
        <v>20.920407143052298</v>
      </c>
      <c r="S329" s="29">
        <f t="shared" ref="S329:S350" si="68">IFERROR(R329/Q329,0)</f>
        <v>1.0100003267516935</v>
      </c>
      <c r="T329" s="29">
        <f t="shared" ca="1" si="65"/>
        <v>4.7132676979772263</v>
      </c>
      <c r="U329" s="29">
        <f t="shared" ca="1" si="66"/>
        <v>13.240407143052298</v>
      </c>
    </row>
    <row r="330" spans="1:21" x14ac:dyDescent="0.25">
      <c r="A330" s="29" t="str">
        <f>_xlfn.SWITCH('Landing View'!$I$2,$F$1,F330,$K$1,K330,$L$1,L330,$M$1,M330)</f>
        <v>Spiderman</v>
      </c>
      <c r="B330" s="24" t="s">
        <v>13</v>
      </c>
      <c r="C330" s="25">
        <v>44470</v>
      </c>
      <c r="D330" s="23">
        <f>IFERROR(VLOOKUP($I330,DATA_Contracts!$A$2:$I$150,4,FALSE),"")</f>
        <v>7951124</v>
      </c>
      <c r="E330" s="23" t="str">
        <f>IFERROR(VLOOKUP($I330,DATA_Contracts!$A$2:$I$150,5,FALSE),"")</f>
        <v>Secret Organizations</v>
      </c>
      <c r="F330" s="23" t="str">
        <f>IFERROR(VLOOKUP($I330,DATA_Contracts!$A$2:$I$150,6,FALSE),"")</f>
        <v>Organization</v>
      </c>
      <c r="G330" s="29">
        <f>IFERROR(VLOOKUP($I330,DATA_Contracts!$A$2:$I$150,2,FALSE),"")</f>
        <v>940351088</v>
      </c>
      <c r="H330" s="29" t="str">
        <f>IFERROR(VLOOKUP($I330,DATA_Contracts!$A$2:$I$150,3,FALSE),"")</f>
        <v>X-Corps</v>
      </c>
      <c r="I330" s="24">
        <v>940351088</v>
      </c>
      <c r="J330" s="29" t="str">
        <f>IFERROR(VLOOKUP($I330,DATA_Contracts!$A$2:$I$150,3,FALSE),"")</f>
        <v>X-Corps</v>
      </c>
      <c r="K330" s="29" t="str">
        <f>IFERROR(VLOOKUP($I330,DATA_Contracts!$A$2:$I$150,7,FALSE),"")</f>
        <v>3. Dethrone tyranny</v>
      </c>
      <c r="L330" s="29" t="str">
        <f>IFERROR(VLOOKUP($I330,DATA_Contracts!$A$2:$I$150,8,FALSE),"")</f>
        <v>Political</v>
      </c>
      <c r="M330" s="29" t="str">
        <f>IFERROR(VLOOKUP($I330,DATA_Contracts!$A$2:$I$81,9,FALSE),"")</f>
        <v>Spiderman</v>
      </c>
      <c r="N330" s="23">
        <f t="shared" ca="1" si="62"/>
        <v>17</v>
      </c>
      <c r="O330" s="15">
        <f ca="1">DATA[[#This Row],[Revenue Plan]]*(RANDBETWEEN(5,50)/100)</f>
        <v>4.93</v>
      </c>
      <c r="P330" s="29">
        <f t="shared" ca="1" si="67"/>
        <v>0.28999999999999998</v>
      </c>
      <c r="Q330" s="24">
        <v>0</v>
      </c>
      <c r="R330" s="24">
        <v>0</v>
      </c>
      <c r="S330" s="29">
        <f t="shared" si="68"/>
        <v>0</v>
      </c>
      <c r="T330" s="29">
        <f t="shared" ca="1" si="65"/>
        <v>-17</v>
      </c>
      <c r="U330" s="29">
        <f t="shared" ca="1" si="66"/>
        <v>-4.93</v>
      </c>
    </row>
    <row r="331" spans="1:21" x14ac:dyDescent="0.25">
      <c r="A331" s="29" t="str">
        <f>_xlfn.SWITCH('Landing View'!$I$2,$F$1,F331,$K$1,K331,$L$1,L331,$M$1,M331)</f>
        <v>Thor</v>
      </c>
      <c r="B331" s="24" t="s">
        <v>13</v>
      </c>
      <c r="C331" s="25">
        <v>44470</v>
      </c>
      <c r="D331" s="23">
        <f>IFERROR(VLOOKUP($I331,DATA_Contracts!$A$2:$I$150,4,FALSE),"")</f>
        <v>10051562</v>
      </c>
      <c r="E331" s="23" t="str">
        <f>IFERROR(VLOOKUP($I331,DATA_Contracts!$A$2:$I$150,5,FALSE),"")</f>
        <v>EU Government</v>
      </c>
      <c r="F331" s="23" t="str">
        <f>IFERROR(VLOOKUP($I331,DATA_Contracts!$A$2:$I$150,6,FALSE),"")</f>
        <v>Europe</v>
      </c>
      <c r="G331" s="29">
        <f>IFERROR(VLOOKUP($I331,DATA_Contracts!$A$2:$I$150,2,FALSE),"")</f>
        <v>940251254</v>
      </c>
      <c r="H331" s="29" t="str">
        <f>IFERROR(VLOOKUP($I331,DATA_Contracts!$A$2:$I$150,3,FALSE),"")</f>
        <v>Crazy Eight</v>
      </c>
      <c r="I331" s="24">
        <v>940251254</v>
      </c>
      <c r="J331" s="29" t="str">
        <f>IFERROR(VLOOKUP($I331,DATA_Contracts!$A$2:$I$150,3,FALSE),"")</f>
        <v>Crazy Eight</v>
      </c>
      <c r="K331" s="29" t="str">
        <f>IFERROR(VLOOKUP($I331,DATA_Contracts!$A$2:$I$150,7,FALSE),"")</f>
        <v>1. Friendly Neighborhood service</v>
      </c>
      <c r="L331" s="29" t="str">
        <f>IFERROR(VLOOKUP($I331,DATA_Contracts!$A$2:$I$150,8,FALSE),"")</f>
        <v>Political</v>
      </c>
      <c r="M331" s="29" t="str">
        <f>IFERROR(VLOOKUP($I331,DATA_Contracts!$A$2:$I$81,9,FALSE),"")</f>
        <v>Thor</v>
      </c>
      <c r="N331" s="23">
        <f t="shared" ca="1" si="62"/>
        <v>20</v>
      </c>
      <c r="O331" s="15">
        <f ca="1">DATA[[#This Row],[Revenue Plan]]*(RANDBETWEEN(5,50)/100)</f>
        <v>6.4</v>
      </c>
      <c r="P331" s="29">
        <f t="shared" ca="1" si="67"/>
        <v>0.32</v>
      </c>
      <c r="Q331" s="24">
        <v>22.039604999999998</v>
      </c>
      <c r="R331" s="24">
        <v>5.5185237308618227</v>
      </c>
      <c r="S331" s="29">
        <f t="shared" si="68"/>
        <v>0.25039122665137709</v>
      </c>
      <c r="T331" s="29">
        <f t="shared" ca="1" si="65"/>
        <v>2.0396049999999981</v>
      </c>
      <c r="U331" s="29">
        <f t="shared" ca="1" si="66"/>
        <v>-0.88147626913817767</v>
      </c>
    </row>
    <row r="332" spans="1:21" x14ac:dyDescent="0.25">
      <c r="A332" s="29" t="str">
        <f>_xlfn.SWITCH('Landing View'!$I$2,$F$1,F332,$K$1,K332,$L$1,L332,$M$1,M332)</f>
        <v>Captain America</v>
      </c>
      <c r="B332" s="24" t="s">
        <v>13</v>
      </c>
      <c r="C332" s="25">
        <v>44470</v>
      </c>
      <c r="D332" s="23">
        <f>IFERROR(VLOOKUP($I332,DATA_Contracts!$A$2:$I$150,4,FALSE),"")</f>
        <v>20028782</v>
      </c>
      <c r="E332" s="23" t="str">
        <f>IFERROR(VLOOKUP($I332,DATA_Contracts!$A$2:$I$150,5,FALSE),"")</f>
        <v>Earth Civilians</v>
      </c>
      <c r="F332" s="23" t="str">
        <f>IFERROR(VLOOKUP($I332,DATA_Contracts!$A$2:$I$150,6,FALSE),"")</f>
        <v>Civilians</v>
      </c>
      <c r="G332" s="29">
        <f>IFERROR(VLOOKUP($I332,DATA_Contracts!$A$2:$I$150,2,FALSE),"")</f>
        <v>940314049</v>
      </c>
      <c r="H332" s="29" t="str">
        <f>IFERROR(VLOOKUP($I332,DATA_Contracts!$A$2:$I$150,3,FALSE),"")</f>
        <v>Terror Inc.</v>
      </c>
      <c r="I332" s="24">
        <v>940194177</v>
      </c>
      <c r="J332" s="29" t="str">
        <f>IFERROR(VLOOKUP($I332,DATA_Contracts!$A$2:$I$150,3,FALSE),"")</f>
        <v>Terror Inc.</v>
      </c>
      <c r="K332" s="29" t="str">
        <f>IFERROR(VLOOKUP($I332,DATA_Contracts!$A$2:$I$150,7,FALSE),"")</f>
        <v>2. World Security</v>
      </c>
      <c r="L332" s="29" t="str">
        <f>IFERROR(VLOOKUP($I332,DATA_Contracts!$A$2:$I$150,8,FALSE),"")</f>
        <v>Security</v>
      </c>
      <c r="M332" s="29" t="str">
        <f>IFERROR(VLOOKUP($I332,DATA_Contracts!$A$2:$I$81,9,FALSE),"")</f>
        <v>Captain America</v>
      </c>
      <c r="N332" s="23">
        <f t="shared" ca="1" si="62"/>
        <v>18</v>
      </c>
      <c r="O332" s="15">
        <f ca="1">DATA[[#This Row],[Revenue Plan]]*(RANDBETWEEN(5,50)/100)</f>
        <v>3.78</v>
      </c>
      <c r="P332" s="29">
        <f t="shared" ca="1" si="67"/>
        <v>0.21</v>
      </c>
      <c r="Q332" s="24">
        <v>5.0692358398073702</v>
      </c>
      <c r="R332" s="24">
        <v>1.3452811922894521</v>
      </c>
      <c r="S332" s="29">
        <f t="shared" si="68"/>
        <v>0.26538145685101378</v>
      </c>
      <c r="T332" s="29">
        <f t="shared" ca="1" si="65"/>
        <v>-12.930764160192631</v>
      </c>
      <c r="U332" s="29">
        <f t="shared" ca="1" si="66"/>
        <v>-2.4347188077105475</v>
      </c>
    </row>
    <row r="333" spans="1:21" x14ac:dyDescent="0.25">
      <c r="A333" s="29" t="str">
        <f>_xlfn.SWITCH('Landing View'!$I$2,$F$1,F333,$K$1,K333,$L$1,L333,$M$1,M333)</f>
        <v>Vision</v>
      </c>
      <c r="B333" s="24" t="s">
        <v>13</v>
      </c>
      <c r="C333" s="25">
        <v>44470</v>
      </c>
      <c r="D333" s="23">
        <f>IFERROR(VLOOKUP($I333,DATA_Contracts!$A$2:$I$150,4,FALSE),"")</f>
        <v>13605106</v>
      </c>
      <c r="E333" s="23" t="str">
        <f>IFERROR(VLOOKUP($I333,DATA_Contracts!$A$2:$I$150,5,FALSE),"")</f>
        <v>US Government</v>
      </c>
      <c r="F333" s="23" t="str">
        <f>IFERROR(VLOOKUP($I333,DATA_Contracts!$A$2:$I$150,6,FALSE),"")</f>
        <v>Government</v>
      </c>
      <c r="G333" s="29">
        <f>IFERROR(VLOOKUP($I333,DATA_Contracts!$A$2:$I$150,2,FALSE),"")</f>
        <v>940294522</v>
      </c>
      <c r="H333" s="29" t="str">
        <f>IFERROR(VLOOKUP($I333,DATA_Contracts!$A$2:$I$150,3,FALSE),"")</f>
        <v>Legion Of Galactic Guardians 2099 (Amalgam Comics)</v>
      </c>
      <c r="I333" s="24">
        <v>940294522</v>
      </c>
      <c r="J333" s="29" t="str">
        <f>IFERROR(VLOOKUP($I333,DATA_Contracts!$A$2:$I$150,3,FALSE),"")</f>
        <v>Legion Of Galactic Guardians 2099 (Amalgam Comics)</v>
      </c>
      <c r="K333" s="29" t="str">
        <f>IFERROR(VLOOKUP($I333,DATA_Contracts!$A$2:$I$150,7,FALSE),"")</f>
        <v>3. Dethrone tyranny</v>
      </c>
      <c r="L333" s="29" t="str">
        <f>IFERROR(VLOOKUP($I333,DATA_Contracts!$A$2:$I$150,8,FALSE),"")</f>
        <v>Political</v>
      </c>
      <c r="M333" s="29" t="str">
        <f>IFERROR(VLOOKUP($I333,DATA_Contracts!$A$2:$I$81,9,FALSE),"")</f>
        <v>Vision</v>
      </c>
      <c r="N333" s="23">
        <f t="shared" ca="1" si="62"/>
        <v>24</v>
      </c>
      <c r="O333" s="15">
        <f ca="1">DATA[[#This Row],[Revenue Plan]]*(RANDBETWEEN(5,50)/100)</f>
        <v>10.32</v>
      </c>
      <c r="P333" s="29">
        <f t="shared" ca="1" si="67"/>
        <v>0.43</v>
      </c>
      <c r="Q333" s="24">
        <v>46.321697307291707</v>
      </c>
      <c r="R333" s="24">
        <v>9.8159006498169319</v>
      </c>
      <c r="S333" s="29">
        <f t="shared" si="68"/>
        <v>0.21190718864854219</v>
      </c>
      <c r="T333" s="29">
        <f t="shared" ca="1" si="65"/>
        <v>22.321697307291707</v>
      </c>
      <c r="U333" s="29">
        <f t="shared" ca="1" si="66"/>
        <v>-0.5040993501830684</v>
      </c>
    </row>
    <row r="334" spans="1:21" x14ac:dyDescent="0.25">
      <c r="A334" s="29" t="str">
        <f>_xlfn.SWITCH('Landing View'!$I$2,$F$1,F334,$K$1,K334,$L$1,L334,$M$1,M334)</f>
        <v>Other</v>
      </c>
      <c r="B334" s="24" t="s">
        <v>13</v>
      </c>
      <c r="C334" s="25">
        <v>44470</v>
      </c>
      <c r="D334" s="23">
        <f>IFERROR(VLOOKUP($I334,DATA_Contracts!$A$2:$I$150,4,FALSE),"")</f>
        <v>10051562</v>
      </c>
      <c r="E334" s="23" t="str">
        <f>IFERROR(VLOOKUP($I334,DATA_Contracts!$A$2:$I$150,5,FALSE),"")</f>
        <v>EU Government</v>
      </c>
      <c r="F334" s="23" t="str">
        <f>IFERROR(VLOOKUP($I334,DATA_Contracts!$A$2:$I$150,6,FALSE),"")</f>
        <v>Europe</v>
      </c>
      <c r="G334" s="29">
        <f>IFERROR(VLOOKUP($I334,DATA_Contracts!$A$2:$I$150,2,FALSE),"")</f>
        <v>940350068</v>
      </c>
      <c r="H334" s="29" t="str">
        <f>IFERROR(VLOOKUP($I334,DATA_Contracts!$A$2:$I$150,3,FALSE),"")</f>
        <v>The Initiative</v>
      </c>
      <c r="I334" s="24">
        <v>940350068</v>
      </c>
      <c r="J334" s="29" t="str">
        <f>IFERROR(VLOOKUP($I334,DATA_Contracts!$A$2:$I$150,3,FALSE),"")</f>
        <v>The Initiative</v>
      </c>
      <c r="K334" s="29" t="str">
        <f>IFERROR(VLOOKUP($I334,DATA_Contracts!$A$2:$I$150,7,FALSE),"")</f>
        <v>2. World Security</v>
      </c>
      <c r="L334" s="29" t="str">
        <f>IFERROR(VLOOKUP($I334,DATA_Contracts!$A$2:$I$150,8,FALSE),"")</f>
        <v>Security</v>
      </c>
      <c r="M334" s="29" t="str">
        <f>IFERROR(VLOOKUP($I334,DATA_Contracts!$A$2:$I$81,9,FALSE),"")</f>
        <v>Other</v>
      </c>
      <c r="N334" s="23">
        <f t="shared" ca="1" si="62"/>
        <v>15</v>
      </c>
      <c r="O334" s="15">
        <f ca="1">DATA[[#This Row],[Revenue Plan]]*(RANDBETWEEN(5,50)/100)</f>
        <v>6.75</v>
      </c>
      <c r="P334" s="29">
        <f t="shared" ca="1" si="67"/>
        <v>0.45</v>
      </c>
      <c r="Q334" s="24">
        <v>0</v>
      </c>
      <c r="R334" s="24">
        <v>-1.0000000000000001E-5</v>
      </c>
      <c r="S334" s="29">
        <f t="shared" si="68"/>
        <v>0</v>
      </c>
      <c r="T334" s="29">
        <f t="shared" ca="1" si="65"/>
        <v>-15</v>
      </c>
      <c r="U334" s="29">
        <f t="shared" ca="1" si="66"/>
        <v>-6.7500099999999996</v>
      </c>
    </row>
    <row r="335" spans="1:21" x14ac:dyDescent="0.25">
      <c r="A335" s="29" t="str">
        <f>_xlfn.SWITCH('Landing View'!$I$2,$F$1,F335,$K$1,K335,$L$1,L335,$M$1,M335)</f>
        <v>Captain America</v>
      </c>
      <c r="B335" s="24" t="s">
        <v>13</v>
      </c>
      <c r="C335" s="25">
        <v>44470</v>
      </c>
      <c r="D335" s="23">
        <f>IFERROR(VLOOKUP($I335,DATA_Contracts!$A$2:$I$150,4,FALSE),"")</f>
        <v>20028782</v>
      </c>
      <c r="E335" s="23" t="str">
        <f>IFERROR(VLOOKUP($I335,DATA_Contracts!$A$2:$I$150,5,FALSE),"")</f>
        <v>Earth Civilians</v>
      </c>
      <c r="F335" s="23" t="str">
        <f>IFERROR(VLOOKUP($I335,DATA_Contracts!$A$2:$I$150,6,FALSE),"")</f>
        <v>Civilians</v>
      </c>
      <c r="G335" s="29">
        <f>IFERROR(VLOOKUP($I335,DATA_Contracts!$A$2:$I$150,2,FALSE),"")</f>
        <v>940314339</v>
      </c>
      <c r="H335" s="29" t="str">
        <f>IFERROR(VLOOKUP($I335,DATA_Contracts!$A$2:$I$150,3,FALSE),"")</f>
        <v>Lebeau Clan</v>
      </c>
      <c r="I335" s="24">
        <v>940336783</v>
      </c>
      <c r="J335" s="29" t="str">
        <f>IFERROR(VLOOKUP($I335,DATA_Contracts!$A$2:$I$150,3,FALSE),"")</f>
        <v>Lebeau Clan</v>
      </c>
      <c r="K335" s="29" t="str">
        <f>IFERROR(VLOOKUP($I335,DATA_Contracts!$A$2:$I$150,7,FALSE),"")</f>
        <v>2. World Security</v>
      </c>
      <c r="L335" s="29" t="str">
        <f>IFERROR(VLOOKUP($I335,DATA_Contracts!$A$2:$I$150,8,FALSE),"")</f>
        <v>Security</v>
      </c>
      <c r="M335" s="29" t="str">
        <f>IFERROR(VLOOKUP($I335,DATA_Contracts!$A$2:$I$81,9,FALSE),"")</f>
        <v>Captain America</v>
      </c>
      <c r="N335" s="23">
        <f t="shared" ca="1" si="62"/>
        <v>24</v>
      </c>
      <c r="O335" s="15">
        <f ca="1">DATA[[#This Row],[Revenue Plan]]*(RANDBETWEEN(5,50)/100)</f>
        <v>5.76</v>
      </c>
      <c r="P335" s="29">
        <f t="shared" ca="1" si="67"/>
        <v>0.24</v>
      </c>
      <c r="Q335" s="24">
        <v>78.135083753642249</v>
      </c>
      <c r="R335" s="24">
        <v>15.928850009947572</v>
      </c>
      <c r="S335" s="29">
        <f t="shared" si="68"/>
        <v>0.20386296711693297</v>
      </c>
      <c r="T335" s="29">
        <f t="shared" ca="1" si="65"/>
        <v>54.135083753642249</v>
      </c>
      <c r="U335" s="29">
        <f t="shared" ca="1" si="66"/>
        <v>10.168850009947572</v>
      </c>
    </row>
    <row r="336" spans="1:21" x14ac:dyDescent="0.25">
      <c r="A336" s="29" t="str">
        <f>_xlfn.SWITCH('Landing View'!$I$2,$F$1,F336,$K$1,K336,$L$1,L336,$M$1,M336)</f>
        <v>Hawkeye</v>
      </c>
      <c r="B336" s="24" t="s">
        <v>13</v>
      </c>
      <c r="C336" s="25">
        <v>44470</v>
      </c>
      <c r="D336" s="23">
        <f>IFERROR(VLOOKUP($I336,DATA_Contracts!$A$2:$I$150,4,FALSE),"")</f>
        <v>7951124</v>
      </c>
      <c r="E336" s="23" t="str">
        <f>IFERROR(VLOOKUP($I336,DATA_Contracts!$A$2:$I$150,5,FALSE),"")</f>
        <v>Secret Organizations</v>
      </c>
      <c r="F336" s="23" t="str">
        <f>IFERROR(VLOOKUP($I336,DATA_Contracts!$A$2:$I$150,6,FALSE),"")</f>
        <v>Organization</v>
      </c>
      <c r="G336" s="29">
        <f>IFERROR(VLOOKUP($I336,DATA_Contracts!$A$2:$I$150,2,FALSE),"")</f>
        <v>940286480</v>
      </c>
      <c r="H336" s="29" t="str">
        <f>IFERROR(VLOOKUP($I336,DATA_Contracts!$A$2:$I$150,3,FALSE),"")</f>
        <v>Lizard Men</v>
      </c>
      <c r="I336" s="24">
        <v>940286480</v>
      </c>
      <c r="J336" s="29" t="str">
        <f>IFERROR(VLOOKUP($I336,DATA_Contracts!$A$2:$I$150,3,FALSE),"")</f>
        <v>Lizard Men</v>
      </c>
      <c r="K336" s="29" t="str">
        <f>IFERROR(VLOOKUP($I336,DATA_Contracts!$A$2:$I$150,7,FALSE),"")</f>
        <v>4. Defensive Services</v>
      </c>
      <c r="L336" s="29" t="str">
        <f>IFERROR(VLOOKUP($I336,DATA_Contracts!$A$2:$I$150,8,FALSE),"")</f>
        <v>Security</v>
      </c>
      <c r="M336" s="29" t="str">
        <f>IFERROR(VLOOKUP($I336,DATA_Contracts!$A$2:$I$81,9,FALSE),"")</f>
        <v>Hawkeye</v>
      </c>
      <c r="N336" s="23">
        <f t="shared" ca="1" si="62"/>
        <v>24</v>
      </c>
      <c r="O336" s="15">
        <f ca="1">DATA[[#This Row],[Revenue Plan]]*(RANDBETWEEN(5,50)/100)</f>
        <v>11.040000000000001</v>
      </c>
      <c r="P336" s="29">
        <f t="shared" ca="1" si="67"/>
        <v>0.46</v>
      </c>
      <c r="Q336" s="24">
        <v>0</v>
      </c>
      <c r="R336" s="24">
        <v>0</v>
      </c>
      <c r="S336" s="29">
        <f t="shared" si="68"/>
        <v>0</v>
      </c>
      <c r="T336" s="29">
        <f t="shared" ca="1" si="65"/>
        <v>-24</v>
      </c>
      <c r="U336" s="29">
        <f t="shared" ca="1" si="66"/>
        <v>-11.040000000000001</v>
      </c>
    </row>
    <row r="337" spans="1:21" x14ac:dyDescent="0.25">
      <c r="A337" s="29" t="str">
        <f>_xlfn.SWITCH('Landing View'!$I$2,$F$1,F337,$K$1,K337,$L$1,L337,$M$1,M337)</f>
        <v>Thor</v>
      </c>
      <c r="B337" s="24" t="s">
        <v>13</v>
      </c>
      <c r="C337" s="25">
        <v>44470</v>
      </c>
      <c r="D337" s="23">
        <f>IFERROR(VLOOKUP($I337,DATA_Contracts!$A$2:$I$150,4,FALSE),"")</f>
        <v>10058140</v>
      </c>
      <c r="E337" s="23" t="str">
        <f>IFERROR(VLOOKUP($I337,DATA_Contracts!$A$2:$I$150,5,FALSE),"")</f>
        <v>EU Government</v>
      </c>
      <c r="F337" s="23" t="str">
        <f>IFERROR(VLOOKUP($I337,DATA_Contracts!$A$2:$I$150,6,FALSE),"")</f>
        <v>Europe</v>
      </c>
      <c r="G337" s="29">
        <f>IFERROR(VLOOKUP($I337,DATA_Contracts!$A$2:$I$150,2,FALSE),"")</f>
        <v>940251254</v>
      </c>
      <c r="H337" s="29" t="str">
        <f>IFERROR(VLOOKUP($I337,DATA_Contracts!$A$2:$I$150,3,FALSE),"")</f>
        <v>People's Defense Force</v>
      </c>
      <c r="I337" s="24">
        <v>940251133</v>
      </c>
      <c r="J337" s="29" t="str">
        <f>IFERROR(VLOOKUP($I337,DATA_Contracts!$A$2:$I$150,3,FALSE),"")</f>
        <v>People's Defense Force</v>
      </c>
      <c r="K337" s="29" t="str">
        <f>IFERROR(VLOOKUP($I337,DATA_Contracts!$A$2:$I$150,7,FALSE),"")</f>
        <v>1. Friendly Neighborhood service</v>
      </c>
      <c r="L337" s="29" t="str">
        <f>IFERROR(VLOOKUP($I337,DATA_Contracts!$A$2:$I$150,8,FALSE),"")</f>
        <v>Political</v>
      </c>
      <c r="M337" s="29" t="str">
        <f>IFERROR(VLOOKUP($I337,DATA_Contracts!$A$2:$I$81,9,FALSE),"")</f>
        <v>Thor</v>
      </c>
      <c r="N337" s="23">
        <f t="shared" ca="1" si="62"/>
        <v>9</v>
      </c>
      <c r="O337" s="15">
        <f ca="1">DATA[[#This Row],[Revenue Plan]]*(RANDBETWEEN(5,50)/100)</f>
        <v>3.15</v>
      </c>
      <c r="P337" s="29">
        <f t="shared" ca="1" si="67"/>
        <v>0.35</v>
      </c>
      <c r="Q337" s="24">
        <v>127.65407873333884</v>
      </c>
      <c r="R337" s="24">
        <v>22.990589042504478</v>
      </c>
      <c r="S337" s="29">
        <f t="shared" si="68"/>
        <v>0.18010070082077315</v>
      </c>
      <c r="T337" s="29">
        <f t="shared" ca="1" si="65"/>
        <v>118.65407873333884</v>
      </c>
      <c r="U337" s="29">
        <f t="shared" ca="1" si="66"/>
        <v>19.84058904250448</v>
      </c>
    </row>
    <row r="338" spans="1:21" x14ac:dyDescent="0.25">
      <c r="A338" s="29" t="str">
        <f>_xlfn.SWITCH('Landing View'!$I$2,$F$1,F338,$K$1,K338,$L$1,L338,$M$1,M338)</f>
        <v>Black Widow</v>
      </c>
      <c r="B338" s="24" t="s">
        <v>13</v>
      </c>
      <c r="C338" s="25">
        <v>44470</v>
      </c>
      <c r="D338" s="23">
        <f>IFERROR(VLOOKUP($I338,DATA_Contracts!$A$2:$I$150,4,FALSE),"")</f>
        <v>13605106</v>
      </c>
      <c r="E338" s="23" t="str">
        <f>IFERROR(VLOOKUP($I338,DATA_Contracts!$A$2:$I$150,5,FALSE),"")</f>
        <v>US Government</v>
      </c>
      <c r="F338" s="23" t="str">
        <f>IFERROR(VLOOKUP($I338,DATA_Contracts!$A$2:$I$150,6,FALSE),"")</f>
        <v>Government</v>
      </c>
      <c r="G338" s="29">
        <f>IFERROR(VLOOKUP($I338,DATA_Contracts!$A$2:$I$150,2,FALSE),"")</f>
        <v>940340766</v>
      </c>
      <c r="H338" s="29" t="str">
        <f>IFERROR(VLOOKUP($I338,DATA_Contracts!$A$2:$I$150,3,FALSE),"")</f>
        <v>Maggia</v>
      </c>
      <c r="I338" s="24">
        <v>940340766</v>
      </c>
      <c r="J338" s="29" t="str">
        <f>IFERROR(VLOOKUP($I338,DATA_Contracts!$A$2:$I$150,3,FALSE),"")</f>
        <v>Maggia</v>
      </c>
      <c r="K338" s="29" t="str">
        <f>IFERROR(VLOOKUP($I338,DATA_Contracts!$A$2:$I$150,7,FALSE),"")</f>
        <v>3. Dethrone tyranny</v>
      </c>
      <c r="L338" s="29" t="str">
        <f>IFERROR(VLOOKUP($I338,DATA_Contracts!$A$2:$I$150,8,FALSE),"")</f>
        <v>Political</v>
      </c>
      <c r="M338" s="29" t="str">
        <f>IFERROR(VLOOKUP($I338,DATA_Contracts!$A$2:$I$81,9,FALSE),"")</f>
        <v>Black Widow</v>
      </c>
      <c r="N338" s="23">
        <f t="shared" ca="1" si="62"/>
        <v>21</v>
      </c>
      <c r="O338" s="15">
        <f ca="1">DATA[[#This Row],[Revenue Plan]]*(RANDBETWEEN(5,50)/100)</f>
        <v>3.99</v>
      </c>
      <c r="P338" s="29">
        <f t="shared" ca="1" si="67"/>
        <v>0.19</v>
      </c>
      <c r="Q338" s="24">
        <v>0</v>
      </c>
      <c r="R338" s="24">
        <v>-1.0707640457326999</v>
      </c>
      <c r="S338" s="29">
        <f t="shared" si="68"/>
        <v>0</v>
      </c>
      <c r="T338" s="29">
        <f t="shared" ca="1" si="65"/>
        <v>-21</v>
      </c>
      <c r="U338" s="29">
        <f t="shared" ca="1" si="66"/>
        <v>-5.0607640457327001</v>
      </c>
    </row>
    <row r="339" spans="1:21" x14ac:dyDescent="0.25">
      <c r="A339" s="29" t="str">
        <f>_xlfn.SWITCH('Landing View'!$I$2,$F$1,F339,$K$1,K339,$L$1,L339,$M$1,M339)</f>
        <v>Hawkeye</v>
      </c>
      <c r="B339" s="24" t="s">
        <v>13</v>
      </c>
      <c r="C339" s="25">
        <v>44470</v>
      </c>
      <c r="D339" s="23">
        <f>IFERROR(VLOOKUP($I339,DATA_Contracts!$A$2:$I$150,4,FALSE),"")</f>
        <v>7951124</v>
      </c>
      <c r="E339" s="23" t="str">
        <f>IFERROR(VLOOKUP($I339,DATA_Contracts!$A$2:$I$150,5,FALSE),"")</f>
        <v>Secret Organizations</v>
      </c>
      <c r="F339" s="23" t="str">
        <f>IFERROR(VLOOKUP($I339,DATA_Contracts!$A$2:$I$150,6,FALSE),"")</f>
        <v>Organization</v>
      </c>
      <c r="G339" s="29">
        <f>IFERROR(VLOOKUP($I339,DATA_Contracts!$A$2:$I$150,2,FALSE),"")</f>
        <v>940295318</v>
      </c>
      <c r="H339" s="29" t="str">
        <f>IFERROR(VLOOKUP($I339,DATA_Contracts!$A$2:$I$150,3,FALSE),"")</f>
        <v>Contingency</v>
      </c>
      <c r="I339" s="24">
        <v>940295318</v>
      </c>
      <c r="J339" s="29" t="str">
        <f>IFERROR(VLOOKUP($I339,DATA_Contracts!$A$2:$I$150,3,FALSE),"")</f>
        <v>Contingency</v>
      </c>
      <c r="K339" s="29" t="str">
        <f>IFERROR(VLOOKUP($I339,DATA_Contracts!$A$2:$I$150,7,FALSE),"")</f>
        <v>4. Defensive Services</v>
      </c>
      <c r="L339" s="29" t="str">
        <f>IFERROR(VLOOKUP($I339,DATA_Contracts!$A$2:$I$150,8,FALSE),"")</f>
        <v>Security</v>
      </c>
      <c r="M339" s="29" t="str">
        <f>IFERROR(VLOOKUP($I339,DATA_Contracts!$A$2:$I$81,9,FALSE),"")</f>
        <v>Hawkeye</v>
      </c>
      <c r="N339" s="23">
        <f t="shared" ca="1" si="62"/>
        <v>21</v>
      </c>
      <c r="O339" s="15">
        <f ca="1">DATA[[#This Row],[Revenue Plan]]*(RANDBETWEEN(5,50)/100)</f>
        <v>6.9300000000000006</v>
      </c>
      <c r="P339" s="29">
        <f t="shared" ca="1" si="67"/>
        <v>0.33</v>
      </c>
      <c r="Q339" s="24">
        <v>2.7354796241601331</v>
      </c>
      <c r="R339" s="24">
        <v>2.8733914121601329</v>
      </c>
      <c r="S339" s="29">
        <f t="shared" si="68"/>
        <v>1.0504159441664065</v>
      </c>
      <c r="T339" s="29">
        <f t="shared" ca="1" si="65"/>
        <v>-18.264520375839865</v>
      </c>
      <c r="U339" s="29">
        <f t="shared" ca="1" si="66"/>
        <v>-4.0566085878398681</v>
      </c>
    </row>
    <row r="340" spans="1:21" x14ac:dyDescent="0.25">
      <c r="A340" s="29" t="str">
        <f>_xlfn.SWITCH('Landing View'!$I$2,$F$1,F340,$K$1,K340,$L$1,L340,$M$1,M340)</f>
        <v>Other</v>
      </c>
      <c r="B340" s="24" t="s">
        <v>13</v>
      </c>
      <c r="C340" s="25">
        <v>44470</v>
      </c>
      <c r="D340" s="23">
        <f>IFERROR(VLOOKUP($I340,DATA_Contracts!$A$2:$I$150,4,FALSE),"")</f>
        <v>20028782</v>
      </c>
      <c r="E340" s="23" t="str">
        <f>IFERROR(VLOOKUP($I340,DATA_Contracts!$A$2:$I$150,5,FALSE),"")</f>
        <v>Earth Civilians</v>
      </c>
      <c r="F340" s="23" t="str">
        <f>IFERROR(VLOOKUP($I340,DATA_Contracts!$A$2:$I$150,6,FALSE),"")</f>
        <v>Civilians</v>
      </c>
      <c r="G340" s="29">
        <f>IFERROR(VLOOKUP($I340,DATA_Contracts!$A$2:$I$150,2,FALSE),"")</f>
        <v>940124156</v>
      </c>
      <c r="H340" s="29" t="str">
        <f>IFERROR(VLOOKUP($I340,DATA_Contracts!$A$2:$I$150,3,FALSE),"")</f>
        <v>TNTNT (Ultraverse)</v>
      </c>
      <c r="I340" s="24">
        <v>940124156</v>
      </c>
      <c r="J340" s="29" t="str">
        <f>IFERROR(VLOOKUP($I340,DATA_Contracts!$A$2:$I$150,3,FALSE),"")</f>
        <v>TNTNT (Ultraverse)</v>
      </c>
      <c r="K340" s="29" t="str">
        <f>IFERROR(VLOOKUP($I340,DATA_Contracts!$A$2:$I$150,7,FALSE),"")</f>
        <v>2. World Security</v>
      </c>
      <c r="L340" s="29" t="str">
        <f>IFERROR(VLOOKUP($I340,DATA_Contracts!$A$2:$I$150,8,FALSE),"")</f>
        <v>Security</v>
      </c>
      <c r="M340" s="29" t="str">
        <f>IFERROR(VLOOKUP($I340,DATA_Contracts!$A$2:$I$81,9,FALSE),"")</f>
        <v>Other</v>
      </c>
      <c r="N340" s="23">
        <f t="shared" ca="1" si="62"/>
        <v>9</v>
      </c>
      <c r="O340" s="15">
        <f ca="1">DATA[[#This Row],[Revenue Plan]]*(RANDBETWEEN(5,50)/100)</f>
        <v>2.16</v>
      </c>
      <c r="P340" s="29">
        <f t="shared" ca="1" si="67"/>
        <v>0.24000000000000002</v>
      </c>
      <c r="Q340" s="24">
        <v>0</v>
      </c>
      <c r="R340" s="24">
        <v>0</v>
      </c>
      <c r="S340" s="29">
        <f t="shared" si="68"/>
        <v>0</v>
      </c>
      <c r="T340" s="29">
        <f t="shared" ca="1" si="65"/>
        <v>-9</v>
      </c>
      <c r="U340" s="29">
        <f t="shared" ca="1" si="66"/>
        <v>-2.16</v>
      </c>
    </row>
    <row r="341" spans="1:21" x14ac:dyDescent="0.25">
      <c r="A341" s="29" t="str">
        <f>_xlfn.SWITCH('Landing View'!$I$2,$F$1,F341,$K$1,K341,$L$1,L341,$M$1,M341)</f>
        <v>Captain America</v>
      </c>
      <c r="B341" s="24" t="s">
        <v>13</v>
      </c>
      <c r="C341" s="25">
        <v>44470</v>
      </c>
      <c r="D341" s="23">
        <f>IFERROR(VLOOKUP($I341,DATA_Contracts!$A$2:$I$150,4,FALSE),"")</f>
        <v>7951124</v>
      </c>
      <c r="E341" s="23" t="str">
        <f>IFERROR(VLOOKUP($I341,DATA_Contracts!$A$2:$I$150,5,FALSE),"")</f>
        <v>Secret Organizations</v>
      </c>
      <c r="F341" s="23" t="str">
        <f>IFERROR(VLOOKUP($I341,DATA_Contracts!$A$2:$I$150,6,FALSE),"")</f>
        <v>Organization</v>
      </c>
      <c r="G341" s="29">
        <f>IFERROR(VLOOKUP($I341,DATA_Contracts!$A$2:$I$150,2,FALSE),"")</f>
        <v>940309358</v>
      </c>
      <c r="H341" s="29" t="str">
        <f>IFERROR(VLOOKUP($I341,DATA_Contracts!$A$2:$I$150,3,FALSE),"")</f>
        <v>Femme Fatales</v>
      </c>
      <c r="I341" s="24">
        <v>940309358</v>
      </c>
      <c r="J341" s="29" t="str">
        <f>IFERROR(VLOOKUP($I341,DATA_Contracts!$A$2:$I$150,3,FALSE),"")</f>
        <v>Femme Fatales</v>
      </c>
      <c r="K341" s="29" t="str">
        <f>IFERROR(VLOOKUP($I341,DATA_Contracts!$A$2:$I$150,7,FALSE),"")</f>
        <v>5. Offensive Services</v>
      </c>
      <c r="L341" s="29" t="str">
        <f>IFERROR(VLOOKUP($I341,DATA_Contracts!$A$2:$I$150,8,FALSE),"")</f>
        <v>Political</v>
      </c>
      <c r="M341" s="29" t="str">
        <f>IFERROR(VLOOKUP($I341,DATA_Contracts!$A$2:$I$81,9,FALSE),"")</f>
        <v>Captain America</v>
      </c>
      <c r="N341" s="23">
        <f t="shared" ca="1" si="62"/>
        <v>12</v>
      </c>
      <c r="O341" s="15">
        <f ca="1">DATA[[#This Row],[Revenue Plan]]*(RANDBETWEEN(5,50)/100)</f>
        <v>5.5200000000000005</v>
      </c>
      <c r="P341" s="29">
        <f t="shared" ca="1" si="67"/>
        <v>0.46</v>
      </c>
      <c r="Q341" s="24">
        <v>0</v>
      </c>
      <c r="R341" s="24">
        <v>0</v>
      </c>
      <c r="S341" s="29">
        <f t="shared" si="68"/>
        <v>0</v>
      </c>
      <c r="T341" s="29">
        <f t="shared" ca="1" si="65"/>
        <v>-12</v>
      </c>
      <c r="U341" s="29">
        <f t="shared" ca="1" si="66"/>
        <v>-5.5200000000000005</v>
      </c>
    </row>
    <row r="342" spans="1:21" x14ac:dyDescent="0.25">
      <c r="A342" s="29" t="str">
        <f>_xlfn.SWITCH('Landing View'!$I$2,$F$1,F342,$K$1,K342,$L$1,L342,$M$1,M342)</f>
        <v>Hawkeye</v>
      </c>
      <c r="B342" s="24" t="s">
        <v>13</v>
      </c>
      <c r="C342" s="25">
        <v>44470</v>
      </c>
      <c r="D342" s="23">
        <f>IFERROR(VLOOKUP($I342,DATA_Contracts!$A$2:$I$150,4,FALSE),"")</f>
        <v>10051562</v>
      </c>
      <c r="E342" s="23" t="str">
        <f>IFERROR(VLOOKUP($I342,DATA_Contracts!$A$2:$I$150,5,FALSE),"")</f>
        <v>EU Government</v>
      </c>
      <c r="F342" s="23" t="str">
        <f>IFERROR(VLOOKUP($I342,DATA_Contracts!$A$2:$I$150,6,FALSE),"")</f>
        <v>Europe</v>
      </c>
      <c r="G342" s="29">
        <f>IFERROR(VLOOKUP($I342,DATA_Contracts!$A$2:$I$150,2,FALSE),"")</f>
        <v>940304772</v>
      </c>
      <c r="H342" s="29" t="str">
        <f>IFERROR(VLOOKUP($I342,DATA_Contracts!$A$2:$I$150,3,FALSE),"")</f>
        <v>Warwolves</v>
      </c>
      <c r="I342" s="24">
        <v>940304772</v>
      </c>
      <c r="J342" s="29" t="str">
        <f>IFERROR(VLOOKUP($I342,DATA_Contracts!$A$2:$I$150,3,FALSE),"")</f>
        <v>Warwolves</v>
      </c>
      <c r="K342" s="29" t="str">
        <f>IFERROR(VLOOKUP($I342,DATA_Contracts!$A$2:$I$150,7,FALSE),"")</f>
        <v>1. Friendly Neighborhood service</v>
      </c>
      <c r="L342" s="29" t="str">
        <f>IFERROR(VLOOKUP($I342,DATA_Contracts!$A$2:$I$150,8,FALSE),"")</f>
        <v>Political</v>
      </c>
      <c r="M342" s="29" t="str">
        <f>IFERROR(VLOOKUP($I342,DATA_Contracts!$A$2:$I$81,9,FALSE),"")</f>
        <v>Hawkeye</v>
      </c>
      <c r="N342" s="23">
        <f t="shared" ca="1" si="62"/>
        <v>20</v>
      </c>
      <c r="O342" s="15">
        <f ca="1">DATA[[#This Row],[Revenue Plan]]*(RANDBETWEEN(5,50)/100)</f>
        <v>1.4000000000000001</v>
      </c>
      <c r="P342" s="29">
        <f t="shared" ca="1" si="67"/>
        <v>7.0000000000000007E-2</v>
      </c>
      <c r="Q342" s="24">
        <v>0</v>
      </c>
      <c r="R342" s="24">
        <v>0</v>
      </c>
      <c r="S342" s="29">
        <f t="shared" si="68"/>
        <v>0</v>
      </c>
      <c r="T342" s="29">
        <f t="shared" ca="1" si="65"/>
        <v>-20</v>
      </c>
      <c r="U342" s="29">
        <f t="shared" ca="1" si="66"/>
        <v>-1.4000000000000001</v>
      </c>
    </row>
    <row r="343" spans="1:21" x14ac:dyDescent="0.25">
      <c r="A343" s="29" t="str">
        <f>_xlfn.SWITCH('Landing View'!$I$2,$F$1,F343,$K$1,K343,$L$1,L343,$M$1,M343)</f>
        <v>Other</v>
      </c>
      <c r="B343" s="24" t="s">
        <v>13</v>
      </c>
      <c r="C343" s="25">
        <v>44470</v>
      </c>
      <c r="D343" s="23">
        <f>IFERROR(VLOOKUP($I343,DATA_Contracts!$A$2:$I$150,4,FALSE),"")</f>
        <v>20028782</v>
      </c>
      <c r="E343" s="23" t="str">
        <f>IFERROR(VLOOKUP($I343,DATA_Contracts!$A$2:$I$150,5,FALSE),"")</f>
        <v>Earth Civilians</v>
      </c>
      <c r="F343" s="23" t="str">
        <f>IFERROR(VLOOKUP($I343,DATA_Contracts!$A$2:$I$150,6,FALSE),"")</f>
        <v>Civilians</v>
      </c>
      <c r="G343" s="29">
        <f>IFERROR(VLOOKUP($I343,DATA_Contracts!$A$2:$I$150,2,FALSE),"")</f>
        <v>940166390</v>
      </c>
      <c r="H343" s="29" t="str">
        <f>IFERROR(VLOOKUP($I343,DATA_Contracts!$A$2:$I$150,3,FALSE),"")</f>
        <v>Liberators</v>
      </c>
      <c r="I343" s="24">
        <v>940166390</v>
      </c>
      <c r="J343" s="29" t="str">
        <f>IFERROR(VLOOKUP($I343,DATA_Contracts!$A$2:$I$150,3,FALSE),"")</f>
        <v>Liberators</v>
      </c>
      <c r="K343" s="29" t="str">
        <f>IFERROR(VLOOKUP($I343,DATA_Contracts!$A$2:$I$150,7,FALSE),"")</f>
        <v>2. World Security</v>
      </c>
      <c r="L343" s="29" t="str">
        <f>IFERROR(VLOOKUP($I343,DATA_Contracts!$A$2:$I$150,8,FALSE),"")</f>
        <v>Security</v>
      </c>
      <c r="M343" s="29" t="str">
        <f>IFERROR(VLOOKUP($I343,DATA_Contracts!$A$2:$I$81,9,FALSE),"")</f>
        <v>Other</v>
      </c>
      <c r="N343" s="23">
        <f t="shared" ca="1" si="62"/>
        <v>18</v>
      </c>
      <c r="O343" s="15">
        <f ca="1">DATA[[#This Row],[Revenue Plan]]*(RANDBETWEEN(5,50)/100)</f>
        <v>7.92</v>
      </c>
      <c r="P343" s="29">
        <f t="shared" ca="1" si="67"/>
        <v>0.44</v>
      </c>
      <c r="Q343" s="24">
        <v>0</v>
      </c>
      <c r="R343" s="24">
        <v>0</v>
      </c>
      <c r="S343" s="29">
        <f t="shared" si="68"/>
        <v>0</v>
      </c>
      <c r="T343" s="29">
        <f t="shared" ca="1" si="65"/>
        <v>-18</v>
      </c>
      <c r="U343" s="29">
        <f t="shared" ca="1" si="66"/>
        <v>-7.92</v>
      </c>
    </row>
    <row r="344" spans="1:21" x14ac:dyDescent="0.25">
      <c r="A344" s="29" t="str">
        <f>_xlfn.SWITCH('Landing View'!$I$2,$F$1,F344,$K$1,K344,$L$1,L344,$M$1,M344)</f>
        <v>Spiderman</v>
      </c>
      <c r="B344" s="24" t="s">
        <v>13</v>
      </c>
      <c r="C344" s="25">
        <v>44470</v>
      </c>
      <c r="D344" s="23">
        <f>IFERROR(VLOOKUP($I344,DATA_Contracts!$A$2:$I$150,4,FALSE),"")</f>
        <v>7951124</v>
      </c>
      <c r="E344" s="23" t="str">
        <f>IFERROR(VLOOKUP($I344,DATA_Contracts!$A$2:$I$150,5,FALSE),"")</f>
        <v>Secret Organizations</v>
      </c>
      <c r="F344" s="23" t="str">
        <f>IFERROR(VLOOKUP($I344,DATA_Contracts!$A$2:$I$150,6,FALSE),"")</f>
        <v>Organization</v>
      </c>
      <c r="G344" s="29">
        <f>IFERROR(VLOOKUP($I344,DATA_Contracts!$A$2:$I$150,2,FALSE),"")</f>
        <v>940323304</v>
      </c>
      <c r="H344" s="29" t="str">
        <f>IFERROR(VLOOKUP($I344,DATA_Contracts!$A$2:$I$150,3,FALSE),"")</f>
        <v>Imperial Guard</v>
      </c>
      <c r="I344" s="24">
        <v>940323304</v>
      </c>
      <c r="J344" s="29" t="str">
        <f>IFERROR(VLOOKUP($I344,DATA_Contracts!$A$2:$I$150,3,FALSE),"")</f>
        <v>Imperial Guard</v>
      </c>
      <c r="K344" s="29" t="str">
        <f>IFERROR(VLOOKUP($I344,DATA_Contracts!$A$2:$I$150,7,FALSE),"")</f>
        <v>3. Dethrone tyranny</v>
      </c>
      <c r="L344" s="29" t="str">
        <f>IFERROR(VLOOKUP($I344,DATA_Contracts!$A$2:$I$150,8,FALSE),"")</f>
        <v>Political</v>
      </c>
      <c r="M344" s="29" t="str">
        <f>IFERROR(VLOOKUP($I344,DATA_Contracts!$A$2:$I$81,9,FALSE),"")</f>
        <v>Spiderman</v>
      </c>
      <c r="N344" s="23">
        <f t="shared" ca="1" si="62"/>
        <v>27</v>
      </c>
      <c r="O344" s="15">
        <f ca="1">DATA[[#This Row],[Revenue Plan]]*(RANDBETWEEN(5,50)/100)</f>
        <v>8.91</v>
      </c>
      <c r="P344" s="29">
        <f t="shared" ca="1" si="67"/>
        <v>0.33</v>
      </c>
      <c r="Q344" s="24">
        <v>0</v>
      </c>
      <c r="R344" s="24">
        <v>0</v>
      </c>
      <c r="S344" s="29">
        <f t="shared" si="68"/>
        <v>0</v>
      </c>
      <c r="T344" s="29">
        <f t="shared" ca="1" si="65"/>
        <v>-27</v>
      </c>
      <c r="U344" s="29">
        <f t="shared" ca="1" si="66"/>
        <v>-8.91</v>
      </c>
    </row>
    <row r="345" spans="1:21" x14ac:dyDescent="0.25">
      <c r="A345" s="29" t="str">
        <f>_xlfn.SWITCH('Landing View'!$I$2,$F$1,F345,$K$1,K345,$L$1,L345,$M$1,M345)</f>
        <v>Spiderman</v>
      </c>
      <c r="B345" s="24" t="s">
        <v>13</v>
      </c>
      <c r="C345" s="25">
        <v>44470</v>
      </c>
      <c r="D345" s="23">
        <f>IFERROR(VLOOKUP($I345,DATA_Contracts!$A$2:$I$150,4,FALSE),"")</f>
        <v>7951124</v>
      </c>
      <c r="E345" s="23" t="str">
        <f>IFERROR(VLOOKUP($I345,DATA_Contracts!$A$2:$I$150,5,FALSE),"")</f>
        <v>Secret Organizations</v>
      </c>
      <c r="F345" s="23" t="str">
        <f>IFERROR(VLOOKUP($I345,DATA_Contracts!$A$2:$I$150,6,FALSE),"")</f>
        <v>Organization</v>
      </c>
      <c r="G345" s="29">
        <f>IFERROR(VLOOKUP($I345,DATA_Contracts!$A$2:$I$150,2,FALSE),"")</f>
        <v>940320135</v>
      </c>
      <c r="H345" s="29" t="str">
        <f>IFERROR(VLOOKUP($I345,DATA_Contracts!$A$2:$I$150,3,FALSE),"")</f>
        <v>Xavier's Security Enforcers</v>
      </c>
      <c r="I345" s="24">
        <v>940320135</v>
      </c>
      <c r="J345" s="29" t="str">
        <f>IFERROR(VLOOKUP($I345,DATA_Contracts!$A$2:$I$150,3,FALSE),"")</f>
        <v>Xavier's Security Enforcers</v>
      </c>
      <c r="K345" s="29" t="str">
        <f>IFERROR(VLOOKUP($I345,DATA_Contracts!$A$2:$I$150,7,FALSE),"")</f>
        <v>3. Dethrone tyranny</v>
      </c>
      <c r="L345" s="29" t="str">
        <f>IFERROR(VLOOKUP($I345,DATA_Contracts!$A$2:$I$150,8,FALSE),"")</f>
        <v>Political</v>
      </c>
      <c r="M345" s="29" t="str">
        <f>IFERROR(VLOOKUP($I345,DATA_Contracts!$A$2:$I$81,9,FALSE),"")</f>
        <v>Spiderman</v>
      </c>
      <c r="N345" s="23">
        <f t="shared" ca="1" si="62"/>
        <v>7</v>
      </c>
      <c r="O345" s="15">
        <f ca="1">DATA[[#This Row],[Revenue Plan]]*(RANDBETWEEN(5,50)/100)</f>
        <v>2.66</v>
      </c>
      <c r="P345" s="29">
        <f t="shared" ca="1" si="67"/>
        <v>0.38</v>
      </c>
      <c r="Q345" s="24">
        <v>0</v>
      </c>
      <c r="R345" s="24">
        <v>0</v>
      </c>
      <c r="S345" s="29">
        <f t="shared" si="68"/>
        <v>0</v>
      </c>
      <c r="T345" s="29">
        <f t="shared" ca="1" si="65"/>
        <v>-7</v>
      </c>
      <c r="U345" s="29">
        <f t="shared" ca="1" si="66"/>
        <v>-2.66</v>
      </c>
    </row>
    <row r="346" spans="1:21" x14ac:dyDescent="0.25">
      <c r="A346" s="29" t="str">
        <f>_xlfn.SWITCH('Landing View'!$I$2,$F$1,F346,$K$1,K346,$L$1,L346,$M$1,M346)</f>
        <v>Captain America</v>
      </c>
      <c r="B346" s="24" t="s">
        <v>13</v>
      </c>
      <c r="C346" s="25">
        <v>44470</v>
      </c>
      <c r="D346" s="23">
        <f>IFERROR(VLOOKUP($I346,DATA_Contracts!$A$2:$I$150,4,FALSE),"")</f>
        <v>20028782</v>
      </c>
      <c r="E346" s="23" t="str">
        <f>IFERROR(VLOOKUP($I346,DATA_Contracts!$A$2:$I$150,5,FALSE),"")</f>
        <v>Earth Civilians</v>
      </c>
      <c r="F346" s="23" t="str">
        <f>IFERROR(VLOOKUP($I346,DATA_Contracts!$A$2:$I$150,6,FALSE),"")</f>
        <v>Civilians</v>
      </c>
      <c r="G346" s="29">
        <f>IFERROR(VLOOKUP($I346,DATA_Contracts!$A$2:$I$150,2,FALSE),"")</f>
        <v>940351708</v>
      </c>
      <c r="H346" s="29" t="str">
        <f>IFERROR(VLOOKUP($I346,DATA_Contracts!$A$2:$I$150,3,FALSE),"")</f>
        <v>Heliopolitans</v>
      </c>
      <c r="I346" s="24">
        <v>940320819</v>
      </c>
      <c r="J346" s="29" t="str">
        <f>IFERROR(VLOOKUP($I346,DATA_Contracts!$A$2:$I$150,3,FALSE),"")</f>
        <v>Heliopolitans</v>
      </c>
      <c r="K346" s="29" t="str">
        <f>IFERROR(VLOOKUP($I346,DATA_Contracts!$A$2:$I$150,7,FALSE),"")</f>
        <v>2. World Security</v>
      </c>
      <c r="L346" s="29" t="str">
        <f>IFERROR(VLOOKUP($I346,DATA_Contracts!$A$2:$I$150,8,FALSE),"")</f>
        <v>Security</v>
      </c>
      <c r="M346" s="29" t="str">
        <f>IFERROR(VLOOKUP($I346,DATA_Contracts!$A$2:$I$81,9,FALSE),"")</f>
        <v>Captain America</v>
      </c>
      <c r="N346" s="23">
        <f t="shared" ca="1" si="62"/>
        <v>26</v>
      </c>
      <c r="O346" s="15">
        <f ca="1">DATA[[#This Row],[Revenue Plan]]*(RANDBETWEEN(5,50)/100)</f>
        <v>3.9</v>
      </c>
      <c r="P346" s="29">
        <f t="shared" ca="1" si="67"/>
        <v>0.15</v>
      </c>
      <c r="Q346" s="24">
        <v>0</v>
      </c>
      <c r="R346" s="24">
        <v>0</v>
      </c>
      <c r="S346" s="29">
        <f t="shared" si="68"/>
        <v>0</v>
      </c>
      <c r="T346" s="29">
        <f t="shared" ca="1" si="65"/>
        <v>-26</v>
      </c>
      <c r="U346" s="29">
        <f t="shared" ca="1" si="66"/>
        <v>-3.9</v>
      </c>
    </row>
    <row r="347" spans="1:21" x14ac:dyDescent="0.25">
      <c r="A347" s="29" t="str">
        <f>_xlfn.SWITCH('Landing View'!$I$2,$F$1,F347,$K$1,K347,$L$1,L347,$M$1,M347)</f>
        <v>Hulk</v>
      </c>
      <c r="B347" s="24" t="s">
        <v>13</v>
      </c>
      <c r="C347" s="25">
        <v>44470</v>
      </c>
      <c r="D347" s="23">
        <f>IFERROR(VLOOKUP($I347,DATA_Contracts!$A$2:$I$150,4,FALSE),"")</f>
        <v>10051562</v>
      </c>
      <c r="E347" s="23" t="str">
        <f>IFERROR(VLOOKUP($I347,DATA_Contracts!$A$2:$I$150,5,FALSE),"")</f>
        <v>EU Government</v>
      </c>
      <c r="F347" s="23" t="str">
        <f>IFERROR(VLOOKUP($I347,DATA_Contracts!$A$2:$I$150,6,FALSE),"")</f>
        <v>Europe</v>
      </c>
      <c r="G347" s="29">
        <f>IFERROR(VLOOKUP($I347,DATA_Contracts!$A$2:$I$150,2,FALSE),"")</f>
        <v>940337336</v>
      </c>
      <c r="H347" s="29" t="str">
        <f>IFERROR(VLOOKUP($I347,DATA_Contracts!$A$2:$I$150,3,FALSE),"")</f>
        <v>Deviants</v>
      </c>
      <c r="I347" s="24">
        <v>940337336</v>
      </c>
      <c r="J347" s="29" t="str">
        <f>IFERROR(VLOOKUP($I347,DATA_Contracts!$A$2:$I$150,3,FALSE),"")</f>
        <v>Deviants</v>
      </c>
      <c r="K347" s="29" t="str">
        <f>IFERROR(VLOOKUP($I347,DATA_Contracts!$A$2:$I$150,7,FALSE),"")</f>
        <v>4. Defensive Services</v>
      </c>
      <c r="L347" s="29" t="str">
        <f>IFERROR(VLOOKUP($I347,DATA_Contracts!$A$2:$I$150,8,FALSE),"")</f>
        <v>Security</v>
      </c>
      <c r="M347" s="29" t="str">
        <f>IFERROR(VLOOKUP($I347,DATA_Contracts!$A$2:$I$81,9,FALSE),"")</f>
        <v>Hulk</v>
      </c>
      <c r="N347" s="23">
        <f t="shared" ca="1" si="62"/>
        <v>22</v>
      </c>
      <c r="O347" s="15">
        <f ca="1">DATA[[#This Row],[Revenue Plan]]*(RANDBETWEEN(5,50)/100)</f>
        <v>4.18</v>
      </c>
      <c r="P347" s="29">
        <f t="shared" ca="1" si="67"/>
        <v>0.18999999999999997</v>
      </c>
      <c r="Q347" s="24">
        <v>1159.6341600000001</v>
      </c>
      <c r="R347" s="24">
        <v>500.00269718443855</v>
      </c>
      <c r="S347" s="29">
        <f t="shared" si="68"/>
        <v>0.43117279089505134</v>
      </c>
      <c r="T347" s="29">
        <f t="shared" ca="1" si="65"/>
        <v>1137.6341600000001</v>
      </c>
      <c r="U347" s="29">
        <f t="shared" ca="1" si="66"/>
        <v>495.82269718443854</v>
      </c>
    </row>
    <row r="348" spans="1:21" x14ac:dyDescent="0.25">
      <c r="A348" s="29" t="str">
        <f>_xlfn.SWITCH('Landing View'!$I$2,$F$1,F348,$K$1,K348,$L$1,L348,$M$1,M348)</f>
        <v>Iron Man</v>
      </c>
      <c r="B348" s="24" t="s">
        <v>13</v>
      </c>
      <c r="C348" s="25">
        <v>44470</v>
      </c>
      <c r="D348" s="23">
        <f>IFERROR(VLOOKUP($I348,DATA_Contracts!$A$2:$I$150,4,FALSE),"")</f>
        <v>7847054</v>
      </c>
      <c r="E348" s="23" t="str">
        <f>IFERROR(VLOOKUP($I348,DATA_Contracts!$A$2:$I$150,5,FALSE),"")</f>
        <v>Public Organization</v>
      </c>
      <c r="F348" s="23" t="str">
        <f>IFERROR(VLOOKUP($I348,DATA_Contracts!$A$2:$I$150,6,FALSE),"")</f>
        <v>Organization</v>
      </c>
      <c r="G348" s="29">
        <f>IFERROR(VLOOKUP($I348,DATA_Contracts!$A$2:$I$150,2,FALSE),"")</f>
        <v>940314050</v>
      </c>
      <c r="H348" s="29" t="str">
        <f>IFERROR(VLOOKUP($I348,DATA_Contracts!$A$2:$I$150,3,FALSE),"")</f>
        <v>Starjammers</v>
      </c>
      <c r="I348" s="24">
        <v>940243672</v>
      </c>
      <c r="J348" s="29" t="str">
        <f>IFERROR(VLOOKUP($I348,DATA_Contracts!$A$2:$I$150,3,FALSE),"")</f>
        <v>Starjammers</v>
      </c>
      <c r="K348" s="29" t="str">
        <f>IFERROR(VLOOKUP($I348,DATA_Contracts!$A$2:$I$150,7,FALSE),"")</f>
        <v>2. World Security</v>
      </c>
      <c r="L348" s="29" t="str">
        <f>IFERROR(VLOOKUP($I348,DATA_Contracts!$A$2:$I$150,8,FALSE),"")</f>
        <v>Security</v>
      </c>
      <c r="M348" s="29" t="str">
        <f>IFERROR(VLOOKUP($I348,DATA_Contracts!$A$2:$I$81,9,FALSE),"")</f>
        <v>Iron Man</v>
      </c>
      <c r="N348" s="23">
        <f t="shared" ca="1" si="62"/>
        <v>31</v>
      </c>
      <c r="O348" s="15">
        <f ca="1">DATA[[#This Row],[Revenue Plan]]*(RANDBETWEEN(5,50)/100)</f>
        <v>14.26</v>
      </c>
      <c r="P348" s="29">
        <f t="shared" ca="1" si="67"/>
        <v>0.46</v>
      </c>
      <c r="Q348" s="24">
        <v>0</v>
      </c>
      <c r="R348" s="24">
        <v>0.38168000000000002</v>
      </c>
      <c r="S348" s="29">
        <f t="shared" si="68"/>
        <v>0</v>
      </c>
      <c r="T348" s="29">
        <f t="shared" ca="1" si="65"/>
        <v>-31</v>
      </c>
      <c r="U348" s="29">
        <f t="shared" ca="1" si="66"/>
        <v>-13.87832</v>
      </c>
    </row>
    <row r="349" spans="1:21" x14ac:dyDescent="0.25">
      <c r="A349" s="29" t="str">
        <f>_xlfn.SWITCH('Landing View'!$I$2,$F$1,F349,$K$1,K349,$L$1,L349,$M$1,M349)</f>
        <v>Captain America</v>
      </c>
      <c r="B349" s="24" t="s">
        <v>13</v>
      </c>
      <c r="C349" s="25">
        <v>44470</v>
      </c>
      <c r="D349" s="23">
        <f>IFERROR(VLOOKUP($I349,DATA_Contracts!$A$2:$I$150,4,FALSE),"")</f>
        <v>10051562</v>
      </c>
      <c r="E349" s="23" t="str">
        <f>IFERROR(VLOOKUP($I349,DATA_Contracts!$A$2:$I$150,5,FALSE),"")</f>
        <v>EU Government</v>
      </c>
      <c r="F349" s="23" t="str">
        <f>IFERROR(VLOOKUP($I349,DATA_Contracts!$A$2:$I$150,6,FALSE),"")</f>
        <v>Europe</v>
      </c>
      <c r="G349" s="29">
        <f>IFERROR(VLOOKUP($I349,DATA_Contracts!$A$2:$I$150,2,FALSE),"")</f>
        <v>940374176</v>
      </c>
      <c r="H349" s="29" t="str">
        <f>IFERROR(VLOOKUP($I349,DATA_Contracts!$A$2:$I$150,3,FALSE),"")</f>
        <v>Crusaders</v>
      </c>
      <c r="I349" s="24">
        <v>940374176</v>
      </c>
      <c r="J349" s="29" t="str">
        <f>IFERROR(VLOOKUP($I349,DATA_Contracts!$A$2:$I$150,3,FALSE),"")</f>
        <v>Crusaders</v>
      </c>
      <c r="K349" s="29" t="str">
        <f>IFERROR(VLOOKUP($I349,DATA_Contracts!$A$2:$I$150,7,FALSE),"")</f>
        <v>2. World Security</v>
      </c>
      <c r="L349" s="29" t="str">
        <f>IFERROR(VLOOKUP($I349,DATA_Contracts!$A$2:$I$150,8,FALSE),"")</f>
        <v>Security</v>
      </c>
      <c r="M349" s="29" t="str">
        <f>IFERROR(VLOOKUP($I349,DATA_Contracts!$A$2:$I$81,9,FALSE),"")</f>
        <v>Captain America</v>
      </c>
      <c r="N349" s="23">
        <f t="shared" ca="1" si="62"/>
        <v>26</v>
      </c>
      <c r="O349" s="15">
        <f ca="1">DATA[[#This Row],[Revenue Plan]]*(RANDBETWEEN(5,50)/100)</f>
        <v>4.16</v>
      </c>
      <c r="P349" s="29">
        <f t="shared" ca="1" si="67"/>
        <v>0.16</v>
      </c>
      <c r="Q349" s="24">
        <v>40.365000000000002</v>
      </c>
      <c r="R349" s="24">
        <v>18.252526799999998</v>
      </c>
      <c r="S349" s="29">
        <f t="shared" si="68"/>
        <v>0.45218696395392038</v>
      </c>
      <c r="T349" s="29">
        <f t="shared" ca="1" si="65"/>
        <v>14.365000000000002</v>
      </c>
      <c r="U349" s="29">
        <f t="shared" ca="1" si="66"/>
        <v>14.092526799999998</v>
      </c>
    </row>
    <row r="350" spans="1:21" x14ac:dyDescent="0.25">
      <c r="A350" s="29" t="str">
        <f>_xlfn.SWITCH('Landing View'!$I$2,$F$1,F350,$K$1,K350,$L$1,L350,$M$1,M350)</f>
        <v>Iron Man</v>
      </c>
      <c r="B350" s="24" t="s">
        <v>13</v>
      </c>
      <c r="C350" s="25">
        <v>44470</v>
      </c>
      <c r="D350" s="23">
        <f>IFERROR(VLOOKUP($I350,DATA_Contracts!$A$2:$I$150,4,FALSE),"")</f>
        <v>10051562</v>
      </c>
      <c r="E350" s="23" t="str">
        <f>IFERROR(VLOOKUP($I350,DATA_Contracts!$A$2:$I$150,5,FALSE),"")</f>
        <v>EU Government</v>
      </c>
      <c r="F350" s="23" t="str">
        <f>IFERROR(VLOOKUP($I350,DATA_Contracts!$A$2:$I$150,6,FALSE),"")</f>
        <v>Europe</v>
      </c>
      <c r="G350" s="29">
        <f>IFERROR(VLOOKUP($I350,DATA_Contracts!$A$2:$I$150,2,FALSE),"")</f>
        <v>940377750</v>
      </c>
      <c r="H350" s="29" t="str">
        <f>IFERROR(VLOOKUP($I350,DATA_Contracts!$A$2:$I$150,3,FALSE),"")</f>
        <v>Lemurians</v>
      </c>
      <c r="I350" s="24">
        <v>940377750</v>
      </c>
      <c r="J350" s="29" t="str">
        <f>IFERROR(VLOOKUP($I350,DATA_Contracts!$A$2:$I$150,3,FALSE),"")</f>
        <v>Lemurians</v>
      </c>
      <c r="K350" s="29" t="str">
        <f>IFERROR(VLOOKUP($I350,DATA_Contracts!$A$2:$I$150,7,FALSE),"")</f>
        <v>2. World Security</v>
      </c>
      <c r="L350" s="29" t="str">
        <f>IFERROR(VLOOKUP($I350,DATA_Contracts!$A$2:$I$150,8,FALSE),"")</f>
        <v>Security</v>
      </c>
      <c r="M350" s="29" t="str">
        <f>IFERROR(VLOOKUP($I350,DATA_Contracts!$A$2:$I$81,9,FALSE),"")</f>
        <v>Iron Man</v>
      </c>
      <c r="N350" s="23">
        <f t="shared" ca="1" si="62"/>
        <v>14</v>
      </c>
      <c r="O350" s="15">
        <f ca="1">DATA[[#This Row],[Revenue Plan]]*(RANDBETWEEN(5,50)/100)</f>
        <v>4.8999999999999995</v>
      </c>
      <c r="P350" s="29">
        <f t="shared" ca="1" si="67"/>
        <v>0.35</v>
      </c>
      <c r="Q350" s="24">
        <v>0</v>
      </c>
      <c r="R350" s="24">
        <v>-0.33600000000000002</v>
      </c>
      <c r="S350" s="29">
        <f t="shared" si="68"/>
        <v>0</v>
      </c>
      <c r="T350" s="29">
        <f t="shared" ca="1" si="65"/>
        <v>-14</v>
      </c>
      <c r="U350" s="29">
        <f t="shared" ca="1" si="66"/>
        <v>-5.2359999999999998</v>
      </c>
    </row>
    <row r="351" spans="1:21" x14ac:dyDescent="0.25">
      <c r="A351" s="29" t="str">
        <f>_xlfn.SWITCH('Landing View'!$I$2,$F$1,F351,$K$1,K351,$L$1,L351,$M$1,M351)</f>
        <v>Other</v>
      </c>
      <c r="B351" s="24" t="s">
        <v>13</v>
      </c>
      <c r="C351" s="25">
        <v>44501</v>
      </c>
      <c r="D351" s="23">
        <f>IFERROR(VLOOKUP($I351,DATA_Contracts!$A$2:$I$150,4,FALSE),"")</f>
        <v>7847054</v>
      </c>
      <c r="E351" s="23" t="str">
        <f>IFERROR(VLOOKUP($I351,DATA_Contracts!$A$2:$I$150,5,FALSE),"")</f>
        <v>Public Organization</v>
      </c>
      <c r="F351" s="23" t="str">
        <f>IFERROR(VLOOKUP($I351,DATA_Contracts!$A$2:$I$150,6,FALSE),"")</f>
        <v>Organization</v>
      </c>
      <c r="G351" s="29">
        <f>IFERROR(VLOOKUP($I351,DATA_Contracts!$A$2:$I$150,2,FALSE),"")</f>
        <v>940314339</v>
      </c>
      <c r="H351" s="29" t="str">
        <f>IFERROR(VLOOKUP($I351,DATA_Contracts!$A$2:$I$150,3,FALSE),"")</f>
        <v>Fearsome Foursome</v>
      </c>
      <c r="I351" s="24">
        <v>940345610</v>
      </c>
      <c r="J351" s="29" t="str">
        <f>IFERROR(VLOOKUP($I351,DATA_Contracts!$A$2:$I$150,3,FALSE),"")</f>
        <v>Fearsome Foursome</v>
      </c>
      <c r="K351" s="29" t="str">
        <f>IFERROR(VLOOKUP($I351,DATA_Contracts!$A$2:$I$150,7,FALSE),"")</f>
        <v>2. World Security</v>
      </c>
      <c r="L351" s="29" t="str">
        <f>IFERROR(VLOOKUP($I351,DATA_Contracts!$A$2:$I$150,8,FALSE),"")</f>
        <v>Security</v>
      </c>
      <c r="M351" s="29" t="str">
        <f>IFERROR(VLOOKUP($I351,DATA_Contracts!$A$2:$I$81,9,FALSE),"")</f>
        <v>Other</v>
      </c>
      <c r="N351" s="23">
        <f t="shared" ref="N351:N399" ca="1" si="69">RANDBETWEEN(5,35)</f>
        <v>20</v>
      </c>
      <c r="O351" s="15">
        <f ca="1">DATA[[#This Row],[Revenue Plan]]*(RANDBETWEEN(5,50)/100)</f>
        <v>3</v>
      </c>
      <c r="P351" s="29">
        <f t="shared" ref="P351:P381" ca="1" si="70">IFERROR(O351/N351,0)</f>
        <v>0.15</v>
      </c>
      <c r="Q351" s="24">
        <v>152.60509867359846</v>
      </c>
      <c r="R351" s="24">
        <v>48.780661387959043</v>
      </c>
      <c r="S351" s="29">
        <f t="shared" ref="S351:S381" si="71">IFERROR(R351/Q351,0)</f>
        <v>0.3196528937233889</v>
      </c>
      <c r="T351" s="29">
        <f t="shared" ca="1" si="65"/>
        <v>132.60509867359846</v>
      </c>
      <c r="U351" s="29">
        <f t="shared" ca="1" si="66"/>
        <v>45.780661387959043</v>
      </c>
    </row>
    <row r="352" spans="1:21" x14ac:dyDescent="0.25">
      <c r="A352" s="29" t="str">
        <f>_xlfn.SWITCH('Landing View'!$I$2,$F$1,F352,$K$1,K352,$L$1,L352,$M$1,M352)</f>
        <v>Spiderman</v>
      </c>
      <c r="B352" s="24" t="s">
        <v>13</v>
      </c>
      <c r="C352" s="25">
        <v>44501</v>
      </c>
      <c r="D352" s="23">
        <f>IFERROR(VLOOKUP($I352,DATA_Contracts!$A$2:$I$150,4,FALSE),"")</f>
        <v>7951124</v>
      </c>
      <c r="E352" s="23" t="str">
        <f>IFERROR(VLOOKUP($I352,DATA_Contracts!$A$2:$I$150,5,FALSE),"")</f>
        <v>Secret Organizations</v>
      </c>
      <c r="F352" s="23" t="str">
        <f>IFERROR(VLOOKUP($I352,DATA_Contracts!$A$2:$I$150,6,FALSE),"")</f>
        <v>Organization</v>
      </c>
      <c r="G352" s="29">
        <f>IFERROR(VLOOKUP($I352,DATA_Contracts!$A$2:$I$150,2,FALSE),"")</f>
        <v>940355363</v>
      </c>
      <c r="H352" s="29" t="str">
        <f>IFERROR(VLOOKUP($I352,DATA_Contracts!$A$2:$I$150,3,FALSE),"")</f>
        <v>Zodiac</v>
      </c>
      <c r="I352" s="24">
        <v>940355363</v>
      </c>
      <c r="J352" s="29" t="str">
        <f>IFERROR(VLOOKUP($I352,DATA_Contracts!$A$2:$I$150,3,FALSE),"")</f>
        <v>Zodiac</v>
      </c>
      <c r="K352" s="29" t="str">
        <f>IFERROR(VLOOKUP($I352,DATA_Contracts!$A$2:$I$150,7,FALSE),"")</f>
        <v>3. Dethrone tyranny</v>
      </c>
      <c r="L352" s="29" t="str">
        <f>IFERROR(VLOOKUP($I352,DATA_Contracts!$A$2:$I$150,8,FALSE),"")</f>
        <v>Political</v>
      </c>
      <c r="M352" s="29" t="str">
        <f>IFERROR(VLOOKUP($I352,DATA_Contracts!$A$2:$I$81,9,FALSE),"")</f>
        <v>Spiderman</v>
      </c>
      <c r="N352" s="23">
        <f t="shared" ca="1" si="69"/>
        <v>32</v>
      </c>
      <c r="O352" s="15">
        <f ca="1">DATA[[#This Row],[Revenue Plan]]*(RANDBETWEEN(5,50)/100)</f>
        <v>10.88</v>
      </c>
      <c r="P352" s="29">
        <f t="shared" ca="1" si="70"/>
        <v>0.34</v>
      </c>
      <c r="Q352" s="24">
        <v>393.02600000000001</v>
      </c>
      <c r="R352" s="24">
        <v>8.9334702999999891</v>
      </c>
      <c r="S352" s="29">
        <f t="shared" si="71"/>
        <v>2.2729972826225207E-2</v>
      </c>
      <c r="T352" s="29">
        <f t="shared" ca="1" si="65"/>
        <v>361.02600000000001</v>
      </c>
      <c r="U352" s="29">
        <f t="shared" ca="1" si="66"/>
        <v>-1.9465297000000117</v>
      </c>
    </row>
    <row r="353" spans="1:21" x14ac:dyDescent="0.25">
      <c r="A353" s="29" t="str">
        <f>_xlfn.SWITCH('Landing View'!$I$2,$F$1,F353,$K$1,K353,$L$1,L353,$M$1,M353)</f>
        <v>Captain America</v>
      </c>
      <c r="B353" s="24" t="s">
        <v>13</v>
      </c>
      <c r="C353" s="25">
        <v>44501</v>
      </c>
      <c r="D353" s="23">
        <f>IFERROR(VLOOKUP($I353,DATA_Contracts!$A$2:$I$150,4,FALSE),"")</f>
        <v>7847054</v>
      </c>
      <c r="E353" s="23" t="str">
        <f>IFERROR(VLOOKUP($I353,DATA_Contracts!$A$2:$I$150,5,FALSE),"")</f>
        <v>Public Organization</v>
      </c>
      <c r="F353" s="23" t="str">
        <f>IFERROR(VLOOKUP($I353,DATA_Contracts!$A$2:$I$150,6,FALSE),"")</f>
        <v>Organization</v>
      </c>
      <c r="G353" s="29">
        <f>IFERROR(VLOOKUP($I353,DATA_Contracts!$A$2:$I$150,2,FALSE),"")</f>
        <v>940314339</v>
      </c>
      <c r="H353" s="29" t="str">
        <f>IFERROR(VLOOKUP($I353,DATA_Contracts!$A$2:$I$150,3,FALSE),"")</f>
        <v>Vault</v>
      </c>
      <c r="I353" s="24">
        <v>940314339</v>
      </c>
      <c r="J353" s="29" t="str">
        <f>IFERROR(VLOOKUP($I353,DATA_Contracts!$A$2:$I$150,3,FALSE),"")</f>
        <v>Vault</v>
      </c>
      <c r="K353" s="29" t="str">
        <f>IFERROR(VLOOKUP($I353,DATA_Contracts!$A$2:$I$150,7,FALSE),"")</f>
        <v>2. World Security</v>
      </c>
      <c r="L353" s="29" t="str">
        <f>IFERROR(VLOOKUP($I353,DATA_Contracts!$A$2:$I$150,8,FALSE),"")</f>
        <v>Security</v>
      </c>
      <c r="M353" s="29" t="str">
        <f>IFERROR(VLOOKUP($I353,DATA_Contracts!$A$2:$I$81,9,FALSE),"")</f>
        <v>Captain America</v>
      </c>
      <c r="N353" s="23">
        <f t="shared" ca="1" si="69"/>
        <v>29</v>
      </c>
      <c r="O353" s="15">
        <f ca="1">DATA[[#This Row],[Revenue Plan]]*(RANDBETWEEN(5,50)/100)</f>
        <v>12.47</v>
      </c>
      <c r="P353" s="29">
        <f t="shared" ca="1" si="70"/>
        <v>0.43000000000000005</v>
      </c>
      <c r="Q353" s="23">
        <f ca="1">+DATA[[#This Row],[Revenue Plan]]*1.05</f>
        <v>30.450000000000003</v>
      </c>
      <c r="R353" s="23">
        <f ca="1">+DATA[[#This Row],[CCI Plan]]*1.05</f>
        <v>13.093500000000001</v>
      </c>
      <c r="S353" s="29">
        <f t="shared" ca="1" si="71"/>
        <v>0.43</v>
      </c>
      <c r="T353" s="29">
        <f t="shared" ref="T353:T399" ca="1" si="72">Q353-N353</f>
        <v>1.4500000000000028</v>
      </c>
      <c r="U353" s="29">
        <f t="shared" ref="U353:U399" ca="1" si="73">R353-O353</f>
        <v>0.62349999999999994</v>
      </c>
    </row>
    <row r="354" spans="1:21" x14ac:dyDescent="0.25">
      <c r="A354" s="29" t="str">
        <f>_xlfn.SWITCH('Landing View'!$I$2,$F$1,F354,$K$1,K354,$L$1,L354,$M$1,M354)</f>
        <v>Iron Man</v>
      </c>
      <c r="B354" s="24" t="s">
        <v>13</v>
      </c>
      <c r="C354" s="25">
        <v>44501</v>
      </c>
      <c r="D354" s="23">
        <f>IFERROR(VLOOKUP($I354,DATA_Contracts!$A$2:$I$150,4,FALSE),"")</f>
        <v>7847054</v>
      </c>
      <c r="E354" s="23" t="str">
        <f>IFERROR(VLOOKUP($I354,DATA_Contracts!$A$2:$I$150,5,FALSE),"")</f>
        <v>Public Organization</v>
      </c>
      <c r="F354" s="23" t="str">
        <f>IFERROR(VLOOKUP($I354,DATA_Contracts!$A$2:$I$150,6,FALSE),"")</f>
        <v>Organization</v>
      </c>
      <c r="G354" s="29">
        <f>IFERROR(VLOOKUP($I354,DATA_Contracts!$A$2:$I$150,2,FALSE),"")</f>
        <v>940314050</v>
      </c>
      <c r="H354" s="29" t="str">
        <f>IFERROR(VLOOKUP($I354,DATA_Contracts!$A$2:$I$150,3,FALSE),"")</f>
        <v>Future Foundation</v>
      </c>
      <c r="I354" s="24">
        <v>940314050</v>
      </c>
      <c r="J354" s="29" t="str">
        <f>IFERROR(VLOOKUP($I354,DATA_Contracts!$A$2:$I$150,3,FALSE),"")</f>
        <v>Future Foundation</v>
      </c>
      <c r="K354" s="29" t="str">
        <f>IFERROR(VLOOKUP($I354,DATA_Contracts!$A$2:$I$150,7,FALSE),"")</f>
        <v>2. World Security</v>
      </c>
      <c r="L354" s="29" t="str">
        <f>IFERROR(VLOOKUP($I354,DATA_Contracts!$A$2:$I$150,8,FALSE),"")</f>
        <v>Security</v>
      </c>
      <c r="M354" s="29" t="str">
        <f>IFERROR(VLOOKUP($I354,DATA_Contracts!$A$2:$I$81,9,FALSE),"")</f>
        <v>Iron Man</v>
      </c>
      <c r="N354" s="23">
        <f t="shared" ca="1" si="69"/>
        <v>31</v>
      </c>
      <c r="O354" s="15">
        <f ca="1">DATA[[#This Row],[Revenue Plan]]*(RANDBETWEEN(5,50)/100)</f>
        <v>15.19</v>
      </c>
      <c r="P354" s="29">
        <f t="shared" ca="1" si="70"/>
        <v>0.49</v>
      </c>
      <c r="Q354" s="24">
        <v>54.240091929722702</v>
      </c>
      <c r="R354" s="24">
        <v>23.926563120503697</v>
      </c>
      <c r="S354" s="29">
        <f t="shared" si="71"/>
        <v>0.44112320369044811</v>
      </c>
      <c r="T354" s="29">
        <f t="shared" ca="1" si="72"/>
        <v>23.240091929722702</v>
      </c>
      <c r="U354" s="29">
        <f t="shared" ca="1" si="73"/>
        <v>8.736563120503698</v>
      </c>
    </row>
    <row r="355" spans="1:21" x14ac:dyDescent="0.25">
      <c r="A355" s="29" t="str">
        <f>_xlfn.SWITCH('Landing View'!$I$2,$F$1,F355,$K$1,K355,$L$1,L355,$M$1,M355)</f>
        <v>Captain America</v>
      </c>
      <c r="B355" s="24" t="s">
        <v>13</v>
      </c>
      <c r="C355" s="25">
        <v>44501</v>
      </c>
      <c r="D355" s="23">
        <f>IFERROR(VLOOKUP($I355,DATA_Contracts!$A$2:$I$150,4,FALSE),"")</f>
        <v>10051562</v>
      </c>
      <c r="E355" s="23" t="str">
        <f>IFERROR(VLOOKUP($I355,DATA_Contracts!$A$2:$I$150,5,FALSE),"")</f>
        <v>EU Government</v>
      </c>
      <c r="F355" s="23" t="str">
        <f>IFERROR(VLOOKUP($I355,DATA_Contracts!$A$2:$I$150,6,FALSE),"")</f>
        <v>Europe</v>
      </c>
      <c r="G355" s="29">
        <f>IFERROR(VLOOKUP($I355,DATA_Contracts!$A$2:$I$150,2,FALSE),"")</f>
        <v>940219754</v>
      </c>
      <c r="H355" s="29" t="str">
        <f>IFERROR(VLOOKUP($I355,DATA_Contracts!$A$2:$I$150,3,FALSE),"")</f>
        <v>Wild Pack</v>
      </c>
      <c r="I355" s="24">
        <v>940219754</v>
      </c>
      <c r="J355" s="29" t="str">
        <f>IFERROR(VLOOKUP($I355,DATA_Contracts!$A$2:$I$150,3,FALSE),"")</f>
        <v>Wild Pack</v>
      </c>
      <c r="K355" s="29" t="str">
        <f>IFERROR(VLOOKUP($I355,DATA_Contracts!$A$2:$I$150,7,FALSE),"")</f>
        <v>2. World Security</v>
      </c>
      <c r="L355" s="29" t="str">
        <f>IFERROR(VLOOKUP($I355,DATA_Contracts!$A$2:$I$150,8,FALSE),"")</f>
        <v>Security</v>
      </c>
      <c r="M355" s="29" t="str">
        <f>IFERROR(VLOOKUP($I355,DATA_Contracts!$A$2:$I$81,9,FALSE),"")</f>
        <v>Captain America</v>
      </c>
      <c r="N355" s="23">
        <f t="shared" ca="1" si="69"/>
        <v>6</v>
      </c>
      <c r="O355" s="15">
        <f ca="1">DATA[[#This Row],[Revenue Plan]]*(RANDBETWEEN(5,50)/100)</f>
        <v>1.26</v>
      </c>
      <c r="P355" s="29">
        <f t="shared" ca="1" si="70"/>
        <v>0.21</v>
      </c>
      <c r="Q355" s="24">
        <v>49.999997999999998</v>
      </c>
      <c r="R355" s="24">
        <v>13.104646754705641</v>
      </c>
      <c r="S355" s="29">
        <f t="shared" si="71"/>
        <v>0.26209294557783064</v>
      </c>
      <c r="T355" s="29">
        <f t="shared" ca="1" si="72"/>
        <v>43.999997999999998</v>
      </c>
      <c r="U355" s="29">
        <f t="shared" ca="1" si="73"/>
        <v>11.844646754705641</v>
      </c>
    </row>
    <row r="356" spans="1:21" x14ac:dyDescent="0.25">
      <c r="A356" s="29" t="str">
        <f>_xlfn.SWITCH('Landing View'!$I$2,$F$1,F356,$K$1,K356,$L$1,L356,$M$1,M356)</f>
        <v>Captain America</v>
      </c>
      <c r="B356" s="24" t="s">
        <v>13</v>
      </c>
      <c r="C356" s="25">
        <v>44501</v>
      </c>
      <c r="D356" s="23">
        <f>IFERROR(VLOOKUP($I356,DATA_Contracts!$A$2:$I$150,4,FALSE),"")</f>
        <v>20028782</v>
      </c>
      <c r="E356" s="23" t="str">
        <f>IFERROR(VLOOKUP($I356,DATA_Contracts!$A$2:$I$150,5,FALSE),"")</f>
        <v>Earth Civilians</v>
      </c>
      <c r="F356" s="23" t="str">
        <f>IFERROR(VLOOKUP($I356,DATA_Contracts!$A$2:$I$150,6,FALSE),"")</f>
        <v>Civilians</v>
      </c>
      <c r="G356" s="29">
        <f>IFERROR(VLOOKUP($I356,DATA_Contracts!$A$2:$I$150,2,FALSE),"")</f>
        <v>940351708</v>
      </c>
      <c r="H356" s="29" t="str">
        <f>IFERROR(VLOOKUP($I356,DATA_Contracts!$A$2:$I$150,3,FALSE),"")</f>
        <v>Excelsior (see Loners)</v>
      </c>
      <c r="I356" s="24">
        <v>940351708</v>
      </c>
      <c r="J356" s="29" t="str">
        <f>IFERROR(VLOOKUP($I356,DATA_Contracts!$A$2:$I$150,3,FALSE),"")</f>
        <v>Excelsior (see Loners)</v>
      </c>
      <c r="K356" s="29" t="str">
        <f>IFERROR(VLOOKUP($I356,DATA_Contracts!$A$2:$I$150,7,FALSE),"")</f>
        <v>2. World Security</v>
      </c>
      <c r="L356" s="29" t="str">
        <f>IFERROR(VLOOKUP($I356,DATA_Contracts!$A$2:$I$150,8,FALSE),"")</f>
        <v>Security</v>
      </c>
      <c r="M356" s="29" t="str">
        <f>IFERROR(VLOOKUP($I356,DATA_Contracts!$A$2:$I$81,9,FALSE),"")</f>
        <v>Captain America</v>
      </c>
      <c r="N356" s="23">
        <f t="shared" ca="1" si="69"/>
        <v>23</v>
      </c>
      <c r="O356" s="15">
        <f ca="1">DATA[[#This Row],[Revenue Plan]]*(RANDBETWEEN(5,50)/100)</f>
        <v>4.6000000000000005</v>
      </c>
      <c r="P356" s="29">
        <f t="shared" ca="1" si="70"/>
        <v>0.2</v>
      </c>
      <c r="Q356" s="24">
        <v>97.10714999999999</v>
      </c>
      <c r="R356" s="24">
        <v>37.548993893058302</v>
      </c>
      <c r="S356" s="29">
        <f t="shared" si="71"/>
        <v>0.38667589248637518</v>
      </c>
      <c r="T356" s="29">
        <f t="shared" ca="1" si="72"/>
        <v>74.10714999999999</v>
      </c>
      <c r="U356" s="29">
        <f t="shared" ca="1" si="73"/>
        <v>32.948993893058301</v>
      </c>
    </row>
    <row r="357" spans="1:21" x14ac:dyDescent="0.25">
      <c r="A357" s="29" t="str">
        <f>_xlfn.SWITCH('Landing View'!$I$2,$F$1,F357,$K$1,K357,$L$1,L357,$M$1,M357)</f>
        <v>Captain America</v>
      </c>
      <c r="B357" s="24" t="s">
        <v>13</v>
      </c>
      <c r="C357" s="25">
        <v>44501</v>
      </c>
      <c r="D357" s="23">
        <f>IFERROR(VLOOKUP($I357,DATA_Contracts!$A$2:$I$150,4,FALSE),"")</f>
        <v>10051562</v>
      </c>
      <c r="E357" s="23" t="str">
        <f>IFERROR(VLOOKUP($I357,DATA_Contracts!$A$2:$I$150,5,FALSE),"")</f>
        <v>EU Government</v>
      </c>
      <c r="F357" s="23" t="str">
        <f>IFERROR(VLOOKUP($I357,DATA_Contracts!$A$2:$I$150,6,FALSE),"")</f>
        <v>Europe</v>
      </c>
      <c r="G357" s="29">
        <f>IFERROR(VLOOKUP($I357,DATA_Contracts!$A$2:$I$150,2,FALSE),"")</f>
        <v>940185383</v>
      </c>
      <c r="H357" s="29" t="str">
        <f>IFERROR(VLOOKUP($I357,DATA_Contracts!$A$2:$I$150,3,FALSE),"")</f>
        <v>The Garrison</v>
      </c>
      <c r="I357" s="24">
        <v>940185383</v>
      </c>
      <c r="J357" s="29" t="str">
        <f>IFERROR(VLOOKUP($I357,DATA_Contracts!$A$2:$I$150,3,FALSE),"")</f>
        <v>The Garrison</v>
      </c>
      <c r="K357" s="29" t="str">
        <f>IFERROR(VLOOKUP($I357,DATA_Contracts!$A$2:$I$150,7,FALSE),"")</f>
        <v>2. World Security</v>
      </c>
      <c r="L357" s="29" t="str">
        <f>IFERROR(VLOOKUP($I357,DATA_Contracts!$A$2:$I$150,8,FALSE),"")</f>
        <v>Security</v>
      </c>
      <c r="M357" s="29" t="str">
        <f>IFERROR(VLOOKUP($I357,DATA_Contracts!$A$2:$I$81,9,FALSE),"")</f>
        <v>Captain America</v>
      </c>
      <c r="N357" s="23">
        <f t="shared" ca="1" si="69"/>
        <v>10</v>
      </c>
      <c r="O357" s="15">
        <f ca="1">DATA[[#This Row],[Revenue Plan]]*(RANDBETWEEN(5,50)/100)</f>
        <v>1.5</v>
      </c>
      <c r="P357" s="29">
        <f t="shared" ca="1" si="70"/>
        <v>0.15</v>
      </c>
      <c r="Q357" s="24">
        <v>145.215</v>
      </c>
      <c r="R357" s="24">
        <v>35.682531877128504</v>
      </c>
      <c r="S357" s="29">
        <f t="shared" si="71"/>
        <v>0.24572208020609787</v>
      </c>
      <c r="T357" s="29">
        <f t="shared" ca="1" si="72"/>
        <v>135.215</v>
      </c>
      <c r="U357" s="29">
        <f t="shared" ca="1" si="73"/>
        <v>34.182531877128504</v>
      </c>
    </row>
    <row r="358" spans="1:21" x14ac:dyDescent="0.25">
      <c r="A358" s="29" t="str">
        <f>_xlfn.SWITCH('Landing View'!$I$2,$F$1,F358,$K$1,K358,$L$1,L358,$M$1,M358)</f>
        <v>Iron Man</v>
      </c>
      <c r="B358" s="24" t="s">
        <v>13</v>
      </c>
      <c r="C358" s="25">
        <v>44501</v>
      </c>
      <c r="D358" s="23">
        <f>IFERROR(VLOOKUP($I358,DATA_Contracts!$A$2:$I$150,4,FALSE),"")</f>
        <v>20028782</v>
      </c>
      <c r="E358" s="23" t="str">
        <f>IFERROR(VLOOKUP($I358,DATA_Contracts!$A$2:$I$150,5,FALSE),"")</f>
        <v>Earth Civilians</v>
      </c>
      <c r="F358" s="23" t="str">
        <f>IFERROR(VLOOKUP($I358,DATA_Contracts!$A$2:$I$150,6,FALSE),"")</f>
        <v>Civilians</v>
      </c>
      <c r="G358" s="29">
        <f>IFERROR(VLOOKUP($I358,DATA_Contracts!$A$2:$I$150,2,FALSE),"")</f>
        <v>940314053</v>
      </c>
      <c r="H358" s="29" t="str">
        <f>IFERROR(VLOOKUP($I358,DATA_Contracts!$A$2:$I$150,3,FALSE),"")</f>
        <v>League of Losers</v>
      </c>
      <c r="I358" s="24">
        <v>940314053</v>
      </c>
      <c r="J358" s="29" t="str">
        <f>IFERROR(VLOOKUP($I358,DATA_Contracts!$A$2:$I$150,3,FALSE),"")</f>
        <v>League of Losers</v>
      </c>
      <c r="K358" s="29" t="str">
        <f>IFERROR(VLOOKUP($I358,DATA_Contracts!$A$2:$I$150,7,FALSE),"")</f>
        <v>2. World Security</v>
      </c>
      <c r="L358" s="29" t="str">
        <f>IFERROR(VLOOKUP($I358,DATA_Contracts!$A$2:$I$150,8,FALSE),"")</f>
        <v>Security</v>
      </c>
      <c r="M358" s="29" t="str">
        <f>IFERROR(VLOOKUP($I358,DATA_Contracts!$A$2:$I$81,9,FALSE),"")</f>
        <v>Iron Man</v>
      </c>
      <c r="N358" s="23">
        <f t="shared" ca="1" si="69"/>
        <v>21</v>
      </c>
      <c r="O358" s="15">
        <f ca="1">DATA[[#This Row],[Revenue Plan]]*(RANDBETWEEN(5,50)/100)</f>
        <v>6.09</v>
      </c>
      <c r="P358" s="29">
        <f t="shared" ca="1" si="70"/>
        <v>0.28999999999999998</v>
      </c>
      <c r="Q358" s="24">
        <v>39.441268727559603</v>
      </c>
      <c r="R358" s="24">
        <v>18.8529939587083</v>
      </c>
      <c r="S358" s="29">
        <f t="shared" si="71"/>
        <v>0.47800171158121907</v>
      </c>
      <c r="T358" s="29">
        <f t="shared" ca="1" si="72"/>
        <v>18.441268727559603</v>
      </c>
      <c r="U358" s="29">
        <f t="shared" ca="1" si="73"/>
        <v>12.7629939587083</v>
      </c>
    </row>
    <row r="359" spans="1:21" x14ac:dyDescent="0.25">
      <c r="A359" s="29" t="str">
        <f>_xlfn.SWITCH('Landing View'!$I$2,$F$1,F359,$K$1,K359,$L$1,L359,$M$1,M359)</f>
        <v>Captain America</v>
      </c>
      <c r="B359" s="24" t="s">
        <v>13</v>
      </c>
      <c r="C359" s="25">
        <v>44501</v>
      </c>
      <c r="D359" s="23">
        <f>IFERROR(VLOOKUP($I359,DATA_Contracts!$A$2:$I$150,4,FALSE),"")</f>
        <v>20028782</v>
      </c>
      <c r="E359" s="23" t="str">
        <f>IFERROR(VLOOKUP($I359,DATA_Contracts!$A$2:$I$150,5,FALSE),"")</f>
        <v>Earth Civilians</v>
      </c>
      <c r="F359" s="23" t="str">
        <f>IFERROR(VLOOKUP($I359,DATA_Contracts!$A$2:$I$150,6,FALSE),"")</f>
        <v>Civilians</v>
      </c>
      <c r="G359" s="29">
        <f>IFERROR(VLOOKUP($I359,DATA_Contracts!$A$2:$I$150,2,FALSE),"")</f>
        <v>940314049</v>
      </c>
      <c r="H359" s="29" t="str">
        <f>IFERROR(VLOOKUP($I359,DATA_Contracts!$A$2:$I$150,3,FALSE),"")</f>
        <v>The Spinsterhood</v>
      </c>
      <c r="I359" s="24">
        <v>940314049</v>
      </c>
      <c r="J359" s="29" t="str">
        <f>IFERROR(VLOOKUP($I359,DATA_Contracts!$A$2:$I$150,3,FALSE),"")</f>
        <v>The Spinsterhood</v>
      </c>
      <c r="K359" s="29" t="str">
        <f>IFERROR(VLOOKUP($I359,DATA_Contracts!$A$2:$I$150,7,FALSE),"")</f>
        <v>2. World Security</v>
      </c>
      <c r="L359" s="29" t="str">
        <f>IFERROR(VLOOKUP($I359,DATA_Contracts!$A$2:$I$150,8,FALSE),"")</f>
        <v>Security</v>
      </c>
      <c r="M359" s="29" t="str">
        <f>IFERROR(VLOOKUP($I359,DATA_Contracts!$A$2:$I$81,9,FALSE),"")</f>
        <v>Captain America</v>
      </c>
      <c r="N359" s="23">
        <f t="shared" ca="1" si="69"/>
        <v>26</v>
      </c>
      <c r="O359" s="15">
        <f ca="1">DATA[[#This Row],[Revenue Plan]]*(RANDBETWEEN(5,50)/100)</f>
        <v>7.2800000000000011</v>
      </c>
      <c r="P359" s="29">
        <f t="shared" ca="1" si="70"/>
        <v>0.28000000000000003</v>
      </c>
      <c r="Q359" s="24">
        <v>77.741947800000005</v>
      </c>
      <c r="R359" s="24">
        <v>45.395626029936537</v>
      </c>
      <c r="S359" s="29">
        <f t="shared" si="71"/>
        <v>0.58392704729655021</v>
      </c>
      <c r="T359" s="29">
        <f t="shared" ca="1" si="72"/>
        <v>51.741947800000005</v>
      </c>
      <c r="U359" s="29">
        <f t="shared" ca="1" si="73"/>
        <v>38.115626029936536</v>
      </c>
    </row>
    <row r="360" spans="1:21" x14ac:dyDescent="0.25">
      <c r="A360" s="29" t="str">
        <f>_xlfn.SWITCH('Landing View'!$I$2,$F$1,F360,$K$1,K360,$L$1,L360,$M$1,M360)</f>
        <v>Captain America</v>
      </c>
      <c r="B360" s="24" t="s">
        <v>13</v>
      </c>
      <c r="C360" s="25">
        <v>44501</v>
      </c>
      <c r="D360" s="23">
        <f>IFERROR(VLOOKUP($I360,DATA_Contracts!$A$2:$I$150,4,FALSE),"")</f>
        <v>20028782</v>
      </c>
      <c r="E360" s="23" t="str">
        <f>IFERROR(VLOOKUP($I360,DATA_Contracts!$A$2:$I$150,5,FALSE),"")</f>
        <v>Earth Civilians</v>
      </c>
      <c r="F360" s="23" t="str">
        <f>IFERROR(VLOOKUP($I360,DATA_Contracts!$A$2:$I$150,6,FALSE),"")</f>
        <v>Civilians</v>
      </c>
      <c r="G360" s="29">
        <f>IFERROR(VLOOKUP($I360,DATA_Contracts!$A$2:$I$150,2,FALSE),"")</f>
        <v>940314049</v>
      </c>
      <c r="H360" s="29" t="str">
        <f>IFERROR(VLOOKUP($I360,DATA_Contracts!$A$2:$I$150,3,FALSE),"")</f>
        <v>Delta Network</v>
      </c>
      <c r="I360" s="24">
        <v>940191969</v>
      </c>
      <c r="J360" s="29" t="str">
        <f>IFERROR(VLOOKUP($I360,DATA_Contracts!$A$2:$I$150,3,FALSE),"")</f>
        <v>Delta Network</v>
      </c>
      <c r="K360" s="29" t="str">
        <f>IFERROR(VLOOKUP($I360,DATA_Contracts!$A$2:$I$150,7,FALSE),"")</f>
        <v>2. World Security</v>
      </c>
      <c r="L360" s="29" t="str">
        <f>IFERROR(VLOOKUP($I360,DATA_Contracts!$A$2:$I$150,8,FALSE),"")</f>
        <v>Security</v>
      </c>
      <c r="M360" s="29" t="str">
        <f>IFERROR(VLOOKUP($I360,DATA_Contracts!$A$2:$I$81,9,FALSE),"")</f>
        <v>Captain America</v>
      </c>
      <c r="N360" s="23">
        <f t="shared" ca="1" si="69"/>
        <v>35</v>
      </c>
      <c r="O360" s="15">
        <f ca="1">DATA[[#This Row],[Revenue Plan]]*(RANDBETWEEN(5,50)/100)</f>
        <v>15.75</v>
      </c>
      <c r="P360" s="29">
        <f t="shared" ca="1" si="70"/>
        <v>0.45</v>
      </c>
      <c r="Q360" s="24">
        <v>33.306551936212436</v>
      </c>
      <c r="R360" s="24">
        <v>8.6802855324867672</v>
      </c>
      <c r="S360" s="29">
        <f t="shared" si="71"/>
        <v>0.26061795736499388</v>
      </c>
      <c r="T360" s="29">
        <f t="shared" ca="1" si="72"/>
        <v>-1.6934480637875637</v>
      </c>
      <c r="U360" s="29">
        <f t="shared" ca="1" si="73"/>
        <v>-7.0697144675132328</v>
      </c>
    </row>
    <row r="361" spans="1:21" x14ac:dyDescent="0.25">
      <c r="A361" s="29" t="str">
        <f>_xlfn.SWITCH('Landing View'!$I$2,$F$1,F361,$K$1,K361,$L$1,L361,$M$1,M361)</f>
        <v>Iron Man</v>
      </c>
      <c r="B361" s="24" t="s">
        <v>13</v>
      </c>
      <c r="C361" s="25">
        <v>44501</v>
      </c>
      <c r="D361" s="23">
        <f>IFERROR(VLOOKUP($I361,DATA_Contracts!$A$2:$I$150,4,FALSE),"")</f>
        <v>7951124</v>
      </c>
      <c r="E361" s="23" t="str">
        <f>IFERROR(VLOOKUP($I361,DATA_Contracts!$A$2:$I$150,5,FALSE),"")</f>
        <v>Secret Organizations</v>
      </c>
      <c r="F361" s="23" t="str">
        <f>IFERROR(VLOOKUP($I361,DATA_Contracts!$A$2:$I$150,6,FALSE),"")</f>
        <v>Organization</v>
      </c>
      <c r="G361" s="29">
        <f>IFERROR(VLOOKUP($I361,DATA_Contracts!$A$2:$I$150,2,FALSE),"")</f>
        <v>940302138</v>
      </c>
      <c r="H361" s="29" t="str">
        <f>IFERROR(VLOOKUP($I361,DATA_Contracts!$A$2:$I$150,3,FALSE),"")</f>
        <v>O-Force</v>
      </c>
      <c r="I361" s="24">
        <v>940302138</v>
      </c>
      <c r="J361" s="29" t="str">
        <f>IFERROR(VLOOKUP($I361,DATA_Contracts!$A$2:$I$150,3,FALSE),"")</f>
        <v>O-Force</v>
      </c>
      <c r="K361" s="29" t="str">
        <f>IFERROR(VLOOKUP($I361,DATA_Contracts!$A$2:$I$150,7,FALSE),"")</f>
        <v>5. Offensive Services</v>
      </c>
      <c r="L361" s="29" t="str">
        <f>IFERROR(VLOOKUP($I361,DATA_Contracts!$A$2:$I$150,8,FALSE),"")</f>
        <v>Political</v>
      </c>
      <c r="M361" s="29" t="str">
        <f>IFERROR(VLOOKUP($I361,DATA_Contracts!$A$2:$I$81,9,FALSE),"")</f>
        <v>Iron Man</v>
      </c>
      <c r="N361" s="23">
        <f t="shared" ca="1" si="69"/>
        <v>9</v>
      </c>
      <c r="O361" s="15">
        <f ca="1">DATA[[#This Row],[Revenue Plan]]*(RANDBETWEEN(5,50)/100)</f>
        <v>1.53</v>
      </c>
      <c r="P361" s="29">
        <f t="shared" ca="1" si="70"/>
        <v>0.17</v>
      </c>
      <c r="Q361" s="24">
        <v>98.440960000000004</v>
      </c>
      <c r="R361" s="24">
        <v>42.040468249496499</v>
      </c>
      <c r="S361" s="29">
        <f t="shared" si="71"/>
        <v>0.42706276177616004</v>
      </c>
      <c r="T361" s="29">
        <f t="shared" ca="1" si="72"/>
        <v>89.440960000000004</v>
      </c>
      <c r="U361" s="29">
        <f t="shared" ca="1" si="73"/>
        <v>40.510468249496498</v>
      </c>
    </row>
    <row r="362" spans="1:21" x14ac:dyDescent="0.25">
      <c r="A362" s="29" t="str">
        <f>_xlfn.SWITCH('Landing View'!$I$2,$F$1,F362,$K$1,K362,$L$1,L362,$M$1,M362)</f>
        <v>Hulk</v>
      </c>
      <c r="B362" s="24" t="s">
        <v>13</v>
      </c>
      <c r="C362" s="25">
        <v>44501</v>
      </c>
      <c r="D362" s="23">
        <f>IFERROR(VLOOKUP($I362,DATA_Contracts!$A$2:$I$150,4,FALSE),"")</f>
        <v>10058140</v>
      </c>
      <c r="E362" s="23" t="str">
        <f>IFERROR(VLOOKUP($I362,DATA_Contracts!$A$2:$I$150,5,FALSE),"")</f>
        <v>EU Government</v>
      </c>
      <c r="F362" s="23" t="str">
        <f>IFERROR(VLOOKUP($I362,DATA_Contracts!$A$2:$I$150,6,FALSE),"")</f>
        <v>Europe</v>
      </c>
      <c r="G362" s="29">
        <f>IFERROR(VLOOKUP($I362,DATA_Contracts!$A$2:$I$150,2,FALSE),"")</f>
        <v>940337336</v>
      </c>
      <c r="H362" s="29" t="str">
        <f>IFERROR(VLOOKUP($I362,DATA_Contracts!$A$2:$I$150,3,FALSE),"")</f>
        <v>Gods</v>
      </c>
      <c r="I362" s="24">
        <v>940324627</v>
      </c>
      <c r="J362" s="29" t="str">
        <f>IFERROR(VLOOKUP($I362,DATA_Contracts!$A$2:$I$150,3,FALSE),"")</f>
        <v>Gods</v>
      </c>
      <c r="K362" s="29" t="str">
        <f>IFERROR(VLOOKUP($I362,DATA_Contracts!$A$2:$I$150,7,FALSE),"")</f>
        <v>4. Defensive Services</v>
      </c>
      <c r="L362" s="29" t="str">
        <f>IFERROR(VLOOKUP($I362,DATA_Contracts!$A$2:$I$150,8,FALSE),"")</f>
        <v>Security</v>
      </c>
      <c r="M362" s="29" t="str">
        <f>IFERROR(VLOOKUP($I362,DATA_Contracts!$A$2:$I$81,9,FALSE),"")</f>
        <v>Hulk</v>
      </c>
      <c r="N362" s="23">
        <f t="shared" ca="1" si="69"/>
        <v>23</v>
      </c>
      <c r="O362" s="15">
        <f ca="1">DATA[[#This Row],[Revenue Plan]]*(RANDBETWEEN(5,50)/100)</f>
        <v>4.1399999999999997</v>
      </c>
      <c r="P362" s="29">
        <f t="shared" ca="1" si="70"/>
        <v>0.18</v>
      </c>
      <c r="Q362" s="24">
        <v>2300</v>
      </c>
      <c r="R362" s="24">
        <v>1130</v>
      </c>
      <c r="S362" s="29">
        <f t="shared" si="71"/>
        <v>0.49130434782608695</v>
      </c>
      <c r="T362" s="29">
        <f t="shared" ca="1" si="72"/>
        <v>2277</v>
      </c>
      <c r="U362" s="29">
        <f t="shared" ca="1" si="73"/>
        <v>1125.8599999999999</v>
      </c>
    </row>
    <row r="363" spans="1:21" x14ac:dyDescent="0.25">
      <c r="A363" s="29" t="str">
        <f>_xlfn.SWITCH('Landing View'!$I$2,$F$1,F363,$K$1,K363,$L$1,L363,$M$1,M363)</f>
        <v>Winter Soldier</v>
      </c>
      <c r="B363" s="24" t="s">
        <v>13</v>
      </c>
      <c r="C363" s="25">
        <v>44501</v>
      </c>
      <c r="D363" s="23">
        <f>IFERROR(VLOOKUP($I363,DATA_Contracts!$A$2:$I$150,4,FALSE),"")</f>
        <v>7951124</v>
      </c>
      <c r="E363" s="23" t="str">
        <f>IFERROR(VLOOKUP($I363,DATA_Contracts!$A$2:$I$150,5,FALSE),"")</f>
        <v>Secret Organizations</v>
      </c>
      <c r="F363" s="23" t="str">
        <f>IFERROR(VLOOKUP($I363,DATA_Contracts!$A$2:$I$150,6,FALSE),"")</f>
        <v>Organization</v>
      </c>
      <c r="G363" s="29">
        <f>IFERROR(VLOOKUP($I363,DATA_Contracts!$A$2:$I$150,2,FALSE),"")</f>
        <v>940292366</v>
      </c>
      <c r="H363" s="29" t="str">
        <f>IFERROR(VLOOKUP($I363,DATA_Contracts!$A$2:$I$150,3,FALSE),"")</f>
        <v>Special Executive</v>
      </c>
      <c r="I363" s="24">
        <v>940292366</v>
      </c>
      <c r="J363" s="29" t="str">
        <f>IFERROR(VLOOKUP($I363,DATA_Contracts!$A$2:$I$150,3,FALSE),"")</f>
        <v>Special Executive</v>
      </c>
      <c r="K363" s="29" t="str">
        <f>IFERROR(VLOOKUP($I363,DATA_Contracts!$A$2:$I$150,7,FALSE),"")</f>
        <v>5. Offensive Services</v>
      </c>
      <c r="L363" s="29" t="str">
        <f>IFERROR(VLOOKUP($I363,DATA_Contracts!$A$2:$I$150,8,FALSE),"")</f>
        <v>Political</v>
      </c>
      <c r="M363" s="29" t="str">
        <f>IFERROR(VLOOKUP($I363,DATA_Contracts!$A$2:$I$81,9,FALSE),"")</f>
        <v>Winter Soldier</v>
      </c>
      <c r="N363" s="23">
        <f t="shared" ca="1" si="69"/>
        <v>14</v>
      </c>
      <c r="O363" s="15">
        <f ca="1">DATA[[#This Row],[Revenue Plan]]*(RANDBETWEEN(5,50)/100)</f>
        <v>2.8000000000000003</v>
      </c>
      <c r="P363" s="29">
        <f t="shared" ca="1" si="70"/>
        <v>0.2</v>
      </c>
      <c r="Q363" s="24">
        <v>0</v>
      </c>
      <c r="R363" s="24">
        <v>-7.0209999999999999</v>
      </c>
      <c r="S363" s="29">
        <f t="shared" si="71"/>
        <v>0</v>
      </c>
      <c r="T363" s="29">
        <f t="shared" ca="1" si="72"/>
        <v>-14</v>
      </c>
      <c r="U363" s="29">
        <f t="shared" ca="1" si="73"/>
        <v>-9.8209999999999997</v>
      </c>
    </row>
    <row r="364" spans="1:21" x14ac:dyDescent="0.25">
      <c r="A364" s="29" t="str">
        <f>_xlfn.SWITCH('Landing View'!$I$2,$F$1,F364,$K$1,K364,$L$1,L364,$M$1,M364)</f>
        <v>Captain America</v>
      </c>
      <c r="B364" s="24" t="s">
        <v>13</v>
      </c>
      <c r="C364" s="25">
        <v>44501</v>
      </c>
      <c r="D364" s="23">
        <f>IFERROR(VLOOKUP($I364,DATA_Contracts!$A$2:$I$150,4,FALSE),"")</f>
        <v>10051562</v>
      </c>
      <c r="E364" s="23" t="str">
        <f>IFERROR(VLOOKUP($I364,DATA_Contracts!$A$2:$I$150,5,FALSE),"")</f>
        <v>EU Government</v>
      </c>
      <c r="F364" s="23" t="str">
        <f>IFERROR(VLOOKUP($I364,DATA_Contracts!$A$2:$I$150,6,FALSE),"")</f>
        <v>Europe</v>
      </c>
      <c r="G364" s="29">
        <f>IFERROR(VLOOKUP($I364,DATA_Contracts!$A$2:$I$150,2,FALSE),"")</f>
        <v>940275849</v>
      </c>
      <c r="H364" s="29" t="str">
        <f>IFERROR(VLOOKUP($I364,DATA_Contracts!$A$2:$I$150,3,FALSE),"")</f>
        <v>Horsemen of Apocalypse</v>
      </c>
      <c r="I364" s="24">
        <v>940275849</v>
      </c>
      <c r="J364" s="29" t="str">
        <f>IFERROR(VLOOKUP($I364,DATA_Contracts!$A$2:$I$150,3,FALSE),"")</f>
        <v>Horsemen of Apocalypse</v>
      </c>
      <c r="K364" s="29" t="str">
        <f>IFERROR(VLOOKUP($I364,DATA_Contracts!$A$2:$I$150,7,FALSE),"")</f>
        <v>1. Friendly Neighborhood service</v>
      </c>
      <c r="L364" s="29" t="str">
        <f>IFERROR(VLOOKUP($I364,DATA_Contracts!$A$2:$I$150,8,FALSE),"")</f>
        <v>Political</v>
      </c>
      <c r="M364" s="29" t="str">
        <f>IFERROR(VLOOKUP($I364,DATA_Contracts!$A$2:$I$81,9,FALSE),"")</f>
        <v>Captain America</v>
      </c>
      <c r="N364" s="23">
        <f t="shared" ca="1" si="69"/>
        <v>34</v>
      </c>
      <c r="O364" s="15">
        <f ca="1">DATA[[#This Row],[Revenue Plan]]*(RANDBETWEEN(5,50)/100)</f>
        <v>13.94</v>
      </c>
      <c r="P364" s="29">
        <f t="shared" ca="1" si="70"/>
        <v>0.41</v>
      </c>
      <c r="Q364" s="24">
        <v>92.259303582772901</v>
      </c>
      <c r="R364" s="24">
        <v>44.679945203618004</v>
      </c>
      <c r="S364" s="29">
        <f t="shared" si="71"/>
        <v>0.48428660816339458</v>
      </c>
      <c r="T364" s="29">
        <f t="shared" ca="1" si="72"/>
        <v>58.259303582772901</v>
      </c>
      <c r="U364" s="29">
        <f t="shared" ca="1" si="73"/>
        <v>30.739945203618007</v>
      </c>
    </row>
    <row r="365" spans="1:21" x14ac:dyDescent="0.25">
      <c r="A365" s="29" t="str">
        <f>_xlfn.SWITCH('Landing View'!$I$2,$F$1,F365,$K$1,K365,$L$1,L365,$M$1,M365)</f>
        <v>Captain America</v>
      </c>
      <c r="B365" s="24" t="s">
        <v>13</v>
      </c>
      <c r="C365" s="25">
        <v>44501</v>
      </c>
      <c r="D365" s="23">
        <f>IFERROR(VLOOKUP($I365,DATA_Contracts!$A$2:$I$150,4,FALSE),"")</f>
        <v>20028782</v>
      </c>
      <c r="E365" s="23" t="str">
        <f>IFERROR(VLOOKUP($I365,DATA_Contracts!$A$2:$I$150,5,FALSE),"")</f>
        <v>Earth Civilians</v>
      </c>
      <c r="F365" s="23" t="str">
        <f>IFERROR(VLOOKUP($I365,DATA_Contracts!$A$2:$I$150,6,FALSE),"")</f>
        <v>Civilians</v>
      </c>
      <c r="G365" s="29">
        <f>IFERROR(VLOOKUP($I365,DATA_Contracts!$A$2:$I$150,2,FALSE),"")</f>
        <v>940344401</v>
      </c>
      <c r="H365" s="29" t="str">
        <f>IFERROR(VLOOKUP($I365,DATA_Contracts!$A$2:$I$150,3,FALSE),"")</f>
        <v>The Called</v>
      </c>
      <c r="I365" s="24">
        <v>940344401</v>
      </c>
      <c r="J365" s="29" t="str">
        <f>IFERROR(VLOOKUP($I365,DATA_Contracts!$A$2:$I$150,3,FALSE),"")</f>
        <v>The Called</v>
      </c>
      <c r="K365" s="29" t="str">
        <f>IFERROR(VLOOKUP($I365,DATA_Contracts!$A$2:$I$150,7,FALSE),"")</f>
        <v>2. World Security</v>
      </c>
      <c r="L365" s="29" t="str">
        <f>IFERROR(VLOOKUP($I365,DATA_Contracts!$A$2:$I$150,8,FALSE),"")</f>
        <v>Security</v>
      </c>
      <c r="M365" s="29" t="str">
        <f>IFERROR(VLOOKUP($I365,DATA_Contracts!$A$2:$I$81,9,FALSE),"")</f>
        <v>Captain America</v>
      </c>
      <c r="N365" s="23">
        <f t="shared" ca="1" si="69"/>
        <v>35</v>
      </c>
      <c r="O365" s="15">
        <f ca="1">DATA[[#This Row],[Revenue Plan]]*(RANDBETWEEN(5,50)/100)</f>
        <v>11.55</v>
      </c>
      <c r="P365" s="29">
        <f t="shared" ca="1" si="70"/>
        <v>0.33</v>
      </c>
      <c r="Q365" s="24">
        <v>130.97</v>
      </c>
      <c r="R365" s="24">
        <v>92.77</v>
      </c>
      <c r="S365" s="29">
        <f t="shared" si="71"/>
        <v>0.70833015194319304</v>
      </c>
      <c r="T365" s="29">
        <f t="shared" ca="1" si="72"/>
        <v>95.97</v>
      </c>
      <c r="U365" s="29">
        <f t="shared" ca="1" si="73"/>
        <v>81.22</v>
      </c>
    </row>
    <row r="366" spans="1:21" x14ac:dyDescent="0.25">
      <c r="A366" s="29" t="str">
        <f>_xlfn.SWITCH('Landing View'!$I$2,$F$1,F366,$K$1,K366,$L$1,L366,$M$1,M366)</f>
        <v>Iron Man</v>
      </c>
      <c r="B366" s="24" t="s">
        <v>13</v>
      </c>
      <c r="C366" s="25">
        <v>44501</v>
      </c>
      <c r="D366" s="23">
        <f>IFERROR(VLOOKUP($I366,DATA_Contracts!$A$2:$I$150,4,FALSE),"")</f>
        <v>20028782</v>
      </c>
      <c r="E366" s="23" t="str">
        <f>IFERROR(VLOOKUP($I366,DATA_Contracts!$A$2:$I$150,5,FALSE),"")</f>
        <v>Earth Civilians</v>
      </c>
      <c r="F366" s="23" t="str">
        <f>IFERROR(VLOOKUP($I366,DATA_Contracts!$A$2:$I$150,6,FALSE),"")</f>
        <v>Civilians</v>
      </c>
      <c r="G366" s="29">
        <f>IFERROR(VLOOKUP($I366,DATA_Contracts!$A$2:$I$150,2,FALSE),"")</f>
        <v>940352209</v>
      </c>
      <c r="H366" s="29" t="str">
        <f>IFERROR(VLOOKUP($I366,DATA_Contracts!$A$2:$I$150,3,FALSE),"")</f>
        <v>Howling Commandos (Sgt. Fury)</v>
      </c>
      <c r="I366" s="24">
        <v>940352209</v>
      </c>
      <c r="J366" s="29" t="str">
        <f>IFERROR(VLOOKUP($I366,DATA_Contracts!$A$2:$I$150,3,FALSE),"")</f>
        <v>Howling Commandos (Sgt. Fury)</v>
      </c>
      <c r="K366" s="29" t="str">
        <f>IFERROR(VLOOKUP($I366,DATA_Contracts!$A$2:$I$150,7,FALSE),"")</f>
        <v>2. World Security</v>
      </c>
      <c r="L366" s="29" t="str">
        <f>IFERROR(VLOOKUP($I366,DATA_Contracts!$A$2:$I$150,8,FALSE),"")</f>
        <v>Security</v>
      </c>
      <c r="M366" s="29" t="str">
        <f>IFERROR(VLOOKUP($I366,DATA_Contracts!$A$2:$I$81,9,FALSE),"")</f>
        <v>Iron Man</v>
      </c>
      <c r="N366" s="23">
        <f t="shared" ca="1" si="69"/>
        <v>6</v>
      </c>
      <c r="O366" s="15">
        <f ca="1">DATA[[#This Row],[Revenue Plan]]*(RANDBETWEEN(5,50)/100)</f>
        <v>1.08</v>
      </c>
      <c r="P366" s="29">
        <f t="shared" ca="1" si="70"/>
        <v>0.18000000000000002</v>
      </c>
      <c r="Q366" s="24">
        <v>15.1871232462604</v>
      </c>
      <c r="R366" s="24">
        <v>3.4245465739238004</v>
      </c>
      <c r="S366" s="29">
        <f t="shared" si="71"/>
        <v>0.22549014177303414</v>
      </c>
      <c r="T366" s="29">
        <f t="shared" ca="1" si="72"/>
        <v>9.1871232462604002</v>
      </c>
      <c r="U366" s="29">
        <f t="shared" ca="1" si="73"/>
        <v>2.3445465739238003</v>
      </c>
    </row>
    <row r="367" spans="1:21" x14ac:dyDescent="0.25">
      <c r="A367" s="29" t="str">
        <f>_xlfn.SWITCH('Landing View'!$I$2,$F$1,F367,$K$1,K367,$L$1,L367,$M$1,M367)</f>
        <v>Other</v>
      </c>
      <c r="B367" s="24" t="s">
        <v>13</v>
      </c>
      <c r="C367" s="25">
        <v>44501</v>
      </c>
      <c r="D367" s="23">
        <f>IFERROR(VLOOKUP($I367,DATA_Contracts!$A$2:$I$150,4,FALSE),"")</f>
        <v>20028782</v>
      </c>
      <c r="E367" s="23" t="str">
        <f>IFERROR(VLOOKUP($I367,DATA_Contracts!$A$2:$I$150,5,FALSE),"")</f>
        <v>Earth Civilians</v>
      </c>
      <c r="F367" s="23" t="str">
        <f>IFERROR(VLOOKUP($I367,DATA_Contracts!$A$2:$I$150,6,FALSE),"")</f>
        <v>Civilians</v>
      </c>
      <c r="G367" s="29">
        <f>IFERROR(VLOOKUP($I367,DATA_Contracts!$A$2:$I$150,2,FALSE),"")</f>
        <v>940314339</v>
      </c>
      <c r="H367" s="29" t="str">
        <f>IFERROR(VLOOKUP($I367,DATA_Contracts!$A$2:$I$150,3,FALSE),"")</f>
        <v>U-Foes</v>
      </c>
      <c r="I367" s="24">
        <v>940349816</v>
      </c>
      <c r="J367" s="29" t="str">
        <f>IFERROR(VLOOKUP($I367,DATA_Contracts!$A$2:$I$150,3,FALSE),"")</f>
        <v>U-Foes</v>
      </c>
      <c r="K367" s="29" t="str">
        <f>IFERROR(VLOOKUP($I367,DATA_Contracts!$A$2:$I$150,7,FALSE),"")</f>
        <v>2. World Security</v>
      </c>
      <c r="L367" s="29" t="str">
        <f>IFERROR(VLOOKUP($I367,DATA_Contracts!$A$2:$I$150,8,FALSE),"")</f>
        <v>Security</v>
      </c>
      <c r="M367" s="29" t="str">
        <f>IFERROR(VLOOKUP($I367,DATA_Contracts!$A$2:$I$81,9,FALSE),"")</f>
        <v>Other</v>
      </c>
      <c r="N367" s="23">
        <f t="shared" ca="1" si="69"/>
        <v>22</v>
      </c>
      <c r="O367" s="15">
        <f ca="1">DATA[[#This Row],[Revenue Plan]]*(RANDBETWEEN(5,50)/100)</f>
        <v>9.4599999999999991</v>
      </c>
      <c r="P367" s="29">
        <f t="shared" ca="1" si="70"/>
        <v>0.42999999999999994</v>
      </c>
      <c r="Q367" s="24">
        <v>16.83717960305869</v>
      </c>
      <c r="R367" s="24">
        <v>-5.5471049893762299</v>
      </c>
      <c r="S367" s="29">
        <f t="shared" si="71"/>
        <v>-0.32945571171364868</v>
      </c>
      <c r="T367" s="29">
        <f t="shared" ca="1" si="72"/>
        <v>-5.16282039694131</v>
      </c>
      <c r="U367" s="29">
        <f t="shared" ca="1" si="73"/>
        <v>-15.007104989376229</v>
      </c>
    </row>
    <row r="368" spans="1:21" x14ac:dyDescent="0.25">
      <c r="A368" s="29" t="str">
        <f>_xlfn.SWITCH('Landing View'!$I$2,$F$1,F368,$K$1,K368,$L$1,L368,$M$1,M368)</f>
        <v>Black Widow</v>
      </c>
      <c r="B368" s="24" t="s">
        <v>13</v>
      </c>
      <c r="C368" s="25">
        <v>44501</v>
      </c>
      <c r="D368" s="23">
        <f>IFERROR(VLOOKUP($I368,DATA_Contracts!$A$2:$I$150,4,FALSE),"")</f>
        <v>13605106</v>
      </c>
      <c r="E368" s="23" t="str">
        <f>IFERROR(VLOOKUP($I368,DATA_Contracts!$A$2:$I$150,5,FALSE),"")</f>
        <v>US Government</v>
      </c>
      <c r="F368" s="23" t="str">
        <f>IFERROR(VLOOKUP($I368,DATA_Contracts!$A$2:$I$150,6,FALSE),"")</f>
        <v>Government</v>
      </c>
      <c r="G368" s="29">
        <f>IFERROR(VLOOKUP($I368,DATA_Contracts!$A$2:$I$150,2,FALSE),"")</f>
        <v>940366122</v>
      </c>
      <c r="H368" s="29" t="str">
        <f>IFERROR(VLOOKUP($I368,DATA_Contracts!$A$2:$I$150,3,FALSE),"")</f>
        <v>Femizons</v>
      </c>
      <c r="I368" s="24">
        <v>940366122</v>
      </c>
      <c r="J368" s="29" t="str">
        <f>IFERROR(VLOOKUP($I368,DATA_Contracts!$A$2:$I$150,3,FALSE),"")</f>
        <v>Femizons</v>
      </c>
      <c r="K368" s="29" t="str">
        <f>IFERROR(VLOOKUP($I368,DATA_Contracts!$A$2:$I$150,7,FALSE),"")</f>
        <v>3. Dethrone tyranny</v>
      </c>
      <c r="L368" s="29" t="str">
        <f>IFERROR(VLOOKUP($I368,DATA_Contracts!$A$2:$I$150,8,FALSE),"")</f>
        <v>Political</v>
      </c>
      <c r="M368" s="29" t="str">
        <f>IFERROR(VLOOKUP($I368,DATA_Contracts!$A$2:$I$81,9,FALSE),"")</f>
        <v>Black Widow</v>
      </c>
      <c r="N368" s="23">
        <f t="shared" ca="1" si="69"/>
        <v>32</v>
      </c>
      <c r="O368" s="15">
        <f ca="1">DATA[[#This Row],[Revenue Plan]]*(RANDBETWEEN(5,50)/100)</f>
        <v>13.44</v>
      </c>
      <c r="P368" s="29">
        <f t="shared" ca="1" si="70"/>
        <v>0.42</v>
      </c>
      <c r="Q368" s="24">
        <v>202.31495999999999</v>
      </c>
      <c r="R368" s="26">
        <v>40.700000000000003</v>
      </c>
      <c r="S368" s="29">
        <f t="shared" si="71"/>
        <v>0.2011714803492535</v>
      </c>
      <c r="T368" s="29">
        <f t="shared" ca="1" si="72"/>
        <v>170.31495999999999</v>
      </c>
      <c r="U368" s="29">
        <f t="shared" ca="1" si="73"/>
        <v>27.260000000000005</v>
      </c>
    </row>
    <row r="369" spans="1:21" x14ac:dyDescent="0.25">
      <c r="A369" s="29" t="str">
        <f>_xlfn.SWITCH('Landing View'!$I$2,$F$1,F369,$K$1,K369,$L$1,L369,$M$1,M369)</f>
        <v>Black Widow</v>
      </c>
      <c r="B369" s="24" t="s">
        <v>13</v>
      </c>
      <c r="C369" s="25">
        <v>44501</v>
      </c>
      <c r="D369" s="23">
        <f>IFERROR(VLOOKUP($I369,DATA_Contracts!$A$2:$I$150,4,FALSE),"")</f>
        <v>13605106</v>
      </c>
      <c r="E369" s="23" t="str">
        <f>IFERROR(VLOOKUP($I369,DATA_Contracts!$A$2:$I$150,5,FALSE),"")</f>
        <v>US Government</v>
      </c>
      <c r="F369" s="23" t="str">
        <f>IFERROR(VLOOKUP($I369,DATA_Contracts!$A$2:$I$150,6,FALSE),"")</f>
        <v>Government</v>
      </c>
      <c r="G369" s="29">
        <f>IFERROR(VLOOKUP($I369,DATA_Contracts!$A$2:$I$150,2,FALSE),"")</f>
        <v>940330869</v>
      </c>
      <c r="H369" s="29" t="str">
        <f>IFERROR(VLOOKUP($I369,DATA_Contracts!$A$2:$I$150,3,FALSE),"")</f>
        <v>Starforce</v>
      </c>
      <c r="I369" s="24">
        <v>940330869</v>
      </c>
      <c r="J369" s="29" t="str">
        <f>IFERROR(VLOOKUP($I369,DATA_Contracts!$A$2:$I$150,3,FALSE),"")</f>
        <v>Starforce</v>
      </c>
      <c r="K369" s="29" t="str">
        <f>IFERROR(VLOOKUP($I369,DATA_Contracts!$A$2:$I$150,7,FALSE),"")</f>
        <v>3. Dethrone tyranny</v>
      </c>
      <c r="L369" s="29" t="str">
        <f>IFERROR(VLOOKUP($I369,DATA_Contracts!$A$2:$I$150,8,FALSE),"")</f>
        <v>Political</v>
      </c>
      <c r="M369" s="29" t="str">
        <f>IFERROR(VLOOKUP($I369,DATA_Contracts!$A$2:$I$81,9,FALSE),"")</f>
        <v>Black Widow</v>
      </c>
      <c r="N369" s="23">
        <f t="shared" ca="1" si="69"/>
        <v>34</v>
      </c>
      <c r="O369" s="15">
        <f ca="1">DATA[[#This Row],[Revenue Plan]]*(RANDBETWEEN(5,50)/100)</f>
        <v>16.66</v>
      </c>
      <c r="P369" s="29">
        <f t="shared" ca="1" si="70"/>
        <v>0.49</v>
      </c>
      <c r="Q369" s="24">
        <v>0.54766999999999999</v>
      </c>
      <c r="R369" s="26">
        <v>32.438450000000003</v>
      </c>
      <c r="S369" s="29">
        <f t="shared" si="71"/>
        <v>59.229919477057358</v>
      </c>
      <c r="T369" s="29">
        <f t="shared" ca="1" si="72"/>
        <v>-33.452330000000003</v>
      </c>
      <c r="U369" s="29">
        <f t="shared" ca="1" si="73"/>
        <v>15.778450000000003</v>
      </c>
    </row>
    <row r="370" spans="1:21" x14ac:dyDescent="0.25">
      <c r="A370" s="29" t="str">
        <f>_xlfn.SWITCH('Landing View'!$I$2,$F$1,F370,$K$1,K370,$L$1,L370,$M$1,M370)</f>
        <v>Wonder Woman</v>
      </c>
      <c r="B370" s="24" t="s">
        <v>13</v>
      </c>
      <c r="C370" s="25">
        <v>44501</v>
      </c>
      <c r="D370" s="23">
        <f>IFERROR(VLOOKUP($I370,DATA_Contracts!$A$2:$I$150,4,FALSE),"")</f>
        <v>7951124</v>
      </c>
      <c r="E370" s="23" t="str">
        <f>IFERROR(VLOOKUP($I370,DATA_Contracts!$A$2:$I$150,5,FALSE),"")</f>
        <v>Secret Organizations</v>
      </c>
      <c r="F370" s="23" t="str">
        <f>IFERROR(VLOOKUP($I370,DATA_Contracts!$A$2:$I$150,6,FALSE),"")</f>
        <v>Organization</v>
      </c>
      <c r="G370" s="29">
        <f>IFERROR(VLOOKUP($I370,DATA_Contracts!$A$2:$I$150,2,FALSE),"")</f>
        <v>940327951</v>
      </c>
      <c r="H370" s="29" t="str">
        <f>IFERROR(VLOOKUP($I370,DATA_Contracts!$A$2:$I$150,3,FALSE),"")</f>
        <v>The Strangers (Ultraverse)</v>
      </c>
      <c r="I370" s="24">
        <v>940327951</v>
      </c>
      <c r="J370" s="29" t="str">
        <f>IFERROR(VLOOKUP($I370,DATA_Contracts!$A$2:$I$150,3,FALSE),"")</f>
        <v>The Strangers (Ultraverse)</v>
      </c>
      <c r="K370" s="29" t="str">
        <f>IFERROR(VLOOKUP($I370,DATA_Contracts!$A$2:$I$150,7,FALSE),"")</f>
        <v>1. Friendly Neighborhood service</v>
      </c>
      <c r="L370" s="29" t="str">
        <f>IFERROR(VLOOKUP($I370,DATA_Contracts!$A$2:$I$150,8,FALSE),"")</f>
        <v>Political</v>
      </c>
      <c r="M370" s="29" t="str">
        <f>IFERROR(VLOOKUP($I370,DATA_Contracts!$A$2:$I$81,9,FALSE),"")</f>
        <v>Wonder Woman</v>
      </c>
      <c r="N370" s="23">
        <f t="shared" ca="1" si="69"/>
        <v>21</v>
      </c>
      <c r="O370" s="15">
        <f ca="1">DATA[[#This Row],[Revenue Plan]]*(RANDBETWEEN(5,50)/100)</f>
        <v>10.08</v>
      </c>
      <c r="P370" s="29">
        <f t="shared" ca="1" si="70"/>
        <v>0.48</v>
      </c>
      <c r="Q370" s="24">
        <v>40.363999999999997</v>
      </c>
      <c r="R370" s="24">
        <v>18.083058445156301</v>
      </c>
      <c r="S370" s="29">
        <f t="shared" si="71"/>
        <v>0.44799966418482562</v>
      </c>
      <c r="T370" s="29">
        <f t="shared" ca="1" si="72"/>
        <v>19.363999999999997</v>
      </c>
      <c r="U370" s="29">
        <f t="shared" ca="1" si="73"/>
        <v>8.0030584451563005</v>
      </c>
    </row>
    <row r="371" spans="1:21" x14ac:dyDescent="0.25">
      <c r="A371" s="29" t="str">
        <f>_xlfn.SWITCH('Landing View'!$I$2,$F$1,F371,$K$1,K371,$L$1,L371,$M$1,M371)</f>
        <v>Captain America</v>
      </c>
      <c r="B371" s="24" t="s">
        <v>13</v>
      </c>
      <c r="C371" s="25">
        <v>44501</v>
      </c>
      <c r="D371" s="23">
        <f>IFERROR(VLOOKUP($I371,DATA_Contracts!$A$2:$I$150,4,FALSE),"")</f>
        <v>10051562</v>
      </c>
      <c r="E371" s="23" t="str">
        <f>IFERROR(VLOOKUP($I371,DATA_Contracts!$A$2:$I$150,5,FALSE),"")</f>
        <v>EU Government</v>
      </c>
      <c r="F371" s="23" t="str">
        <f>IFERROR(VLOOKUP($I371,DATA_Contracts!$A$2:$I$150,6,FALSE),"")</f>
        <v>Europe</v>
      </c>
      <c r="G371" s="29">
        <f>IFERROR(VLOOKUP($I371,DATA_Contracts!$A$2:$I$150,2,FALSE),"")</f>
        <v>940327469</v>
      </c>
      <c r="H371" s="29" t="str">
        <f>IFERROR(VLOOKUP($I371,DATA_Contracts!$A$2:$I$150,3,FALSE),"")</f>
        <v>Vanguard</v>
      </c>
      <c r="I371" s="24">
        <v>940327469</v>
      </c>
      <c r="J371" s="29" t="str">
        <f>IFERROR(VLOOKUP($I371,DATA_Contracts!$A$2:$I$150,3,FALSE),"")</f>
        <v>Vanguard</v>
      </c>
      <c r="K371" s="29" t="str">
        <f>IFERROR(VLOOKUP($I371,DATA_Contracts!$A$2:$I$150,7,FALSE),"")</f>
        <v>1. Friendly Neighborhood service</v>
      </c>
      <c r="L371" s="29" t="str">
        <f>IFERROR(VLOOKUP($I371,DATA_Contracts!$A$2:$I$150,8,FALSE),"")</f>
        <v>Political</v>
      </c>
      <c r="M371" s="29" t="str">
        <f>IFERROR(VLOOKUP($I371,DATA_Contracts!$A$2:$I$81,9,FALSE),"")</f>
        <v>Captain America</v>
      </c>
      <c r="N371" s="23">
        <f t="shared" ca="1" si="69"/>
        <v>26</v>
      </c>
      <c r="O371" s="15">
        <f ca="1">DATA[[#This Row],[Revenue Plan]]*(RANDBETWEEN(5,50)/100)</f>
        <v>12.74</v>
      </c>
      <c r="P371" s="29">
        <f t="shared" ca="1" si="70"/>
        <v>0.49</v>
      </c>
      <c r="Q371" s="24">
        <v>26.047000000000001</v>
      </c>
      <c r="R371" s="24">
        <v>9.8468835357093987</v>
      </c>
      <c r="S371" s="29">
        <f t="shared" si="71"/>
        <v>0.378042904584382</v>
      </c>
      <c r="T371" s="29">
        <f t="shared" ca="1" si="72"/>
        <v>4.7000000000000597E-2</v>
      </c>
      <c r="U371" s="29">
        <f t="shared" ca="1" si="73"/>
        <v>-2.8931164642906015</v>
      </c>
    </row>
    <row r="372" spans="1:21" x14ac:dyDescent="0.25">
      <c r="A372" s="29" t="str">
        <f>_xlfn.SWITCH('Landing View'!$I$2,$F$1,F372,$K$1,K372,$L$1,L372,$M$1,M372)</f>
        <v>Wanda Maximof</v>
      </c>
      <c r="B372" s="24" t="s">
        <v>13</v>
      </c>
      <c r="C372" s="25">
        <v>44501</v>
      </c>
      <c r="D372" s="23">
        <f>IFERROR(VLOOKUP($I372,DATA_Contracts!$A$2:$I$150,4,FALSE),"")</f>
        <v>7951124</v>
      </c>
      <c r="E372" s="23" t="str">
        <f>IFERROR(VLOOKUP($I372,DATA_Contracts!$A$2:$I$150,5,FALSE),"")</f>
        <v>Secret Organizations</v>
      </c>
      <c r="F372" s="23" t="str">
        <f>IFERROR(VLOOKUP($I372,DATA_Contracts!$A$2:$I$150,6,FALSE),"")</f>
        <v>Organization</v>
      </c>
      <c r="G372" s="29">
        <f>IFERROR(VLOOKUP($I372,DATA_Contracts!$A$2:$I$150,2,FALSE),"")</f>
        <v>940366600</v>
      </c>
      <c r="H372" s="29" t="str">
        <f>IFERROR(VLOOKUP($I372,DATA_Contracts!$A$2:$I$150,3,FALSE),"")</f>
        <v>Sinister Six</v>
      </c>
      <c r="I372" s="24">
        <v>940366600</v>
      </c>
      <c r="J372" s="29" t="str">
        <f>IFERROR(VLOOKUP($I372,DATA_Contracts!$A$2:$I$150,3,FALSE),"")</f>
        <v>Sinister Six</v>
      </c>
      <c r="K372" s="29" t="str">
        <f>IFERROR(VLOOKUP($I372,DATA_Contracts!$A$2:$I$150,7,FALSE),"")</f>
        <v>5. Offensive Services</v>
      </c>
      <c r="L372" s="29" t="str">
        <f>IFERROR(VLOOKUP($I372,DATA_Contracts!$A$2:$I$150,8,FALSE),"")</f>
        <v>Political</v>
      </c>
      <c r="M372" s="29" t="str">
        <f>IFERROR(VLOOKUP($I372,DATA_Contracts!$A$2:$I$81,9,FALSE),"")</f>
        <v>Wanda Maximof</v>
      </c>
      <c r="N372" s="23">
        <f t="shared" ca="1" si="69"/>
        <v>28</v>
      </c>
      <c r="O372" s="15">
        <f ca="1">DATA[[#This Row],[Revenue Plan]]*(RANDBETWEEN(5,50)/100)</f>
        <v>8.4</v>
      </c>
      <c r="P372" s="29">
        <f t="shared" ca="1" si="70"/>
        <v>0.3</v>
      </c>
      <c r="Q372" s="24">
        <v>0</v>
      </c>
      <c r="R372" s="24">
        <v>-2.4208000000000003</v>
      </c>
      <c r="S372" s="29">
        <f t="shared" si="71"/>
        <v>0</v>
      </c>
      <c r="T372" s="29">
        <f t="shared" ca="1" si="72"/>
        <v>-28</v>
      </c>
      <c r="U372" s="29">
        <f t="shared" ca="1" si="73"/>
        <v>-10.8208</v>
      </c>
    </row>
    <row r="373" spans="1:21" x14ac:dyDescent="0.25">
      <c r="A373" s="29" t="str">
        <f>_xlfn.SWITCH('Landing View'!$I$2,$F$1,F373,$K$1,K373,$L$1,L373,$M$1,M373)</f>
        <v>Iron Man</v>
      </c>
      <c r="B373" s="24" t="s">
        <v>13</v>
      </c>
      <c r="C373" s="25">
        <v>44501</v>
      </c>
      <c r="D373" s="23">
        <f>IFERROR(VLOOKUP($I373,DATA_Contracts!$A$2:$I$150,4,FALSE),"")</f>
        <v>20028782</v>
      </c>
      <c r="E373" s="23" t="str">
        <f>IFERROR(VLOOKUP($I373,DATA_Contracts!$A$2:$I$150,5,FALSE),"")</f>
        <v>Earth Civilians</v>
      </c>
      <c r="F373" s="23" t="str">
        <f>IFERROR(VLOOKUP($I373,DATA_Contracts!$A$2:$I$150,6,FALSE),"")</f>
        <v>Civilians</v>
      </c>
      <c r="G373" s="29">
        <f>IFERROR(VLOOKUP($I373,DATA_Contracts!$A$2:$I$150,2,FALSE),"")</f>
        <v>940352208</v>
      </c>
      <c r="H373" s="29" t="str">
        <f>IFERROR(VLOOKUP($I373,DATA_Contracts!$A$2:$I$150,3,FALSE),"")</f>
        <v>New Men</v>
      </c>
      <c r="I373" s="24">
        <v>940352208</v>
      </c>
      <c r="J373" s="29" t="str">
        <f>IFERROR(VLOOKUP($I373,DATA_Contracts!$A$2:$I$150,3,FALSE),"")</f>
        <v>New Men</v>
      </c>
      <c r="K373" s="29" t="str">
        <f>IFERROR(VLOOKUP($I373,DATA_Contracts!$A$2:$I$150,7,FALSE),"")</f>
        <v>2. World Security</v>
      </c>
      <c r="L373" s="29" t="str">
        <f>IFERROR(VLOOKUP($I373,DATA_Contracts!$A$2:$I$150,8,FALSE),"")</f>
        <v>Security</v>
      </c>
      <c r="M373" s="29" t="str">
        <f>IFERROR(VLOOKUP($I373,DATA_Contracts!$A$2:$I$81,9,FALSE),"")</f>
        <v>Iron Man</v>
      </c>
      <c r="N373" s="23">
        <f t="shared" ca="1" si="69"/>
        <v>13</v>
      </c>
      <c r="O373" s="15">
        <f ca="1">DATA[[#This Row],[Revenue Plan]]*(RANDBETWEEN(5,50)/100)</f>
        <v>2.4700000000000002</v>
      </c>
      <c r="P373" s="29">
        <f t="shared" ca="1" si="70"/>
        <v>0.19</v>
      </c>
      <c r="Q373" s="24">
        <v>42.972586</v>
      </c>
      <c r="R373" s="24">
        <v>15.421405252402101</v>
      </c>
      <c r="S373" s="29">
        <f t="shared" si="71"/>
        <v>0.35886612112201255</v>
      </c>
      <c r="T373" s="29">
        <f t="shared" ca="1" si="72"/>
        <v>29.972586</v>
      </c>
      <c r="U373" s="29">
        <f t="shared" ca="1" si="73"/>
        <v>12.9514052524021</v>
      </c>
    </row>
    <row r="374" spans="1:21" x14ac:dyDescent="0.25">
      <c r="A374" s="29" t="str">
        <f>_xlfn.SWITCH('Landing View'!$I$2,$F$1,F374,$K$1,K374,$L$1,L374,$M$1,M374)</f>
        <v>Captain America</v>
      </c>
      <c r="B374" s="24" t="s">
        <v>13</v>
      </c>
      <c r="C374" s="25">
        <v>44501</v>
      </c>
      <c r="D374" s="23">
        <f>IFERROR(VLOOKUP($I374,DATA_Contracts!$A$2:$I$150,4,FALSE),"")</f>
        <v>7847054</v>
      </c>
      <c r="E374" s="23" t="str">
        <f>IFERROR(VLOOKUP($I374,DATA_Contracts!$A$2:$I$150,5,FALSE),"")</f>
        <v>Public Organization</v>
      </c>
      <c r="F374" s="23" t="str">
        <f>IFERROR(VLOOKUP($I374,DATA_Contracts!$A$2:$I$150,6,FALSE),"")</f>
        <v>Organization</v>
      </c>
      <c r="G374" s="29">
        <f>IFERROR(VLOOKUP($I374,DATA_Contracts!$A$2:$I$150,2,FALSE),"")</f>
        <v>940260590</v>
      </c>
      <c r="H374" s="29" t="str">
        <f>IFERROR(VLOOKUP($I374,DATA_Contracts!$A$2:$I$150,3,FALSE),"")</f>
        <v>The Hellbent</v>
      </c>
      <c r="I374" s="24">
        <v>940260590</v>
      </c>
      <c r="J374" s="29" t="str">
        <f>IFERROR(VLOOKUP($I374,DATA_Contracts!$A$2:$I$150,3,FALSE),"")</f>
        <v>The Hellbent</v>
      </c>
      <c r="K374" s="29" t="str">
        <f>IFERROR(VLOOKUP($I374,DATA_Contracts!$A$2:$I$150,7,FALSE),"")</f>
        <v>2. World Security</v>
      </c>
      <c r="L374" s="29" t="str">
        <f>IFERROR(VLOOKUP($I374,DATA_Contracts!$A$2:$I$150,8,FALSE),"")</f>
        <v>Security</v>
      </c>
      <c r="M374" s="29" t="str">
        <f>IFERROR(VLOOKUP($I374,DATA_Contracts!$A$2:$I$81,9,FALSE),"")</f>
        <v>Captain America</v>
      </c>
      <c r="N374" s="23">
        <f t="shared" ca="1" si="69"/>
        <v>31</v>
      </c>
      <c r="O374" s="15">
        <f ca="1">DATA[[#This Row],[Revenue Plan]]*(RANDBETWEEN(5,50)/100)</f>
        <v>14.569999999999999</v>
      </c>
      <c r="P374" s="29">
        <f t="shared" ca="1" si="70"/>
        <v>0.47</v>
      </c>
      <c r="Q374" s="24">
        <v>0</v>
      </c>
      <c r="R374" s="24">
        <v>-2.1747687999999998</v>
      </c>
      <c r="S374" s="29">
        <f t="shared" si="71"/>
        <v>0</v>
      </c>
      <c r="T374" s="29">
        <f t="shared" ca="1" si="72"/>
        <v>-31</v>
      </c>
      <c r="U374" s="29">
        <f t="shared" ca="1" si="73"/>
        <v>-16.744768799999999</v>
      </c>
    </row>
    <row r="375" spans="1:21" x14ac:dyDescent="0.25">
      <c r="A375" s="29" t="str">
        <f>_xlfn.SWITCH('Landing View'!$I$2,$F$1,F375,$K$1,K375,$L$1,L375,$M$1,M375)</f>
        <v>Captain America</v>
      </c>
      <c r="B375" s="24" t="s">
        <v>13</v>
      </c>
      <c r="C375" s="25">
        <v>44501</v>
      </c>
      <c r="D375" s="23">
        <f>IFERROR(VLOOKUP($I375,DATA_Contracts!$A$2:$I$150,4,FALSE),"")</f>
        <v>10051562</v>
      </c>
      <c r="E375" s="23" t="str">
        <f>IFERROR(VLOOKUP($I375,DATA_Contracts!$A$2:$I$150,5,FALSE),"")</f>
        <v>EU Government</v>
      </c>
      <c r="F375" s="23" t="str">
        <f>IFERROR(VLOOKUP($I375,DATA_Contracts!$A$2:$I$150,6,FALSE),"")</f>
        <v>Europe</v>
      </c>
      <c r="G375" s="29">
        <f>IFERROR(VLOOKUP($I375,DATA_Contracts!$A$2:$I$150,2,FALSE),"")</f>
        <v>940365112</v>
      </c>
      <c r="H375" s="29" t="str">
        <f>IFERROR(VLOOKUP($I375,DATA_Contracts!$A$2:$I$150,3,FALSE),"")</f>
        <v>Daily Globe</v>
      </c>
      <c r="I375" s="24">
        <v>940365112</v>
      </c>
      <c r="J375" s="29" t="str">
        <f>IFERROR(VLOOKUP($I375,DATA_Contracts!$A$2:$I$150,3,FALSE),"")</f>
        <v>Daily Globe</v>
      </c>
      <c r="K375" s="29" t="str">
        <f>IFERROR(VLOOKUP($I375,DATA_Contracts!$A$2:$I$150,7,FALSE),"")</f>
        <v>1. Friendly Neighborhood service</v>
      </c>
      <c r="L375" s="29" t="str">
        <f>IFERROR(VLOOKUP($I375,DATA_Contracts!$A$2:$I$150,8,FALSE),"")</f>
        <v>Political</v>
      </c>
      <c r="M375" s="29" t="str">
        <f>IFERROR(VLOOKUP($I375,DATA_Contracts!$A$2:$I$81,9,FALSE),"")</f>
        <v>Captain America</v>
      </c>
      <c r="N375" s="23">
        <f t="shared" ca="1" si="69"/>
        <v>31</v>
      </c>
      <c r="O375" s="15">
        <f ca="1">DATA[[#This Row],[Revenue Plan]]*(RANDBETWEEN(5,50)/100)</f>
        <v>10.85</v>
      </c>
      <c r="P375" s="29">
        <f t="shared" ca="1" si="70"/>
        <v>0.35</v>
      </c>
      <c r="Q375" s="24">
        <v>56.565454329541794</v>
      </c>
      <c r="R375" s="24">
        <v>38.875918713368804</v>
      </c>
      <c r="S375" s="29">
        <f t="shared" si="71"/>
        <v>0.6872731629959794</v>
      </c>
      <c r="T375" s="29">
        <f t="shared" ca="1" si="72"/>
        <v>25.565454329541794</v>
      </c>
      <c r="U375" s="29">
        <f t="shared" ca="1" si="73"/>
        <v>28.025918713368803</v>
      </c>
    </row>
    <row r="376" spans="1:21" x14ac:dyDescent="0.25">
      <c r="A376" s="29" t="str">
        <f>_xlfn.SWITCH('Landing View'!$I$2,$F$1,F376,$K$1,K376,$L$1,L376,$M$1,M376)</f>
        <v>Captain America</v>
      </c>
      <c r="B376" s="24" t="s">
        <v>13</v>
      </c>
      <c r="C376" s="25">
        <v>44501</v>
      </c>
      <c r="D376" s="23">
        <f>IFERROR(VLOOKUP($I376,DATA_Contracts!$A$2:$I$150,4,FALSE),"")</f>
        <v>20028782</v>
      </c>
      <c r="E376" s="23" t="str">
        <f>IFERROR(VLOOKUP($I376,DATA_Contracts!$A$2:$I$150,5,FALSE),"")</f>
        <v>Earth Civilians</v>
      </c>
      <c r="F376" s="23" t="str">
        <f>IFERROR(VLOOKUP($I376,DATA_Contracts!$A$2:$I$150,6,FALSE),"")</f>
        <v>Civilians</v>
      </c>
      <c r="G376" s="29">
        <f>IFERROR(VLOOKUP($I376,DATA_Contracts!$A$2:$I$150,2,FALSE),"")</f>
        <v>940360392</v>
      </c>
      <c r="H376" s="29" t="str">
        <f>IFERROR(VLOOKUP($I376,DATA_Contracts!$A$2:$I$150,3,FALSE),"")</f>
        <v>Underground</v>
      </c>
      <c r="I376" s="24">
        <v>940360392</v>
      </c>
      <c r="J376" s="29" t="str">
        <f>IFERROR(VLOOKUP($I376,DATA_Contracts!$A$2:$I$150,3,FALSE),"")</f>
        <v>Underground</v>
      </c>
      <c r="K376" s="29" t="str">
        <f>IFERROR(VLOOKUP($I376,DATA_Contracts!$A$2:$I$150,7,FALSE),"")</f>
        <v>2. World Security</v>
      </c>
      <c r="L376" s="29" t="str">
        <f>IFERROR(VLOOKUP($I376,DATA_Contracts!$A$2:$I$150,8,FALSE),"")</f>
        <v>Security</v>
      </c>
      <c r="M376" s="29" t="str">
        <f>IFERROR(VLOOKUP($I376,DATA_Contracts!$A$2:$I$81,9,FALSE),"")</f>
        <v>Captain America</v>
      </c>
      <c r="N376" s="23">
        <f t="shared" ca="1" si="69"/>
        <v>35</v>
      </c>
      <c r="O376" s="15">
        <f ca="1">DATA[[#This Row],[Revenue Plan]]*(RANDBETWEEN(5,50)/100)</f>
        <v>13.65</v>
      </c>
      <c r="P376" s="29">
        <f t="shared" ca="1" si="70"/>
        <v>0.39</v>
      </c>
      <c r="Q376" s="24">
        <v>36.909687593786899</v>
      </c>
      <c r="R376" s="24">
        <v>10.787797918815601</v>
      </c>
      <c r="S376" s="29">
        <f t="shared" si="71"/>
        <v>0.2922755141561138</v>
      </c>
      <c r="T376" s="29">
        <f t="shared" ca="1" si="72"/>
        <v>1.9096875937868987</v>
      </c>
      <c r="U376" s="29">
        <f t="shared" ca="1" si="73"/>
        <v>-2.8622020811843996</v>
      </c>
    </row>
    <row r="377" spans="1:21" x14ac:dyDescent="0.25">
      <c r="A377" s="29" t="str">
        <f>_xlfn.SWITCH('Landing View'!$I$2,$F$1,F377,$K$1,K377,$L$1,L377,$M$1,M377)</f>
        <v>Black Widow</v>
      </c>
      <c r="B377" s="24" t="s">
        <v>13</v>
      </c>
      <c r="C377" s="25">
        <v>44501</v>
      </c>
      <c r="D377" s="23">
        <f>IFERROR(VLOOKUP($I377,DATA_Contracts!$A$2:$I$150,4,FALSE),"")</f>
        <v>13605106</v>
      </c>
      <c r="E377" s="23" t="str">
        <f>IFERROR(VLOOKUP($I377,DATA_Contracts!$A$2:$I$150,5,FALSE),"")</f>
        <v>US Government</v>
      </c>
      <c r="F377" s="23" t="str">
        <f>IFERROR(VLOOKUP($I377,DATA_Contracts!$A$2:$I$150,6,FALSE),"")</f>
        <v>Government</v>
      </c>
      <c r="G377" s="29">
        <f>IFERROR(VLOOKUP($I377,DATA_Contracts!$A$2:$I$150,2,FALSE),"")</f>
        <v>940354604</v>
      </c>
      <c r="H377" s="29" t="str">
        <f>IFERROR(VLOOKUP($I377,DATA_Contracts!$A$2:$I$150,3,FALSE),"")</f>
        <v>Micronauts</v>
      </c>
      <c r="I377" s="24">
        <v>940354604</v>
      </c>
      <c r="J377" s="29" t="str">
        <f>IFERROR(VLOOKUP($I377,DATA_Contracts!$A$2:$I$150,3,FALSE),"")</f>
        <v>Micronauts</v>
      </c>
      <c r="K377" s="29" t="str">
        <f>IFERROR(VLOOKUP($I377,DATA_Contracts!$A$2:$I$150,7,FALSE),"")</f>
        <v>3. Dethrone tyranny</v>
      </c>
      <c r="L377" s="29" t="str">
        <f>IFERROR(VLOOKUP($I377,DATA_Contracts!$A$2:$I$150,8,FALSE),"")</f>
        <v>Political</v>
      </c>
      <c r="M377" s="29" t="str">
        <f>IFERROR(VLOOKUP($I377,DATA_Contracts!$A$2:$I$81,9,FALSE),"")</f>
        <v>Black Widow</v>
      </c>
      <c r="N377" s="23">
        <f t="shared" ca="1" si="69"/>
        <v>30</v>
      </c>
      <c r="O377" s="15">
        <f ca="1">DATA[[#This Row],[Revenue Plan]]*(RANDBETWEEN(5,50)/100)</f>
        <v>9.3000000000000007</v>
      </c>
      <c r="P377" s="29">
        <f t="shared" ca="1" si="70"/>
        <v>0.31</v>
      </c>
      <c r="Q377" s="24">
        <v>0</v>
      </c>
      <c r="R377" s="24">
        <v>0</v>
      </c>
      <c r="S377" s="29">
        <f t="shared" si="71"/>
        <v>0</v>
      </c>
      <c r="T377" s="29">
        <f t="shared" ca="1" si="72"/>
        <v>-30</v>
      </c>
      <c r="U377" s="29">
        <f t="shared" ca="1" si="73"/>
        <v>-9.3000000000000007</v>
      </c>
    </row>
    <row r="378" spans="1:21" x14ac:dyDescent="0.25">
      <c r="A378" s="29" t="str">
        <f>_xlfn.SWITCH('Landing View'!$I$2,$F$1,F378,$K$1,K378,$L$1,L378,$M$1,M378)</f>
        <v>Captain America</v>
      </c>
      <c r="B378" s="24" t="s">
        <v>13</v>
      </c>
      <c r="C378" s="25">
        <v>44501</v>
      </c>
      <c r="D378" s="23">
        <f>IFERROR(VLOOKUP($I378,DATA_Contracts!$A$2:$I$150,4,FALSE),"")</f>
        <v>10051562</v>
      </c>
      <c r="E378" s="23" t="str">
        <f>IFERROR(VLOOKUP($I378,DATA_Contracts!$A$2:$I$150,5,FALSE),"")</f>
        <v>EU Government</v>
      </c>
      <c r="F378" s="23" t="str">
        <f>IFERROR(VLOOKUP($I378,DATA_Contracts!$A$2:$I$150,6,FALSE),"")</f>
        <v>Europe</v>
      </c>
      <c r="G378" s="29">
        <f>IFERROR(VLOOKUP($I378,DATA_Contracts!$A$2:$I$150,2,FALSE),"")</f>
        <v>940281242</v>
      </c>
      <c r="H378" s="29" t="str">
        <f>IFERROR(VLOOKUP($I378,DATA_Contracts!$A$2:$I$150,3,FALSE),"")</f>
        <v>Eternals</v>
      </c>
      <c r="I378" s="24">
        <v>940281242</v>
      </c>
      <c r="J378" s="29" t="str">
        <f>IFERROR(VLOOKUP($I378,DATA_Contracts!$A$2:$I$150,3,FALSE),"")</f>
        <v>Eternals</v>
      </c>
      <c r="K378" s="29" t="str">
        <f>IFERROR(VLOOKUP($I378,DATA_Contracts!$A$2:$I$150,7,FALSE),"")</f>
        <v>2. World Security</v>
      </c>
      <c r="L378" s="29" t="str">
        <f>IFERROR(VLOOKUP($I378,DATA_Contracts!$A$2:$I$150,8,FALSE),"")</f>
        <v>Security</v>
      </c>
      <c r="M378" s="29" t="str">
        <f>IFERROR(VLOOKUP($I378,DATA_Contracts!$A$2:$I$81,9,FALSE),"")</f>
        <v>Captain America</v>
      </c>
      <c r="N378" s="23">
        <f t="shared" ca="1" si="69"/>
        <v>30</v>
      </c>
      <c r="O378" s="15">
        <f ca="1">DATA[[#This Row],[Revenue Plan]]*(RANDBETWEEN(5,50)/100)</f>
        <v>12.299999999999999</v>
      </c>
      <c r="P378" s="29">
        <f t="shared" ca="1" si="70"/>
        <v>0.41</v>
      </c>
      <c r="Q378" s="24">
        <v>0</v>
      </c>
      <c r="R378" s="24">
        <v>-1.08</v>
      </c>
      <c r="S378" s="29">
        <f t="shared" si="71"/>
        <v>0</v>
      </c>
      <c r="T378" s="29">
        <f t="shared" ca="1" si="72"/>
        <v>-30</v>
      </c>
      <c r="U378" s="29">
        <f t="shared" ca="1" si="73"/>
        <v>-13.379999999999999</v>
      </c>
    </row>
    <row r="379" spans="1:21" x14ac:dyDescent="0.25">
      <c r="A379" s="29" t="str">
        <f>_xlfn.SWITCH('Landing View'!$I$2,$F$1,F379,$K$1,K379,$L$1,L379,$M$1,M379)</f>
        <v>Captain America</v>
      </c>
      <c r="B379" s="24" t="s">
        <v>13</v>
      </c>
      <c r="C379" s="25">
        <v>44501</v>
      </c>
      <c r="D379" s="23">
        <f>IFERROR(VLOOKUP($I379,DATA_Contracts!$A$2:$I$150,4,FALSE),"")</f>
        <v>20028782</v>
      </c>
      <c r="E379" s="23" t="str">
        <f>IFERROR(VLOOKUP($I379,DATA_Contracts!$A$2:$I$150,5,FALSE),"")</f>
        <v>Earth Civilians</v>
      </c>
      <c r="F379" s="23" t="str">
        <f>IFERROR(VLOOKUP($I379,DATA_Contracts!$A$2:$I$150,6,FALSE),"")</f>
        <v>Civilians</v>
      </c>
      <c r="G379" s="29">
        <f>IFERROR(VLOOKUP($I379,DATA_Contracts!$A$2:$I$150,2,FALSE),"")</f>
        <v>940314339</v>
      </c>
      <c r="H379" s="29" t="str">
        <f>IFERROR(VLOOKUP($I379,DATA_Contracts!$A$2:$I$150,3,FALSE),"")</f>
        <v>Super-Axis</v>
      </c>
      <c r="I379" s="24">
        <v>940341188</v>
      </c>
      <c r="J379" s="29" t="str">
        <f>IFERROR(VLOOKUP($I379,DATA_Contracts!$A$2:$I$150,3,FALSE),"")</f>
        <v>Super-Axis</v>
      </c>
      <c r="K379" s="29" t="str">
        <f>IFERROR(VLOOKUP($I379,DATA_Contracts!$A$2:$I$150,7,FALSE),"")</f>
        <v>2. World Security</v>
      </c>
      <c r="L379" s="29" t="str">
        <f>IFERROR(VLOOKUP($I379,DATA_Contracts!$A$2:$I$150,8,FALSE),"")</f>
        <v>Security</v>
      </c>
      <c r="M379" s="29" t="str">
        <f>IFERROR(VLOOKUP($I379,DATA_Contracts!$A$2:$I$81,9,FALSE),"")</f>
        <v>Captain America</v>
      </c>
      <c r="N379" s="23">
        <f t="shared" ca="1" si="69"/>
        <v>15</v>
      </c>
      <c r="O379" s="15">
        <f ca="1">DATA[[#This Row],[Revenue Plan]]*(RANDBETWEEN(5,50)/100)</f>
        <v>5.8500000000000005</v>
      </c>
      <c r="P379" s="29">
        <f t="shared" ca="1" si="70"/>
        <v>0.39</v>
      </c>
      <c r="Q379" s="24">
        <v>24.261893125097881</v>
      </c>
      <c r="R379" s="24">
        <v>2.3768218726170369</v>
      </c>
      <c r="S379" s="29">
        <f t="shared" si="71"/>
        <v>9.7965227212971157E-2</v>
      </c>
      <c r="T379" s="29">
        <f t="shared" ca="1" si="72"/>
        <v>9.2618931250978811</v>
      </c>
      <c r="U379" s="29">
        <f t="shared" ca="1" si="73"/>
        <v>-3.4731781273829636</v>
      </c>
    </row>
    <row r="380" spans="1:21" x14ac:dyDescent="0.25">
      <c r="A380" s="29" t="str">
        <f>_xlfn.SWITCH('Landing View'!$I$2,$F$1,F380,$K$1,K380,$L$1,L380,$M$1,M380)</f>
        <v>Captain America</v>
      </c>
      <c r="B380" s="24" t="s">
        <v>13</v>
      </c>
      <c r="C380" s="25">
        <v>44501</v>
      </c>
      <c r="D380" s="23">
        <f>IFERROR(VLOOKUP($I380,DATA_Contracts!$A$2:$I$150,4,FALSE),"")</f>
        <v>10051562</v>
      </c>
      <c r="E380" s="23" t="str">
        <f>IFERROR(VLOOKUP($I380,DATA_Contracts!$A$2:$I$150,5,FALSE),"")</f>
        <v>EU Government</v>
      </c>
      <c r="F380" s="23" t="str">
        <f>IFERROR(VLOOKUP($I380,DATA_Contracts!$A$2:$I$150,6,FALSE),"")</f>
        <v>Europe</v>
      </c>
      <c r="G380" s="29">
        <f>IFERROR(VLOOKUP($I380,DATA_Contracts!$A$2:$I$150,2,FALSE),"")</f>
        <v>940353189</v>
      </c>
      <c r="H380" s="29" t="str">
        <f>IFERROR(VLOOKUP($I380,DATA_Contracts!$A$2:$I$150,3,FALSE),"")</f>
        <v>Psionex</v>
      </c>
      <c r="I380" s="24">
        <v>940353189</v>
      </c>
      <c r="J380" s="29" t="str">
        <f>IFERROR(VLOOKUP($I380,DATA_Contracts!$A$2:$I$150,3,FALSE),"")</f>
        <v>Psionex</v>
      </c>
      <c r="K380" s="29" t="str">
        <f>IFERROR(VLOOKUP($I380,DATA_Contracts!$A$2:$I$150,7,FALSE),"")</f>
        <v>2. World Security</v>
      </c>
      <c r="L380" s="29" t="str">
        <f>IFERROR(VLOOKUP($I380,DATA_Contracts!$A$2:$I$150,8,FALSE),"")</f>
        <v>Security</v>
      </c>
      <c r="M380" s="29" t="str">
        <f>IFERROR(VLOOKUP($I380,DATA_Contracts!$A$2:$I$81,9,FALSE),"")</f>
        <v>Captain America</v>
      </c>
      <c r="N380" s="23">
        <f t="shared" ca="1" si="69"/>
        <v>33</v>
      </c>
      <c r="O380" s="15">
        <f ca="1">DATA[[#This Row],[Revenue Plan]]*(RANDBETWEEN(5,50)/100)</f>
        <v>10.23</v>
      </c>
      <c r="P380" s="29">
        <f t="shared" ca="1" si="70"/>
        <v>0.31</v>
      </c>
      <c r="Q380" s="24">
        <v>74.562154018238203</v>
      </c>
      <c r="R380" s="24">
        <v>35.327049030568098</v>
      </c>
      <c r="S380" s="29">
        <f t="shared" si="71"/>
        <v>0.47379330031059669</v>
      </c>
      <c r="T380" s="29">
        <f t="shared" ca="1" si="72"/>
        <v>41.562154018238203</v>
      </c>
      <c r="U380" s="29">
        <f t="shared" ca="1" si="73"/>
        <v>25.097049030568098</v>
      </c>
    </row>
    <row r="381" spans="1:21" x14ac:dyDescent="0.25">
      <c r="A381" s="29" t="str">
        <f>_xlfn.SWITCH('Landing View'!$I$2,$F$1,F381,$K$1,K381,$L$1,L381,$M$1,M381)</f>
        <v>Captain America</v>
      </c>
      <c r="B381" s="24" t="s">
        <v>13</v>
      </c>
      <c r="C381" s="25">
        <v>44501</v>
      </c>
      <c r="D381" s="23">
        <f>IFERROR(VLOOKUP($I381,DATA_Contracts!$A$2:$I$150,4,FALSE),"")</f>
        <v>10012699</v>
      </c>
      <c r="E381" s="23" t="str">
        <f>IFERROR(VLOOKUP($I381,DATA_Contracts!$A$2:$I$150,5,FALSE),"")</f>
        <v>EU Government</v>
      </c>
      <c r="F381" s="23" t="str">
        <f>IFERROR(VLOOKUP($I381,DATA_Contracts!$A$2:$I$150,6,FALSE),"")</f>
        <v>Europe</v>
      </c>
      <c r="G381" s="29">
        <f>IFERROR(VLOOKUP($I381,DATA_Contracts!$A$2:$I$150,2,FALSE),"")</f>
        <v>940159096</v>
      </c>
      <c r="H381" s="29" t="str">
        <f>IFERROR(VLOOKUP($I381,DATA_Contracts!$A$2:$I$150,3,FALSE),"")</f>
        <v>Mega Morphs</v>
      </c>
      <c r="I381" s="24">
        <v>940159096</v>
      </c>
      <c r="J381" s="29" t="str">
        <f>IFERROR(VLOOKUP($I381,DATA_Contracts!$A$2:$I$150,3,FALSE),"")</f>
        <v>Mega Morphs</v>
      </c>
      <c r="K381" s="29" t="str">
        <f>IFERROR(VLOOKUP($I381,DATA_Contracts!$A$2:$I$150,7,FALSE),"")</f>
        <v>2. World Security</v>
      </c>
      <c r="L381" s="29" t="str">
        <f>IFERROR(VLOOKUP($I381,DATA_Contracts!$A$2:$I$150,8,FALSE),"")</f>
        <v>Security</v>
      </c>
      <c r="M381" s="29" t="str">
        <f>IFERROR(VLOOKUP($I381,DATA_Contracts!$A$2:$I$81,9,FALSE),"")</f>
        <v>Captain America</v>
      </c>
      <c r="N381" s="23">
        <f t="shared" ca="1" si="69"/>
        <v>10</v>
      </c>
      <c r="O381" s="15">
        <f ca="1">DATA[[#This Row],[Revenue Plan]]*(RANDBETWEEN(5,50)/100)</f>
        <v>2.5</v>
      </c>
      <c r="P381" s="29">
        <f t="shared" ca="1" si="70"/>
        <v>0.25</v>
      </c>
      <c r="Q381" s="24">
        <v>7.5</v>
      </c>
      <c r="R381" s="24">
        <v>3.1749999999999998</v>
      </c>
      <c r="S381" s="29">
        <f t="shared" si="71"/>
        <v>0.42333333333333328</v>
      </c>
      <c r="T381" s="29">
        <f t="shared" ca="1" si="72"/>
        <v>-2.5</v>
      </c>
      <c r="U381" s="29">
        <f t="shared" ca="1" si="73"/>
        <v>0.67499999999999982</v>
      </c>
    </row>
    <row r="382" spans="1:21" x14ac:dyDescent="0.25">
      <c r="A382" s="29" t="str">
        <f>_xlfn.SWITCH('Landing View'!$I$2,$F$1,F382,$K$1,K382,$L$1,L382,$M$1,M382)</f>
        <v>Captain America</v>
      </c>
      <c r="B382" s="24" t="s">
        <v>13</v>
      </c>
      <c r="C382" s="25">
        <v>44501</v>
      </c>
      <c r="D382" s="23">
        <f>IFERROR(VLOOKUP($I382,DATA_Contracts!$A$2:$I$150,4,FALSE),"")</f>
        <v>10051562</v>
      </c>
      <c r="E382" s="23" t="str">
        <f>IFERROR(VLOOKUP($I382,DATA_Contracts!$A$2:$I$150,5,FALSE),"")</f>
        <v>EU Government</v>
      </c>
      <c r="F382" s="23" t="str">
        <f>IFERROR(VLOOKUP($I382,DATA_Contracts!$A$2:$I$150,6,FALSE),"")</f>
        <v>Europe</v>
      </c>
      <c r="G382" s="29">
        <f>IFERROR(VLOOKUP($I382,DATA_Contracts!$A$2:$I$150,2,FALSE),"")</f>
        <v>940361466</v>
      </c>
      <c r="H382" s="29" t="str">
        <f>IFERROR(VLOOKUP($I382,DATA_Contracts!$A$2:$I$150,3,FALSE),"")</f>
        <v>Press Gang</v>
      </c>
      <c r="I382" s="24">
        <v>940361466</v>
      </c>
      <c r="J382" s="29" t="str">
        <f>IFERROR(VLOOKUP($I382,DATA_Contracts!$A$2:$I$150,3,FALSE),"")</f>
        <v>Press Gang</v>
      </c>
      <c r="K382" s="29" t="str">
        <f>IFERROR(VLOOKUP($I382,DATA_Contracts!$A$2:$I$150,7,FALSE),"")</f>
        <v>2. World Security</v>
      </c>
      <c r="L382" s="29" t="str">
        <f>IFERROR(VLOOKUP($I382,DATA_Contracts!$A$2:$I$150,8,FALSE),"")</f>
        <v>Security</v>
      </c>
      <c r="M382" s="29" t="str">
        <f>IFERROR(VLOOKUP($I382,DATA_Contracts!$A$2:$I$81,9,FALSE),"")</f>
        <v>Captain America</v>
      </c>
      <c r="N382" s="23">
        <f t="shared" ca="1" si="69"/>
        <v>11</v>
      </c>
      <c r="O382" s="15">
        <f ca="1">DATA[[#This Row],[Revenue Plan]]*(RANDBETWEEN(5,50)/100)</f>
        <v>1.4300000000000002</v>
      </c>
      <c r="P382" s="29">
        <f t="shared" ref="P382:P399" ca="1" si="74">IFERROR(O382/N382,0)</f>
        <v>0.13</v>
      </c>
      <c r="Q382" s="24">
        <v>8.0039551238808997</v>
      </c>
      <c r="R382" s="24">
        <v>4.3967842096828997</v>
      </c>
      <c r="S382" s="29">
        <f t="shared" ref="S382:S399" si="75">IFERROR(R382/Q382,0)</f>
        <v>0.54932644444300915</v>
      </c>
      <c r="T382" s="29">
        <f t="shared" ca="1" si="72"/>
        <v>-2.9960448761191003</v>
      </c>
      <c r="U382" s="29">
        <f t="shared" ca="1" si="73"/>
        <v>2.9667842096828996</v>
      </c>
    </row>
    <row r="383" spans="1:21" x14ac:dyDescent="0.25">
      <c r="A383" s="29" t="str">
        <f>_xlfn.SWITCH('Landing View'!$I$2,$F$1,F383,$K$1,K383,$L$1,L383,$M$1,M383)</f>
        <v>Thor</v>
      </c>
      <c r="B383" s="24" t="s">
        <v>13</v>
      </c>
      <c r="C383" s="25">
        <v>44501</v>
      </c>
      <c r="D383" s="23">
        <f>IFERROR(VLOOKUP($I383,DATA_Contracts!$A$2:$I$150,4,FALSE),"")</f>
        <v>7951124</v>
      </c>
      <c r="E383" s="23" t="str">
        <f>IFERROR(VLOOKUP($I383,DATA_Contracts!$A$2:$I$150,5,FALSE),"")</f>
        <v>Secret Organizations</v>
      </c>
      <c r="F383" s="23" t="str">
        <f>IFERROR(VLOOKUP($I383,DATA_Contracts!$A$2:$I$150,6,FALSE),"")</f>
        <v>Organization</v>
      </c>
      <c r="G383" s="29">
        <f>IFERROR(VLOOKUP($I383,DATA_Contracts!$A$2:$I$150,2,FALSE),"")</f>
        <v>940323130</v>
      </c>
      <c r="H383" s="29" t="str">
        <f>IFERROR(VLOOKUP($I383,DATA_Contracts!$A$2:$I$150,3,FALSE),"")</f>
        <v>Squadron Supreme</v>
      </c>
      <c r="I383" s="24">
        <v>940323130</v>
      </c>
      <c r="J383" s="29" t="str">
        <f>IFERROR(VLOOKUP($I383,DATA_Contracts!$A$2:$I$150,3,FALSE),"")</f>
        <v>Squadron Supreme</v>
      </c>
      <c r="K383" s="29" t="str">
        <f>IFERROR(VLOOKUP($I383,DATA_Contracts!$A$2:$I$150,7,FALSE),"")</f>
        <v>1. Friendly Neighborhood service</v>
      </c>
      <c r="L383" s="29" t="str">
        <f>IFERROR(VLOOKUP($I383,DATA_Contracts!$A$2:$I$150,8,FALSE),"")</f>
        <v>Political</v>
      </c>
      <c r="M383" s="29" t="str">
        <f>IFERROR(VLOOKUP($I383,DATA_Contracts!$A$2:$I$81,9,FALSE),"")</f>
        <v>Thor</v>
      </c>
      <c r="N383" s="23">
        <f t="shared" ca="1" si="69"/>
        <v>19</v>
      </c>
      <c r="O383" s="15">
        <f ca="1">DATA[[#This Row],[Revenue Plan]]*(RANDBETWEEN(5,50)/100)</f>
        <v>7.7899999999999991</v>
      </c>
      <c r="P383" s="29">
        <f t="shared" ca="1" si="74"/>
        <v>0.41</v>
      </c>
      <c r="Q383" s="24">
        <v>617.01285500000006</v>
      </c>
      <c r="R383" s="24">
        <v>324.6148</v>
      </c>
      <c r="S383" s="29">
        <f t="shared" si="75"/>
        <v>0.52610702900185113</v>
      </c>
      <c r="T383" s="29">
        <f t="shared" ca="1" si="72"/>
        <v>598.01285500000006</v>
      </c>
      <c r="U383" s="29">
        <f t="shared" ca="1" si="73"/>
        <v>316.82479999999998</v>
      </c>
    </row>
    <row r="384" spans="1:21" x14ac:dyDescent="0.25">
      <c r="A384" s="29" t="str">
        <f>_xlfn.SWITCH('Landing View'!$I$2,$F$1,F384,$K$1,K384,$L$1,L384,$M$1,M384)</f>
        <v>Spiderman</v>
      </c>
      <c r="B384" s="24" t="s">
        <v>13</v>
      </c>
      <c r="C384" s="25">
        <v>44501</v>
      </c>
      <c r="D384" s="23">
        <f>IFERROR(VLOOKUP($I384,DATA_Contracts!$A$2:$I$150,4,FALSE),"")</f>
        <v>7951124</v>
      </c>
      <c r="E384" s="23" t="str">
        <f>IFERROR(VLOOKUP($I384,DATA_Contracts!$A$2:$I$150,5,FALSE),"")</f>
        <v>Secret Organizations</v>
      </c>
      <c r="F384" s="23" t="str">
        <f>IFERROR(VLOOKUP($I384,DATA_Contracts!$A$2:$I$150,6,FALSE),"")</f>
        <v>Organization</v>
      </c>
      <c r="G384" s="29">
        <f>IFERROR(VLOOKUP($I384,DATA_Contracts!$A$2:$I$150,2,FALSE),"")</f>
        <v>940358810</v>
      </c>
      <c r="H384" s="29" t="str">
        <f>IFERROR(VLOOKUP($I384,DATA_Contracts!$A$2:$I$150,3,FALSE),"")</f>
        <v>West Coast Avengers</v>
      </c>
      <c r="I384" s="24">
        <v>940358810</v>
      </c>
      <c r="J384" s="29" t="str">
        <f>IFERROR(VLOOKUP($I384,DATA_Contracts!$A$2:$I$150,3,FALSE),"")</f>
        <v>West Coast Avengers</v>
      </c>
      <c r="K384" s="29" t="str">
        <f>IFERROR(VLOOKUP($I384,DATA_Contracts!$A$2:$I$150,7,FALSE),"")</f>
        <v>3. Dethrone tyranny</v>
      </c>
      <c r="L384" s="29" t="str">
        <f>IFERROR(VLOOKUP($I384,DATA_Contracts!$A$2:$I$150,8,FALSE),"")</f>
        <v>Political</v>
      </c>
      <c r="M384" s="29" t="str">
        <f>IFERROR(VLOOKUP($I384,DATA_Contracts!$A$2:$I$81,9,FALSE),"")</f>
        <v>Spiderman</v>
      </c>
      <c r="N384" s="23">
        <f t="shared" ca="1" si="69"/>
        <v>20</v>
      </c>
      <c r="O384" s="15">
        <f ca="1">DATA[[#This Row],[Revenue Plan]]*(RANDBETWEEN(5,50)/100)</f>
        <v>5</v>
      </c>
      <c r="P384" s="29">
        <f t="shared" ca="1" si="74"/>
        <v>0.25</v>
      </c>
      <c r="Q384" s="24">
        <v>0</v>
      </c>
      <c r="R384" s="24">
        <v>-0.13475000000000001</v>
      </c>
      <c r="S384" s="29">
        <f t="shared" si="75"/>
        <v>0</v>
      </c>
      <c r="T384" s="29">
        <f t="shared" ca="1" si="72"/>
        <v>-20</v>
      </c>
      <c r="U384" s="29">
        <f t="shared" ca="1" si="73"/>
        <v>-5.1347500000000004</v>
      </c>
    </row>
    <row r="385" spans="1:21" x14ac:dyDescent="0.25">
      <c r="A385" s="29" t="str">
        <f>_xlfn.SWITCH('Landing View'!$I$2,$F$1,F385,$K$1,K385,$L$1,L385,$M$1,M385)</f>
        <v>Hawkeye</v>
      </c>
      <c r="B385" s="24" t="s">
        <v>13</v>
      </c>
      <c r="C385" s="25">
        <v>44501</v>
      </c>
      <c r="D385" s="23">
        <f>IFERROR(VLOOKUP($I385,DATA_Contracts!$A$2:$I$150,4,FALSE),"")</f>
        <v>10058140</v>
      </c>
      <c r="E385" s="23" t="str">
        <f>IFERROR(VLOOKUP($I385,DATA_Contracts!$A$2:$I$150,5,FALSE),"")</f>
        <v>EU Government</v>
      </c>
      <c r="F385" s="23" t="str">
        <f>IFERROR(VLOOKUP($I385,DATA_Contracts!$A$2:$I$150,6,FALSE),"")</f>
        <v>Europe</v>
      </c>
      <c r="G385" s="29">
        <f>IFERROR(VLOOKUP($I385,DATA_Contracts!$A$2:$I$150,2,FALSE),"")</f>
        <v>940304772</v>
      </c>
      <c r="H385" s="29" t="str">
        <f>IFERROR(VLOOKUP($I385,DATA_Contracts!$A$2:$I$150,3,FALSE),"")</f>
        <v>Hand</v>
      </c>
      <c r="I385" s="24">
        <v>940302721</v>
      </c>
      <c r="J385" s="29" t="str">
        <f>IFERROR(VLOOKUP($I385,DATA_Contracts!$A$2:$I$150,3,FALSE),"")</f>
        <v>Hand</v>
      </c>
      <c r="K385" s="29" t="str">
        <f>IFERROR(VLOOKUP($I385,DATA_Contracts!$A$2:$I$150,7,FALSE),"")</f>
        <v>1. Friendly Neighborhood service</v>
      </c>
      <c r="L385" s="29" t="str">
        <f>IFERROR(VLOOKUP($I385,DATA_Contracts!$A$2:$I$150,8,FALSE),"")</f>
        <v>Political</v>
      </c>
      <c r="M385" s="29" t="str">
        <f>IFERROR(VLOOKUP($I385,DATA_Contracts!$A$2:$I$81,9,FALSE),"")</f>
        <v>Hawkeye</v>
      </c>
      <c r="N385" s="23">
        <f t="shared" ca="1" si="69"/>
        <v>22</v>
      </c>
      <c r="O385" s="15">
        <f ca="1">DATA[[#This Row],[Revenue Plan]]*(RANDBETWEEN(5,50)/100)</f>
        <v>11</v>
      </c>
      <c r="P385" s="29">
        <f t="shared" ca="1" si="74"/>
        <v>0.5</v>
      </c>
      <c r="Q385" s="24">
        <v>17.83956807817755</v>
      </c>
      <c r="R385" s="24">
        <v>19.193608502312131</v>
      </c>
      <c r="S385" s="29">
        <f t="shared" si="75"/>
        <v>1.0759009645413404</v>
      </c>
      <c r="T385" s="29">
        <f t="shared" ca="1" si="72"/>
        <v>-4.1604319218224504</v>
      </c>
      <c r="U385" s="29">
        <f t="shared" ca="1" si="73"/>
        <v>8.1936085023121308</v>
      </c>
    </row>
    <row r="386" spans="1:21" x14ac:dyDescent="0.25">
      <c r="A386" s="29" t="str">
        <f>_xlfn.SWITCH('Landing View'!$I$2,$F$1,F386,$K$1,K386,$L$1,L386,$M$1,M386)</f>
        <v>Thor</v>
      </c>
      <c r="B386" s="24" t="s">
        <v>13</v>
      </c>
      <c r="C386" s="25">
        <v>44501</v>
      </c>
      <c r="D386" s="23">
        <f>IFERROR(VLOOKUP($I386,DATA_Contracts!$A$2:$I$150,4,FALSE),"")</f>
        <v>10051562</v>
      </c>
      <c r="E386" s="23" t="str">
        <f>IFERROR(VLOOKUP($I386,DATA_Contracts!$A$2:$I$150,5,FALSE),"")</f>
        <v>EU Government</v>
      </c>
      <c r="F386" s="23" t="str">
        <f>IFERROR(VLOOKUP($I386,DATA_Contracts!$A$2:$I$150,6,FALSE),"")</f>
        <v>Europe</v>
      </c>
      <c r="G386" s="29">
        <f>IFERROR(VLOOKUP($I386,DATA_Contracts!$A$2:$I$150,2,FALSE),"")</f>
        <v>940251254</v>
      </c>
      <c r="H386" s="29" t="str">
        <f>IFERROR(VLOOKUP($I386,DATA_Contracts!$A$2:$I$150,3,FALSE),"")</f>
        <v>Crazy Eight</v>
      </c>
      <c r="I386" s="24">
        <v>940251254</v>
      </c>
      <c r="J386" s="29" t="str">
        <f>IFERROR(VLOOKUP($I386,DATA_Contracts!$A$2:$I$150,3,FALSE),"")</f>
        <v>Crazy Eight</v>
      </c>
      <c r="K386" s="29" t="str">
        <f>IFERROR(VLOOKUP($I386,DATA_Contracts!$A$2:$I$150,7,FALSE),"")</f>
        <v>1. Friendly Neighborhood service</v>
      </c>
      <c r="L386" s="29" t="str">
        <f>IFERROR(VLOOKUP($I386,DATA_Contracts!$A$2:$I$150,8,FALSE),"")</f>
        <v>Political</v>
      </c>
      <c r="M386" s="29" t="str">
        <f>IFERROR(VLOOKUP($I386,DATA_Contracts!$A$2:$I$81,9,FALSE),"")</f>
        <v>Thor</v>
      </c>
      <c r="N386" s="23">
        <f t="shared" ca="1" si="69"/>
        <v>23</v>
      </c>
      <c r="O386" s="15">
        <f ca="1">DATA[[#This Row],[Revenue Plan]]*(RANDBETWEEN(5,50)/100)</f>
        <v>9.89</v>
      </c>
      <c r="P386" s="29">
        <f t="shared" ca="1" si="74"/>
        <v>0.43000000000000005</v>
      </c>
      <c r="Q386" s="24">
        <v>18.992188799999997</v>
      </c>
      <c r="R386" s="24">
        <v>7.1711272499999996</v>
      </c>
      <c r="S386" s="29">
        <f t="shared" si="75"/>
        <v>0.37758298032504817</v>
      </c>
      <c r="T386" s="29">
        <f t="shared" ca="1" si="72"/>
        <v>-4.0078112000000026</v>
      </c>
      <c r="U386" s="29">
        <f t="shared" ca="1" si="73"/>
        <v>-2.7188727500000009</v>
      </c>
    </row>
    <row r="387" spans="1:21" x14ac:dyDescent="0.25">
      <c r="A387" s="29" t="str">
        <f>_xlfn.SWITCH('Landing View'!$I$2,$F$1,F387,$K$1,K387,$L$1,L387,$M$1,M387)</f>
        <v>Captain America</v>
      </c>
      <c r="B387" s="24" t="s">
        <v>13</v>
      </c>
      <c r="C387" s="25">
        <v>44501</v>
      </c>
      <c r="D387" s="23">
        <f>IFERROR(VLOOKUP($I387,DATA_Contracts!$A$2:$I$150,4,FALSE),"")</f>
        <v>20028782</v>
      </c>
      <c r="E387" s="23" t="str">
        <f>IFERROR(VLOOKUP($I387,DATA_Contracts!$A$2:$I$150,5,FALSE),"")</f>
        <v>Earth Civilians</v>
      </c>
      <c r="F387" s="23" t="str">
        <f>IFERROR(VLOOKUP($I387,DATA_Contracts!$A$2:$I$150,6,FALSE),"")</f>
        <v>Civilians</v>
      </c>
      <c r="G387" s="29">
        <f>IFERROR(VLOOKUP($I387,DATA_Contracts!$A$2:$I$150,2,FALSE),"")</f>
        <v>940314049</v>
      </c>
      <c r="H387" s="29" t="str">
        <f>IFERROR(VLOOKUP($I387,DATA_Contracts!$A$2:$I$150,3,FALSE),"")</f>
        <v>Terror Inc.</v>
      </c>
      <c r="I387" s="24">
        <v>940194177</v>
      </c>
      <c r="J387" s="29" t="str">
        <f>IFERROR(VLOOKUP($I387,DATA_Contracts!$A$2:$I$150,3,FALSE),"")</f>
        <v>Terror Inc.</v>
      </c>
      <c r="K387" s="29" t="str">
        <f>IFERROR(VLOOKUP($I387,DATA_Contracts!$A$2:$I$150,7,FALSE),"")</f>
        <v>2. World Security</v>
      </c>
      <c r="L387" s="29" t="str">
        <f>IFERROR(VLOOKUP($I387,DATA_Contracts!$A$2:$I$150,8,FALSE),"")</f>
        <v>Security</v>
      </c>
      <c r="M387" s="29" t="str">
        <f>IFERROR(VLOOKUP($I387,DATA_Contracts!$A$2:$I$81,9,FALSE),"")</f>
        <v>Captain America</v>
      </c>
      <c r="N387" s="23">
        <f t="shared" ca="1" si="69"/>
        <v>12</v>
      </c>
      <c r="O387" s="15">
        <f ca="1">DATA[[#This Row],[Revenue Plan]]*(RANDBETWEEN(5,50)/100)</f>
        <v>2.2800000000000002</v>
      </c>
      <c r="P387" s="29">
        <f t="shared" ca="1" si="74"/>
        <v>0.19000000000000003</v>
      </c>
      <c r="Q387" s="24">
        <v>4.915487660178151</v>
      </c>
      <c r="R387" s="24">
        <v>1.204062777742902</v>
      </c>
      <c r="S387" s="29">
        <f t="shared" si="75"/>
        <v>0.24495286347626868</v>
      </c>
      <c r="T387" s="29">
        <f t="shared" ca="1" si="72"/>
        <v>-7.084512339821849</v>
      </c>
      <c r="U387" s="29">
        <f t="shared" ca="1" si="73"/>
        <v>-1.0759372222570982</v>
      </c>
    </row>
    <row r="388" spans="1:21" x14ac:dyDescent="0.25">
      <c r="A388" s="29" t="str">
        <f>_xlfn.SWITCH('Landing View'!$I$2,$F$1,F388,$K$1,K388,$L$1,L388,$M$1,M388)</f>
        <v>Vision</v>
      </c>
      <c r="B388" s="24" t="s">
        <v>13</v>
      </c>
      <c r="C388" s="25">
        <v>44501</v>
      </c>
      <c r="D388" s="23">
        <f>IFERROR(VLOOKUP($I388,DATA_Contracts!$A$2:$I$150,4,FALSE),"")</f>
        <v>13605106</v>
      </c>
      <c r="E388" s="23" t="str">
        <f>IFERROR(VLOOKUP($I388,DATA_Contracts!$A$2:$I$150,5,FALSE),"")</f>
        <v>US Government</v>
      </c>
      <c r="F388" s="23" t="str">
        <f>IFERROR(VLOOKUP($I388,DATA_Contracts!$A$2:$I$150,6,FALSE),"")</f>
        <v>Government</v>
      </c>
      <c r="G388" s="29">
        <f>IFERROR(VLOOKUP($I388,DATA_Contracts!$A$2:$I$150,2,FALSE),"")</f>
        <v>940294522</v>
      </c>
      <c r="H388" s="29" t="str">
        <f>IFERROR(VLOOKUP($I388,DATA_Contracts!$A$2:$I$150,3,FALSE),"")</f>
        <v>Legion Of Galactic Guardians 2099 (Amalgam Comics)</v>
      </c>
      <c r="I388" s="24">
        <v>940294522</v>
      </c>
      <c r="J388" s="29" t="str">
        <f>IFERROR(VLOOKUP($I388,DATA_Contracts!$A$2:$I$150,3,FALSE),"")</f>
        <v>Legion Of Galactic Guardians 2099 (Amalgam Comics)</v>
      </c>
      <c r="K388" s="29" t="str">
        <f>IFERROR(VLOOKUP($I388,DATA_Contracts!$A$2:$I$150,7,FALSE),"")</f>
        <v>3. Dethrone tyranny</v>
      </c>
      <c r="L388" s="29" t="str">
        <f>IFERROR(VLOOKUP($I388,DATA_Contracts!$A$2:$I$150,8,FALSE),"")</f>
        <v>Political</v>
      </c>
      <c r="M388" s="29" t="str">
        <f>IFERROR(VLOOKUP($I388,DATA_Contracts!$A$2:$I$81,9,FALSE),"")</f>
        <v>Vision</v>
      </c>
      <c r="N388" s="23">
        <f t="shared" ca="1" si="69"/>
        <v>22</v>
      </c>
      <c r="O388" s="15">
        <f ca="1">DATA[[#This Row],[Revenue Plan]]*(RANDBETWEEN(5,50)/100)</f>
        <v>2.42</v>
      </c>
      <c r="P388" s="29">
        <f t="shared" ca="1" si="74"/>
        <v>0.11</v>
      </c>
      <c r="Q388" s="24">
        <v>45.934666310793403</v>
      </c>
      <c r="R388" s="24">
        <v>9.6195229383722101</v>
      </c>
      <c r="S388" s="29">
        <f t="shared" si="75"/>
        <v>0.20941749904716042</v>
      </c>
      <c r="T388" s="29">
        <f t="shared" ca="1" si="72"/>
        <v>23.934666310793403</v>
      </c>
      <c r="U388" s="29">
        <f t="shared" ca="1" si="73"/>
        <v>7.1995229383722101</v>
      </c>
    </row>
    <row r="389" spans="1:21" x14ac:dyDescent="0.25">
      <c r="A389" s="29" t="str">
        <f>_xlfn.SWITCH('Landing View'!$I$2,$F$1,F389,$K$1,K389,$L$1,L389,$M$1,M389)</f>
        <v>Captain America</v>
      </c>
      <c r="B389" s="24" t="s">
        <v>13</v>
      </c>
      <c r="C389" s="25">
        <v>44501</v>
      </c>
      <c r="D389" s="23">
        <f>IFERROR(VLOOKUP($I389,DATA_Contracts!$A$2:$I$150,4,FALSE),"")</f>
        <v>20028782</v>
      </c>
      <c r="E389" s="23" t="str">
        <f>IFERROR(VLOOKUP($I389,DATA_Contracts!$A$2:$I$150,5,FALSE),"")</f>
        <v>Earth Civilians</v>
      </c>
      <c r="F389" s="23" t="str">
        <f>IFERROR(VLOOKUP($I389,DATA_Contracts!$A$2:$I$150,6,FALSE),"")</f>
        <v>Civilians</v>
      </c>
      <c r="G389" s="29">
        <f>IFERROR(VLOOKUP($I389,DATA_Contracts!$A$2:$I$150,2,FALSE),"")</f>
        <v>940314339</v>
      </c>
      <c r="H389" s="29" t="str">
        <f>IFERROR(VLOOKUP($I389,DATA_Contracts!$A$2:$I$150,3,FALSE),"")</f>
        <v>Lebeau Clan</v>
      </c>
      <c r="I389" s="24">
        <v>940336783</v>
      </c>
      <c r="J389" s="29" t="str">
        <f>IFERROR(VLOOKUP($I389,DATA_Contracts!$A$2:$I$150,3,FALSE),"")</f>
        <v>Lebeau Clan</v>
      </c>
      <c r="K389" s="29" t="str">
        <f>IFERROR(VLOOKUP($I389,DATA_Contracts!$A$2:$I$150,7,FALSE),"")</f>
        <v>2. World Security</v>
      </c>
      <c r="L389" s="29" t="str">
        <f>IFERROR(VLOOKUP($I389,DATA_Contracts!$A$2:$I$150,8,FALSE),"")</f>
        <v>Security</v>
      </c>
      <c r="M389" s="29" t="str">
        <f>IFERROR(VLOOKUP($I389,DATA_Contracts!$A$2:$I$81,9,FALSE),"")</f>
        <v>Captain America</v>
      </c>
      <c r="N389" s="23">
        <f t="shared" ca="1" si="69"/>
        <v>27</v>
      </c>
      <c r="O389" s="15">
        <f ca="1">DATA[[#This Row],[Revenue Plan]]*(RANDBETWEEN(5,50)/100)</f>
        <v>2.97</v>
      </c>
      <c r="P389" s="29">
        <f t="shared" ca="1" si="74"/>
        <v>0.11</v>
      </c>
      <c r="Q389" s="24">
        <v>99.542225058893067</v>
      </c>
      <c r="R389" s="24">
        <v>44.598796928077057</v>
      </c>
      <c r="S389" s="29">
        <f t="shared" si="75"/>
        <v>0.44803897945510729</v>
      </c>
      <c r="T389" s="29">
        <f t="shared" ca="1" si="72"/>
        <v>72.542225058893067</v>
      </c>
      <c r="U389" s="29">
        <f t="shared" ca="1" si="73"/>
        <v>41.628796928077058</v>
      </c>
    </row>
    <row r="390" spans="1:21" x14ac:dyDescent="0.25">
      <c r="A390" s="29" t="str">
        <f>_xlfn.SWITCH('Landing View'!$I$2,$F$1,F390,$K$1,K390,$L$1,L390,$M$1,M390)</f>
        <v>Hawkeye</v>
      </c>
      <c r="B390" s="24" t="s">
        <v>13</v>
      </c>
      <c r="C390" s="25">
        <v>44501</v>
      </c>
      <c r="D390" s="23">
        <f>IFERROR(VLOOKUP($I390,DATA_Contracts!$A$2:$I$150,4,FALSE),"")</f>
        <v>7951124</v>
      </c>
      <c r="E390" s="23" t="str">
        <f>IFERROR(VLOOKUP($I390,DATA_Contracts!$A$2:$I$150,5,FALSE),"")</f>
        <v>Secret Organizations</v>
      </c>
      <c r="F390" s="23" t="str">
        <f>IFERROR(VLOOKUP($I390,DATA_Contracts!$A$2:$I$150,6,FALSE),"")</f>
        <v>Organization</v>
      </c>
      <c r="G390" s="29">
        <f>IFERROR(VLOOKUP($I390,DATA_Contracts!$A$2:$I$150,2,FALSE),"")</f>
        <v>940286480</v>
      </c>
      <c r="H390" s="29" t="str">
        <f>IFERROR(VLOOKUP($I390,DATA_Contracts!$A$2:$I$150,3,FALSE),"")</f>
        <v>Lizard Men</v>
      </c>
      <c r="I390" s="24">
        <v>940286480</v>
      </c>
      <c r="J390" s="29" t="str">
        <f>IFERROR(VLOOKUP($I390,DATA_Contracts!$A$2:$I$150,3,FALSE),"")</f>
        <v>Lizard Men</v>
      </c>
      <c r="K390" s="29" t="str">
        <f>IFERROR(VLOOKUP($I390,DATA_Contracts!$A$2:$I$150,7,FALSE),"")</f>
        <v>4. Defensive Services</v>
      </c>
      <c r="L390" s="29" t="str">
        <f>IFERROR(VLOOKUP($I390,DATA_Contracts!$A$2:$I$150,8,FALSE),"")</f>
        <v>Security</v>
      </c>
      <c r="M390" s="29" t="str">
        <f>IFERROR(VLOOKUP($I390,DATA_Contracts!$A$2:$I$81,9,FALSE),"")</f>
        <v>Hawkeye</v>
      </c>
      <c r="N390" s="23">
        <f t="shared" ca="1" si="69"/>
        <v>15</v>
      </c>
      <c r="O390" s="15">
        <f ca="1">DATA[[#This Row],[Revenue Plan]]*(RANDBETWEEN(5,50)/100)</f>
        <v>0.89999999999999991</v>
      </c>
      <c r="P390" s="29">
        <f t="shared" ca="1" si="74"/>
        <v>5.9999999999999991E-2</v>
      </c>
      <c r="Q390" s="24">
        <v>0</v>
      </c>
      <c r="R390" s="24">
        <v>0</v>
      </c>
      <c r="S390" s="29">
        <f t="shared" si="75"/>
        <v>0</v>
      </c>
      <c r="T390" s="29">
        <f t="shared" ca="1" si="72"/>
        <v>-15</v>
      </c>
      <c r="U390" s="29">
        <f t="shared" ca="1" si="73"/>
        <v>-0.89999999999999991</v>
      </c>
    </row>
    <row r="391" spans="1:21" x14ac:dyDescent="0.25">
      <c r="A391" s="29" t="str">
        <f>_xlfn.SWITCH('Landing View'!$I$2,$F$1,F391,$K$1,K391,$L$1,L391,$M$1,M391)</f>
        <v>Thor</v>
      </c>
      <c r="B391" s="24" t="s">
        <v>13</v>
      </c>
      <c r="C391" s="25">
        <v>44501</v>
      </c>
      <c r="D391" s="23">
        <f>IFERROR(VLOOKUP($I391,DATA_Contracts!$A$2:$I$150,4,FALSE),"")</f>
        <v>10058140</v>
      </c>
      <c r="E391" s="23" t="str">
        <f>IFERROR(VLOOKUP($I391,DATA_Contracts!$A$2:$I$150,5,FALSE),"")</f>
        <v>EU Government</v>
      </c>
      <c r="F391" s="23" t="str">
        <f>IFERROR(VLOOKUP($I391,DATA_Contracts!$A$2:$I$150,6,FALSE),"")</f>
        <v>Europe</v>
      </c>
      <c r="G391" s="29">
        <f>IFERROR(VLOOKUP($I391,DATA_Contracts!$A$2:$I$150,2,FALSE),"")</f>
        <v>940251254</v>
      </c>
      <c r="H391" s="29" t="str">
        <f>IFERROR(VLOOKUP($I391,DATA_Contracts!$A$2:$I$150,3,FALSE),"")</f>
        <v>People's Defense Force</v>
      </c>
      <c r="I391" s="24">
        <v>940251133</v>
      </c>
      <c r="J391" s="29" t="str">
        <f>IFERROR(VLOOKUP($I391,DATA_Contracts!$A$2:$I$150,3,FALSE),"")</f>
        <v>People's Defense Force</v>
      </c>
      <c r="K391" s="29" t="str">
        <f>IFERROR(VLOOKUP($I391,DATA_Contracts!$A$2:$I$150,7,FALSE),"")</f>
        <v>1. Friendly Neighborhood service</v>
      </c>
      <c r="L391" s="29" t="str">
        <f>IFERROR(VLOOKUP($I391,DATA_Contracts!$A$2:$I$150,8,FALSE),"")</f>
        <v>Political</v>
      </c>
      <c r="M391" s="29" t="str">
        <f>IFERROR(VLOOKUP($I391,DATA_Contracts!$A$2:$I$81,9,FALSE),"")</f>
        <v>Thor</v>
      </c>
      <c r="N391" s="23">
        <f t="shared" ca="1" si="69"/>
        <v>11</v>
      </c>
      <c r="O391" s="15">
        <f ca="1">DATA[[#This Row],[Revenue Plan]]*(RANDBETWEEN(5,50)/100)</f>
        <v>3.19</v>
      </c>
      <c r="P391" s="29">
        <f t="shared" ca="1" si="74"/>
        <v>0.28999999999999998</v>
      </c>
      <c r="Q391" s="24">
        <v>109.0842399</v>
      </c>
      <c r="R391" s="24">
        <v>33.629007700000003</v>
      </c>
      <c r="S391" s="29">
        <f t="shared" si="75"/>
        <v>0.30828475067368555</v>
      </c>
      <c r="T391" s="29">
        <f t="shared" ca="1" si="72"/>
        <v>98.0842399</v>
      </c>
      <c r="U391" s="29">
        <f t="shared" ca="1" si="73"/>
        <v>30.439007700000001</v>
      </c>
    </row>
    <row r="392" spans="1:21" x14ac:dyDescent="0.25">
      <c r="A392" s="29" t="str">
        <f>_xlfn.SWITCH('Landing View'!$I$2,$F$1,F392,$K$1,K392,$L$1,L392,$M$1,M392)</f>
        <v>Black Widow</v>
      </c>
      <c r="B392" s="24" t="s">
        <v>13</v>
      </c>
      <c r="C392" s="25">
        <v>44501</v>
      </c>
      <c r="D392" s="23">
        <f>IFERROR(VLOOKUP($I392,DATA_Contracts!$A$2:$I$150,4,FALSE),"")</f>
        <v>13605106</v>
      </c>
      <c r="E392" s="23" t="str">
        <f>IFERROR(VLOOKUP($I392,DATA_Contracts!$A$2:$I$150,5,FALSE),"")</f>
        <v>US Government</v>
      </c>
      <c r="F392" s="23" t="str">
        <f>IFERROR(VLOOKUP($I392,DATA_Contracts!$A$2:$I$150,6,FALSE),"")</f>
        <v>Government</v>
      </c>
      <c r="G392" s="29">
        <f>IFERROR(VLOOKUP($I392,DATA_Contracts!$A$2:$I$150,2,FALSE),"")</f>
        <v>940340766</v>
      </c>
      <c r="H392" s="29" t="str">
        <f>IFERROR(VLOOKUP($I392,DATA_Contracts!$A$2:$I$150,3,FALSE),"")</f>
        <v>Maggia</v>
      </c>
      <c r="I392" s="24">
        <v>940340766</v>
      </c>
      <c r="J392" s="29" t="str">
        <f>IFERROR(VLOOKUP($I392,DATA_Contracts!$A$2:$I$150,3,FALSE),"")</f>
        <v>Maggia</v>
      </c>
      <c r="K392" s="29" t="str">
        <f>IFERROR(VLOOKUP($I392,DATA_Contracts!$A$2:$I$150,7,FALSE),"")</f>
        <v>3. Dethrone tyranny</v>
      </c>
      <c r="L392" s="29" t="str">
        <f>IFERROR(VLOOKUP($I392,DATA_Contracts!$A$2:$I$150,8,FALSE),"")</f>
        <v>Political</v>
      </c>
      <c r="M392" s="29" t="str">
        <f>IFERROR(VLOOKUP($I392,DATA_Contracts!$A$2:$I$81,9,FALSE),"")</f>
        <v>Black Widow</v>
      </c>
      <c r="N392" s="23">
        <f t="shared" ca="1" si="69"/>
        <v>27</v>
      </c>
      <c r="O392" s="15">
        <f ca="1">DATA[[#This Row],[Revenue Plan]]*(RANDBETWEEN(5,50)/100)</f>
        <v>11.34</v>
      </c>
      <c r="P392" s="29">
        <f t="shared" ca="1" si="74"/>
        <v>0.42</v>
      </c>
      <c r="Q392" s="24">
        <v>0</v>
      </c>
      <c r="R392" s="24">
        <v>0</v>
      </c>
      <c r="S392" s="29">
        <f t="shared" si="75"/>
        <v>0</v>
      </c>
      <c r="T392" s="29">
        <f t="shared" ca="1" si="72"/>
        <v>-27</v>
      </c>
      <c r="U392" s="29">
        <f t="shared" ca="1" si="73"/>
        <v>-11.34</v>
      </c>
    </row>
    <row r="393" spans="1:21" x14ac:dyDescent="0.25">
      <c r="A393" s="29" t="str">
        <f>_xlfn.SWITCH('Landing View'!$I$2,$F$1,F393,$K$1,K393,$L$1,L393,$M$1,M393)</f>
        <v>Hawkeye</v>
      </c>
      <c r="B393" s="24" t="s">
        <v>13</v>
      </c>
      <c r="C393" s="25">
        <v>44501</v>
      </c>
      <c r="D393" s="23">
        <f>IFERROR(VLOOKUP($I393,DATA_Contracts!$A$2:$I$150,4,FALSE),"")</f>
        <v>7951124</v>
      </c>
      <c r="E393" s="23" t="str">
        <f>IFERROR(VLOOKUP($I393,DATA_Contracts!$A$2:$I$150,5,FALSE),"")</f>
        <v>Secret Organizations</v>
      </c>
      <c r="F393" s="23" t="str">
        <f>IFERROR(VLOOKUP($I393,DATA_Contracts!$A$2:$I$150,6,FALSE),"")</f>
        <v>Organization</v>
      </c>
      <c r="G393" s="29">
        <f>IFERROR(VLOOKUP($I393,DATA_Contracts!$A$2:$I$150,2,FALSE),"")</f>
        <v>940295318</v>
      </c>
      <c r="H393" s="29" t="str">
        <f>IFERROR(VLOOKUP($I393,DATA_Contracts!$A$2:$I$150,3,FALSE),"")</f>
        <v>Contingency</v>
      </c>
      <c r="I393" s="24">
        <v>940295318</v>
      </c>
      <c r="J393" s="29" t="str">
        <f>IFERROR(VLOOKUP($I393,DATA_Contracts!$A$2:$I$150,3,FALSE),"")</f>
        <v>Contingency</v>
      </c>
      <c r="K393" s="29" t="str">
        <f>IFERROR(VLOOKUP($I393,DATA_Contracts!$A$2:$I$150,7,FALSE),"")</f>
        <v>4. Defensive Services</v>
      </c>
      <c r="L393" s="29" t="str">
        <f>IFERROR(VLOOKUP($I393,DATA_Contracts!$A$2:$I$150,8,FALSE),"")</f>
        <v>Security</v>
      </c>
      <c r="M393" s="29" t="str">
        <f>IFERROR(VLOOKUP($I393,DATA_Contracts!$A$2:$I$81,9,FALSE),"")</f>
        <v>Hawkeye</v>
      </c>
      <c r="N393" s="23">
        <f t="shared" ca="1" si="69"/>
        <v>24</v>
      </c>
      <c r="O393" s="15">
        <f ca="1">DATA[[#This Row],[Revenue Plan]]*(RANDBETWEEN(5,50)/100)</f>
        <v>7.68</v>
      </c>
      <c r="P393" s="29">
        <f t="shared" ca="1" si="74"/>
        <v>0.32</v>
      </c>
      <c r="Q393" s="24">
        <v>2.1329958330752583</v>
      </c>
      <c r="R393" s="24">
        <v>2.2709008980752587</v>
      </c>
      <c r="S393" s="29">
        <f t="shared" si="75"/>
        <v>1.0646532275692142</v>
      </c>
      <c r="T393" s="29">
        <f t="shared" ca="1" si="72"/>
        <v>-21.86700416692474</v>
      </c>
      <c r="U393" s="29">
        <f t="shared" ca="1" si="73"/>
        <v>-5.409099101924741</v>
      </c>
    </row>
    <row r="394" spans="1:21" x14ac:dyDescent="0.25">
      <c r="A394" s="29" t="str">
        <f>_xlfn.SWITCH('Landing View'!$I$2,$F$1,F394,$K$1,K394,$L$1,L394,$M$1,M394)</f>
        <v>Captain America</v>
      </c>
      <c r="B394" s="24" t="s">
        <v>13</v>
      </c>
      <c r="C394" s="25">
        <v>44501</v>
      </c>
      <c r="D394" s="23">
        <f>IFERROR(VLOOKUP($I394,DATA_Contracts!$A$2:$I$150,4,FALSE),"")</f>
        <v>7951124</v>
      </c>
      <c r="E394" s="23" t="str">
        <f>IFERROR(VLOOKUP($I394,DATA_Contracts!$A$2:$I$150,5,FALSE),"")</f>
        <v>Secret Organizations</v>
      </c>
      <c r="F394" s="23" t="str">
        <f>IFERROR(VLOOKUP($I394,DATA_Contracts!$A$2:$I$150,6,FALSE),"")</f>
        <v>Organization</v>
      </c>
      <c r="G394" s="29">
        <f>IFERROR(VLOOKUP($I394,DATA_Contracts!$A$2:$I$150,2,FALSE),"")</f>
        <v>940309358</v>
      </c>
      <c r="H394" s="29" t="str">
        <f>IFERROR(VLOOKUP($I394,DATA_Contracts!$A$2:$I$150,3,FALSE),"")</f>
        <v>Femme Fatales</v>
      </c>
      <c r="I394" s="24">
        <v>940309358</v>
      </c>
      <c r="J394" s="29" t="str">
        <f>IFERROR(VLOOKUP($I394,DATA_Contracts!$A$2:$I$150,3,FALSE),"")</f>
        <v>Femme Fatales</v>
      </c>
      <c r="K394" s="29" t="str">
        <f>IFERROR(VLOOKUP($I394,DATA_Contracts!$A$2:$I$150,7,FALSE),"")</f>
        <v>5. Offensive Services</v>
      </c>
      <c r="L394" s="29" t="str">
        <f>IFERROR(VLOOKUP($I394,DATA_Contracts!$A$2:$I$150,8,FALSE),"")</f>
        <v>Political</v>
      </c>
      <c r="M394" s="29" t="str">
        <f>IFERROR(VLOOKUP($I394,DATA_Contracts!$A$2:$I$81,9,FALSE),"")</f>
        <v>Captain America</v>
      </c>
      <c r="N394" s="23">
        <f t="shared" ca="1" si="69"/>
        <v>15</v>
      </c>
      <c r="O394" s="15">
        <f ca="1">DATA[[#This Row],[Revenue Plan]]*(RANDBETWEEN(5,50)/100)</f>
        <v>2.85</v>
      </c>
      <c r="P394" s="29">
        <f t="shared" ca="1" si="74"/>
        <v>0.19</v>
      </c>
      <c r="Q394" s="24">
        <v>0</v>
      </c>
      <c r="R394" s="24">
        <v>0</v>
      </c>
      <c r="S394" s="29">
        <f t="shared" si="75"/>
        <v>0</v>
      </c>
      <c r="T394" s="29">
        <f t="shared" ca="1" si="72"/>
        <v>-15</v>
      </c>
      <c r="U394" s="29">
        <f t="shared" ca="1" si="73"/>
        <v>-2.85</v>
      </c>
    </row>
    <row r="395" spans="1:21" x14ac:dyDescent="0.25">
      <c r="A395" s="29" t="str">
        <f>_xlfn.SWITCH('Landing View'!$I$2,$F$1,F395,$K$1,K395,$L$1,L395,$M$1,M395)</f>
        <v>Captain America</v>
      </c>
      <c r="B395" s="24" t="s">
        <v>13</v>
      </c>
      <c r="C395" s="25">
        <v>44501</v>
      </c>
      <c r="D395" s="23">
        <f>IFERROR(VLOOKUP($I395,DATA_Contracts!$A$2:$I$150,4,FALSE),"")</f>
        <v>20028782</v>
      </c>
      <c r="E395" s="23" t="str">
        <f>IFERROR(VLOOKUP($I395,DATA_Contracts!$A$2:$I$150,5,FALSE),"")</f>
        <v>Earth Civilians</v>
      </c>
      <c r="F395" s="23" t="str">
        <f>IFERROR(VLOOKUP($I395,DATA_Contracts!$A$2:$I$150,6,FALSE),"")</f>
        <v>Civilians</v>
      </c>
      <c r="G395" s="29">
        <f>IFERROR(VLOOKUP($I395,DATA_Contracts!$A$2:$I$150,2,FALSE),"")</f>
        <v>940351708</v>
      </c>
      <c r="H395" s="29" t="str">
        <f>IFERROR(VLOOKUP($I395,DATA_Contracts!$A$2:$I$150,3,FALSE),"")</f>
        <v>Heliopolitans</v>
      </c>
      <c r="I395" s="24">
        <v>940320819</v>
      </c>
      <c r="J395" s="29" t="str">
        <f>IFERROR(VLOOKUP($I395,DATA_Contracts!$A$2:$I$150,3,FALSE),"")</f>
        <v>Heliopolitans</v>
      </c>
      <c r="K395" s="29" t="str">
        <f>IFERROR(VLOOKUP($I395,DATA_Contracts!$A$2:$I$150,7,FALSE),"")</f>
        <v>2. World Security</v>
      </c>
      <c r="L395" s="29" t="str">
        <f>IFERROR(VLOOKUP($I395,DATA_Contracts!$A$2:$I$150,8,FALSE),"")</f>
        <v>Security</v>
      </c>
      <c r="M395" s="29" t="str">
        <f>IFERROR(VLOOKUP($I395,DATA_Contracts!$A$2:$I$81,9,FALSE),"")</f>
        <v>Captain America</v>
      </c>
      <c r="N395" s="23">
        <f t="shared" ca="1" si="69"/>
        <v>31</v>
      </c>
      <c r="O395" s="15">
        <f ca="1">DATA[[#This Row],[Revenue Plan]]*(RANDBETWEEN(5,50)/100)</f>
        <v>12.4</v>
      </c>
      <c r="P395" s="29">
        <f t="shared" ca="1" si="74"/>
        <v>0.4</v>
      </c>
      <c r="Q395" s="24">
        <v>0</v>
      </c>
      <c r="R395" s="24">
        <v>0</v>
      </c>
      <c r="S395" s="29">
        <f t="shared" si="75"/>
        <v>0</v>
      </c>
      <c r="T395" s="29">
        <f t="shared" ca="1" si="72"/>
        <v>-31</v>
      </c>
      <c r="U395" s="29">
        <f t="shared" ca="1" si="73"/>
        <v>-12.4</v>
      </c>
    </row>
    <row r="396" spans="1:21" x14ac:dyDescent="0.25">
      <c r="A396" s="29" t="str">
        <f>_xlfn.SWITCH('Landing View'!$I$2,$F$1,F396,$K$1,K396,$L$1,L396,$M$1,M396)</f>
        <v>Hulk</v>
      </c>
      <c r="B396" s="24" t="s">
        <v>13</v>
      </c>
      <c r="C396" s="25">
        <v>44501</v>
      </c>
      <c r="D396" s="23">
        <f>IFERROR(VLOOKUP($I396,DATA_Contracts!$A$2:$I$150,4,FALSE),"")</f>
        <v>10051562</v>
      </c>
      <c r="E396" s="23" t="str">
        <f>IFERROR(VLOOKUP($I396,DATA_Contracts!$A$2:$I$150,5,FALSE),"")</f>
        <v>EU Government</v>
      </c>
      <c r="F396" s="23" t="str">
        <f>IFERROR(VLOOKUP($I396,DATA_Contracts!$A$2:$I$150,6,FALSE),"")</f>
        <v>Europe</v>
      </c>
      <c r="G396" s="29">
        <f>IFERROR(VLOOKUP($I396,DATA_Contracts!$A$2:$I$150,2,FALSE),"")</f>
        <v>940337336</v>
      </c>
      <c r="H396" s="29" t="str">
        <f>IFERROR(VLOOKUP($I396,DATA_Contracts!$A$2:$I$150,3,FALSE),"")</f>
        <v>Deviants</v>
      </c>
      <c r="I396" s="24">
        <v>940337336</v>
      </c>
      <c r="J396" s="29" t="str">
        <f>IFERROR(VLOOKUP($I396,DATA_Contracts!$A$2:$I$150,3,FALSE),"")</f>
        <v>Deviants</v>
      </c>
      <c r="K396" s="29" t="str">
        <f>IFERROR(VLOOKUP($I396,DATA_Contracts!$A$2:$I$150,7,FALSE),"")</f>
        <v>4. Defensive Services</v>
      </c>
      <c r="L396" s="29" t="str">
        <f>IFERROR(VLOOKUP($I396,DATA_Contracts!$A$2:$I$150,8,FALSE),"")</f>
        <v>Security</v>
      </c>
      <c r="M396" s="29" t="str">
        <f>IFERROR(VLOOKUP($I396,DATA_Contracts!$A$2:$I$81,9,FALSE),"")</f>
        <v>Hulk</v>
      </c>
      <c r="N396" s="23">
        <f t="shared" ca="1" si="69"/>
        <v>7</v>
      </c>
      <c r="O396" s="15">
        <f ca="1">DATA[[#This Row],[Revenue Plan]]*(RANDBETWEEN(5,50)/100)</f>
        <v>1.26</v>
      </c>
      <c r="P396" s="29">
        <f t="shared" ca="1" si="74"/>
        <v>0.18</v>
      </c>
      <c r="Q396" s="24"/>
      <c r="R396" s="24"/>
      <c r="S396" s="29">
        <f t="shared" si="75"/>
        <v>0</v>
      </c>
      <c r="T396" s="29">
        <f t="shared" ca="1" si="72"/>
        <v>-7</v>
      </c>
      <c r="U396" s="29">
        <f t="shared" ca="1" si="73"/>
        <v>-1.26</v>
      </c>
    </row>
    <row r="397" spans="1:21" x14ac:dyDescent="0.25">
      <c r="A397" s="29" t="str">
        <f>_xlfn.SWITCH('Landing View'!$I$2,$F$1,F397,$K$1,K397,$L$1,L397,$M$1,M397)</f>
        <v>Iron Man</v>
      </c>
      <c r="B397" s="24" t="s">
        <v>13</v>
      </c>
      <c r="C397" s="25">
        <v>44501</v>
      </c>
      <c r="D397" s="23">
        <f>IFERROR(VLOOKUP($I397,DATA_Contracts!$A$2:$I$150,4,FALSE),"")</f>
        <v>7847054</v>
      </c>
      <c r="E397" s="23" t="str">
        <f>IFERROR(VLOOKUP($I397,DATA_Contracts!$A$2:$I$150,5,FALSE),"")</f>
        <v>Public Organization</v>
      </c>
      <c r="F397" s="23" t="str">
        <f>IFERROR(VLOOKUP($I397,DATA_Contracts!$A$2:$I$150,6,FALSE),"")</f>
        <v>Organization</v>
      </c>
      <c r="G397" s="29">
        <f>IFERROR(VLOOKUP($I397,DATA_Contracts!$A$2:$I$150,2,FALSE),"")</f>
        <v>940314050</v>
      </c>
      <c r="H397" s="29" t="str">
        <f>IFERROR(VLOOKUP($I397,DATA_Contracts!$A$2:$I$150,3,FALSE),"")</f>
        <v>Starjammers</v>
      </c>
      <c r="I397" s="24">
        <v>940243672</v>
      </c>
      <c r="J397" s="29" t="str">
        <f>IFERROR(VLOOKUP($I397,DATA_Contracts!$A$2:$I$150,3,FALSE),"")</f>
        <v>Starjammers</v>
      </c>
      <c r="K397" s="29" t="str">
        <f>IFERROR(VLOOKUP($I397,DATA_Contracts!$A$2:$I$150,7,FALSE),"")</f>
        <v>2. World Security</v>
      </c>
      <c r="L397" s="29" t="str">
        <f>IFERROR(VLOOKUP($I397,DATA_Contracts!$A$2:$I$150,8,FALSE),"")</f>
        <v>Security</v>
      </c>
      <c r="M397" s="29" t="str">
        <f>IFERROR(VLOOKUP($I397,DATA_Contracts!$A$2:$I$81,9,FALSE),"")</f>
        <v>Iron Man</v>
      </c>
      <c r="N397" s="23">
        <f t="shared" ca="1" si="69"/>
        <v>5</v>
      </c>
      <c r="O397" s="15">
        <f ca="1">DATA[[#This Row],[Revenue Plan]]*(RANDBETWEEN(5,50)/100)</f>
        <v>1.75</v>
      </c>
      <c r="P397" s="29">
        <f t="shared" ca="1" si="74"/>
        <v>0.35</v>
      </c>
      <c r="Q397" s="24">
        <v>0</v>
      </c>
      <c r="R397" s="24">
        <v>0.19084000000000001</v>
      </c>
      <c r="S397" s="29">
        <f t="shared" si="75"/>
        <v>0</v>
      </c>
      <c r="T397" s="29">
        <f t="shared" ca="1" si="72"/>
        <v>-5</v>
      </c>
      <c r="U397" s="29">
        <f t="shared" ca="1" si="73"/>
        <v>-1.5591599999999999</v>
      </c>
    </row>
    <row r="398" spans="1:21" x14ac:dyDescent="0.25">
      <c r="A398" s="29" t="str">
        <f>_xlfn.SWITCH('Landing View'!$I$2,$F$1,F398,$K$1,K398,$L$1,L398,$M$1,M398)</f>
        <v>Captain America</v>
      </c>
      <c r="B398" s="24" t="s">
        <v>13</v>
      </c>
      <c r="C398" s="25">
        <v>44501</v>
      </c>
      <c r="D398" s="23">
        <f>IFERROR(VLOOKUP($I398,DATA_Contracts!$A$2:$I$150,4,FALSE),"")</f>
        <v>10051562</v>
      </c>
      <c r="E398" s="23" t="str">
        <f>IFERROR(VLOOKUP($I398,DATA_Contracts!$A$2:$I$150,5,FALSE),"")</f>
        <v>EU Government</v>
      </c>
      <c r="F398" s="23" t="str">
        <f>IFERROR(VLOOKUP($I398,DATA_Contracts!$A$2:$I$150,6,FALSE),"")</f>
        <v>Europe</v>
      </c>
      <c r="G398" s="29">
        <f>IFERROR(VLOOKUP($I398,DATA_Contracts!$A$2:$I$150,2,FALSE),"")</f>
        <v>940374176</v>
      </c>
      <c r="H398" s="29" t="str">
        <f>IFERROR(VLOOKUP($I398,DATA_Contracts!$A$2:$I$150,3,FALSE),"")</f>
        <v>Crusaders</v>
      </c>
      <c r="I398" s="24">
        <v>940374176</v>
      </c>
      <c r="J398" s="29" t="str">
        <f>IFERROR(VLOOKUP($I398,DATA_Contracts!$A$2:$I$150,3,FALSE),"")</f>
        <v>Crusaders</v>
      </c>
      <c r="K398" s="29" t="str">
        <f>IFERROR(VLOOKUP($I398,DATA_Contracts!$A$2:$I$150,7,FALSE),"")</f>
        <v>2. World Security</v>
      </c>
      <c r="L398" s="29" t="str">
        <f>IFERROR(VLOOKUP($I398,DATA_Contracts!$A$2:$I$150,8,FALSE),"")</f>
        <v>Security</v>
      </c>
      <c r="M398" s="29" t="str">
        <f>IFERROR(VLOOKUP($I398,DATA_Contracts!$A$2:$I$81,9,FALSE),"")</f>
        <v>Captain America</v>
      </c>
      <c r="N398" s="23">
        <f t="shared" ca="1" si="69"/>
        <v>33</v>
      </c>
      <c r="O398" s="15">
        <f ca="1">DATA[[#This Row],[Revenue Plan]]*(RANDBETWEEN(5,50)/100)</f>
        <v>13.53</v>
      </c>
      <c r="P398" s="29">
        <f t="shared" ca="1" si="74"/>
        <v>0.41</v>
      </c>
      <c r="Q398" s="24">
        <v>40.526000000000003</v>
      </c>
      <c r="R398" s="24">
        <v>21.231653600000001</v>
      </c>
      <c r="S398" s="29">
        <f t="shared" si="75"/>
        <v>0.52390202832749344</v>
      </c>
      <c r="T398" s="29">
        <f t="shared" ca="1" si="72"/>
        <v>7.5260000000000034</v>
      </c>
      <c r="U398" s="29">
        <f t="shared" ca="1" si="73"/>
        <v>7.701653600000002</v>
      </c>
    </row>
    <row r="399" spans="1:21" x14ac:dyDescent="0.25">
      <c r="A399" s="29" t="str">
        <f>_xlfn.SWITCH('Landing View'!$I$2,$F$1,F399,$K$1,K399,$L$1,L399,$M$1,M399)</f>
        <v>Iron Man</v>
      </c>
      <c r="B399" s="24" t="s">
        <v>13</v>
      </c>
      <c r="C399" s="25">
        <v>44501</v>
      </c>
      <c r="D399" s="23">
        <f>IFERROR(VLOOKUP($I399,DATA_Contracts!$A$2:$I$150,4,FALSE),"")</f>
        <v>10051562</v>
      </c>
      <c r="E399" s="23" t="str">
        <f>IFERROR(VLOOKUP($I399,DATA_Contracts!$A$2:$I$150,5,FALSE),"")</f>
        <v>EU Government</v>
      </c>
      <c r="F399" s="23" t="str">
        <f>IFERROR(VLOOKUP($I399,DATA_Contracts!$A$2:$I$150,6,FALSE),"")</f>
        <v>Europe</v>
      </c>
      <c r="G399" s="29">
        <f>IFERROR(VLOOKUP($I399,DATA_Contracts!$A$2:$I$150,2,FALSE),"")</f>
        <v>940377750</v>
      </c>
      <c r="H399" s="29" t="str">
        <f>IFERROR(VLOOKUP($I399,DATA_Contracts!$A$2:$I$150,3,FALSE),"")</f>
        <v>Lemurians</v>
      </c>
      <c r="I399" s="24">
        <v>940377750</v>
      </c>
      <c r="J399" s="29" t="str">
        <f>IFERROR(VLOOKUP($I399,DATA_Contracts!$A$2:$I$150,3,FALSE),"")</f>
        <v>Lemurians</v>
      </c>
      <c r="K399" s="29" t="str">
        <f>IFERROR(VLOOKUP($I399,DATA_Contracts!$A$2:$I$150,7,FALSE),"")</f>
        <v>2. World Security</v>
      </c>
      <c r="L399" s="29" t="str">
        <f>IFERROR(VLOOKUP($I399,DATA_Contracts!$A$2:$I$150,8,FALSE),"")</f>
        <v>Security</v>
      </c>
      <c r="M399" s="29" t="str">
        <f>IFERROR(VLOOKUP($I399,DATA_Contracts!$A$2:$I$81,9,FALSE),"")</f>
        <v>Iron Man</v>
      </c>
      <c r="N399" s="23">
        <f t="shared" ca="1" si="69"/>
        <v>15</v>
      </c>
      <c r="O399" s="15">
        <f ca="1">DATA[[#This Row],[Revenue Plan]]*(RANDBETWEEN(5,50)/100)</f>
        <v>3.45</v>
      </c>
      <c r="P399" s="29">
        <f t="shared" ca="1" si="74"/>
        <v>0.23</v>
      </c>
      <c r="Q399" s="24">
        <v>0</v>
      </c>
      <c r="R399" s="24">
        <v>-0.33600000000000002</v>
      </c>
      <c r="S399" s="29">
        <f t="shared" si="75"/>
        <v>0</v>
      </c>
      <c r="T399" s="29">
        <f t="shared" ca="1" si="72"/>
        <v>-15</v>
      </c>
      <c r="U399" s="29">
        <f t="shared" ca="1" si="73"/>
        <v>-3.786</v>
      </c>
    </row>
    <row r="400" spans="1:21" x14ac:dyDescent="0.25">
      <c r="A400" s="29" t="str">
        <f>_xlfn.SWITCH('Landing View'!$I$2,$F$1,F400,$K$1,K400,$L$1,L400,$M$1,M400)</f>
        <v>Captain America</v>
      </c>
      <c r="B400" s="24" t="s">
        <v>13</v>
      </c>
      <c r="C400" s="25">
        <v>44531</v>
      </c>
      <c r="D400" s="23">
        <f>IFERROR(VLOOKUP($I400,DATA_Contracts!$A$2:$I$150,4,FALSE),"")</f>
        <v>10012699</v>
      </c>
      <c r="E400" s="23" t="str">
        <f>IFERROR(VLOOKUP($I400,DATA_Contracts!$A$2:$I$150,5,FALSE),"")</f>
        <v>EU Government</v>
      </c>
      <c r="F400" s="23" t="str">
        <f>IFERROR(VLOOKUP($I400,DATA_Contracts!$A$2:$I$150,6,FALSE),"")</f>
        <v>Europe</v>
      </c>
      <c r="G400" s="29">
        <f>IFERROR(VLOOKUP($I400,DATA_Contracts!$A$2:$I$150,2,FALSE),"")</f>
        <v>940159096</v>
      </c>
      <c r="H400" s="29" t="str">
        <f>IFERROR(VLOOKUP($I400,DATA_Contracts!$A$2:$I$150,3,FALSE),"")</f>
        <v>Mega Morphs</v>
      </c>
      <c r="I400" s="24">
        <v>940159096</v>
      </c>
      <c r="J400" s="29" t="str">
        <f>IFERROR(VLOOKUP($I400,DATA_Contracts!$A$2:$I$150,3,FALSE),"")</f>
        <v>Mega Morphs</v>
      </c>
      <c r="K400" s="29" t="str">
        <f>IFERROR(VLOOKUP($I400,DATA_Contracts!$A$2:$I$150,7,FALSE),"")</f>
        <v>2. World Security</v>
      </c>
      <c r="L400" s="29" t="str">
        <f>IFERROR(VLOOKUP($I400,DATA_Contracts!$A$2:$I$150,8,FALSE),"")</f>
        <v>Security</v>
      </c>
      <c r="M400" s="29" t="str">
        <f>IFERROR(VLOOKUP($I400,DATA_Contracts!$A$2:$I$81,9,FALSE),"")</f>
        <v>Captain America</v>
      </c>
      <c r="N400" s="23">
        <f t="shared" ref="N400:N439" ca="1" si="76">RANDBETWEEN(5,35)</f>
        <v>27</v>
      </c>
      <c r="O400" s="15">
        <f ca="1">DATA[[#This Row],[Revenue Plan]]*(RANDBETWEEN(5,50)/100)</f>
        <v>7.2900000000000009</v>
      </c>
      <c r="P400" s="29">
        <f t="shared" ref="P400:P440" ca="1" si="77">IFERROR(O400/N400,0)</f>
        <v>0.27</v>
      </c>
      <c r="Q400" s="24"/>
      <c r="R400" s="24"/>
      <c r="S400" s="29">
        <f t="shared" ref="S400:S440" si="78">IFERROR(R400/Q400,0)</f>
        <v>0</v>
      </c>
      <c r="T400" s="29">
        <f t="shared" ref="T400:T440" ca="1" si="79">Q400-N400</f>
        <v>-27</v>
      </c>
      <c r="U400" s="29">
        <f t="shared" ref="U400:U440" ca="1" si="80">R400-O400</f>
        <v>-7.2900000000000009</v>
      </c>
    </row>
    <row r="401" spans="1:21" x14ac:dyDescent="0.25">
      <c r="A401" s="29" t="str">
        <f>_xlfn.SWITCH('Landing View'!$I$2,$F$1,F401,$K$1,K401,$L$1,L401,$M$1,M401)</f>
        <v>Captain America</v>
      </c>
      <c r="B401" s="24" t="s">
        <v>13</v>
      </c>
      <c r="C401" s="25">
        <v>44531</v>
      </c>
      <c r="D401" s="23">
        <f>IFERROR(VLOOKUP($I401,DATA_Contracts!$A$2:$I$150,4,FALSE),"")</f>
        <v>10051562</v>
      </c>
      <c r="E401" s="23" t="str">
        <f>IFERROR(VLOOKUP($I401,DATA_Contracts!$A$2:$I$150,5,FALSE),"")</f>
        <v>EU Government</v>
      </c>
      <c r="F401" s="23" t="str">
        <f>IFERROR(VLOOKUP($I401,DATA_Contracts!$A$2:$I$150,6,FALSE),"")</f>
        <v>Europe</v>
      </c>
      <c r="G401" s="29">
        <f>IFERROR(VLOOKUP($I401,DATA_Contracts!$A$2:$I$150,2,FALSE),"")</f>
        <v>940185383</v>
      </c>
      <c r="H401" s="29" t="str">
        <f>IFERROR(VLOOKUP($I401,DATA_Contracts!$A$2:$I$150,3,FALSE),"")</f>
        <v>The Garrison</v>
      </c>
      <c r="I401" s="24">
        <v>940185383</v>
      </c>
      <c r="J401" s="29" t="str">
        <f>IFERROR(VLOOKUP($I401,DATA_Contracts!$A$2:$I$150,3,FALSE),"")</f>
        <v>The Garrison</v>
      </c>
      <c r="K401" s="29" t="str">
        <f>IFERROR(VLOOKUP($I401,DATA_Contracts!$A$2:$I$150,7,FALSE),"")</f>
        <v>2. World Security</v>
      </c>
      <c r="L401" s="29" t="str">
        <f>IFERROR(VLOOKUP($I401,DATA_Contracts!$A$2:$I$150,8,FALSE),"")</f>
        <v>Security</v>
      </c>
      <c r="M401" s="29" t="str">
        <f>IFERROR(VLOOKUP($I401,DATA_Contracts!$A$2:$I$81,9,FALSE),"")</f>
        <v>Captain America</v>
      </c>
      <c r="N401" s="23">
        <f t="shared" ca="1" si="76"/>
        <v>26</v>
      </c>
      <c r="O401" s="15">
        <f ca="1">DATA[[#This Row],[Revenue Plan]]*(RANDBETWEEN(5,50)/100)</f>
        <v>11.96</v>
      </c>
      <c r="P401" s="29">
        <f t="shared" ca="1" si="77"/>
        <v>0.46</v>
      </c>
      <c r="Q401" s="24"/>
      <c r="R401" s="24"/>
      <c r="S401" s="29">
        <f t="shared" si="78"/>
        <v>0</v>
      </c>
      <c r="T401" s="29">
        <f t="shared" ca="1" si="79"/>
        <v>-26</v>
      </c>
      <c r="U401" s="29">
        <f t="shared" ca="1" si="80"/>
        <v>-11.96</v>
      </c>
    </row>
    <row r="402" spans="1:21" x14ac:dyDescent="0.25">
      <c r="A402" s="29" t="str">
        <f>_xlfn.SWITCH('Landing View'!$I$2,$F$1,F402,$K$1,K402,$L$1,L402,$M$1,M402)</f>
        <v>Captain America</v>
      </c>
      <c r="B402" s="24" t="s">
        <v>13</v>
      </c>
      <c r="C402" s="25">
        <v>44531</v>
      </c>
      <c r="D402" s="23">
        <f>IFERROR(VLOOKUP($I402,DATA_Contracts!$A$2:$I$150,4,FALSE),"")</f>
        <v>20028782</v>
      </c>
      <c r="E402" s="23" t="str">
        <f>IFERROR(VLOOKUP($I402,DATA_Contracts!$A$2:$I$150,5,FALSE),"")</f>
        <v>Earth Civilians</v>
      </c>
      <c r="F402" s="23" t="str">
        <f>IFERROR(VLOOKUP($I402,DATA_Contracts!$A$2:$I$150,6,FALSE),"")</f>
        <v>Civilians</v>
      </c>
      <c r="G402" s="29">
        <f>IFERROR(VLOOKUP($I402,DATA_Contracts!$A$2:$I$150,2,FALSE),"")</f>
        <v>940314049</v>
      </c>
      <c r="H402" s="29" t="str">
        <f>IFERROR(VLOOKUP($I402,DATA_Contracts!$A$2:$I$150,3,FALSE),"")</f>
        <v>Delta Network</v>
      </c>
      <c r="I402" s="24">
        <v>940191969</v>
      </c>
      <c r="J402" s="29" t="str">
        <f>IFERROR(VLOOKUP($I402,DATA_Contracts!$A$2:$I$150,3,FALSE),"")</f>
        <v>Delta Network</v>
      </c>
      <c r="K402" s="29" t="str">
        <f>IFERROR(VLOOKUP($I402,DATA_Contracts!$A$2:$I$150,7,FALSE),"")</f>
        <v>2. World Security</v>
      </c>
      <c r="L402" s="29" t="str">
        <f>IFERROR(VLOOKUP($I402,DATA_Contracts!$A$2:$I$150,8,FALSE),"")</f>
        <v>Security</v>
      </c>
      <c r="M402" s="29" t="str">
        <f>IFERROR(VLOOKUP($I402,DATA_Contracts!$A$2:$I$81,9,FALSE),"")</f>
        <v>Captain America</v>
      </c>
      <c r="N402" s="23">
        <f t="shared" ca="1" si="76"/>
        <v>26</v>
      </c>
      <c r="O402" s="15">
        <f ca="1">DATA[[#This Row],[Revenue Plan]]*(RANDBETWEEN(5,50)/100)</f>
        <v>10.66</v>
      </c>
      <c r="P402" s="29">
        <f t="shared" ca="1" si="77"/>
        <v>0.41000000000000003</v>
      </c>
      <c r="Q402" s="24"/>
      <c r="R402" s="24"/>
      <c r="S402" s="29">
        <f t="shared" si="78"/>
        <v>0</v>
      </c>
      <c r="T402" s="29">
        <f t="shared" ca="1" si="79"/>
        <v>-26</v>
      </c>
      <c r="U402" s="29">
        <f t="shared" ca="1" si="80"/>
        <v>-10.66</v>
      </c>
    </row>
    <row r="403" spans="1:21" x14ac:dyDescent="0.25">
      <c r="A403" s="29" t="str">
        <f>_xlfn.SWITCH('Landing View'!$I$2,$F$1,F403,$K$1,K403,$L$1,L403,$M$1,M403)</f>
        <v>Captain America</v>
      </c>
      <c r="B403" s="24" t="s">
        <v>13</v>
      </c>
      <c r="C403" s="25">
        <v>44531</v>
      </c>
      <c r="D403" s="23">
        <f>IFERROR(VLOOKUP($I403,DATA_Contracts!$A$2:$I$150,4,FALSE),"")</f>
        <v>20028782</v>
      </c>
      <c r="E403" s="23" t="str">
        <f>IFERROR(VLOOKUP($I403,DATA_Contracts!$A$2:$I$150,5,FALSE),"")</f>
        <v>Earth Civilians</v>
      </c>
      <c r="F403" s="23" t="str">
        <f>IFERROR(VLOOKUP($I403,DATA_Contracts!$A$2:$I$150,6,FALSE),"")</f>
        <v>Civilians</v>
      </c>
      <c r="G403" s="29">
        <f>IFERROR(VLOOKUP($I403,DATA_Contracts!$A$2:$I$150,2,FALSE),"")</f>
        <v>940314049</v>
      </c>
      <c r="H403" s="29" t="str">
        <f>IFERROR(VLOOKUP($I403,DATA_Contracts!$A$2:$I$150,3,FALSE),"")</f>
        <v>Terror Inc.</v>
      </c>
      <c r="I403" s="24">
        <v>940194177</v>
      </c>
      <c r="J403" s="29" t="str">
        <f>IFERROR(VLOOKUP($I403,DATA_Contracts!$A$2:$I$150,3,FALSE),"")</f>
        <v>Terror Inc.</v>
      </c>
      <c r="K403" s="29" t="str">
        <f>IFERROR(VLOOKUP($I403,DATA_Contracts!$A$2:$I$150,7,FALSE),"")</f>
        <v>2. World Security</v>
      </c>
      <c r="L403" s="29" t="str">
        <f>IFERROR(VLOOKUP($I403,DATA_Contracts!$A$2:$I$150,8,FALSE),"")</f>
        <v>Security</v>
      </c>
      <c r="M403" s="29" t="str">
        <f>IFERROR(VLOOKUP($I403,DATA_Contracts!$A$2:$I$81,9,FALSE),"")</f>
        <v>Captain America</v>
      </c>
      <c r="N403" s="23">
        <f t="shared" ca="1" si="76"/>
        <v>29</v>
      </c>
      <c r="O403" s="15">
        <f ca="1">DATA[[#This Row],[Revenue Plan]]*(RANDBETWEEN(5,50)/100)</f>
        <v>3.48</v>
      </c>
      <c r="P403" s="29">
        <f t="shared" ca="1" si="77"/>
        <v>0.12</v>
      </c>
      <c r="Q403" s="24"/>
      <c r="R403" s="24"/>
      <c r="S403" s="29">
        <f t="shared" si="78"/>
        <v>0</v>
      </c>
      <c r="T403" s="29">
        <f t="shared" ca="1" si="79"/>
        <v>-29</v>
      </c>
      <c r="U403" s="29">
        <f t="shared" ca="1" si="80"/>
        <v>-3.48</v>
      </c>
    </row>
    <row r="404" spans="1:21" x14ac:dyDescent="0.25">
      <c r="A404" s="29" t="str">
        <f>_xlfn.SWITCH('Landing View'!$I$2,$F$1,F404,$K$1,K404,$L$1,L404,$M$1,M404)</f>
        <v>Captain America</v>
      </c>
      <c r="B404" s="24" t="s">
        <v>13</v>
      </c>
      <c r="C404" s="25">
        <v>44531</v>
      </c>
      <c r="D404" s="23">
        <f>IFERROR(VLOOKUP($I404,DATA_Contracts!$A$2:$I$150,4,FALSE),"")</f>
        <v>10051562</v>
      </c>
      <c r="E404" s="23" t="str">
        <f>IFERROR(VLOOKUP($I404,DATA_Contracts!$A$2:$I$150,5,FALSE),"")</f>
        <v>EU Government</v>
      </c>
      <c r="F404" s="23" t="str">
        <f>IFERROR(VLOOKUP($I404,DATA_Contracts!$A$2:$I$150,6,FALSE),"")</f>
        <v>Europe</v>
      </c>
      <c r="G404" s="29">
        <f>IFERROR(VLOOKUP($I404,DATA_Contracts!$A$2:$I$150,2,FALSE),"")</f>
        <v>940219754</v>
      </c>
      <c r="H404" s="29" t="str">
        <f>IFERROR(VLOOKUP($I404,DATA_Contracts!$A$2:$I$150,3,FALSE),"")</f>
        <v>Wild Pack</v>
      </c>
      <c r="I404" s="24">
        <v>940219754</v>
      </c>
      <c r="J404" s="29" t="str">
        <f>IFERROR(VLOOKUP($I404,DATA_Contracts!$A$2:$I$150,3,FALSE),"")</f>
        <v>Wild Pack</v>
      </c>
      <c r="K404" s="29" t="str">
        <f>IFERROR(VLOOKUP($I404,DATA_Contracts!$A$2:$I$150,7,FALSE),"")</f>
        <v>2. World Security</v>
      </c>
      <c r="L404" s="29" t="str">
        <f>IFERROR(VLOOKUP($I404,DATA_Contracts!$A$2:$I$150,8,FALSE),"")</f>
        <v>Security</v>
      </c>
      <c r="M404" s="29" t="str">
        <f>IFERROR(VLOOKUP($I404,DATA_Contracts!$A$2:$I$81,9,FALSE),"")</f>
        <v>Captain America</v>
      </c>
      <c r="N404" s="23">
        <f t="shared" ca="1" si="76"/>
        <v>22</v>
      </c>
      <c r="O404" s="15">
        <f ca="1">DATA[[#This Row],[Revenue Plan]]*(RANDBETWEEN(5,50)/100)</f>
        <v>9.24</v>
      </c>
      <c r="P404" s="29">
        <f t="shared" ca="1" si="77"/>
        <v>0.42</v>
      </c>
      <c r="Q404" s="24"/>
      <c r="R404" s="24"/>
      <c r="S404" s="29">
        <f t="shared" si="78"/>
        <v>0</v>
      </c>
      <c r="T404" s="29">
        <f t="shared" ca="1" si="79"/>
        <v>-22</v>
      </c>
      <c r="U404" s="29">
        <f t="shared" ca="1" si="80"/>
        <v>-9.24</v>
      </c>
    </row>
    <row r="405" spans="1:21" x14ac:dyDescent="0.25">
      <c r="A405" s="29" t="str">
        <f>_xlfn.SWITCH('Landing View'!$I$2,$F$1,F405,$K$1,K405,$L$1,L405,$M$1,M405)</f>
        <v>Thor</v>
      </c>
      <c r="B405" s="24" t="s">
        <v>13</v>
      </c>
      <c r="C405" s="25">
        <v>44531</v>
      </c>
      <c r="D405" s="23">
        <f>IFERROR(VLOOKUP($I405,DATA_Contracts!$A$2:$I$150,4,FALSE),"")</f>
        <v>10058140</v>
      </c>
      <c r="E405" s="23" t="str">
        <f>IFERROR(VLOOKUP($I405,DATA_Contracts!$A$2:$I$150,5,FALSE),"")</f>
        <v>EU Government</v>
      </c>
      <c r="F405" s="23" t="str">
        <f>IFERROR(VLOOKUP($I405,DATA_Contracts!$A$2:$I$150,6,FALSE),"")</f>
        <v>Europe</v>
      </c>
      <c r="G405" s="29">
        <f>IFERROR(VLOOKUP($I405,DATA_Contracts!$A$2:$I$150,2,FALSE),"")</f>
        <v>940251254</v>
      </c>
      <c r="H405" s="29" t="str">
        <f>IFERROR(VLOOKUP($I405,DATA_Contracts!$A$2:$I$150,3,FALSE),"")</f>
        <v>People's Defense Force</v>
      </c>
      <c r="I405" s="24">
        <v>940251133</v>
      </c>
      <c r="J405" s="29" t="str">
        <f>IFERROR(VLOOKUP($I405,DATA_Contracts!$A$2:$I$150,3,FALSE),"")</f>
        <v>People's Defense Force</v>
      </c>
      <c r="K405" s="29" t="str">
        <f>IFERROR(VLOOKUP($I405,DATA_Contracts!$A$2:$I$150,7,FALSE),"")</f>
        <v>1. Friendly Neighborhood service</v>
      </c>
      <c r="L405" s="29" t="str">
        <f>IFERROR(VLOOKUP($I405,DATA_Contracts!$A$2:$I$150,8,FALSE),"")</f>
        <v>Political</v>
      </c>
      <c r="M405" s="29" t="str">
        <f>IFERROR(VLOOKUP($I405,DATA_Contracts!$A$2:$I$81,9,FALSE),"")</f>
        <v>Thor</v>
      </c>
      <c r="N405" s="23">
        <f t="shared" ca="1" si="76"/>
        <v>15</v>
      </c>
      <c r="O405" s="15">
        <f ca="1">DATA[[#This Row],[Revenue Plan]]*(RANDBETWEEN(5,50)/100)</f>
        <v>6.9</v>
      </c>
      <c r="P405" s="29">
        <f t="shared" ca="1" si="77"/>
        <v>0.46</v>
      </c>
      <c r="Q405" s="24"/>
      <c r="R405" s="24"/>
      <c r="S405" s="29">
        <f t="shared" si="78"/>
        <v>0</v>
      </c>
      <c r="T405" s="29">
        <f t="shared" ca="1" si="79"/>
        <v>-15</v>
      </c>
      <c r="U405" s="29">
        <f t="shared" ca="1" si="80"/>
        <v>-6.9</v>
      </c>
    </row>
    <row r="406" spans="1:21" x14ac:dyDescent="0.25">
      <c r="A406" s="29" t="str">
        <f>_xlfn.SWITCH('Landing View'!$I$2,$F$1,F406,$K$1,K406,$L$1,L406,$M$1,M406)</f>
        <v>Thor</v>
      </c>
      <c r="B406" s="24" t="s">
        <v>13</v>
      </c>
      <c r="C406" s="25">
        <v>44531</v>
      </c>
      <c r="D406" s="23">
        <f>IFERROR(VLOOKUP($I406,DATA_Contracts!$A$2:$I$150,4,FALSE),"")</f>
        <v>10051562</v>
      </c>
      <c r="E406" s="23" t="str">
        <f>IFERROR(VLOOKUP($I406,DATA_Contracts!$A$2:$I$150,5,FALSE),"")</f>
        <v>EU Government</v>
      </c>
      <c r="F406" s="23" t="str">
        <f>IFERROR(VLOOKUP($I406,DATA_Contracts!$A$2:$I$150,6,FALSE),"")</f>
        <v>Europe</v>
      </c>
      <c r="G406" s="29">
        <f>IFERROR(VLOOKUP($I406,DATA_Contracts!$A$2:$I$150,2,FALSE),"")</f>
        <v>940251254</v>
      </c>
      <c r="H406" s="29" t="str">
        <f>IFERROR(VLOOKUP($I406,DATA_Contracts!$A$2:$I$150,3,FALSE),"")</f>
        <v>Crazy Eight</v>
      </c>
      <c r="I406" s="24">
        <v>940251254</v>
      </c>
      <c r="J406" s="29" t="str">
        <f>IFERROR(VLOOKUP($I406,DATA_Contracts!$A$2:$I$150,3,FALSE),"")</f>
        <v>Crazy Eight</v>
      </c>
      <c r="K406" s="29" t="str">
        <f>IFERROR(VLOOKUP($I406,DATA_Contracts!$A$2:$I$150,7,FALSE),"")</f>
        <v>1. Friendly Neighborhood service</v>
      </c>
      <c r="L406" s="29" t="str">
        <f>IFERROR(VLOOKUP($I406,DATA_Contracts!$A$2:$I$150,8,FALSE),"")</f>
        <v>Political</v>
      </c>
      <c r="M406" s="29" t="str">
        <f>IFERROR(VLOOKUP($I406,DATA_Contracts!$A$2:$I$81,9,FALSE),"")</f>
        <v>Thor</v>
      </c>
      <c r="N406" s="23">
        <f t="shared" ca="1" si="76"/>
        <v>8</v>
      </c>
      <c r="O406" s="15">
        <f ca="1">DATA[[#This Row],[Revenue Plan]]*(RANDBETWEEN(5,50)/100)</f>
        <v>0.96</v>
      </c>
      <c r="P406" s="29">
        <f t="shared" ca="1" si="77"/>
        <v>0.12</v>
      </c>
      <c r="Q406" s="24"/>
      <c r="R406" s="24"/>
      <c r="S406" s="29">
        <f t="shared" si="78"/>
        <v>0</v>
      </c>
      <c r="T406" s="29">
        <f t="shared" ca="1" si="79"/>
        <v>-8</v>
      </c>
      <c r="U406" s="29">
        <f t="shared" ca="1" si="80"/>
        <v>-0.96</v>
      </c>
    </row>
    <row r="407" spans="1:21" x14ac:dyDescent="0.25">
      <c r="A407" s="29" t="str">
        <f>_xlfn.SWITCH('Landing View'!$I$2,$F$1,F407,$K$1,K407,$L$1,L407,$M$1,M407)</f>
        <v>Captain America</v>
      </c>
      <c r="B407" s="24" t="s">
        <v>13</v>
      </c>
      <c r="C407" s="25">
        <v>44531</v>
      </c>
      <c r="D407" s="23">
        <f>IFERROR(VLOOKUP($I407,DATA_Contracts!$A$2:$I$150,4,FALSE),"")</f>
        <v>7847054</v>
      </c>
      <c r="E407" s="23" t="str">
        <f>IFERROR(VLOOKUP($I407,DATA_Contracts!$A$2:$I$150,5,FALSE),"")</f>
        <v>Public Organization</v>
      </c>
      <c r="F407" s="23" t="str">
        <f>IFERROR(VLOOKUP($I407,DATA_Contracts!$A$2:$I$150,6,FALSE),"")</f>
        <v>Organization</v>
      </c>
      <c r="G407" s="29">
        <f>IFERROR(VLOOKUP($I407,DATA_Contracts!$A$2:$I$150,2,FALSE),"")</f>
        <v>940260590</v>
      </c>
      <c r="H407" s="29" t="str">
        <f>IFERROR(VLOOKUP($I407,DATA_Contracts!$A$2:$I$150,3,FALSE),"")</f>
        <v>The Hellbent</v>
      </c>
      <c r="I407" s="24">
        <v>940260590</v>
      </c>
      <c r="J407" s="29" t="str">
        <f>IFERROR(VLOOKUP($I407,DATA_Contracts!$A$2:$I$150,3,FALSE),"")</f>
        <v>The Hellbent</v>
      </c>
      <c r="K407" s="29" t="str">
        <f>IFERROR(VLOOKUP($I407,DATA_Contracts!$A$2:$I$150,7,FALSE),"")</f>
        <v>2. World Security</v>
      </c>
      <c r="L407" s="29" t="str">
        <f>IFERROR(VLOOKUP($I407,DATA_Contracts!$A$2:$I$150,8,FALSE),"")</f>
        <v>Security</v>
      </c>
      <c r="M407" s="29" t="str">
        <f>IFERROR(VLOOKUP($I407,DATA_Contracts!$A$2:$I$81,9,FALSE),"")</f>
        <v>Captain America</v>
      </c>
      <c r="N407" s="23">
        <f t="shared" ca="1" si="76"/>
        <v>28</v>
      </c>
      <c r="O407" s="15">
        <f ca="1">DATA[[#This Row],[Revenue Plan]]*(RANDBETWEEN(5,50)/100)</f>
        <v>13.16</v>
      </c>
      <c r="P407" s="29">
        <f t="shared" ca="1" si="77"/>
        <v>0.47000000000000003</v>
      </c>
      <c r="Q407" s="24"/>
      <c r="R407" s="24"/>
      <c r="S407" s="29">
        <f t="shared" si="78"/>
        <v>0</v>
      </c>
      <c r="T407" s="29">
        <f t="shared" ca="1" si="79"/>
        <v>-28</v>
      </c>
      <c r="U407" s="29">
        <f t="shared" ca="1" si="80"/>
        <v>-13.16</v>
      </c>
    </row>
    <row r="408" spans="1:21" x14ac:dyDescent="0.25">
      <c r="A408" s="29" t="str">
        <f>_xlfn.SWITCH('Landing View'!$I$2,$F$1,F408,$K$1,K408,$L$1,L408,$M$1,M408)</f>
        <v>Captain America</v>
      </c>
      <c r="B408" s="24" t="s">
        <v>13</v>
      </c>
      <c r="C408" s="25">
        <v>44531</v>
      </c>
      <c r="D408" s="23">
        <f>IFERROR(VLOOKUP($I408,DATA_Contracts!$A$2:$I$150,4,FALSE),"")</f>
        <v>10051562</v>
      </c>
      <c r="E408" s="23" t="str">
        <f>IFERROR(VLOOKUP($I408,DATA_Contracts!$A$2:$I$150,5,FALSE),"")</f>
        <v>EU Government</v>
      </c>
      <c r="F408" s="23" t="str">
        <f>IFERROR(VLOOKUP($I408,DATA_Contracts!$A$2:$I$150,6,FALSE),"")</f>
        <v>Europe</v>
      </c>
      <c r="G408" s="29">
        <f>IFERROR(VLOOKUP($I408,DATA_Contracts!$A$2:$I$150,2,FALSE),"")</f>
        <v>940275849</v>
      </c>
      <c r="H408" s="29" t="str">
        <f>IFERROR(VLOOKUP($I408,DATA_Contracts!$A$2:$I$150,3,FALSE),"")</f>
        <v>Horsemen of Apocalypse</v>
      </c>
      <c r="I408" s="24">
        <v>940275849</v>
      </c>
      <c r="J408" s="29" t="str">
        <f>IFERROR(VLOOKUP($I408,DATA_Contracts!$A$2:$I$150,3,FALSE),"")</f>
        <v>Horsemen of Apocalypse</v>
      </c>
      <c r="K408" s="29" t="str">
        <f>IFERROR(VLOOKUP($I408,DATA_Contracts!$A$2:$I$150,7,FALSE),"")</f>
        <v>1. Friendly Neighborhood service</v>
      </c>
      <c r="L408" s="29" t="str">
        <f>IFERROR(VLOOKUP($I408,DATA_Contracts!$A$2:$I$150,8,FALSE),"")</f>
        <v>Political</v>
      </c>
      <c r="M408" s="29" t="str">
        <f>IFERROR(VLOOKUP($I408,DATA_Contracts!$A$2:$I$81,9,FALSE),"")</f>
        <v>Captain America</v>
      </c>
      <c r="N408" s="23">
        <f t="shared" ca="1" si="76"/>
        <v>11</v>
      </c>
      <c r="O408" s="15">
        <f ca="1">DATA[[#This Row],[Revenue Plan]]*(RANDBETWEEN(5,50)/100)</f>
        <v>1.1000000000000001</v>
      </c>
      <c r="P408" s="29">
        <f t="shared" ca="1" si="77"/>
        <v>0.1</v>
      </c>
      <c r="Q408" s="24"/>
      <c r="R408" s="24"/>
      <c r="S408" s="29">
        <f t="shared" si="78"/>
        <v>0</v>
      </c>
      <c r="T408" s="29">
        <f t="shared" ca="1" si="79"/>
        <v>-11</v>
      </c>
      <c r="U408" s="29">
        <f t="shared" ca="1" si="80"/>
        <v>-1.1000000000000001</v>
      </c>
    </row>
    <row r="409" spans="1:21" x14ac:dyDescent="0.25">
      <c r="A409" s="29" t="str">
        <f>_xlfn.SWITCH('Landing View'!$I$2,$F$1,F409,$K$1,K409,$L$1,L409,$M$1,M409)</f>
        <v>Captain America</v>
      </c>
      <c r="B409" s="24" t="s">
        <v>13</v>
      </c>
      <c r="C409" s="25">
        <v>44531</v>
      </c>
      <c r="D409" s="23">
        <f>IFERROR(VLOOKUP($I409,DATA_Contracts!$A$2:$I$150,4,FALSE),"")</f>
        <v>10051562</v>
      </c>
      <c r="E409" s="23" t="str">
        <f>IFERROR(VLOOKUP($I409,DATA_Contracts!$A$2:$I$150,5,FALSE),"")</f>
        <v>EU Government</v>
      </c>
      <c r="F409" s="23" t="str">
        <f>IFERROR(VLOOKUP($I409,DATA_Contracts!$A$2:$I$150,6,FALSE),"")</f>
        <v>Europe</v>
      </c>
      <c r="G409" s="29">
        <f>IFERROR(VLOOKUP($I409,DATA_Contracts!$A$2:$I$150,2,FALSE),"")</f>
        <v>940281242</v>
      </c>
      <c r="H409" s="29" t="str">
        <f>IFERROR(VLOOKUP($I409,DATA_Contracts!$A$2:$I$150,3,FALSE),"")</f>
        <v>Eternals</v>
      </c>
      <c r="I409" s="24">
        <v>940281242</v>
      </c>
      <c r="J409" s="29" t="str">
        <f>IFERROR(VLOOKUP($I409,DATA_Contracts!$A$2:$I$150,3,FALSE),"")</f>
        <v>Eternals</v>
      </c>
      <c r="K409" s="29" t="str">
        <f>IFERROR(VLOOKUP($I409,DATA_Contracts!$A$2:$I$150,7,FALSE),"")</f>
        <v>2. World Security</v>
      </c>
      <c r="L409" s="29" t="str">
        <f>IFERROR(VLOOKUP($I409,DATA_Contracts!$A$2:$I$150,8,FALSE),"")</f>
        <v>Security</v>
      </c>
      <c r="M409" s="29" t="str">
        <f>IFERROR(VLOOKUP($I409,DATA_Contracts!$A$2:$I$81,9,FALSE),"")</f>
        <v>Captain America</v>
      </c>
      <c r="N409" s="23">
        <f t="shared" ca="1" si="76"/>
        <v>22</v>
      </c>
      <c r="O409" s="15">
        <f ca="1">DATA[[#This Row],[Revenue Plan]]*(RANDBETWEEN(5,50)/100)</f>
        <v>9.4599999999999991</v>
      </c>
      <c r="P409" s="29">
        <f t="shared" ca="1" si="77"/>
        <v>0.42999999999999994</v>
      </c>
      <c r="Q409" s="24"/>
      <c r="R409" s="24"/>
      <c r="S409" s="29">
        <f t="shared" si="78"/>
        <v>0</v>
      </c>
      <c r="T409" s="29">
        <f t="shared" ca="1" si="79"/>
        <v>-22</v>
      </c>
      <c r="U409" s="29">
        <f t="shared" ca="1" si="80"/>
        <v>-9.4599999999999991</v>
      </c>
    </row>
    <row r="410" spans="1:21" x14ac:dyDescent="0.25">
      <c r="A410" s="29" t="str">
        <f>_xlfn.SWITCH('Landing View'!$I$2,$F$1,F410,$K$1,K410,$L$1,L410,$M$1,M410)</f>
        <v>Winter Soldier</v>
      </c>
      <c r="B410" s="24" t="s">
        <v>13</v>
      </c>
      <c r="C410" s="25">
        <v>44531</v>
      </c>
      <c r="D410" s="23">
        <f>IFERROR(VLOOKUP($I410,DATA_Contracts!$A$2:$I$150,4,FALSE),"")</f>
        <v>7951124</v>
      </c>
      <c r="E410" s="23" t="str">
        <f>IFERROR(VLOOKUP($I410,DATA_Contracts!$A$2:$I$150,5,FALSE),"")</f>
        <v>Secret Organizations</v>
      </c>
      <c r="F410" s="23" t="str">
        <f>IFERROR(VLOOKUP($I410,DATA_Contracts!$A$2:$I$150,6,FALSE),"")</f>
        <v>Organization</v>
      </c>
      <c r="G410" s="29">
        <f>IFERROR(VLOOKUP($I410,DATA_Contracts!$A$2:$I$150,2,FALSE),"")</f>
        <v>940292366</v>
      </c>
      <c r="H410" s="29" t="str">
        <f>IFERROR(VLOOKUP($I410,DATA_Contracts!$A$2:$I$150,3,FALSE),"")</f>
        <v>Special Executive</v>
      </c>
      <c r="I410" s="24">
        <v>940292366</v>
      </c>
      <c r="J410" s="29" t="str">
        <f>IFERROR(VLOOKUP($I410,DATA_Contracts!$A$2:$I$150,3,FALSE),"")</f>
        <v>Special Executive</v>
      </c>
      <c r="K410" s="29" t="str">
        <f>IFERROR(VLOOKUP($I410,DATA_Contracts!$A$2:$I$150,7,FALSE),"")</f>
        <v>5. Offensive Services</v>
      </c>
      <c r="L410" s="29" t="str">
        <f>IFERROR(VLOOKUP($I410,DATA_Contracts!$A$2:$I$150,8,FALSE),"")</f>
        <v>Political</v>
      </c>
      <c r="M410" s="29" t="str">
        <f>IFERROR(VLOOKUP($I410,DATA_Contracts!$A$2:$I$81,9,FALSE),"")</f>
        <v>Winter Soldier</v>
      </c>
      <c r="N410" s="23">
        <f t="shared" ca="1" si="76"/>
        <v>35</v>
      </c>
      <c r="O410" s="15">
        <f ca="1">DATA[[#This Row],[Revenue Plan]]*(RANDBETWEEN(5,50)/100)</f>
        <v>15.75</v>
      </c>
      <c r="P410" s="29">
        <f t="shared" ca="1" si="77"/>
        <v>0.45</v>
      </c>
      <c r="Q410" s="24"/>
      <c r="R410" s="24"/>
      <c r="S410" s="29">
        <f t="shared" si="78"/>
        <v>0</v>
      </c>
      <c r="T410" s="29">
        <f t="shared" ca="1" si="79"/>
        <v>-35</v>
      </c>
      <c r="U410" s="29">
        <f t="shared" ca="1" si="80"/>
        <v>-15.75</v>
      </c>
    </row>
    <row r="411" spans="1:21" x14ac:dyDescent="0.25">
      <c r="A411" s="29" t="str">
        <f>_xlfn.SWITCH('Landing View'!$I$2,$F$1,F411,$K$1,K411,$L$1,L411,$M$1,M411)</f>
        <v>Vision</v>
      </c>
      <c r="B411" s="24" t="s">
        <v>13</v>
      </c>
      <c r="C411" s="25">
        <v>44531</v>
      </c>
      <c r="D411" s="23">
        <f>IFERROR(VLOOKUP($I411,DATA_Contracts!$A$2:$I$150,4,FALSE),"")</f>
        <v>13605106</v>
      </c>
      <c r="E411" s="23" t="str">
        <f>IFERROR(VLOOKUP($I411,DATA_Contracts!$A$2:$I$150,5,FALSE),"")</f>
        <v>US Government</v>
      </c>
      <c r="F411" s="23" t="str">
        <f>IFERROR(VLOOKUP($I411,DATA_Contracts!$A$2:$I$150,6,FALSE),"")</f>
        <v>Government</v>
      </c>
      <c r="G411" s="29">
        <f>IFERROR(VLOOKUP($I411,DATA_Contracts!$A$2:$I$150,2,FALSE),"")</f>
        <v>940294522</v>
      </c>
      <c r="H411" s="29" t="str">
        <f>IFERROR(VLOOKUP($I411,DATA_Contracts!$A$2:$I$150,3,FALSE),"")</f>
        <v>Legion Of Galactic Guardians 2099 (Amalgam Comics)</v>
      </c>
      <c r="I411" s="24">
        <v>940294522</v>
      </c>
      <c r="J411" s="29" t="str">
        <f>IFERROR(VLOOKUP($I411,DATA_Contracts!$A$2:$I$150,3,FALSE),"")</f>
        <v>Legion Of Galactic Guardians 2099 (Amalgam Comics)</v>
      </c>
      <c r="K411" s="29" t="str">
        <f>IFERROR(VLOOKUP($I411,DATA_Contracts!$A$2:$I$150,7,FALSE),"")</f>
        <v>3. Dethrone tyranny</v>
      </c>
      <c r="L411" s="29" t="str">
        <f>IFERROR(VLOOKUP($I411,DATA_Contracts!$A$2:$I$150,8,FALSE),"")</f>
        <v>Political</v>
      </c>
      <c r="M411" s="29" t="str">
        <f>IFERROR(VLOOKUP($I411,DATA_Contracts!$A$2:$I$81,9,FALSE),"")</f>
        <v>Vision</v>
      </c>
      <c r="N411" s="23">
        <f t="shared" ca="1" si="76"/>
        <v>32</v>
      </c>
      <c r="O411" s="15">
        <f ca="1">DATA[[#This Row],[Revenue Plan]]*(RANDBETWEEN(5,50)/100)</f>
        <v>12.48</v>
      </c>
      <c r="P411" s="29">
        <f t="shared" ca="1" si="77"/>
        <v>0.39</v>
      </c>
      <c r="Q411" s="24"/>
      <c r="R411" s="24"/>
      <c r="S411" s="29">
        <f t="shared" si="78"/>
        <v>0</v>
      </c>
      <c r="T411" s="29">
        <f t="shared" ca="1" si="79"/>
        <v>-32</v>
      </c>
      <c r="U411" s="29">
        <f t="shared" ca="1" si="80"/>
        <v>-12.48</v>
      </c>
    </row>
    <row r="412" spans="1:21" x14ac:dyDescent="0.25">
      <c r="A412" s="29" t="str">
        <f>_xlfn.SWITCH('Landing View'!$I$2,$F$1,F412,$K$1,K412,$L$1,L412,$M$1,M412)</f>
        <v>Hawkeye</v>
      </c>
      <c r="B412" s="24" t="s">
        <v>13</v>
      </c>
      <c r="C412" s="25">
        <v>44531</v>
      </c>
      <c r="D412" s="23">
        <f>IFERROR(VLOOKUP($I412,DATA_Contracts!$A$2:$I$150,4,FALSE),"")</f>
        <v>7951124</v>
      </c>
      <c r="E412" s="23" t="str">
        <f>IFERROR(VLOOKUP($I412,DATA_Contracts!$A$2:$I$150,5,FALSE),"")</f>
        <v>Secret Organizations</v>
      </c>
      <c r="F412" s="23" t="str">
        <f>IFERROR(VLOOKUP($I412,DATA_Contracts!$A$2:$I$150,6,FALSE),"")</f>
        <v>Organization</v>
      </c>
      <c r="G412" s="29">
        <f>IFERROR(VLOOKUP($I412,DATA_Contracts!$A$2:$I$150,2,FALSE),"")</f>
        <v>940295318</v>
      </c>
      <c r="H412" s="29" t="str">
        <f>IFERROR(VLOOKUP($I412,DATA_Contracts!$A$2:$I$150,3,FALSE),"")</f>
        <v>Contingency</v>
      </c>
      <c r="I412" s="24">
        <v>940295318</v>
      </c>
      <c r="J412" s="29" t="str">
        <f>IFERROR(VLOOKUP($I412,DATA_Contracts!$A$2:$I$150,3,FALSE),"")</f>
        <v>Contingency</v>
      </c>
      <c r="K412" s="29" t="str">
        <f>IFERROR(VLOOKUP($I412,DATA_Contracts!$A$2:$I$150,7,FALSE),"")</f>
        <v>4. Defensive Services</v>
      </c>
      <c r="L412" s="29" t="str">
        <f>IFERROR(VLOOKUP($I412,DATA_Contracts!$A$2:$I$150,8,FALSE),"")</f>
        <v>Security</v>
      </c>
      <c r="M412" s="29" t="str">
        <f>IFERROR(VLOOKUP($I412,DATA_Contracts!$A$2:$I$81,9,FALSE),"")</f>
        <v>Hawkeye</v>
      </c>
      <c r="N412" s="23">
        <f t="shared" ca="1" si="76"/>
        <v>20</v>
      </c>
      <c r="O412" s="15">
        <f ca="1">DATA[[#This Row],[Revenue Plan]]*(RANDBETWEEN(5,50)/100)</f>
        <v>6.6000000000000005</v>
      </c>
      <c r="P412" s="29">
        <f t="shared" ca="1" si="77"/>
        <v>0.33</v>
      </c>
      <c r="Q412" s="24"/>
      <c r="R412" s="24"/>
      <c r="S412" s="29">
        <f t="shared" si="78"/>
        <v>0</v>
      </c>
      <c r="T412" s="29">
        <f t="shared" ca="1" si="79"/>
        <v>-20</v>
      </c>
      <c r="U412" s="29">
        <f t="shared" ca="1" si="80"/>
        <v>-6.6000000000000005</v>
      </c>
    </row>
    <row r="413" spans="1:21" x14ac:dyDescent="0.25">
      <c r="A413" s="29" t="str">
        <f>_xlfn.SWITCH('Landing View'!$I$2,$F$1,F413,$K$1,K413,$L$1,L413,$M$1,M413)</f>
        <v>Iron Man</v>
      </c>
      <c r="B413" s="24" t="s">
        <v>13</v>
      </c>
      <c r="C413" s="25">
        <v>44531</v>
      </c>
      <c r="D413" s="23">
        <f>IFERROR(VLOOKUP($I413,DATA_Contracts!$A$2:$I$150,4,FALSE),"")</f>
        <v>7951124</v>
      </c>
      <c r="E413" s="23" t="str">
        <f>IFERROR(VLOOKUP($I413,DATA_Contracts!$A$2:$I$150,5,FALSE),"")</f>
        <v>Secret Organizations</v>
      </c>
      <c r="F413" s="23" t="str">
        <f>IFERROR(VLOOKUP($I413,DATA_Contracts!$A$2:$I$150,6,FALSE),"")</f>
        <v>Organization</v>
      </c>
      <c r="G413" s="29">
        <f>IFERROR(VLOOKUP($I413,DATA_Contracts!$A$2:$I$150,2,FALSE),"")</f>
        <v>940302138</v>
      </c>
      <c r="H413" s="29" t="str">
        <f>IFERROR(VLOOKUP($I413,DATA_Contracts!$A$2:$I$150,3,FALSE),"")</f>
        <v>O-Force</v>
      </c>
      <c r="I413" s="24">
        <v>940302138</v>
      </c>
      <c r="J413" s="29" t="str">
        <f>IFERROR(VLOOKUP($I413,DATA_Contracts!$A$2:$I$150,3,FALSE),"")</f>
        <v>O-Force</v>
      </c>
      <c r="K413" s="29" t="str">
        <f>IFERROR(VLOOKUP($I413,DATA_Contracts!$A$2:$I$150,7,FALSE),"")</f>
        <v>5. Offensive Services</v>
      </c>
      <c r="L413" s="29" t="str">
        <f>IFERROR(VLOOKUP($I413,DATA_Contracts!$A$2:$I$150,8,FALSE),"")</f>
        <v>Political</v>
      </c>
      <c r="M413" s="29" t="str">
        <f>IFERROR(VLOOKUP($I413,DATA_Contracts!$A$2:$I$81,9,FALSE),"")</f>
        <v>Iron Man</v>
      </c>
      <c r="N413" s="23">
        <f t="shared" ca="1" si="76"/>
        <v>34</v>
      </c>
      <c r="O413" s="15">
        <f ca="1">DATA[[#This Row],[Revenue Plan]]*(RANDBETWEEN(5,50)/100)</f>
        <v>9.86</v>
      </c>
      <c r="P413" s="29">
        <f t="shared" ca="1" si="77"/>
        <v>0.28999999999999998</v>
      </c>
      <c r="Q413" s="24"/>
      <c r="R413" s="24"/>
      <c r="S413" s="29">
        <f t="shared" si="78"/>
        <v>0</v>
      </c>
      <c r="T413" s="29">
        <f t="shared" ca="1" si="79"/>
        <v>-34</v>
      </c>
      <c r="U413" s="29">
        <f t="shared" ca="1" si="80"/>
        <v>-9.86</v>
      </c>
    </row>
    <row r="414" spans="1:21" x14ac:dyDescent="0.25">
      <c r="A414" s="29" t="str">
        <f>_xlfn.SWITCH('Landing View'!$I$2,$F$1,F414,$K$1,K414,$L$1,L414,$M$1,M414)</f>
        <v>Captain America</v>
      </c>
      <c r="B414" s="24" t="s">
        <v>13</v>
      </c>
      <c r="C414" s="25">
        <v>44531</v>
      </c>
      <c r="D414" s="23">
        <f>IFERROR(VLOOKUP($I414,DATA_Contracts!$A$2:$I$150,4,FALSE),"")</f>
        <v>20028782</v>
      </c>
      <c r="E414" s="23" t="str">
        <f>IFERROR(VLOOKUP($I414,DATA_Contracts!$A$2:$I$150,5,FALSE),"")</f>
        <v>Earth Civilians</v>
      </c>
      <c r="F414" s="23" t="str">
        <f>IFERROR(VLOOKUP($I414,DATA_Contracts!$A$2:$I$150,6,FALSE),"")</f>
        <v>Civilians</v>
      </c>
      <c r="G414" s="29">
        <f>IFERROR(VLOOKUP($I414,DATA_Contracts!$A$2:$I$150,2,FALSE),"")</f>
        <v>940314049</v>
      </c>
      <c r="H414" s="29" t="str">
        <f>IFERROR(VLOOKUP($I414,DATA_Contracts!$A$2:$I$150,3,FALSE),"")</f>
        <v>The Spinsterhood</v>
      </c>
      <c r="I414" s="24">
        <v>940314049</v>
      </c>
      <c r="J414" s="29" t="str">
        <f>IFERROR(VLOOKUP($I414,DATA_Contracts!$A$2:$I$150,3,FALSE),"")</f>
        <v>The Spinsterhood</v>
      </c>
      <c r="K414" s="29" t="str">
        <f>IFERROR(VLOOKUP($I414,DATA_Contracts!$A$2:$I$150,7,FALSE),"")</f>
        <v>2. World Security</v>
      </c>
      <c r="L414" s="29" t="str">
        <f>IFERROR(VLOOKUP($I414,DATA_Contracts!$A$2:$I$150,8,FALSE),"")</f>
        <v>Security</v>
      </c>
      <c r="M414" s="29" t="str">
        <f>IFERROR(VLOOKUP($I414,DATA_Contracts!$A$2:$I$81,9,FALSE),"")</f>
        <v>Captain America</v>
      </c>
      <c r="N414" s="23">
        <f t="shared" ca="1" si="76"/>
        <v>8</v>
      </c>
      <c r="O414" s="15">
        <f ca="1">DATA[[#This Row],[Revenue Plan]]*(RANDBETWEEN(5,50)/100)</f>
        <v>2.64</v>
      </c>
      <c r="P414" s="29">
        <f t="shared" ca="1" si="77"/>
        <v>0.33</v>
      </c>
      <c r="Q414" s="24"/>
      <c r="R414" s="24"/>
      <c r="S414" s="29">
        <f t="shared" si="78"/>
        <v>0</v>
      </c>
      <c r="T414" s="29">
        <f t="shared" ca="1" si="79"/>
        <v>-8</v>
      </c>
      <c r="U414" s="29">
        <f t="shared" ca="1" si="80"/>
        <v>-2.64</v>
      </c>
    </row>
    <row r="415" spans="1:21" x14ac:dyDescent="0.25">
      <c r="A415" s="29" t="str">
        <f>_xlfn.SWITCH('Landing View'!$I$2,$F$1,F415,$K$1,K415,$L$1,L415,$M$1,M415)</f>
        <v>Iron Man</v>
      </c>
      <c r="B415" s="24" t="s">
        <v>13</v>
      </c>
      <c r="C415" s="25">
        <v>44531</v>
      </c>
      <c r="D415" s="23">
        <f>IFERROR(VLOOKUP($I415,DATA_Contracts!$A$2:$I$150,4,FALSE),"")</f>
        <v>7847054</v>
      </c>
      <c r="E415" s="23" t="str">
        <f>IFERROR(VLOOKUP($I415,DATA_Contracts!$A$2:$I$150,5,FALSE),"")</f>
        <v>Public Organization</v>
      </c>
      <c r="F415" s="23" t="str">
        <f>IFERROR(VLOOKUP($I415,DATA_Contracts!$A$2:$I$150,6,FALSE),"")</f>
        <v>Organization</v>
      </c>
      <c r="G415" s="29">
        <f>IFERROR(VLOOKUP($I415,DATA_Contracts!$A$2:$I$150,2,FALSE),"")</f>
        <v>940314050</v>
      </c>
      <c r="H415" s="29" t="str">
        <f>IFERROR(VLOOKUP($I415,DATA_Contracts!$A$2:$I$150,3,FALSE),"")</f>
        <v>Future Foundation</v>
      </c>
      <c r="I415" s="24">
        <v>940314050</v>
      </c>
      <c r="J415" s="29" t="str">
        <f>IFERROR(VLOOKUP($I415,DATA_Contracts!$A$2:$I$150,3,FALSE),"")</f>
        <v>Future Foundation</v>
      </c>
      <c r="K415" s="29" t="str">
        <f>IFERROR(VLOOKUP($I415,DATA_Contracts!$A$2:$I$150,7,FALSE),"")</f>
        <v>2. World Security</v>
      </c>
      <c r="L415" s="29" t="str">
        <f>IFERROR(VLOOKUP($I415,DATA_Contracts!$A$2:$I$150,8,FALSE),"")</f>
        <v>Security</v>
      </c>
      <c r="M415" s="29" t="str">
        <f>IFERROR(VLOOKUP($I415,DATA_Contracts!$A$2:$I$81,9,FALSE),"")</f>
        <v>Iron Man</v>
      </c>
      <c r="N415" s="23">
        <f t="shared" ca="1" si="76"/>
        <v>20</v>
      </c>
      <c r="O415" s="15">
        <f ca="1">DATA[[#This Row],[Revenue Plan]]*(RANDBETWEEN(5,50)/100)</f>
        <v>8</v>
      </c>
      <c r="P415" s="29">
        <f t="shared" ca="1" si="77"/>
        <v>0.4</v>
      </c>
      <c r="Q415" s="24"/>
      <c r="R415" s="24"/>
      <c r="S415" s="29">
        <f t="shared" si="78"/>
        <v>0</v>
      </c>
      <c r="T415" s="29">
        <f t="shared" ca="1" si="79"/>
        <v>-20</v>
      </c>
      <c r="U415" s="29">
        <f t="shared" ca="1" si="80"/>
        <v>-8</v>
      </c>
    </row>
    <row r="416" spans="1:21" x14ac:dyDescent="0.25">
      <c r="A416" s="29" t="str">
        <f>_xlfn.SWITCH('Landing View'!$I$2,$F$1,F416,$K$1,K416,$L$1,L416,$M$1,M416)</f>
        <v>Iron Man</v>
      </c>
      <c r="B416" s="24" t="s">
        <v>13</v>
      </c>
      <c r="C416" s="25">
        <v>44531</v>
      </c>
      <c r="D416" s="23">
        <f>IFERROR(VLOOKUP($I416,DATA_Contracts!$A$2:$I$150,4,FALSE),"")</f>
        <v>20028782</v>
      </c>
      <c r="E416" s="23" t="str">
        <f>IFERROR(VLOOKUP($I416,DATA_Contracts!$A$2:$I$150,5,FALSE),"")</f>
        <v>Earth Civilians</v>
      </c>
      <c r="F416" s="23" t="str">
        <f>IFERROR(VLOOKUP($I416,DATA_Contracts!$A$2:$I$150,6,FALSE),"")</f>
        <v>Civilians</v>
      </c>
      <c r="G416" s="29">
        <f>IFERROR(VLOOKUP($I416,DATA_Contracts!$A$2:$I$150,2,FALSE),"")</f>
        <v>940314053</v>
      </c>
      <c r="H416" s="29" t="str">
        <f>IFERROR(VLOOKUP($I416,DATA_Contracts!$A$2:$I$150,3,FALSE),"")</f>
        <v>League of Losers</v>
      </c>
      <c r="I416" s="24">
        <v>940314053</v>
      </c>
      <c r="J416" s="29" t="str">
        <f>IFERROR(VLOOKUP($I416,DATA_Contracts!$A$2:$I$150,3,FALSE),"")</f>
        <v>League of Losers</v>
      </c>
      <c r="K416" s="29" t="str">
        <f>IFERROR(VLOOKUP($I416,DATA_Contracts!$A$2:$I$150,7,FALSE),"")</f>
        <v>2. World Security</v>
      </c>
      <c r="L416" s="29" t="str">
        <f>IFERROR(VLOOKUP($I416,DATA_Contracts!$A$2:$I$150,8,FALSE),"")</f>
        <v>Security</v>
      </c>
      <c r="M416" s="29" t="str">
        <f>IFERROR(VLOOKUP($I416,DATA_Contracts!$A$2:$I$81,9,FALSE),"")</f>
        <v>Iron Man</v>
      </c>
      <c r="N416" s="23">
        <f t="shared" ca="1" si="76"/>
        <v>31</v>
      </c>
      <c r="O416" s="15">
        <f ca="1">DATA[[#This Row],[Revenue Plan]]*(RANDBETWEEN(5,50)/100)</f>
        <v>6.51</v>
      </c>
      <c r="P416" s="29">
        <f t="shared" ca="1" si="77"/>
        <v>0.21</v>
      </c>
      <c r="Q416" s="24"/>
      <c r="R416" s="24"/>
      <c r="S416" s="29">
        <f t="shared" si="78"/>
        <v>0</v>
      </c>
      <c r="T416" s="29">
        <f t="shared" ca="1" si="79"/>
        <v>-31</v>
      </c>
      <c r="U416" s="29">
        <f t="shared" ca="1" si="80"/>
        <v>-6.51</v>
      </c>
    </row>
    <row r="417" spans="1:21" x14ac:dyDescent="0.25">
      <c r="A417" s="29" t="str">
        <f>_xlfn.SWITCH('Landing View'!$I$2,$F$1,F417,$K$1,K417,$L$1,L417,$M$1,M417)</f>
        <v>Captain America</v>
      </c>
      <c r="B417" s="24" t="s">
        <v>13</v>
      </c>
      <c r="C417" s="25">
        <v>44531</v>
      </c>
      <c r="D417" s="23">
        <f>IFERROR(VLOOKUP($I417,DATA_Contracts!$A$2:$I$150,4,FALSE),"")</f>
        <v>7847054</v>
      </c>
      <c r="E417" s="23" t="str">
        <f>IFERROR(VLOOKUP($I417,DATA_Contracts!$A$2:$I$150,5,FALSE),"")</f>
        <v>Public Organization</v>
      </c>
      <c r="F417" s="23" t="str">
        <f>IFERROR(VLOOKUP($I417,DATA_Contracts!$A$2:$I$150,6,FALSE),"")</f>
        <v>Organization</v>
      </c>
      <c r="G417" s="29">
        <f>IFERROR(VLOOKUP($I417,DATA_Contracts!$A$2:$I$150,2,FALSE),"")</f>
        <v>940314339</v>
      </c>
      <c r="H417" s="29" t="str">
        <f>IFERROR(VLOOKUP($I417,DATA_Contracts!$A$2:$I$150,3,FALSE),"")</f>
        <v>Vault</v>
      </c>
      <c r="I417" s="24">
        <v>940314339</v>
      </c>
      <c r="J417" s="29" t="str">
        <f>IFERROR(VLOOKUP($I417,DATA_Contracts!$A$2:$I$150,3,FALSE),"")</f>
        <v>Vault</v>
      </c>
      <c r="K417" s="29" t="str">
        <f>IFERROR(VLOOKUP($I417,DATA_Contracts!$A$2:$I$150,7,FALSE),"")</f>
        <v>2. World Security</v>
      </c>
      <c r="L417" s="29" t="str">
        <f>IFERROR(VLOOKUP($I417,DATA_Contracts!$A$2:$I$150,8,FALSE),"")</f>
        <v>Security</v>
      </c>
      <c r="M417" s="29" t="str">
        <f>IFERROR(VLOOKUP($I417,DATA_Contracts!$A$2:$I$81,9,FALSE),"")</f>
        <v>Captain America</v>
      </c>
      <c r="N417" s="23">
        <f t="shared" ca="1" si="76"/>
        <v>15</v>
      </c>
      <c r="O417" s="15">
        <f ca="1">DATA[[#This Row],[Revenue Plan]]*(RANDBETWEEN(5,50)/100)</f>
        <v>5.1000000000000005</v>
      </c>
      <c r="P417" s="29">
        <f t="shared" ca="1" si="77"/>
        <v>0.34</v>
      </c>
      <c r="Q417" s="24"/>
      <c r="R417" s="24"/>
      <c r="S417" s="29">
        <f t="shared" si="78"/>
        <v>0</v>
      </c>
      <c r="T417" s="29">
        <f t="shared" ca="1" si="79"/>
        <v>-15</v>
      </c>
      <c r="U417" s="29">
        <f t="shared" ca="1" si="80"/>
        <v>-5.1000000000000005</v>
      </c>
    </row>
    <row r="418" spans="1:21" x14ac:dyDescent="0.25">
      <c r="A418" s="29" t="str">
        <f>_xlfn.SWITCH('Landing View'!$I$2,$F$1,F418,$K$1,K418,$L$1,L418,$M$1,M418)</f>
        <v>Thor</v>
      </c>
      <c r="B418" s="24" t="s">
        <v>13</v>
      </c>
      <c r="C418" s="25">
        <v>44531</v>
      </c>
      <c r="D418" s="23">
        <f>IFERROR(VLOOKUP($I418,DATA_Contracts!$A$2:$I$150,4,FALSE),"")</f>
        <v>7951124</v>
      </c>
      <c r="E418" s="23" t="str">
        <f>IFERROR(VLOOKUP($I418,DATA_Contracts!$A$2:$I$150,5,FALSE),"")</f>
        <v>Secret Organizations</v>
      </c>
      <c r="F418" s="23" t="str">
        <f>IFERROR(VLOOKUP($I418,DATA_Contracts!$A$2:$I$150,6,FALSE),"")</f>
        <v>Organization</v>
      </c>
      <c r="G418" s="29">
        <f>IFERROR(VLOOKUP($I418,DATA_Contracts!$A$2:$I$150,2,FALSE),"")</f>
        <v>940323130</v>
      </c>
      <c r="H418" s="29" t="str">
        <f>IFERROR(VLOOKUP($I418,DATA_Contracts!$A$2:$I$150,3,FALSE),"")</f>
        <v>Squadron Supreme</v>
      </c>
      <c r="I418" s="24">
        <v>940323130</v>
      </c>
      <c r="J418" s="29" t="str">
        <f>IFERROR(VLOOKUP($I418,DATA_Contracts!$A$2:$I$150,3,FALSE),"")</f>
        <v>Squadron Supreme</v>
      </c>
      <c r="K418" s="29" t="str">
        <f>IFERROR(VLOOKUP($I418,DATA_Contracts!$A$2:$I$150,7,FALSE),"")</f>
        <v>1. Friendly Neighborhood service</v>
      </c>
      <c r="L418" s="29" t="str">
        <f>IFERROR(VLOOKUP($I418,DATA_Contracts!$A$2:$I$150,8,FALSE),"")</f>
        <v>Political</v>
      </c>
      <c r="M418" s="29" t="str">
        <f>IFERROR(VLOOKUP($I418,DATA_Contracts!$A$2:$I$81,9,FALSE),"")</f>
        <v>Thor</v>
      </c>
      <c r="N418" s="23">
        <f t="shared" ca="1" si="76"/>
        <v>11</v>
      </c>
      <c r="O418" s="15">
        <f ca="1">DATA[[#This Row],[Revenue Plan]]*(RANDBETWEEN(5,50)/100)</f>
        <v>4.4000000000000004</v>
      </c>
      <c r="P418" s="29">
        <f t="shared" ca="1" si="77"/>
        <v>0.4</v>
      </c>
      <c r="Q418" s="24"/>
      <c r="R418" s="24"/>
      <c r="S418" s="29">
        <f t="shared" si="78"/>
        <v>0</v>
      </c>
      <c r="T418" s="29">
        <f t="shared" ca="1" si="79"/>
        <v>-11</v>
      </c>
      <c r="U418" s="29">
        <f t="shared" ca="1" si="80"/>
        <v>-4.4000000000000004</v>
      </c>
    </row>
    <row r="419" spans="1:21" x14ac:dyDescent="0.25">
      <c r="A419" s="29" t="str">
        <f>_xlfn.SWITCH('Landing View'!$I$2,$F$1,F419,$K$1,K419,$L$1,L419,$M$1,M419)</f>
        <v>Hulk</v>
      </c>
      <c r="B419" s="24" t="s">
        <v>13</v>
      </c>
      <c r="C419" s="25">
        <v>44531</v>
      </c>
      <c r="D419" s="23">
        <f>IFERROR(VLOOKUP($I419,DATA_Contracts!$A$2:$I$150,4,FALSE),"")</f>
        <v>10058140</v>
      </c>
      <c r="E419" s="23" t="str">
        <f>IFERROR(VLOOKUP($I419,DATA_Contracts!$A$2:$I$150,5,FALSE),"")</f>
        <v>EU Government</v>
      </c>
      <c r="F419" s="23" t="str">
        <f>IFERROR(VLOOKUP($I419,DATA_Contracts!$A$2:$I$150,6,FALSE),"")</f>
        <v>Europe</v>
      </c>
      <c r="G419" s="29">
        <f>IFERROR(VLOOKUP($I419,DATA_Contracts!$A$2:$I$150,2,FALSE),"")</f>
        <v>940337336</v>
      </c>
      <c r="H419" s="29" t="str">
        <f>IFERROR(VLOOKUP($I419,DATA_Contracts!$A$2:$I$150,3,FALSE),"")</f>
        <v>Gods</v>
      </c>
      <c r="I419" s="24">
        <v>940324627</v>
      </c>
      <c r="J419" s="29" t="str">
        <f>IFERROR(VLOOKUP($I419,DATA_Contracts!$A$2:$I$150,3,FALSE),"")</f>
        <v>Gods</v>
      </c>
      <c r="K419" s="29" t="str">
        <f>IFERROR(VLOOKUP($I419,DATA_Contracts!$A$2:$I$150,7,FALSE),"")</f>
        <v>4. Defensive Services</v>
      </c>
      <c r="L419" s="29" t="str">
        <f>IFERROR(VLOOKUP($I419,DATA_Contracts!$A$2:$I$150,8,FALSE),"")</f>
        <v>Security</v>
      </c>
      <c r="M419" s="29" t="str">
        <f>IFERROR(VLOOKUP($I419,DATA_Contracts!$A$2:$I$81,9,FALSE),"")</f>
        <v>Hulk</v>
      </c>
      <c r="N419" s="23">
        <f t="shared" ca="1" si="76"/>
        <v>21</v>
      </c>
      <c r="O419" s="15">
        <f ca="1">DATA[[#This Row],[Revenue Plan]]*(RANDBETWEEN(5,50)/100)</f>
        <v>4.41</v>
      </c>
      <c r="P419" s="29">
        <f t="shared" ca="1" si="77"/>
        <v>0.21000000000000002</v>
      </c>
      <c r="Q419" s="24"/>
      <c r="R419" s="24"/>
      <c r="S419" s="29">
        <f t="shared" si="78"/>
        <v>0</v>
      </c>
      <c r="T419" s="29">
        <f t="shared" ca="1" si="79"/>
        <v>-21</v>
      </c>
      <c r="U419" s="29">
        <f t="shared" ca="1" si="80"/>
        <v>-4.41</v>
      </c>
    </row>
    <row r="420" spans="1:21" x14ac:dyDescent="0.25">
      <c r="A420" s="29" t="str">
        <f>_xlfn.SWITCH('Landing View'!$I$2,$F$1,F420,$K$1,K420,$L$1,L420,$M$1,M420)</f>
        <v>Captain America</v>
      </c>
      <c r="B420" s="24" t="s">
        <v>13</v>
      </c>
      <c r="C420" s="25">
        <v>44531</v>
      </c>
      <c r="D420" s="23">
        <f>IFERROR(VLOOKUP($I420,DATA_Contracts!$A$2:$I$150,4,FALSE),"")</f>
        <v>10051562</v>
      </c>
      <c r="E420" s="23" t="str">
        <f>IFERROR(VLOOKUP($I420,DATA_Contracts!$A$2:$I$150,5,FALSE),"")</f>
        <v>EU Government</v>
      </c>
      <c r="F420" s="23" t="str">
        <f>IFERROR(VLOOKUP($I420,DATA_Contracts!$A$2:$I$150,6,FALSE),"")</f>
        <v>Europe</v>
      </c>
      <c r="G420" s="29">
        <f>IFERROR(VLOOKUP($I420,DATA_Contracts!$A$2:$I$150,2,FALSE),"")</f>
        <v>940327469</v>
      </c>
      <c r="H420" s="29" t="str">
        <f>IFERROR(VLOOKUP($I420,DATA_Contracts!$A$2:$I$150,3,FALSE),"")</f>
        <v>Vanguard</v>
      </c>
      <c r="I420" s="24">
        <v>940327469</v>
      </c>
      <c r="J420" s="29" t="str">
        <f>IFERROR(VLOOKUP($I420,DATA_Contracts!$A$2:$I$150,3,FALSE),"")</f>
        <v>Vanguard</v>
      </c>
      <c r="K420" s="29" t="str">
        <f>IFERROR(VLOOKUP($I420,DATA_Contracts!$A$2:$I$150,7,FALSE),"")</f>
        <v>1. Friendly Neighborhood service</v>
      </c>
      <c r="L420" s="29" t="str">
        <f>IFERROR(VLOOKUP($I420,DATA_Contracts!$A$2:$I$150,8,FALSE),"")</f>
        <v>Political</v>
      </c>
      <c r="M420" s="29" t="str">
        <f>IFERROR(VLOOKUP($I420,DATA_Contracts!$A$2:$I$81,9,FALSE),"")</f>
        <v>Captain America</v>
      </c>
      <c r="N420" s="23">
        <f t="shared" ca="1" si="76"/>
        <v>22</v>
      </c>
      <c r="O420" s="15">
        <f ca="1">DATA[[#This Row],[Revenue Plan]]*(RANDBETWEEN(5,50)/100)</f>
        <v>4.4000000000000004</v>
      </c>
      <c r="P420" s="29">
        <f t="shared" ca="1" si="77"/>
        <v>0.2</v>
      </c>
      <c r="Q420" s="24"/>
      <c r="R420" s="24"/>
      <c r="S420" s="29">
        <f t="shared" si="78"/>
        <v>0</v>
      </c>
      <c r="T420" s="29">
        <f t="shared" ca="1" si="79"/>
        <v>-22</v>
      </c>
      <c r="U420" s="29">
        <f t="shared" ca="1" si="80"/>
        <v>-4.4000000000000004</v>
      </c>
    </row>
    <row r="421" spans="1:21" x14ac:dyDescent="0.25">
      <c r="A421" s="29" t="str">
        <f>_xlfn.SWITCH('Landing View'!$I$2,$F$1,F421,$K$1,K421,$L$1,L421,$M$1,M421)</f>
        <v>Wonder Woman</v>
      </c>
      <c r="B421" s="24" t="s">
        <v>13</v>
      </c>
      <c r="C421" s="25">
        <v>44531</v>
      </c>
      <c r="D421" s="23">
        <f>IFERROR(VLOOKUP($I421,DATA_Contracts!$A$2:$I$150,4,FALSE),"")</f>
        <v>7951124</v>
      </c>
      <c r="E421" s="23" t="str">
        <f>IFERROR(VLOOKUP($I421,DATA_Contracts!$A$2:$I$150,5,FALSE),"")</f>
        <v>Secret Organizations</v>
      </c>
      <c r="F421" s="23" t="str">
        <f>IFERROR(VLOOKUP($I421,DATA_Contracts!$A$2:$I$150,6,FALSE),"")</f>
        <v>Organization</v>
      </c>
      <c r="G421" s="29">
        <f>IFERROR(VLOOKUP($I421,DATA_Contracts!$A$2:$I$150,2,FALSE),"")</f>
        <v>940327951</v>
      </c>
      <c r="H421" s="29" t="str">
        <f>IFERROR(VLOOKUP($I421,DATA_Contracts!$A$2:$I$150,3,FALSE),"")</f>
        <v>The Strangers (Ultraverse)</v>
      </c>
      <c r="I421" s="24">
        <v>940327951</v>
      </c>
      <c r="J421" s="29" t="str">
        <f>IFERROR(VLOOKUP($I421,DATA_Contracts!$A$2:$I$150,3,FALSE),"")</f>
        <v>The Strangers (Ultraverse)</v>
      </c>
      <c r="K421" s="29" t="str">
        <f>IFERROR(VLOOKUP($I421,DATA_Contracts!$A$2:$I$150,7,FALSE),"")</f>
        <v>1. Friendly Neighborhood service</v>
      </c>
      <c r="L421" s="29" t="str">
        <f>IFERROR(VLOOKUP($I421,DATA_Contracts!$A$2:$I$150,8,FALSE),"")</f>
        <v>Political</v>
      </c>
      <c r="M421" s="29" t="str">
        <f>IFERROR(VLOOKUP($I421,DATA_Contracts!$A$2:$I$81,9,FALSE),"")</f>
        <v>Wonder Woman</v>
      </c>
      <c r="N421" s="23">
        <f t="shared" ca="1" si="76"/>
        <v>24</v>
      </c>
      <c r="O421" s="15">
        <f ca="1">DATA[[#This Row],[Revenue Plan]]*(RANDBETWEEN(5,50)/100)</f>
        <v>9.6000000000000014</v>
      </c>
      <c r="P421" s="29">
        <f t="shared" ca="1" si="77"/>
        <v>0.40000000000000008</v>
      </c>
      <c r="Q421" s="24"/>
      <c r="R421" s="24"/>
      <c r="S421" s="29">
        <f t="shared" si="78"/>
        <v>0</v>
      </c>
      <c r="T421" s="29">
        <f t="shared" ca="1" si="79"/>
        <v>-24</v>
      </c>
      <c r="U421" s="29">
        <f t="shared" ca="1" si="80"/>
        <v>-9.6000000000000014</v>
      </c>
    </row>
    <row r="422" spans="1:21" x14ac:dyDescent="0.25">
      <c r="A422" s="29" t="str">
        <f>_xlfn.SWITCH('Landing View'!$I$2,$F$1,F422,$K$1,K422,$L$1,L422,$M$1,M422)</f>
        <v>Black Widow</v>
      </c>
      <c r="B422" s="24" t="s">
        <v>13</v>
      </c>
      <c r="C422" s="25">
        <v>44531</v>
      </c>
      <c r="D422" s="23">
        <f>IFERROR(VLOOKUP($I422,DATA_Contracts!$A$2:$I$150,4,FALSE),"")</f>
        <v>13605106</v>
      </c>
      <c r="E422" s="23" t="str">
        <f>IFERROR(VLOOKUP($I422,DATA_Contracts!$A$2:$I$150,5,FALSE),"")</f>
        <v>US Government</v>
      </c>
      <c r="F422" s="23" t="str">
        <f>IFERROR(VLOOKUP($I422,DATA_Contracts!$A$2:$I$150,6,FALSE),"")</f>
        <v>Government</v>
      </c>
      <c r="G422" s="29">
        <f>IFERROR(VLOOKUP($I422,DATA_Contracts!$A$2:$I$150,2,FALSE),"")</f>
        <v>940330869</v>
      </c>
      <c r="H422" s="29" t="str">
        <f>IFERROR(VLOOKUP($I422,DATA_Contracts!$A$2:$I$150,3,FALSE),"")</f>
        <v>Starforce</v>
      </c>
      <c r="I422" s="24">
        <v>940330869</v>
      </c>
      <c r="J422" s="29" t="str">
        <f>IFERROR(VLOOKUP($I422,DATA_Contracts!$A$2:$I$150,3,FALSE),"")</f>
        <v>Starforce</v>
      </c>
      <c r="K422" s="29" t="str">
        <f>IFERROR(VLOOKUP($I422,DATA_Contracts!$A$2:$I$150,7,FALSE),"")</f>
        <v>3. Dethrone tyranny</v>
      </c>
      <c r="L422" s="29" t="str">
        <f>IFERROR(VLOOKUP($I422,DATA_Contracts!$A$2:$I$150,8,FALSE),"")</f>
        <v>Political</v>
      </c>
      <c r="M422" s="29" t="str">
        <f>IFERROR(VLOOKUP($I422,DATA_Contracts!$A$2:$I$81,9,FALSE),"")</f>
        <v>Black Widow</v>
      </c>
      <c r="N422" s="23">
        <f t="shared" ca="1" si="76"/>
        <v>8</v>
      </c>
      <c r="O422" s="15">
        <f ca="1">DATA[[#This Row],[Revenue Plan]]*(RANDBETWEEN(5,50)/100)</f>
        <v>3.36</v>
      </c>
      <c r="P422" s="29">
        <f t="shared" ca="1" si="77"/>
        <v>0.42</v>
      </c>
      <c r="Q422" s="24"/>
      <c r="R422" s="24"/>
      <c r="S422" s="29">
        <f t="shared" si="78"/>
        <v>0</v>
      </c>
      <c r="T422" s="29">
        <f t="shared" ca="1" si="79"/>
        <v>-8</v>
      </c>
      <c r="U422" s="29">
        <f t="shared" ca="1" si="80"/>
        <v>-3.36</v>
      </c>
    </row>
    <row r="423" spans="1:21" x14ac:dyDescent="0.25">
      <c r="A423" s="29" t="str">
        <f>_xlfn.SWITCH('Landing View'!$I$2,$F$1,F423,$K$1,K423,$L$1,L423,$M$1,M423)</f>
        <v>Captain America</v>
      </c>
      <c r="B423" s="24" t="s">
        <v>13</v>
      </c>
      <c r="C423" s="25">
        <v>44531</v>
      </c>
      <c r="D423" s="23">
        <f>IFERROR(VLOOKUP($I423,DATA_Contracts!$A$2:$I$150,4,FALSE),"")</f>
        <v>20028782</v>
      </c>
      <c r="E423" s="23" t="str">
        <f>IFERROR(VLOOKUP($I423,DATA_Contracts!$A$2:$I$150,5,FALSE),"")</f>
        <v>Earth Civilians</v>
      </c>
      <c r="F423" s="23" t="str">
        <f>IFERROR(VLOOKUP($I423,DATA_Contracts!$A$2:$I$150,6,FALSE),"")</f>
        <v>Civilians</v>
      </c>
      <c r="G423" s="29">
        <f>IFERROR(VLOOKUP($I423,DATA_Contracts!$A$2:$I$150,2,FALSE),"")</f>
        <v>940314339</v>
      </c>
      <c r="H423" s="29" t="str">
        <f>IFERROR(VLOOKUP($I423,DATA_Contracts!$A$2:$I$150,3,FALSE),"")</f>
        <v>Lebeau Clan</v>
      </c>
      <c r="I423" s="24">
        <v>940336783</v>
      </c>
      <c r="J423" s="29" t="str">
        <f>IFERROR(VLOOKUP($I423,DATA_Contracts!$A$2:$I$150,3,FALSE),"")</f>
        <v>Lebeau Clan</v>
      </c>
      <c r="K423" s="29" t="str">
        <f>IFERROR(VLOOKUP($I423,DATA_Contracts!$A$2:$I$150,7,FALSE),"")</f>
        <v>2. World Security</v>
      </c>
      <c r="L423" s="29" t="str">
        <f>IFERROR(VLOOKUP($I423,DATA_Contracts!$A$2:$I$150,8,FALSE),"")</f>
        <v>Security</v>
      </c>
      <c r="M423" s="29" t="str">
        <f>IFERROR(VLOOKUP($I423,DATA_Contracts!$A$2:$I$81,9,FALSE),"")</f>
        <v>Captain America</v>
      </c>
      <c r="N423" s="23">
        <f t="shared" ca="1" si="76"/>
        <v>17</v>
      </c>
      <c r="O423" s="15">
        <f ca="1">DATA[[#This Row],[Revenue Plan]]*(RANDBETWEEN(5,50)/100)</f>
        <v>8.33</v>
      </c>
      <c r="P423" s="29">
        <f t="shared" ca="1" si="77"/>
        <v>0.49</v>
      </c>
      <c r="Q423" s="24"/>
      <c r="R423" s="24"/>
      <c r="S423" s="29">
        <f t="shared" si="78"/>
        <v>0</v>
      </c>
      <c r="T423" s="29">
        <f t="shared" ca="1" si="79"/>
        <v>-17</v>
      </c>
      <c r="U423" s="29">
        <f t="shared" ca="1" si="80"/>
        <v>-8.33</v>
      </c>
    </row>
    <row r="424" spans="1:21" x14ac:dyDescent="0.25">
      <c r="A424" s="29" t="str">
        <f>_xlfn.SWITCH('Landing View'!$I$2,$F$1,F424,$K$1,K424,$L$1,L424,$M$1,M424)</f>
        <v>Hulk</v>
      </c>
      <c r="B424" s="24" t="s">
        <v>13</v>
      </c>
      <c r="C424" s="25">
        <v>44531</v>
      </c>
      <c r="D424" s="23">
        <f>IFERROR(VLOOKUP($I424,DATA_Contracts!$A$2:$I$150,4,FALSE),"")</f>
        <v>10051562</v>
      </c>
      <c r="E424" s="23" t="str">
        <f>IFERROR(VLOOKUP($I424,DATA_Contracts!$A$2:$I$150,5,FALSE),"")</f>
        <v>EU Government</v>
      </c>
      <c r="F424" s="23" t="str">
        <f>IFERROR(VLOOKUP($I424,DATA_Contracts!$A$2:$I$150,6,FALSE),"")</f>
        <v>Europe</v>
      </c>
      <c r="G424" s="29">
        <f>IFERROR(VLOOKUP($I424,DATA_Contracts!$A$2:$I$150,2,FALSE),"")</f>
        <v>940337336</v>
      </c>
      <c r="H424" s="29" t="str">
        <f>IFERROR(VLOOKUP($I424,DATA_Contracts!$A$2:$I$150,3,FALSE),"")</f>
        <v>Deviants</v>
      </c>
      <c r="I424" s="24">
        <v>940337336</v>
      </c>
      <c r="J424" s="29" t="str">
        <f>IFERROR(VLOOKUP($I424,DATA_Contracts!$A$2:$I$150,3,FALSE),"")</f>
        <v>Deviants</v>
      </c>
      <c r="K424" s="29" t="str">
        <f>IFERROR(VLOOKUP($I424,DATA_Contracts!$A$2:$I$150,7,FALSE),"")</f>
        <v>4. Defensive Services</v>
      </c>
      <c r="L424" s="29" t="str">
        <f>IFERROR(VLOOKUP($I424,DATA_Contracts!$A$2:$I$150,8,FALSE),"")</f>
        <v>Security</v>
      </c>
      <c r="M424" s="29" t="str">
        <f>IFERROR(VLOOKUP($I424,DATA_Contracts!$A$2:$I$81,9,FALSE),"")</f>
        <v>Hulk</v>
      </c>
      <c r="N424" s="23">
        <f t="shared" ca="1" si="76"/>
        <v>30</v>
      </c>
      <c r="O424" s="15">
        <f ca="1">DATA[[#This Row],[Revenue Plan]]*(RANDBETWEEN(5,50)/100)</f>
        <v>2.1</v>
      </c>
      <c r="P424" s="29">
        <f t="shared" ca="1" si="77"/>
        <v>7.0000000000000007E-2</v>
      </c>
      <c r="Q424" s="24"/>
      <c r="R424" s="24"/>
      <c r="S424" s="29">
        <f t="shared" si="78"/>
        <v>0</v>
      </c>
      <c r="T424" s="29">
        <f t="shared" ca="1" si="79"/>
        <v>-30</v>
      </c>
      <c r="U424" s="29">
        <f t="shared" ca="1" si="80"/>
        <v>-2.1</v>
      </c>
    </row>
    <row r="425" spans="1:21" x14ac:dyDescent="0.25">
      <c r="A425" s="29" t="str">
        <f>_xlfn.SWITCH('Landing View'!$I$2,$F$1,F425,$K$1,K425,$L$1,L425,$M$1,M425)</f>
        <v>Captain America</v>
      </c>
      <c r="B425" s="24" t="s">
        <v>13</v>
      </c>
      <c r="C425" s="25">
        <v>44531</v>
      </c>
      <c r="D425" s="23">
        <f>IFERROR(VLOOKUP($I425,DATA_Contracts!$A$2:$I$150,4,FALSE),"")</f>
        <v>20028782</v>
      </c>
      <c r="E425" s="23" t="str">
        <f>IFERROR(VLOOKUP($I425,DATA_Contracts!$A$2:$I$150,5,FALSE),"")</f>
        <v>Earth Civilians</v>
      </c>
      <c r="F425" s="23" t="str">
        <f>IFERROR(VLOOKUP($I425,DATA_Contracts!$A$2:$I$150,6,FALSE),"")</f>
        <v>Civilians</v>
      </c>
      <c r="G425" s="29">
        <f>IFERROR(VLOOKUP($I425,DATA_Contracts!$A$2:$I$150,2,FALSE),"")</f>
        <v>940314339</v>
      </c>
      <c r="H425" s="29" t="str">
        <f>IFERROR(VLOOKUP($I425,DATA_Contracts!$A$2:$I$150,3,FALSE),"")</f>
        <v>Super-Axis</v>
      </c>
      <c r="I425" s="24">
        <v>940341188</v>
      </c>
      <c r="J425" s="29" t="str">
        <f>IFERROR(VLOOKUP($I425,DATA_Contracts!$A$2:$I$150,3,FALSE),"")</f>
        <v>Super-Axis</v>
      </c>
      <c r="K425" s="29" t="str">
        <f>IFERROR(VLOOKUP($I425,DATA_Contracts!$A$2:$I$150,7,FALSE),"")</f>
        <v>2. World Security</v>
      </c>
      <c r="L425" s="29" t="str">
        <f>IFERROR(VLOOKUP($I425,DATA_Contracts!$A$2:$I$150,8,FALSE),"")</f>
        <v>Security</v>
      </c>
      <c r="M425" s="29" t="str">
        <f>IFERROR(VLOOKUP($I425,DATA_Contracts!$A$2:$I$81,9,FALSE),"")</f>
        <v>Captain America</v>
      </c>
      <c r="N425" s="23">
        <f t="shared" ca="1" si="76"/>
        <v>15</v>
      </c>
      <c r="O425" s="15">
        <f ca="1">DATA[[#This Row],[Revenue Plan]]*(RANDBETWEEN(5,50)/100)</f>
        <v>6</v>
      </c>
      <c r="P425" s="29">
        <f t="shared" ca="1" si="77"/>
        <v>0.4</v>
      </c>
      <c r="Q425" s="24"/>
      <c r="R425" s="24"/>
      <c r="S425" s="29">
        <f t="shared" si="78"/>
        <v>0</v>
      </c>
      <c r="T425" s="29">
        <f t="shared" ca="1" si="79"/>
        <v>-15</v>
      </c>
      <c r="U425" s="29">
        <f t="shared" ca="1" si="80"/>
        <v>-6</v>
      </c>
    </row>
    <row r="426" spans="1:21" x14ac:dyDescent="0.25">
      <c r="A426" s="29" t="str">
        <f>_xlfn.SWITCH('Landing View'!$I$2,$F$1,F426,$K$1,K426,$L$1,L426,$M$1,M426)</f>
        <v>Captain America</v>
      </c>
      <c r="B426" s="24" t="s">
        <v>13</v>
      </c>
      <c r="C426" s="25">
        <v>44531</v>
      </c>
      <c r="D426" s="23">
        <f>IFERROR(VLOOKUP($I426,DATA_Contracts!$A$2:$I$150,4,FALSE),"")</f>
        <v>20028782</v>
      </c>
      <c r="E426" s="23" t="str">
        <f>IFERROR(VLOOKUP($I426,DATA_Contracts!$A$2:$I$150,5,FALSE),"")</f>
        <v>Earth Civilians</v>
      </c>
      <c r="F426" s="23" t="str">
        <f>IFERROR(VLOOKUP($I426,DATA_Contracts!$A$2:$I$150,6,FALSE),"")</f>
        <v>Civilians</v>
      </c>
      <c r="G426" s="29">
        <f>IFERROR(VLOOKUP($I426,DATA_Contracts!$A$2:$I$150,2,FALSE),"")</f>
        <v>940344401</v>
      </c>
      <c r="H426" s="29" t="str">
        <f>IFERROR(VLOOKUP($I426,DATA_Contracts!$A$2:$I$150,3,FALSE),"")</f>
        <v>The Called</v>
      </c>
      <c r="I426" s="24">
        <v>940344401</v>
      </c>
      <c r="J426" s="29" t="str">
        <f>IFERROR(VLOOKUP($I426,DATA_Contracts!$A$2:$I$150,3,FALSE),"")</f>
        <v>The Called</v>
      </c>
      <c r="K426" s="29" t="str">
        <f>IFERROR(VLOOKUP($I426,DATA_Contracts!$A$2:$I$150,7,FALSE),"")</f>
        <v>2. World Security</v>
      </c>
      <c r="L426" s="29" t="str">
        <f>IFERROR(VLOOKUP($I426,DATA_Contracts!$A$2:$I$150,8,FALSE),"")</f>
        <v>Security</v>
      </c>
      <c r="M426" s="29" t="str">
        <f>IFERROR(VLOOKUP($I426,DATA_Contracts!$A$2:$I$81,9,FALSE),"")</f>
        <v>Captain America</v>
      </c>
      <c r="N426" s="23">
        <f t="shared" ca="1" si="76"/>
        <v>29</v>
      </c>
      <c r="O426" s="15">
        <f ca="1">DATA[[#This Row],[Revenue Plan]]*(RANDBETWEEN(5,50)/100)</f>
        <v>2.0300000000000002</v>
      </c>
      <c r="P426" s="29">
        <f t="shared" ca="1" si="77"/>
        <v>7.0000000000000007E-2</v>
      </c>
      <c r="Q426" s="24"/>
      <c r="R426" s="24"/>
      <c r="S426" s="29">
        <f t="shared" si="78"/>
        <v>0</v>
      </c>
      <c r="T426" s="29">
        <f t="shared" ca="1" si="79"/>
        <v>-29</v>
      </c>
      <c r="U426" s="29">
        <f t="shared" ca="1" si="80"/>
        <v>-2.0300000000000002</v>
      </c>
    </row>
    <row r="427" spans="1:21" x14ac:dyDescent="0.25">
      <c r="A427" s="29" t="str">
        <f>_xlfn.SWITCH('Landing View'!$I$2,$F$1,F427,$K$1,K427,$L$1,L427,$M$1,M427)</f>
        <v>Other</v>
      </c>
      <c r="B427" s="24" t="s">
        <v>13</v>
      </c>
      <c r="C427" s="25">
        <v>44531</v>
      </c>
      <c r="D427" s="23">
        <f>IFERROR(VLOOKUP($I427,DATA_Contracts!$A$2:$I$150,4,FALSE),"")</f>
        <v>7847054</v>
      </c>
      <c r="E427" s="23" t="str">
        <f>IFERROR(VLOOKUP($I427,DATA_Contracts!$A$2:$I$150,5,FALSE),"")</f>
        <v>Public Organization</v>
      </c>
      <c r="F427" s="23" t="str">
        <f>IFERROR(VLOOKUP($I427,DATA_Contracts!$A$2:$I$150,6,FALSE),"")</f>
        <v>Organization</v>
      </c>
      <c r="G427" s="29">
        <f>IFERROR(VLOOKUP($I427,DATA_Contracts!$A$2:$I$150,2,FALSE),"")</f>
        <v>940314339</v>
      </c>
      <c r="H427" s="29" t="str">
        <f>IFERROR(VLOOKUP($I427,DATA_Contracts!$A$2:$I$150,3,FALSE),"")</f>
        <v>Fearsome Foursome</v>
      </c>
      <c r="I427" s="24">
        <v>940345610</v>
      </c>
      <c r="J427" s="29" t="str">
        <f>IFERROR(VLOOKUP($I427,DATA_Contracts!$A$2:$I$150,3,FALSE),"")</f>
        <v>Fearsome Foursome</v>
      </c>
      <c r="K427" s="29" t="str">
        <f>IFERROR(VLOOKUP($I427,DATA_Contracts!$A$2:$I$150,7,FALSE),"")</f>
        <v>2. World Security</v>
      </c>
      <c r="L427" s="29" t="str">
        <f>IFERROR(VLOOKUP($I427,DATA_Contracts!$A$2:$I$150,8,FALSE),"")</f>
        <v>Security</v>
      </c>
      <c r="M427" s="29" t="str">
        <f>IFERROR(VLOOKUP($I427,DATA_Contracts!$A$2:$I$81,9,FALSE),"")</f>
        <v>Other</v>
      </c>
      <c r="N427" s="23">
        <f t="shared" ca="1" si="76"/>
        <v>15</v>
      </c>
      <c r="O427" s="15">
        <f ca="1">DATA[[#This Row],[Revenue Plan]]*(RANDBETWEEN(5,50)/100)</f>
        <v>1.05</v>
      </c>
      <c r="P427" s="29">
        <f t="shared" ca="1" si="77"/>
        <v>7.0000000000000007E-2</v>
      </c>
      <c r="Q427" s="24"/>
      <c r="R427" s="24"/>
      <c r="S427" s="29">
        <f t="shared" si="78"/>
        <v>0</v>
      </c>
      <c r="T427" s="29">
        <f t="shared" ca="1" si="79"/>
        <v>-15</v>
      </c>
      <c r="U427" s="29">
        <f t="shared" ca="1" si="80"/>
        <v>-1.05</v>
      </c>
    </row>
    <row r="428" spans="1:21" x14ac:dyDescent="0.25">
      <c r="A428" s="29" t="str">
        <f>_xlfn.SWITCH('Landing View'!$I$2,$F$1,F428,$K$1,K428,$L$1,L428,$M$1,M428)</f>
        <v>Other</v>
      </c>
      <c r="B428" s="24" t="s">
        <v>13</v>
      </c>
      <c r="C428" s="25">
        <v>44531</v>
      </c>
      <c r="D428" s="23">
        <f>IFERROR(VLOOKUP($I428,DATA_Contracts!$A$2:$I$150,4,FALSE),"")</f>
        <v>20028782</v>
      </c>
      <c r="E428" s="23" t="str">
        <f>IFERROR(VLOOKUP($I428,DATA_Contracts!$A$2:$I$150,5,FALSE),"")</f>
        <v>Earth Civilians</v>
      </c>
      <c r="F428" s="23" t="str">
        <f>IFERROR(VLOOKUP($I428,DATA_Contracts!$A$2:$I$150,6,FALSE),"")</f>
        <v>Civilians</v>
      </c>
      <c r="G428" s="29">
        <f>IFERROR(VLOOKUP($I428,DATA_Contracts!$A$2:$I$150,2,FALSE),"")</f>
        <v>940314339</v>
      </c>
      <c r="H428" s="29" t="str">
        <f>IFERROR(VLOOKUP($I428,DATA_Contracts!$A$2:$I$150,3,FALSE),"")</f>
        <v>U-Foes</v>
      </c>
      <c r="I428" s="24">
        <v>940349816</v>
      </c>
      <c r="J428" s="29" t="str">
        <f>IFERROR(VLOOKUP($I428,DATA_Contracts!$A$2:$I$150,3,FALSE),"")</f>
        <v>U-Foes</v>
      </c>
      <c r="K428" s="29" t="str">
        <f>IFERROR(VLOOKUP($I428,DATA_Contracts!$A$2:$I$150,7,FALSE),"")</f>
        <v>2. World Security</v>
      </c>
      <c r="L428" s="29" t="str">
        <f>IFERROR(VLOOKUP($I428,DATA_Contracts!$A$2:$I$150,8,FALSE),"")</f>
        <v>Security</v>
      </c>
      <c r="M428" s="29" t="str">
        <f>IFERROR(VLOOKUP($I428,DATA_Contracts!$A$2:$I$81,9,FALSE),"")</f>
        <v>Other</v>
      </c>
      <c r="N428" s="23">
        <f t="shared" ca="1" si="76"/>
        <v>19</v>
      </c>
      <c r="O428" s="15">
        <f ca="1">DATA[[#This Row],[Revenue Plan]]*(RANDBETWEEN(5,50)/100)</f>
        <v>9.31</v>
      </c>
      <c r="P428" s="29">
        <f t="shared" ca="1" si="77"/>
        <v>0.49000000000000005</v>
      </c>
      <c r="Q428" s="24"/>
      <c r="R428" s="24"/>
      <c r="S428" s="29">
        <f t="shared" si="78"/>
        <v>0</v>
      </c>
      <c r="T428" s="29">
        <f t="shared" ca="1" si="79"/>
        <v>-19</v>
      </c>
      <c r="U428" s="29">
        <f t="shared" ca="1" si="80"/>
        <v>-9.31</v>
      </c>
    </row>
    <row r="429" spans="1:21" x14ac:dyDescent="0.25">
      <c r="A429" s="29" t="str">
        <f>_xlfn.SWITCH('Landing View'!$I$2,$F$1,F429,$K$1,K429,$L$1,L429,$M$1,M429)</f>
        <v>Captain America</v>
      </c>
      <c r="B429" s="24" t="s">
        <v>13</v>
      </c>
      <c r="C429" s="25">
        <v>44531</v>
      </c>
      <c r="D429" s="23">
        <f>IFERROR(VLOOKUP($I429,DATA_Contracts!$A$2:$I$150,4,FALSE),"")</f>
        <v>10051562</v>
      </c>
      <c r="E429" s="23" t="str">
        <f>IFERROR(VLOOKUP($I429,DATA_Contracts!$A$2:$I$150,5,FALSE),"")</f>
        <v>EU Government</v>
      </c>
      <c r="F429" s="23" t="str">
        <f>IFERROR(VLOOKUP($I429,DATA_Contracts!$A$2:$I$150,6,FALSE),"")</f>
        <v>Europe</v>
      </c>
      <c r="G429" s="29">
        <f>IFERROR(VLOOKUP($I429,DATA_Contracts!$A$2:$I$150,2,FALSE),"")</f>
        <v>940350696</v>
      </c>
      <c r="H429" s="29" t="str">
        <f>IFERROR(VLOOKUP($I429,DATA_Contracts!$A$2:$I$150,3,FALSE),"")</f>
        <v>X-Statix</v>
      </c>
      <c r="I429" s="24">
        <v>940350696</v>
      </c>
      <c r="J429" s="29" t="str">
        <f>IFERROR(VLOOKUP($I429,DATA_Contracts!$A$2:$I$150,3,FALSE),"")</f>
        <v>X-Statix</v>
      </c>
      <c r="K429" s="29" t="str">
        <f>IFERROR(VLOOKUP($I429,DATA_Contracts!$A$2:$I$150,7,FALSE),"")</f>
        <v>4. Defensive Services</v>
      </c>
      <c r="L429" s="29" t="str">
        <f>IFERROR(VLOOKUP($I429,DATA_Contracts!$A$2:$I$150,8,FALSE),"")</f>
        <v>Security</v>
      </c>
      <c r="M429" s="29" t="str">
        <f>IFERROR(VLOOKUP($I429,DATA_Contracts!$A$2:$I$81,9,FALSE),"")</f>
        <v>Captain America</v>
      </c>
      <c r="N429" s="23">
        <f t="shared" ca="1" si="76"/>
        <v>16</v>
      </c>
      <c r="O429" s="15">
        <f ca="1">DATA[[#This Row],[Revenue Plan]]*(RANDBETWEEN(5,50)/100)</f>
        <v>6.24</v>
      </c>
      <c r="P429" s="29">
        <f t="shared" ca="1" si="77"/>
        <v>0.39</v>
      </c>
      <c r="Q429" s="24"/>
      <c r="R429" s="24"/>
      <c r="S429" s="29">
        <f t="shared" si="78"/>
        <v>0</v>
      </c>
      <c r="T429" s="29">
        <f t="shared" ca="1" si="79"/>
        <v>-16</v>
      </c>
      <c r="U429" s="29">
        <f t="shared" ca="1" si="80"/>
        <v>-6.24</v>
      </c>
    </row>
    <row r="430" spans="1:21" x14ac:dyDescent="0.25">
      <c r="A430" s="29" t="str">
        <f>_xlfn.SWITCH('Landing View'!$I$2,$F$1,F430,$K$1,K430,$L$1,L430,$M$1,M430)</f>
        <v>Captain America</v>
      </c>
      <c r="B430" s="24" t="s">
        <v>13</v>
      </c>
      <c r="C430" s="25">
        <v>44531</v>
      </c>
      <c r="D430" s="23">
        <f>IFERROR(VLOOKUP($I430,DATA_Contracts!$A$2:$I$150,4,FALSE),"")</f>
        <v>20028782</v>
      </c>
      <c r="E430" s="23" t="str">
        <f>IFERROR(VLOOKUP($I430,DATA_Contracts!$A$2:$I$150,5,FALSE),"")</f>
        <v>Earth Civilians</v>
      </c>
      <c r="F430" s="23" t="str">
        <f>IFERROR(VLOOKUP($I430,DATA_Contracts!$A$2:$I$150,6,FALSE),"")</f>
        <v>Civilians</v>
      </c>
      <c r="G430" s="29">
        <f>IFERROR(VLOOKUP($I430,DATA_Contracts!$A$2:$I$150,2,FALSE),"")</f>
        <v>940351708</v>
      </c>
      <c r="H430" s="29" t="str">
        <f>IFERROR(VLOOKUP($I430,DATA_Contracts!$A$2:$I$150,3,FALSE),"")</f>
        <v>Excelsior (see Loners)</v>
      </c>
      <c r="I430" s="24">
        <v>940351708</v>
      </c>
      <c r="J430" s="29" t="str">
        <f>IFERROR(VLOOKUP($I430,DATA_Contracts!$A$2:$I$150,3,FALSE),"")</f>
        <v>Excelsior (see Loners)</v>
      </c>
      <c r="K430" s="29" t="str">
        <f>IFERROR(VLOOKUP($I430,DATA_Contracts!$A$2:$I$150,7,FALSE),"")</f>
        <v>2. World Security</v>
      </c>
      <c r="L430" s="29" t="str">
        <f>IFERROR(VLOOKUP($I430,DATA_Contracts!$A$2:$I$150,8,FALSE),"")</f>
        <v>Security</v>
      </c>
      <c r="M430" s="29" t="str">
        <f>IFERROR(VLOOKUP($I430,DATA_Contracts!$A$2:$I$81,9,FALSE),"")</f>
        <v>Captain America</v>
      </c>
      <c r="N430" s="23">
        <f t="shared" ca="1" si="76"/>
        <v>15</v>
      </c>
      <c r="O430" s="15">
        <f ca="1">DATA[[#This Row],[Revenue Plan]]*(RANDBETWEEN(5,50)/100)</f>
        <v>1.3499999999999999</v>
      </c>
      <c r="P430" s="29">
        <f t="shared" ca="1" si="77"/>
        <v>0.09</v>
      </c>
      <c r="Q430" s="24"/>
      <c r="R430" s="24"/>
      <c r="S430" s="29">
        <f t="shared" si="78"/>
        <v>0</v>
      </c>
      <c r="T430" s="29">
        <f t="shared" ca="1" si="79"/>
        <v>-15</v>
      </c>
      <c r="U430" s="29">
        <f t="shared" ca="1" si="80"/>
        <v>-1.3499999999999999</v>
      </c>
    </row>
    <row r="431" spans="1:21" x14ac:dyDescent="0.25">
      <c r="A431" s="29" t="str">
        <f>_xlfn.SWITCH('Landing View'!$I$2,$F$1,F431,$K$1,K431,$L$1,L431,$M$1,M431)</f>
        <v>Iron Man</v>
      </c>
      <c r="B431" s="24" t="s">
        <v>13</v>
      </c>
      <c r="C431" s="25">
        <v>44531</v>
      </c>
      <c r="D431" s="23">
        <f>IFERROR(VLOOKUP($I431,DATA_Contracts!$A$2:$I$150,4,FALSE),"")</f>
        <v>20028782</v>
      </c>
      <c r="E431" s="23" t="str">
        <f>IFERROR(VLOOKUP($I431,DATA_Contracts!$A$2:$I$150,5,FALSE),"")</f>
        <v>Earth Civilians</v>
      </c>
      <c r="F431" s="23" t="str">
        <f>IFERROR(VLOOKUP($I431,DATA_Contracts!$A$2:$I$150,6,FALSE),"")</f>
        <v>Civilians</v>
      </c>
      <c r="G431" s="29">
        <f>IFERROR(VLOOKUP($I431,DATA_Contracts!$A$2:$I$150,2,FALSE),"")</f>
        <v>940352208</v>
      </c>
      <c r="H431" s="29" t="str">
        <f>IFERROR(VLOOKUP($I431,DATA_Contracts!$A$2:$I$150,3,FALSE),"")</f>
        <v>New Men</v>
      </c>
      <c r="I431" s="24">
        <v>940352208</v>
      </c>
      <c r="J431" s="29" t="str">
        <f>IFERROR(VLOOKUP($I431,DATA_Contracts!$A$2:$I$150,3,FALSE),"")</f>
        <v>New Men</v>
      </c>
      <c r="K431" s="29" t="str">
        <f>IFERROR(VLOOKUP($I431,DATA_Contracts!$A$2:$I$150,7,FALSE),"")</f>
        <v>2. World Security</v>
      </c>
      <c r="L431" s="29" t="str">
        <f>IFERROR(VLOOKUP($I431,DATA_Contracts!$A$2:$I$150,8,FALSE),"")</f>
        <v>Security</v>
      </c>
      <c r="M431" s="29" t="str">
        <f>IFERROR(VLOOKUP($I431,DATA_Contracts!$A$2:$I$81,9,FALSE),"")</f>
        <v>Iron Man</v>
      </c>
      <c r="N431" s="23">
        <f t="shared" ca="1" si="76"/>
        <v>18</v>
      </c>
      <c r="O431" s="15">
        <f ca="1">DATA[[#This Row],[Revenue Plan]]*(RANDBETWEEN(5,50)/100)</f>
        <v>5.58</v>
      </c>
      <c r="P431" s="29">
        <f t="shared" ca="1" si="77"/>
        <v>0.31</v>
      </c>
      <c r="Q431" s="24"/>
      <c r="R431" s="24"/>
      <c r="S431" s="29">
        <f t="shared" si="78"/>
        <v>0</v>
      </c>
      <c r="T431" s="29">
        <f t="shared" ca="1" si="79"/>
        <v>-18</v>
      </c>
      <c r="U431" s="29">
        <f t="shared" ca="1" si="80"/>
        <v>-5.58</v>
      </c>
    </row>
    <row r="432" spans="1:21" x14ac:dyDescent="0.25">
      <c r="A432" s="29" t="str">
        <f>_xlfn.SWITCH('Landing View'!$I$2,$F$1,F432,$K$1,K432,$L$1,L432,$M$1,M432)</f>
        <v>Iron Man</v>
      </c>
      <c r="B432" s="24" t="s">
        <v>13</v>
      </c>
      <c r="C432" s="25">
        <v>44531</v>
      </c>
      <c r="D432" s="23">
        <f>IFERROR(VLOOKUP($I432,DATA_Contracts!$A$2:$I$150,4,FALSE),"")</f>
        <v>20028782</v>
      </c>
      <c r="E432" s="23" t="str">
        <f>IFERROR(VLOOKUP($I432,DATA_Contracts!$A$2:$I$150,5,FALSE),"")</f>
        <v>Earth Civilians</v>
      </c>
      <c r="F432" s="23" t="str">
        <f>IFERROR(VLOOKUP($I432,DATA_Contracts!$A$2:$I$150,6,FALSE),"")</f>
        <v>Civilians</v>
      </c>
      <c r="G432" s="29">
        <f>IFERROR(VLOOKUP($I432,DATA_Contracts!$A$2:$I$150,2,FALSE),"")</f>
        <v>940352209</v>
      </c>
      <c r="H432" s="29" t="str">
        <f>IFERROR(VLOOKUP($I432,DATA_Contracts!$A$2:$I$150,3,FALSE),"")</f>
        <v>Howling Commandos (Sgt. Fury)</v>
      </c>
      <c r="I432" s="24">
        <v>940352209</v>
      </c>
      <c r="J432" s="29" t="str">
        <f>IFERROR(VLOOKUP($I432,DATA_Contracts!$A$2:$I$150,3,FALSE),"")</f>
        <v>Howling Commandos (Sgt. Fury)</v>
      </c>
      <c r="K432" s="29" t="str">
        <f>IFERROR(VLOOKUP($I432,DATA_Contracts!$A$2:$I$150,7,FALSE),"")</f>
        <v>2. World Security</v>
      </c>
      <c r="L432" s="29" t="str">
        <f>IFERROR(VLOOKUP($I432,DATA_Contracts!$A$2:$I$150,8,FALSE),"")</f>
        <v>Security</v>
      </c>
      <c r="M432" s="29" t="str">
        <f>IFERROR(VLOOKUP($I432,DATA_Contracts!$A$2:$I$81,9,FALSE),"")</f>
        <v>Iron Man</v>
      </c>
      <c r="N432" s="23">
        <f t="shared" ca="1" si="76"/>
        <v>22</v>
      </c>
      <c r="O432" s="15">
        <f ca="1">DATA[[#This Row],[Revenue Plan]]*(RANDBETWEEN(5,50)/100)</f>
        <v>9.24</v>
      </c>
      <c r="P432" s="29">
        <f t="shared" ca="1" si="77"/>
        <v>0.42</v>
      </c>
      <c r="Q432" s="24"/>
      <c r="R432" s="24"/>
      <c r="S432" s="29">
        <f t="shared" si="78"/>
        <v>0</v>
      </c>
      <c r="T432" s="29">
        <f t="shared" ca="1" si="79"/>
        <v>-22</v>
      </c>
      <c r="U432" s="29">
        <f t="shared" ca="1" si="80"/>
        <v>-9.24</v>
      </c>
    </row>
    <row r="433" spans="1:21" x14ac:dyDescent="0.25">
      <c r="A433" s="29" t="str">
        <f>_xlfn.SWITCH('Landing View'!$I$2,$F$1,F433,$K$1,K433,$L$1,L433,$M$1,M433)</f>
        <v>Captain America</v>
      </c>
      <c r="B433" s="24" t="s">
        <v>13</v>
      </c>
      <c r="C433" s="25">
        <v>44531</v>
      </c>
      <c r="D433" s="23">
        <f>IFERROR(VLOOKUP($I433,DATA_Contracts!$A$2:$I$150,4,FALSE),"")</f>
        <v>10051562</v>
      </c>
      <c r="E433" s="23" t="str">
        <f>IFERROR(VLOOKUP($I433,DATA_Contracts!$A$2:$I$150,5,FALSE),"")</f>
        <v>EU Government</v>
      </c>
      <c r="F433" s="23" t="str">
        <f>IFERROR(VLOOKUP($I433,DATA_Contracts!$A$2:$I$150,6,FALSE),"")</f>
        <v>Europe</v>
      </c>
      <c r="G433" s="29">
        <f>IFERROR(VLOOKUP($I433,DATA_Contracts!$A$2:$I$150,2,FALSE),"")</f>
        <v>940353189</v>
      </c>
      <c r="H433" s="29" t="str">
        <f>IFERROR(VLOOKUP($I433,DATA_Contracts!$A$2:$I$150,3,FALSE),"")</f>
        <v>Psionex</v>
      </c>
      <c r="I433" s="24">
        <v>940353189</v>
      </c>
      <c r="J433" s="29" t="str">
        <f>IFERROR(VLOOKUP($I433,DATA_Contracts!$A$2:$I$150,3,FALSE),"")</f>
        <v>Psionex</v>
      </c>
      <c r="K433" s="29" t="str">
        <f>IFERROR(VLOOKUP($I433,DATA_Contracts!$A$2:$I$150,7,FALSE),"")</f>
        <v>2. World Security</v>
      </c>
      <c r="L433" s="29" t="str">
        <f>IFERROR(VLOOKUP($I433,DATA_Contracts!$A$2:$I$150,8,FALSE),"")</f>
        <v>Security</v>
      </c>
      <c r="M433" s="29" t="str">
        <f>IFERROR(VLOOKUP($I433,DATA_Contracts!$A$2:$I$81,9,FALSE),"")</f>
        <v>Captain America</v>
      </c>
      <c r="N433" s="23">
        <f t="shared" ca="1" si="76"/>
        <v>33</v>
      </c>
      <c r="O433" s="15">
        <f ca="1">DATA[[#This Row],[Revenue Plan]]*(RANDBETWEEN(5,50)/100)</f>
        <v>13.200000000000001</v>
      </c>
      <c r="P433" s="29">
        <f t="shared" ca="1" si="77"/>
        <v>0.4</v>
      </c>
      <c r="Q433" s="24"/>
      <c r="R433" s="24"/>
      <c r="S433" s="29">
        <f t="shared" si="78"/>
        <v>0</v>
      </c>
      <c r="T433" s="29">
        <f t="shared" ca="1" si="79"/>
        <v>-33</v>
      </c>
      <c r="U433" s="29">
        <f t="shared" ca="1" si="80"/>
        <v>-13.200000000000001</v>
      </c>
    </row>
    <row r="434" spans="1:21" x14ac:dyDescent="0.25">
      <c r="A434" s="29" t="str">
        <f>_xlfn.SWITCH('Landing View'!$I$2,$F$1,F434,$K$1,K434,$L$1,L434,$M$1,M434)</f>
        <v>Spiderman</v>
      </c>
      <c r="B434" s="24" t="s">
        <v>13</v>
      </c>
      <c r="C434" s="25">
        <v>44531</v>
      </c>
      <c r="D434" s="23">
        <f>IFERROR(VLOOKUP($I434,DATA_Contracts!$A$2:$I$150,4,FALSE),"")</f>
        <v>7951124</v>
      </c>
      <c r="E434" s="23" t="str">
        <f>IFERROR(VLOOKUP($I434,DATA_Contracts!$A$2:$I$150,5,FALSE),"")</f>
        <v>Secret Organizations</v>
      </c>
      <c r="F434" s="23" t="str">
        <f>IFERROR(VLOOKUP($I434,DATA_Contracts!$A$2:$I$150,6,FALSE),"")</f>
        <v>Organization</v>
      </c>
      <c r="G434" s="29">
        <f>IFERROR(VLOOKUP($I434,DATA_Contracts!$A$2:$I$150,2,FALSE),"")</f>
        <v>940355363</v>
      </c>
      <c r="H434" s="29" t="str">
        <f>IFERROR(VLOOKUP($I434,DATA_Contracts!$A$2:$I$150,3,FALSE),"")</f>
        <v>Zodiac</v>
      </c>
      <c r="I434" s="24">
        <v>940355363</v>
      </c>
      <c r="J434" s="29" t="str">
        <f>IFERROR(VLOOKUP($I434,DATA_Contracts!$A$2:$I$150,3,FALSE),"")</f>
        <v>Zodiac</v>
      </c>
      <c r="K434" s="29" t="str">
        <f>IFERROR(VLOOKUP($I434,DATA_Contracts!$A$2:$I$150,7,FALSE),"")</f>
        <v>3. Dethrone tyranny</v>
      </c>
      <c r="L434" s="29" t="str">
        <f>IFERROR(VLOOKUP($I434,DATA_Contracts!$A$2:$I$150,8,FALSE),"")</f>
        <v>Political</v>
      </c>
      <c r="M434" s="29" t="str">
        <f>IFERROR(VLOOKUP($I434,DATA_Contracts!$A$2:$I$81,9,FALSE),"")</f>
        <v>Spiderman</v>
      </c>
      <c r="N434" s="23">
        <f t="shared" ca="1" si="76"/>
        <v>23</v>
      </c>
      <c r="O434" s="15">
        <f ca="1">DATA[[#This Row],[Revenue Plan]]*(RANDBETWEEN(5,50)/100)</f>
        <v>9.66</v>
      </c>
      <c r="P434" s="29">
        <f t="shared" ca="1" si="77"/>
        <v>0.42</v>
      </c>
      <c r="Q434" s="24"/>
      <c r="R434" s="24"/>
      <c r="S434" s="29">
        <f t="shared" si="78"/>
        <v>0</v>
      </c>
      <c r="T434" s="29">
        <f t="shared" ca="1" si="79"/>
        <v>-23</v>
      </c>
      <c r="U434" s="29">
        <f t="shared" ca="1" si="80"/>
        <v>-9.66</v>
      </c>
    </row>
    <row r="435" spans="1:21" x14ac:dyDescent="0.25">
      <c r="A435" s="29" t="str">
        <f>_xlfn.SWITCH('Landing View'!$I$2,$F$1,F435,$K$1,K435,$L$1,L435,$M$1,M435)</f>
        <v>Captain America</v>
      </c>
      <c r="B435" s="24" t="s">
        <v>13</v>
      </c>
      <c r="C435" s="25">
        <v>44531</v>
      </c>
      <c r="D435" s="23">
        <f>IFERROR(VLOOKUP($I435,DATA_Contracts!$A$2:$I$150,4,FALSE),"")</f>
        <v>10051562</v>
      </c>
      <c r="E435" s="23" t="str">
        <f>IFERROR(VLOOKUP($I435,DATA_Contracts!$A$2:$I$150,5,FALSE),"")</f>
        <v>EU Government</v>
      </c>
      <c r="F435" s="23" t="str">
        <f>IFERROR(VLOOKUP($I435,DATA_Contracts!$A$2:$I$150,6,FALSE),"")</f>
        <v>Europe</v>
      </c>
      <c r="G435" s="29">
        <f>IFERROR(VLOOKUP($I435,DATA_Contracts!$A$2:$I$150,2,FALSE),"")</f>
        <v>940361466</v>
      </c>
      <c r="H435" s="29" t="str">
        <f>IFERROR(VLOOKUP($I435,DATA_Contracts!$A$2:$I$150,3,FALSE),"")</f>
        <v>Press Gang</v>
      </c>
      <c r="I435" s="24">
        <v>940361466</v>
      </c>
      <c r="J435" s="29" t="str">
        <f>IFERROR(VLOOKUP($I435,DATA_Contracts!$A$2:$I$150,3,FALSE),"")</f>
        <v>Press Gang</v>
      </c>
      <c r="K435" s="29" t="str">
        <f>IFERROR(VLOOKUP($I435,DATA_Contracts!$A$2:$I$150,7,FALSE),"")</f>
        <v>2. World Security</v>
      </c>
      <c r="L435" s="29" t="str">
        <f>IFERROR(VLOOKUP($I435,DATA_Contracts!$A$2:$I$150,8,FALSE),"")</f>
        <v>Security</v>
      </c>
      <c r="M435" s="29" t="str">
        <f>IFERROR(VLOOKUP($I435,DATA_Contracts!$A$2:$I$81,9,FALSE),"")</f>
        <v>Captain America</v>
      </c>
      <c r="N435" s="23">
        <f t="shared" ca="1" si="76"/>
        <v>29</v>
      </c>
      <c r="O435" s="15">
        <f ca="1">DATA[[#This Row],[Revenue Plan]]*(RANDBETWEEN(5,50)/100)</f>
        <v>7.83</v>
      </c>
      <c r="P435" s="29">
        <f t="shared" ca="1" si="77"/>
        <v>0.27</v>
      </c>
      <c r="Q435" s="24"/>
      <c r="R435" s="24"/>
      <c r="S435" s="29">
        <f t="shared" si="78"/>
        <v>0</v>
      </c>
      <c r="T435" s="29">
        <f t="shared" ca="1" si="79"/>
        <v>-29</v>
      </c>
      <c r="U435" s="29">
        <f t="shared" ca="1" si="80"/>
        <v>-7.83</v>
      </c>
    </row>
    <row r="436" spans="1:21" x14ac:dyDescent="0.25">
      <c r="A436" s="29" t="str">
        <f>_xlfn.SWITCH('Landing View'!$I$2,$F$1,F436,$K$1,K436,$L$1,L436,$M$1,M436)</f>
        <v>Captain America</v>
      </c>
      <c r="B436" s="24" t="s">
        <v>13</v>
      </c>
      <c r="C436" s="25">
        <v>44531</v>
      </c>
      <c r="D436" s="23">
        <f>IFERROR(VLOOKUP($I436,DATA_Contracts!$A$2:$I$150,4,FALSE),"")</f>
        <v>10051562</v>
      </c>
      <c r="E436" s="23" t="str">
        <f>IFERROR(VLOOKUP($I436,DATA_Contracts!$A$2:$I$150,5,FALSE),"")</f>
        <v>EU Government</v>
      </c>
      <c r="F436" s="23" t="str">
        <f>IFERROR(VLOOKUP($I436,DATA_Contracts!$A$2:$I$150,6,FALSE),"")</f>
        <v>Europe</v>
      </c>
      <c r="G436" s="29">
        <f>IFERROR(VLOOKUP($I436,DATA_Contracts!$A$2:$I$150,2,FALSE),"")</f>
        <v>940365112</v>
      </c>
      <c r="H436" s="29" t="str">
        <f>IFERROR(VLOOKUP($I436,DATA_Contracts!$A$2:$I$150,3,FALSE),"")</f>
        <v>Daily Globe</v>
      </c>
      <c r="I436" s="24">
        <v>940365112</v>
      </c>
      <c r="J436" s="29" t="str">
        <f>IFERROR(VLOOKUP($I436,DATA_Contracts!$A$2:$I$150,3,FALSE),"")</f>
        <v>Daily Globe</v>
      </c>
      <c r="K436" s="29" t="str">
        <f>IFERROR(VLOOKUP($I436,DATA_Contracts!$A$2:$I$150,7,FALSE),"")</f>
        <v>1. Friendly Neighborhood service</v>
      </c>
      <c r="L436" s="29" t="str">
        <f>IFERROR(VLOOKUP($I436,DATA_Contracts!$A$2:$I$150,8,FALSE),"")</f>
        <v>Political</v>
      </c>
      <c r="M436" s="29" t="str">
        <f>IFERROR(VLOOKUP($I436,DATA_Contracts!$A$2:$I$81,9,FALSE),"")</f>
        <v>Captain America</v>
      </c>
      <c r="N436" s="23">
        <f t="shared" ca="1" si="76"/>
        <v>25</v>
      </c>
      <c r="O436" s="15">
        <f ca="1">DATA[[#This Row],[Revenue Plan]]*(RANDBETWEEN(5,50)/100)</f>
        <v>11.75</v>
      </c>
      <c r="P436" s="29">
        <f t="shared" ca="1" si="77"/>
        <v>0.47</v>
      </c>
      <c r="Q436" s="24"/>
      <c r="R436" s="24"/>
      <c r="S436" s="29">
        <f t="shared" si="78"/>
        <v>0</v>
      </c>
      <c r="T436" s="29">
        <f t="shared" ca="1" si="79"/>
        <v>-25</v>
      </c>
      <c r="U436" s="29">
        <f t="shared" ca="1" si="80"/>
        <v>-11.75</v>
      </c>
    </row>
    <row r="437" spans="1:21" x14ac:dyDescent="0.25">
      <c r="A437" s="29" t="str">
        <f>_xlfn.SWITCH('Landing View'!$I$2,$F$1,F437,$K$1,K437,$L$1,L437,$M$1,M437)</f>
        <v>Black Widow</v>
      </c>
      <c r="B437" s="24" t="s">
        <v>13</v>
      </c>
      <c r="C437" s="25">
        <v>44531</v>
      </c>
      <c r="D437" s="23">
        <f>IFERROR(VLOOKUP($I437,DATA_Contracts!$A$2:$I$150,4,FALSE),"")</f>
        <v>13605106</v>
      </c>
      <c r="E437" s="23" t="str">
        <f>IFERROR(VLOOKUP($I437,DATA_Contracts!$A$2:$I$150,5,FALSE),"")</f>
        <v>US Government</v>
      </c>
      <c r="F437" s="23" t="str">
        <f>IFERROR(VLOOKUP($I437,DATA_Contracts!$A$2:$I$150,6,FALSE),"")</f>
        <v>Government</v>
      </c>
      <c r="G437" s="29">
        <f>IFERROR(VLOOKUP($I437,DATA_Contracts!$A$2:$I$150,2,FALSE),"")</f>
        <v>940366122</v>
      </c>
      <c r="H437" s="29" t="str">
        <f>IFERROR(VLOOKUP($I437,DATA_Contracts!$A$2:$I$150,3,FALSE),"")</f>
        <v>Femizons</v>
      </c>
      <c r="I437" s="24">
        <v>940366122</v>
      </c>
      <c r="J437" s="29" t="str">
        <f>IFERROR(VLOOKUP($I437,DATA_Contracts!$A$2:$I$150,3,FALSE),"")</f>
        <v>Femizons</v>
      </c>
      <c r="K437" s="29" t="str">
        <f>IFERROR(VLOOKUP($I437,DATA_Contracts!$A$2:$I$150,7,FALSE),"")</f>
        <v>3. Dethrone tyranny</v>
      </c>
      <c r="L437" s="29" t="str">
        <f>IFERROR(VLOOKUP($I437,DATA_Contracts!$A$2:$I$150,8,FALSE),"")</f>
        <v>Political</v>
      </c>
      <c r="M437" s="29" t="str">
        <f>IFERROR(VLOOKUP($I437,DATA_Contracts!$A$2:$I$81,9,FALSE),"")</f>
        <v>Black Widow</v>
      </c>
      <c r="N437" s="23">
        <f t="shared" ca="1" si="76"/>
        <v>8</v>
      </c>
      <c r="O437" s="15">
        <f ca="1">DATA[[#This Row],[Revenue Plan]]*(RANDBETWEEN(5,50)/100)</f>
        <v>0.64</v>
      </c>
      <c r="P437" s="29">
        <f t="shared" ca="1" si="77"/>
        <v>0.08</v>
      </c>
      <c r="Q437" s="24"/>
      <c r="R437" s="24"/>
      <c r="S437" s="29">
        <f t="shared" si="78"/>
        <v>0</v>
      </c>
      <c r="T437" s="29">
        <f t="shared" ca="1" si="79"/>
        <v>-8</v>
      </c>
      <c r="U437" s="29">
        <f t="shared" ca="1" si="80"/>
        <v>-0.64</v>
      </c>
    </row>
    <row r="438" spans="1:21" x14ac:dyDescent="0.25">
      <c r="A438" s="29" t="str">
        <f>_xlfn.SWITCH('Landing View'!$I$2,$F$1,F438,$K$1,K438,$L$1,L438,$M$1,M438)</f>
        <v>Wanda Maximof</v>
      </c>
      <c r="B438" s="24" t="s">
        <v>13</v>
      </c>
      <c r="C438" s="25">
        <v>44531</v>
      </c>
      <c r="D438" s="23">
        <f>IFERROR(VLOOKUP($I438,DATA_Contracts!$A$2:$I$150,4,FALSE),"")</f>
        <v>7951124</v>
      </c>
      <c r="E438" s="23" t="str">
        <f>IFERROR(VLOOKUP($I438,DATA_Contracts!$A$2:$I$150,5,FALSE),"")</f>
        <v>Secret Organizations</v>
      </c>
      <c r="F438" s="23" t="str">
        <f>IFERROR(VLOOKUP($I438,DATA_Contracts!$A$2:$I$150,6,FALSE),"")</f>
        <v>Organization</v>
      </c>
      <c r="G438" s="29">
        <f>IFERROR(VLOOKUP($I438,DATA_Contracts!$A$2:$I$150,2,FALSE),"")</f>
        <v>940366600</v>
      </c>
      <c r="H438" s="29" t="str">
        <f>IFERROR(VLOOKUP($I438,DATA_Contracts!$A$2:$I$150,3,FALSE),"")</f>
        <v>Sinister Six</v>
      </c>
      <c r="I438" s="24">
        <v>940366600</v>
      </c>
      <c r="J438" s="29" t="str">
        <f>IFERROR(VLOOKUP($I438,DATA_Contracts!$A$2:$I$150,3,FALSE),"")</f>
        <v>Sinister Six</v>
      </c>
      <c r="K438" s="29" t="str">
        <f>IFERROR(VLOOKUP($I438,DATA_Contracts!$A$2:$I$150,7,FALSE),"")</f>
        <v>5. Offensive Services</v>
      </c>
      <c r="L438" s="29" t="str">
        <f>IFERROR(VLOOKUP($I438,DATA_Contracts!$A$2:$I$150,8,FALSE),"")</f>
        <v>Political</v>
      </c>
      <c r="M438" s="29" t="str">
        <f>IFERROR(VLOOKUP($I438,DATA_Contracts!$A$2:$I$81,9,FALSE),"")</f>
        <v>Wanda Maximof</v>
      </c>
      <c r="N438" s="23">
        <f t="shared" ca="1" si="76"/>
        <v>27</v>
      </c>
      <c r="O438" s="15">
        <f ca="1">DATA[[#This Row],[Revenue Plan]]*(RANDBETWEEN(5,50)/100)</f>
        <v>4.32</v>
      </c>
      <c r="P438" s="29">
        <f t="shared" ca="1" si="77"/>
        <v>0.16</v>
      </c>
      <c r="Q438" s="24"/>
      <c r="R438" s="24"/>
      <c r="S438" s="29">
        <f t="shared" si="78"/>
        <v>0</v>
      </c>
      <c r="T438" s="29">
        <f t="shared" ca="1" si="79"/>
        <v>-27</v>
      </c>
      <c r="U438" s="29">
        <f t="shared" ca="1" si="80"/>
        <v>-4.32</v>
      </c>
    </row>
    <row r="439" spans="1:21" x14ac:dyDescent="0.25">
      <c r="A439" s="29" t="str">
        <f>_xlfn.SWITCH('Landing View'!$I$2,$F$1,F439,$K$1,K439,$L$1,L439,$M$1,M439)</f>
        <v>Captain America</v>
      </c>
      <c r="B439" s="24" t="s">
        <v>13</v>
      </c>
      <c r="C439" s="25">
        <v>44531</v>
      </c>
      <c r="D439" s="23">
        <f>IFERROR(VLOOKUP($I439,DATA_Contracts!$A$2:$I$150,4,FALSE),"")</f>
        <v>10051562</v>
      </c>
      <c r="E439" s="23" t="str">
        <f>IFERROR(VLOOKUP($I439,DATA_Contracts!$A$2:$I$150,5,FALSE),"")</f>
        <v>EU Government</v>
      </c>
      <c r="F439" s="23" t="str">
        <f>IFERROR(VLOOKUP($I439,DATA_Contracts!$A$2:$I$150,6,FALSE),"")</f>
        <v>Europe</v>
      </c>
      <c r="G439" s="29">
        <f>IFERROR(VLOOKUP($I439,DATA_Contracts!$A$2:$I$150,2,FALSE),"")</f>
        <v>940374176</v>
      </c>
      <c r="H439" s="29" t="str">
        <f>IFERROR(VLOOKUP($I439,DATA_Contracts!$A$2:$I$150,3,FALSE),"")</f>
        <v>Crusaders</v>
      </c>
      <c r="I439" s="24">
        <v>940374176</v>
      </c>
      <c r="J439" s="29" t="str">
        <f>IFERROR(VLOOKUP($I439,DATA_Contracts!$A$2:$I$150,3,FALSE),"")</f>
        <v>Crusaders</v>
      </c>
      <c r="K439" s="29" t="str">
        <f>IFERROR(VLOOKUP($I439,DATA_Contracts!$A$2:$I$150,7,FALSE),"")</f>
        <v>2. World Security</v>
      </c>
      <c r="L439" s="29" t="str">
        <f>IFERROR(VLOOKUP($I439,DATA_Contracts!$A$2:$I$150,8,FALSE),"")</f>
        <v>Security</v>
      </c>
      <c r="M439" s="29" t="str">
        <f>IFERROR(VLOOKUP($I439,DATA_Contracts!$A$2:$I$81,9,FALSE),"")</f>
        <v>Captain America</v>
      </c>
      <c r="N439" s="23">
        <f t="shared" ca="1" si="76"/>
        <v>6</v>
      </c>
      <c r="O439" s="15">
        <f ca="1">DATA[[#This Row],[Revenue Plan]]*(RANDBETWEEN(5,50)/100)</f>
        <v>1.98</v>
      </c>
      <c r="P439" s="29">
        <f t="shared" ca="1" si="77"/>
        <v>0.33</v>
      </c>
      <c r="Q439" s="24"/>
      <c r="R439" s="24"/>
      <c r="S439" s="29">
        <f t="shared" si="78"/>
        <v>0</v>
      </c>
      <c r="T439" s="29">
        <f t="shared" ca="1" si="79"/>
        <v>-6</v>
      </c>
      <c r="U439" s="29">
        <f t="shared" ca="1" si="80"/>
        <v>-1.98</v>
      </c>
    </row>
    <row r="440" spans="1:21" x14ac:dyDescent="0.25">
      <c r="A440" s="29" t="str">
        <f>_xlfn.SWITCH('Landing View'!$I$2,$F$1,F440,$K$1,K440,$L$1,L440,$M$1,M440)</f>
        <v>Iron Man</v>
      </c>
      <c r="B440" s="24" t="s">
        <v>13</v>
      </c>
      <c r="C440" s="25">
        <v>44531</v>
      </c>
      <c r="D440" s="23">
        <f>IFERROR(VLOOKUP($I440,DATA_Contracts!$A$2:$I$150,4,FALSE),"")</f>
        <v>10051562</v>
      </c>
      <c r="E440" s="23" t="str">
        <f>IFERROR(VLOOKUP($I440,DATA_Contracts!$A$2:$I$150,5,FALSE),"")</f>
        <v>EU Government</v>
      </c>
      <c r="F440" s="23" t="str">
        <f>IFERROR(VLOOKUP($I440,DATA_Contracts!$A$2:$I$150,6,FALSE),"")</f>
        <v>Europe</v>
      </c>
      <c r="G440" s="29">
        <f>IFERROR(VLOOKUP($I440,DATA_Contracts!$A$2:$I$150,2,FALSE),"")</f>
        <v>940377750</v>
      </c>
      <c r="H440" s="29" t="str">
        <f>IFERROR(VLOOKUP($I440,DATA_Contracts!$A$2:$I$150,3,FALSE),"")</f>
        <v>Lemurians</v>
      </c>
      <c r="I440" s="24">
        <v>940377750</v>
      </c>
      <c r="J440" s="29" t="str">
        <f>IFERROR(VLOOKUP($I440,DATA_Contracts!$A$2:$I$150,3,FALSE),"")</f>
        <v>Lemurians</v>
      </c>
      <c r="K440" s="29" t="str">
        <f>IFERROR(VLOOKUP($I440,DATA_Contracts!$A$2:$I$150,7,FALSE),"")</f>
        <v>2. World Security</v>
      </c>
      <c r="L440" s="29" t="str">
        <f>IFERROR(VLOOKUP($I440,DATA_Contracts!$A$2:$I$150,8,FALSE),"")</f>
        <v>Security</v>
      </c>
      <c r="M440" s="29" t="str">
        <f>IFERROR(VLOOKUP($I440,DATA_Contracts!$A$2:$I$81,9,FALSE),"")</f>
        <v>Iron Man</v>
      </c>
      <c r="N440" s="23">
        <f t="shared" ref="N440:N468" ca="1" si="81">RANDBETWEEN(5,35)</f>
        <v>30</v>
      </c>
      <c r="O440" s="15">
        <f ca="1">DATA[[#This Row],[Revenue Plan]]*(RANDBETWEEN(5,50)/100)</f>
        <v>8.6999999999999993</v>
      </c>
      <c r="P440" s="29">
        <f t="shared" ca="1" si="77"/>
        <v>0.28999999999999998</v>
      </c>
      <c r="Q440" s="24"/>
      <c r="R440" s="24"/>
      <c r="S440" s="29">
        <f t="shared" si="78"/>
        <v>0</v>
      </c>
      <c r="T440" s="29">
        <f t="shared" ca="1" si="79"/>
        <v>-30</v>
      </c>
      <c r="U440" s="29">
        <f t="shared" ca="1" si="80"/>
        <v>-8.6999999999999993</v>
      </c>
    </row>
    <row r="441" spans="1:21" x14ac:dyDescent="0.25">
      <c r="A441" s="29" t="str">
        <f>_xlfn.SWITCH('Landing View'!$I$2,$F$1,F441,$K$1,K441,$L$1,L441,$M$1,M441)</f>
        <v>Captain America</v>
      </c>
      <c r="B441" s="24" t="s">
        <v>13</v>
      </c>
      <c r="C441" s="25">
        <v>44562</v>
      </c>
      <c r="D441" s="23">
        <f>IFERROR(VLOOKUP($I441,DATA_Contracts!$A$2:$I$150,4,FALSE),"")</f>
        <v>10012699</v>
      </c>
      <c r="E441" s="23" t="str">
        <f>IFERROR(VLOOKUP($I441,DATA_Contracts!$A$2:$I$150,5,FALSE),"")</f>
        <v>EU Government</v>
      </c>
      <c r="F441" s="23" t="str">
        <f>IFERROR(VLOOKUP($I441,DATA_Contracts!$A$2:$I$150,6,FALSE),"")</f>
        <v>Europe</v>
      </c>
      <c r="G441" s="29">
        <f>IFERROR(VLOOKUP($I441,DATA_Contracts!$A$2:$I$150,2,FALSE),"")</f>
        <v>940159096</v>
      </c>
      <c r="H441" s="29" t="str">
        <f>IFERROR(VLOOKUP($I441,DATA_Contracts!$A$2:$I$150,3,FALSE),"")</f>
        <v>Mega Morphs</v>
      </c>
      <c r="I441" s="24">
        <v>940159096</v>
      </c>
      <c r="J441" s="29" t="str">
        <f>IFERROR(VLOOKUP($I441,DATA_Contracts!$A$2:$I$150,3,FALSE),"")</f>
        <v>Mega Morphs</v>
      </c>
      <c r="K441" s="29" t="str">
        <f>IFERROR(VLOOKUP($I441,DATA_Contracts!$A$2:$I$150,7,FALSE),"")</f>
        <v>2. World Security</v>
      </c>
      <c r="L441" s="29" t="str">
        <f>IFERROR(VLOOKUP($I441,DATA_Contracts!$A$2:$I$150,8,FALSE),"")</f>
        <v>Security</v>
      </c>
      <c r="M441" s="29" t="str">
        <f>IFERROR(VLOOKUP($I441,DATA_Contracts!$A$2:$I$81,9,FALSE),"")</f>
        <v>Captain America</v>
      </c>
      <c r="N441" s="23">
        <f t="shared" ca="1" si="81"/>
        <v>33</v>
      </c>
      <c r="O441" s="15">
        <f ca="1">DATA[[#This Row],[Revenue Plan]]*(RANDBETWEEN(5,50)/100)</f>
        <v>14.52</v>
      </c>
      <c r="P441" s="29">
        <f t="shared" ref="P441:P472" ca="1" si="82">IFERROR(O441/N441,0)</f>
        <v>0.44</v>
      </c>
      <c r="Q441" s="24"/>
      <c r="R441" s="24"/>
      <c r="S441" s="29">
        <f t="shared" ref="S441:S472" si="83">IFERROR(R441/Q441,0)</f>
        <v>0</v>
      </c>
      <c r="T441" s="29">
        <f t="shared" ref="T441:T481" ca="1" si="84">Q441-N441</f>
        <v>-33</v>
      </c>
      <c r="U441" s="29">
        <f t="shared" ref="U441:U481" ca="1" si="85">R441-O441</f>
        <v>-14.52</v>
      </c>
    </row>
    <row r="442" spans="1:21" x14ac:dyDescent="0.25">
      <c r="A442" s="29" t="str">
        <f>_xlfn.SWITCH('Landing View'!$I$2,$F$1,F442,$K$1,K442,$L$1,L442,$M$1,M442)</f>
        <v>Captain America</v>
      </c>
      <c r="B442" s="24" t="s">
        <v>13</v>
      </c>
      <c r="C442" s="25">
        <v>44562</v>
      </c>
      <c r="D442" s="23">
        <f>IFERROR(VLOOKUP($I442,DATA_Contracts!$A$2:$I$150,4,FALSE),"")</f>
        <v>10051562</v>
      </c>
      <c r="E442" s="23" t="str">
        <f>IFERROR(VLOOKUP($I442,DATA_Contracts!$A$2:$I$150,5,FALSE),"")</f>
        <v>EU Government</v>
      </c>
      <c r="F442" s="23" t="str">
        <f>IFERROR(VLOOKUP($I442,DATA_Contracts!$A$2:$I$150,6,FALSE),"")</f>
        <v>Europe</v>
      </c>
      <c r="G442" s="29">
        <f>IFERROR(VLOOKUP($I442,DATA_Contracts!$A$2:$I$150,2,FALSE),"")</f>
        <v>940185383</v>
      </c>
      <c r="H442" s="29" t="str">
        <f>IFERROR(VLOOKUP($I442,DATA_Contracts!$A$2:$I$150,3,FALSE),"")</f>
        <v>The Garrison</v>
      </c>
      <c r="I442" s="24">
        <v>940185383</v>
      </c>
      <c r="J442" s="29" t="str">
        <f>IFERROR(VLOOKUP($I442,DATA_Contracts!$A$2:$I$150,3,FALSE),"")</f>
        <v>The Garrison</v>
      </c>
      <c r="K442" s="29" t="str">
        <f>IFERROR(VLOOKUP($I442,DATA_Contracts!$A$2:$I$150,7,FALSE),"")</f>
        <v>2. World Security</v>
      </c>
      <c r="L442" s="29" t="str">
        <f>IFERROR(VLOOKUP($I442,DATA_Contracts!$A$2:$I$150,8,FALSE),"")</f>
        <v>Security</v>
      </c>
      <c r="M442" s="29" t="str">
        <f>IFERROR(VLOOKUP($I442,DATA_Contracts!$A$2:$I$81,9,FALSE),"")</f>
        <v>Captain America</v>
      </c>
      <c r="N442" s="23">
        <f t="shared" ca="1" si="81"/>
        <v>15</v>
      </c>
      <c r="O442" s="15">
        <f ca="1">DATA[[#This Row],[Revenue Plan]]*(RANDBETWEEN(5,50)/100)</f>
        <v>1.5</v>
      </c>
      <c r="P442" s="29">
        <f t="shared" ca="1" si="82"/>
        <v>0.1</v>
      </c>
      <c r="Q442" s="24"/>
      <c r="R442" s="24"/>
      <c r="S442" s="29">
        <f t="shared" si="83"/>
        <v>0</v>
      </c>
      <c r="T442" s="29">
        <f t="shared" ca="1" si="84"/>
        <v>-15</v>
      </c>
      <c r="U442" s="29">
        <f t="shared" ca="1" si="85"/>
        <v>-1.5</v>
      </c>
    </row>
    <row r="443" spans="1:21" x14ac:dyDescent="0.25">
      <c r="A443" s="29" t="str">
        <f>_xlfn.SWITCH('Landing View'!$I$2,$F$1,F443,$K$1,K443,$L$1,L443,$M$1,M443)</f>
        <v>Captain America</v>
      </c>
      <c r="B443" s="24" t="s">
        <v>13</v>
      </c>
      <c r="C443" s="25">
        <v>44562</v>
      </c>
      <c r="D443" s="23">
        <f>IFERROR(VLOOKUP($I443,DATA_Contracts!$A$2:$I$150,4,FALSE),"")</f>
        <v>20028782</v>
      </c>
      <c r="E443" s="23" t="str">
        <f>IFERROR(VLOOKUP($I443,DATA_Contracts!$A$2:$I$150,5,FALSE),"")</f>
        <v>Earth Civilians</v>
      </c>
      <c r="F443" s="23" t="str">
        <f>IFERROR(VLOOKUP($I443,DATA_Contracts!$A$2:$I$150,6,FALSE),"")</f>
        <v>Civilians</v>
      </c>
      <c r="G443" s="29">
        <f>IFERROR(VLOOKUP($I443,DATA_Contracts!$A$2:$I$150,2,FALSE),"")</f>
        <v>940314049</v>
      </c>
      <c r="H443" s="29" t="str">
        <f>IFERROR(VLOOKUP($I443,DATA_Contracts!$A$2:$I$150,3,FALSE),"")</f>
        <v>Delta Network</v>
      </c>
      <c r="I443" s="24">
        <v>940191969</v>
      </c>
      <c r="J443" s="29" t="str">
        <f>IFERROR(VLOOKUP($I443,DATA_Contracts!$A$2:$I$150,3,FALSE),"")</f>
        <v>Delta Network</v>
      </c>
      <c r="K443" s="29" t="str">
        <f>IFERROR(VLOOKUP($I443,DATA_Contracts!$A$2:$I$150,7,FALSE),"")</f>
        <v>2. World Security</v>
      </c>
      <c r="L443" s="29" t="str">
        <f>IFERROR(VLOOKUP($I443,DATA_Contracts!$A$2:$I$150,8,FALSE),"")</f>
        <v>Security</v>
      </c>
      <c r="M443" s="29" t="str">
        <f>IFERROR(VLOOKUP($I443,DATA_Contracts!$A$2:$I$81,9,FALSE),"")</f>
        <v>Captain America</v>
      </c>
      <c r="N443" s="23">
        <f t="shared" ca="1" si="81"/>
        <v>23</v>
      </c>
      <c r="O443" s="15">
        <f ca="1">DATA[[#This Row],[Revenue Plan]]*(RANDBETWEEN(5,50)/100)</f>
        <v>6.2100000000000009</v>
      </c>
      <c r="P443" s="29">
        <f t="shared" ca="1" si="82"/>
        <v>0.27</v>
      </c>
      <c r="Q443" s="24"/>
      <c r="R443" s="24"/>
      <c r="S443" s="29">
        <f t="shared" si="83"/>
        <v>0</v>
      </c>
      <c r="T443" s="29">
        <f t="shared" ca="1" si="84"/>
        <v>-23</v>
      </c>
      <c r="U443" s="29">
        <f t="shared" ca="1" si="85"/>
        <v>-6.2100000000000009</v>
      </c>
    </row>
    <row r="444" spans="1:21" x14ac:dyDescent="0.25">
      <c r="A444" s="29" t="str">
        <f>_xlfn.SWITCH('Landing View'!$I$2,$F$1,F444,$K$1,K444,$L$1,L444,$M$1,M444)</f>
        <v>Captain America</v>
      </c>
      <c r="B444" s="24" t="s">
        <v>13</v>
      </c>
      <c r="C444" s="25">
        <v>44562</v>
      </c>
      <c r="D444" s="23">
        <f>IFERROR(VLOOKUP($I444,DATA_Contracts!$A$2:$I$150,4,FALSE),"")</f>
        <v>20028782</v>
      </c>
      <c r="E444" s="23" t="str">
        <f>IFERROR(VLOOKUP($I444,DATA_Contracts!$A$2:$I$150,5,FALSE),"")</f>
        <v>Earth Civilians</v>
      </c>
      <c r="F444" s="23" t="str">
        <f>IFERROR(VLOOKUP($I444,DATA_Contracts!$A$2:$I$150,6,FALSE),"")</f>
        <v>Civilians</v>
      </c>
      <c r="G444" s="29">
        <f>IFERROR(VLOOKUP($I444,DATA_Contracts!$A$2:$I$150,2,FALSE),"")</f>
        <v>940314049</v>
      </c>
      <c r="H444" s="29" t="str">
        <f>IFERROR(VLOOKUP($I444,DATA_Contracts!$A$2:$I$150,3,FALSE),"")</f>
        <v>Terror Inc.</v>
      </c>
      <c r="I444" s="24">
        <v>940194177</v>
      </c>
      <c r="J444" s="29" t="str">
        <f>IFERROR(VLOOKUP($I444,DATA_Contracts!$A$2:$I$150,3,FALSE),"")</f>
        <v>Terror Inc.</v>
      </c>
      <c r="K444" s="29" t="str">
        <f>IFERROR(VLOOKUP($I444,DATA_Contracts!$A$2:$I$150,7,FALSE),"")</f>
        <v>2. World Security</v>
      </c>
      <c r="L444" s="29" t="str">
        <f>IFERROR(VLOOKUP($I444,DATA_Contracts!$A$2:$I$150,8,FALSE),"")</f>
        <v>Security</v>
      </c>
      <c r="M444" s="29" t="str">
        <f>IFERROR(VLOOKUP($I444,DATA_Contracts!$A$2:$I$81,9,FALSE),"")</f>
        <v>Captain America</v>
      </c>
      <c r="N444" s="23">
        <f t="shared" ca="1" si="81"/>
        <v>16</v>
      </c>
      <c r="O444" s="15">
        <f ca="1">DATA[[#This Row],[Revenue Plan]]*(RANDBETWEEN(5,50)/100)</f>
        <v>4.6399999999999997</v>
      </c>
      <c r="P444" s="29">
        <f t="shared" ca="1" si="82"/>
        <v>0.28999999999999998</v>
      </c>
      <c r="Q444" s="24"/>
      <c r="R444" s="24"/>
      <c r="S444" s="29">
        <f t="shared" si="83"/>
        <v>0</v>
      </c>
      <c r="T444" s="29">
        <f t="shared" ca="1" si="84"/>
        <v>-16</v>
      </c>
      <c r="U444" s="29">
        <f t="shared" ca="1" si="85"/>
        <v>-4.6399999999999997</v>
      </c>
    </row>
    <row r="445" spans="1:21" x14ac:dyDescent="0.25">
      <c r="A445" s="29" t="str">
        <f>_xlfn.SWITCH('Landing View'!$I$2,$F$1,F445,$K$1,K445,$L$1,L445,$M$1,M445)</f>
        <v>Captain America</v>
      </c>
      <c r="B445" s="24" t="s">
        <v>13</v>
      </c>
      <c r="C445" s="25">
        <v>44562</v>
      </c>
      <c r="D445" s="23">
        <f>IFERROR(VLOOKUP($I445,DATA_Contracts!$A$2:$I$150,4,FALSE),"")</f>
        <v>10051562</v>
      </c>
      <c r="E445" s="23" t="str">
        <f>IFERROR(VLOOKUP($I445,DATA_Contracts!$A$2:$I$150,5,FALSE),"")</f>
        <v>EU Government</v>
      </c>
      <c r="F445" s="23" t="str">
        <f>IFERROR(VLOOKUP($I445,DATA_Contracts!$A$2:$I$150,6,FALSE),"")</f>
        <v>Europe</v>
      </c>
      <c r="G445" s="29">
        <f>IFERROR(VLOOKUP($I445,DATA_Contracts!$A$2:$I$150,2,FALSE),"")</f>
        <v>940219754</v>
      </c>
      <c r="H445" s="29" t="str">
        <f>IFERROR(VLOOKUP($I445,DATA_Contracts!$A$2:$I$150,3,FALSE),"")</f>
        <v>Wild Pack</v>
      </c>
      <c r="I445" s="24">
        <v>940219754</v>
      </c>
      <c r="J445" s="29" t="str">
        <f>IFERROR(VLOOKUP($I445,DATA_Contracts!$A$2:$I$150,3,FALSE),"")</f>
        <v>Wild Pack</v>
      </c>
      <c r="K445" s="29" t="str">
        <f>IFERROR(VLOOKUP($I445,DATA_Contracts!$A$2:$I$150,7,FALSE),"")</f>
        <v>2. World Security</v>
      </c>
      <c r="L445" s="29" t="str">
        <f>IFERROR(VLOOKUP($I445,DATA_Contracts!$A$2:$I$150,8,FALSE),"")</f>
        <v>Security</v>
      </c>
      <c r="M445" s="29" t="str">
        <f>IFERROR(VLOOKUP($I445,DATA_Contracts!$A$2:$I$81,9,FALSE),"")</f>
        <v>Captain America</v>
      </c>
      <c r="N445" s="23">
        <f t="shared" ca="1" si="81"/>
        <v>28</v>
      </c>
      <c r="O445" s="15">
        <f ca="1">DATA[[#This Row],[Revenue Plan]]*(RANDBETWEEN(5,50)/100)</f>
        <v>3.9200000000000004</v>
      </c>
      <c r="P445" s="29">
        <f t="shared" ca="1" si="82"/>
        <v>0.14000000000000001</v>
      </c>
      <c r="Q445" s="24"/>
      <c r="R445" s="24"/>
      <c r="S445" s="29">
        <f t="shared" si="83"/>
        <v>0</v>
      </c>
      <c r="T445" s="29">
        <f t="shared" ca="1" si="84"/>
        <v>-28</v>
      </c>
      <c r="U445" s="29">
        <f t="shared" ca="1" si="85"/>
        <v>-3.9200000000000004</v>
      </c>
    </row>
    <row r="446" spans="1:21" x14ac:dyDescent="0.25">
      <c r="A446" s="29" t="str">
        <f>_xlfn.SWITCH('Landing View'!$I$2,$F$1,F446,$K$1,K446,$L$1,L446,$M$1,M446)</f>
        <v>Thor</v>
      </c>
      <c r="B446" s="24" t="s">
        <v>13</v>
      </c>
      <c r="C446" s="25">
        <v>44562</v>
      </c>
      <c r="D446" s="23">
        <f>IFERROR(VLOOKUP($I446,DATA_Contracts!$A$2:$I$150,4,FALSE),"")</f>
        <v>10058140</v>
      </c>
      <c r="E446" s="23" t="str">
        <f>IFERROR(VLOOKUP($I446,DATA_Contracts!$A$2:$I$150,5,FALSE),"")</f>
        <v>EU Government</v>
      </c>
      <c r="F446" s="23" t="str">
        <f>IFERROR(VLOOKUP($I446,DATA_Contracts!$A$2:$I$150,6,FALSE),"")</f>
        <v>Europe</v>
      </c>
      <c r="G446" s="29">
        <f>IFERROR(VLOOKUP($I446,DATA_Contracts!$A$2:$I$150,2,FALSE),"")</f>
        <v>940251254</v>
      </c>
      <c r="H446" s="29" t="str">
        <f>IFERROR(VLOOKUP($I446,DATA_Contracts!$A$2:$I$150,3,FALSE),"")</f>
        <v>People's Defense Force</v>
      </c>
      <c r="I446" s="24">
        <v>940251133</v>
      </c>
      <c r="J446" s="29" t="str">
        <f>IFERROR(VLOOKUP($I446,DATA_Contracts!$A$2:$I$150,3,FALSE),"")</f>
        <v>People's Defense Force</v>
      </c>
      <c r="K446" s="29" t="str">
        <f>IFERROR(VLOOKUP($I446,DATA_Contracts!$A$2:$I$150,7,FALSE),"")</f>
        <v>1. Friendly Neighborhood service</v>
      </c>
      <c r="L446" s="29" t="str">
        <f>IFERROR(VLOOKUP($I446,DATA_Contracts!$A$2:$I$150,8,FALSE),"")</f>
        <v>Political</v>
      </c>
      <c r="M446" s="29" t="str">
        <f>IFERROR(VLOOKUP($I446,DATA_Contracts!$A$2:$I$81,9,FALSE),"")</f>
        <v>Thor</v>
      </c>
      <c r="N446" s="23">
        <f t="shared" ca="1" si="81"/>
        <v>35</v>
      </c>
      <c r="O446" s="15">
        <f ca="1">DATA[[#This Row],[Revenue Plan]]*(RANDBETWEEN(5,50)/100)</f>
        <v>9.8000000000000007</v>
      </c>
      <c r="P446" s="29">
        <f t="shared" ca="1" si="82"/>
        <v>0.28000000000000003</v>
      </c>
      <c r="Q446" s="24"/>
      <c r="R446" s="24"/>
      <c r="S446" s="29">
        <f t="shared" si="83"/>
        <v>0</v>
      </c>
      <c r="T446" s="29">
        <f t="shared" ca="1" si="84"/>
        <v>-35</v>
      </c>
      <c r="U446" s="29">
        <f t="shared" ca="1" si="85"/>
        <v>-9.8000000000000007</v>
      </c>
    </row>
    <row r="447" spans="1:21" x14ac:dyDescent="0.25">
      <c r="A447" s="29" t="str">
        <f>_xlfn.SWITCH('Landing View'!$I$2,$F$1,F447,$K$1,K447,$L$1,L447,$M$1,M447)</f>
        <v>Thor</v>
      </c>
      <c r="B447" s="24" t="s">
        <v>13</v>
      </c>
      <c r="C447" s="25">
        <v>44562</v>
      </c>
      <c r="D447" s="23">
        <f>IFERROR(VLOOKUP($I447,DATA_Contracts!$A$2:$I$150,4,FALSE),"")</f>
        <v>10051562</v>
      </c>
      <c r="E447" s="23" t="str">
        <f>IFERROR(VLOOKUP($I447,DATA_Contracts!$A$2:$I$150,5,FALSE),"")</f>
        <v>EU Government</v>
      </c>
      <c r="F447" s="23" t="str">
        <f>IFERROR(VLOOKUP($I447,DATA_Contracts!$A$2:$I$150,6,FALSE),"")</f>
        <v>Europe</v>
      </c>
      <c r="G447" s="29">
        <f>IFERROR(VLOOKUP($I447,DATA_Contracts!$A$2:$I$150,2,FALSE),"")</f>
        <v>940251254</v>
      </c>
      <c r="H447" s="29" t="str">
        <f>IFERROR(VLOOKUP($I447,DATA_Contracts!$A$2:$I$150,3,FALSE),"")</f>
        <v>Crazy Eight</v>
      </c>
      <c r="I447" s="24">
        <v>940251254</v>
      </c>
      <c r="J447" s="29" t="str">
        <f>IFERROR(VLOOKUP($I447,DATA_Contracts!$A$2:$I$150,3,FALSE),"")</f>
        <v>Crazy Eight</v>
      </c>
      <c r="K447" s="29" t="str">
        <f>IFERROR(VLOOKUP($I447,DATA_Contracts!$A$2:$I$150,7,FALSE),"")</f>
        <v>1. Friendly Neighborhood service</v>
      </c>
      <c r="L447" s="29" t="str">
        <f>IFERROR(VLOOKUP($I447,DATA_Contracts!$A$2:$I$150,8,FALSE),"")</f>
        <v>Political</v>
      </c>
      <c r="M447" s="29" t="str">
        <f>IFERROR(VLOOKUP($I447,DATA_Contracts!$A$2:$I$81,9,FALSE),"")</f>
        <v>Thor</v>
      </c>
      <c r="N447" s="23">
        <f t="shared" ca="1" si="81"/>
        <v>14</v>
      </c>
      <c r="O447" s="15">
        <f ca="1">DATA[[#This Row],[Revenue Plan]]*(RANDBETWEEN(5,50)/100)</f>
        <v>5.04</v>
      </c>
      <c r="P447" s="29">
        <f t="shared" ca="1" si="82"/>
        <v>0.36</v>
      </c>
      <c r="Q447" s="24"/>
      <c r="R447" s="24"/>
      <c r="S447" s="29">
        <f t="shared" si="83"/>
        <v>0</v>
      </c>
      <c r="T447" s="29">
        <f t="shared" ca="1" si="84"/>
        <v>-14</v>
      </c>
      <c r="U447" s="29">
        <f t="shared" ca="1" si="85"/>
        <v>-5.04</v>
      </c>
    </row>
    <row r="448" spans="1:21" x14ac:dyDescent="0.25">
      <c r="A448" s="29" t="str">
        <f>_xlfn.SWITCH('Landing View'!$I$2,$F$1,F448,$K$1,K448,$L$1,L448,$M$1,M448)</f>
        <v>Captain America</v>
      </c>
      <c r="B448" s="24" t="s">
        <v>13</v>
      </c>
      <c r="C448" s="25">
        <v>44562</v>
      </c>
      <c r="D448" s="23">
        <f>IFERROR(VLOOKUP($I448,DATA_Contracts!$A$2:$I$150,4,FALSE),"")</f>
        <v>7847054</v>
      </c>
      <c r="E448" s="23" t="str">
        <f>IFERROR(VLOOKUP($I448,DATA_Contracts!$A$2:$I$150,5,FALSE),"")</f>
        <v>Public Organization</v>
      </c>
      <c r="F448" s="23" t="str">
        <f>IFERROR(VLOOKUP($I448,DATA_Contracts!$A$2:$I$150,6,FALSE),"")</f>
        <v>Organization</v>
      </c>
      <c r="G448" s="29">
        <f>IFERROR(VLOOKUP($I448,DATA_Contracts!$A$2:$I$150,2,FALSE),"")</f>
        <v>940260590</v>
      </c>
      <c r="H448" s="29" t="str">
        <f>IFERROR(VLOOKUP($I448,DATA_Contracts!$A$2:$I$150,3,FALSE),"")</f>
        <v>The Hellbent</v>
      </c>
      <c r="I448" s="24">
        <v>940260590</v>
      </c>
      <c r="J448" s="29" t="str">
        <f>IFERROR(VLOOKUP($I448,DATA_Contracts!$A$2:$I$150,3,FALSE),"")</f>
        <v>The Hellbent</v>
      </c>
      <c r="K448" s="29" t="str">
        <f>IFERROR(VLOOKUP($I448,DATA_Contracts!$A$2:$I$150,7,FALSE),"")</f>
        <v>2. World Security</v>
      </c>
      <c r="L448" s="29" t="str">
        <f>IFERROR(VLOOKUP($I448,DATA_Contracts!$A$2:$I$150,8,FALSE),"")</f>
        <v>Security</v>
      </c>
      <c r="M448" s="29" t="str">
        <f>IFERROR(VLOOKUP($I448,DATA_Contracts!$A$2:$I$81,9,FALSE),"")</f>
        <v>Captain America</v>
      </c>
      <c r="N448" s="23">
        <f t="shared" ca="1" si="81"/>
        <v>5</v>
      </c>
      <c r="O448" s="15">
        <f ca="1">DATA[[#This Row],[Revenue Plan]]*(RANDBETWEEN(5,50)/100)</f>
        <v>1.9500000000000002</v>
      </c>
      <c r="P448" s="29">
        <f t="shared" ca="1" si="82"/>
        <v>0.39</v>
      </c>
      <c r="Q448" s="24"/>
      <c r="R448" s="24"/>
      <c r="S448" s="29">
        <f t="shared" si="83"/>
        <v>0</v>
      </c>
      <c r="T448" s="29">
        <f t="shared" ca="1" si="84"/>
        <v>-5</v>
      </c>
      <c r="U448" s="29">
        <f t="shared" ca="1" si="85"/>
        <v>-1.9500000000000002</v>
      </c>
    </row>
    <row r="449" spans="1:21" x14ac:dyDescent="0.25">
      <c r="A449" s="29" t="str">
        <f>_xlfn.SWITCH('Landing View'!$I$2,$F$1,F449,$K$1,K449,$L$1,L449,$M$1,M449)</f>
        <v>Captain America</v>
      </c>
      <c r="B449" s="24" t="s">
        <v>13</v>
      </c>
      <c r="C449" s="25">
        <v>44562</v>
      </c>
      <c r="D449" s="23">
        <f>IFERROR(VLOOKUP($I449,DATA_Contracts!$A$2:$I$150,4,FALSE),"")</f>
        <v>10051562</v>
      </c>
      <c r="E449" s="23" t="str">
        <f>IFERROR(VLOOKUP($I449,DATA_Contracts!$A$2:$I$150,5,FALSE),"")</f>
        <v>EU Government</v>
      </c>
      <c r="F449" s="23" t="str">
        <f>IFERROR(VLOOKUP($I449,DATA_Contracts!$A$2:$I$150,6,FALSE),"")</f>
        <v>Europe</v>
      </c>
      <c r="G449" s="29">
        <f>IFERROR(VLOOKUP($I449,DATA_Contracts!$A$2:$I$150,2,FALSE),"")</f>
        <v>940275849</v>
      </c>
      <c r="H449" s="29" t="str">
        <f>IFERROR(VLOOKUP($I449,DATA_Contracts!$A$2:$I$150,3,FALSE),"")</f>
        <v>Horsemen of Apocalypse</v>
      </c>
      <c r="I449" s="24">
        <v>940275849</v>
      </c>
      <c r="J449" s="29" t="str">
        <f>IFERROR(VLOOKUP($I449,DATA_Contracts!$A$2:$I$150,3,FALSE),"")</f>
        <v>Horsemen of Apocalypse</v>
      </c>
      <c r="K449" s="29" t="str">
        <f>IFERROR(VLOOKUP($I449,DATA_Contracts!$A$2:$I$150,7,FALSE),"")</f>
        <v>1. Friendly Neighborhood service</v>
      </c>
      <c r="L449" s="29" t="str">
        <f>IFERROR(VLOOKUP($I449,DATA_Contracts!$A$2:$I$150,8,FALSE),"")</f>
        <v>Political</v>
      </c>
      <c r="M449" s="29" t="str">
        <f>IFERROR(VLOOKUP($I449,DATA_Contracts!$A$2:$I$81,9,FALSE),"")</f>
        <v>Captain America</v>
      </c>
      <c r="N449" s="23">
        <f t="shared" ca="1" si="81"/>
        <v>23</v>
      </c>
      <c r="O449" s="15">
        <f ca="1">DATA[[#This Row],[Revenue Plan]]*(RANDBETWEEN(5,50)/100)</f>
        <v>1.1500000000000001</v>
      </c>
      <c r="P449" s="29">
        <f t="shared" ca="1" si="82"/>
        <v>0.05</v>
      </c>
      <c r="Q449" s="24"/>
      <c r="R449" s="24"/>
      <c r="S449" s="29">
        <f t="shared" si="83"/>
        <v>0</v>
      </c>
      <c r="T449" s="29">
        <f t="shared" ca="1" si="84"/>
        <v>-23</v>
      </c>
      <c r="U449" s="29">
        <f t="shared" ca="1" si="85"/>
        <v>-1.1500000000000001</v>
      </c>
    </row>
    <row r="450" spans="1:21" x14ac:dyDescent="0.25">
      <c r="A450" s="29" t="str">
        <f>_xlfn.SWITCH('Landing View'!$I$2,$F$1,F450,$K$1,K450,$L$1,L450,$M$1,M450)</f>
        <v>Captain America</v>
      </c>
      <c r="B450" s="24" t="s">
        <v>13</v>
      </c>
      <c r="C450" s="25">
        <v>44562</v>
      </c>
      <c r="D450" s="23">
        <f>IFERROR(VLOOKUP($I450,DATA_Contracts!$A$2:$I$150,4,FALSE),"")</f>
        <v>10051562</v>
      </c>
      <c r="E450" s="23" t="str">
        <f>IFERROR(VLOOKUP($I450,DATA_Contracts!$A$2:$I$150,5,FALSE),"")</f>
        <v>EU Government</v>
      </c>
      <c r="F450" s="23" t="str">
        <f>IFERROR(VLOOKUP($I450,DATA_Contracts!$A$2:$I$150,6,FALSE),"")</f>
        <v>Europe</v>
      </c>
      <c r="G450" s="29">
        <f>IFERROR(VLOOKUP($I450,DATA_Contracts!$A$2:$I$150,2,FALSE),"")</f>
        <v>940281242</v>
      </c>
      <c r="H450" s="29" t="str">
        <f>IFERROR(VLOOKUP($I450,DATA_Contracts!$A$2:$I$150,3,FALSE),"")</f>
        <v>Eternals</v>
      </c>
      <c r="I450" s="24">
        <v>940281242</v>
      </c>
      <c r="J450" s="29" t="str">
        <f>IFERROR(VLOOKUP($I450,DATA_Contracts!$A$2:$I$150,3,FALSE),"")</f>
        <v>Eternals</v>
      </c>
      <c r="K450" s="29" t="str">
        <f>IFERROR(VLOOKUP($I450,DATA_Contracts!$A$2:$I$150,7,FALSE),"")</f>
        <v>2. World Security</v>
      </c>
      <c r="L450" s="29" t="str">
        <f>IFERROR(VLOOKUP($I450,DATA_Contracts!$A$2:$I$150,8,FALSE),"")</f>
        <v>Security</v>
      </c>
      <c r="M450" s="29" t="str">
        <f>IFERROR(VLOOKUP($I450,DATA_Contracts!$A$2:$I$81,9,FALSE),"")</f>
        <v>Captain America</v>
      </c>
      <c r="N450" s="23">
        <f t="shared" ca="1" si="81"/>
        <v>29</v>
      </c>
      <c r="O450" s="15">
        <f ca="1">DATA[[#This Row],[Revenue Plan]]*(RANDBETWEEN(5,50)/100)</f>
        <v>12.76</v>
      </c>
      <c r="P450" s="29">
        <f t="shared" ca="1" si="82"/>
        <v>0.44</v>
      </c>
      <c r="Q450" s="24"/>
      <c r="R450" s="24"/>
      <c r="S450" s="29">
        <f t="shared" si="83"/>
        <v>0</v>
      </c>
      <c r="T450" s="29">
        <f t="shared" ca="1" si="84"/>
        <v>-29</v>
      </c>
      <c r="U450" s="29">
        <f t="shared" ca="1" si="85"/>
        <v>-12.76</v>
      </c>
    </row>
    <row r="451" spans="1:21" x14ac:dyDescent="0.25">
      <c r="A451" s="29" t="str">
        <f>_xlfn.SWITCH('Landing View'!$I$2,$F$1,F451,$K$1,K451,$L$1,L451,$M$1,M451)</f>
        <v>Winter Soldier</v>
      </c>
      <c r="B451" s="24" t="s">
        <v>13</v>
      </c>
      <c r="C451" s="25">
        <v>44562</v>
      </c>
      <c r="D451" s="23">
        <f>IFERROR(VLOOKUP($I451,DATA_Contracts!$A$2:$I$150,4,FALSE),"")</f>
        <v>7951124</v>
      </c>
      <c r="E451" s="23" t="str">
        <f>IFERROR(VLOOKUP($I451,DATA_Contracts!$A$2:$I$150,5,FALSE),"")</f>
        <v>Secret Organizations</v>
      </c>
      <c r="F451" s="23" t="str">
        <f>IFERROR(VLOOKUP($I451,DATA_Contracts!$A$2:$I$150,6,FALSE),"")</f>
        <v>Organization</v>
      </c>
      <c r="G451" s="29">
        <f>IFERROR(VLOOKUP($I451,DATA_Contracts!$A$2:$I$150,2,FALSE),"")</f>
        <v>940292366</v>
      </c>
      <c r="H451" s="29" t="str">
        <f>IFERROR(VLOOKUP($I451,DATA_Contracts!$A$2:$I$150,3,FALSE),"")</f>
        <v>Special Executive</v>
      </c>
      <c r="I451" s="24">
        <v>940292366</v>
      </c>
      <c r="J451" s="29" t="str">
        <f>IFERROR(VLOOKUP($I451,DATA_Contracts!$A$2:$I$150,3,FALSE),"")</f>
        <v>Special Executive</v>
      </c>
      <c r="K451" s="29" t="str">
        <f>IFERROR(VLOOKUP($I451,DATA_Contracts!$A$2:$I$150,7,FALSE),"")</f>
        <v>5. Offensive Services</v>
      </c>
      <c r="L451" s="29" t="str">
        <f>IFERROR(VLOOKUP($I451,DATA_Contracts!$A$2:$I$150,8,FALSE),"")</f>
        <v>Political</v>
      </c>
      <c r="M451" s="29" t="str">
        <f>IFERROR(VLOOKUP($I451,DATA_Contracts!$A$2:$I$81,9,FALSE),"")</f>
        <v>Winter Soldier</v>
      </c>
      <c r="N451" s="23">
        <f t="shared" ca="1" si="81"/>
        <v>10</v>
      </c>
      <c r="O451" s="15">
        <f ca="1">DATA[[#This Row],[Revenue Plan]]*(RANDBETWEEN(5,50)/100)</f>
        <v>4.0999999999999996</v>
      </c>
      <c r="P451" s="29">
        <f t="shared" ca="1" si="82"/>
        <v>0.41</v>
      </c>
      <c r="Q451" s="24"/>
      <c r="R451" s="24"/>
      <c r="S451" s="29">
        <f t="shared" si="83"/>
        <v>0</v>
      </c>
      <c r="T451" s="29">
        <f t="shared" ca="1" si="84"/>
        <v>-10</v>
      </c>
      <c r="U451" s="29">
        <f t="shared" ca="1" si="85"/>
        <v>-4.0999999999999996</v>
      </c>
    </row>
    <row r="452" spans="1:21" x14ac:dyDescent="0.25">
      <c r="A452" s="29" t="str">
        <f>_xlfn.SWITCH('Landing View'!$I$2,$F$1,F452,$K$1,K452,$L$1,L452,$M$1,M452)</f>
        <v>Vision</v>
      </c>
      <c r="B452" s="24" t="s">
        <v>13</v>
      </c>
      <c r="C452" s="25">
        <v>44562</v>
      </c>
      <c r="D452" s="23">
        <f>IFERROR(VLOOKUP($I452,DATA_Contracts!$A$2:$I$150,4,FALSE),"")</f>
        <v>13605106</v>
      </c>
      <c r="E452" s="23" t="str">
        <f>IFERROR(VLOOKUP($I452,DATA_Contracts!$A$2:$I$150,5,FALSE),"")</f>
        <v>US Government</v>
      </c>
      <c r="F452" s="23" t="str">
        <f>IFERROR(VLOOKUP($I452,DATA_Contracts!$A$2:$I$150,6,FALSE),"")</f>
        <v>Government</v>
      </c>
      <c r="G452" s="29">
        <f>IFERROR(VLOOKUP($I452,DATA_Contracts!$A$2:$I$150,2,FALSE),"")</f>
        <v>940294522</v>
      </c>
      <c r="H452" s="29" t="str">
        <f>IFERROR(VLOOKUP($I452,DATA_Contracts!$A$2:$I$150,3,FALSE),"")</f>
        <v>Legion Of Galactic Guardians 2099 (Amalgam Comics)</v>
      </c>
      <c r="I452" s="24">
        <v>940294522</v>
      </c>
      <c r="J452" s="29" t="str">
        <f>IFERROR(VLOOKUP($I452,DATA_Contracts!$A$2:$I$150,3,FALSE),"")</f>
        <v>Legion Of Galactic Guardians 2099 (Amalgam Comics)</v>
      </c>
      <c r="K452" s="29" t="str">
        <f>IFERROR(VLOOKUP($I452,DATA_Contracts!$A$2:$I$150,7,FALSE),"")</f>
        <v>3. Dethrone tyranny</v>
      </c>
      <c r="L452" s="29" t="str">
        <f>IFERROR(VLOOKUP($I452,DATA_Contracts!$A$2:$I$150,8,FALSE),"")</f>
        <v>Political</v>
      </c>
      <c r="M452" s="29" t="str">
        <f>IFERROR(VLOOKUP($I452,DATA_Contracts!$A$2:$I$81,9,FALSE),"")</f>
        <v>Vision</v>
      </c>
      <c r="N452" s="23">
        <f t="shared" ca="1" si="81"/>
        <v>19</v>
      </c>
      <c r="O452" s="15">
        <f ca="1">DATA[[#This Row],[Revenue Plan]]*(RANDBETWEEN(5,50)/100)</f>
        <v>9.5</v>
      </c>
      <c r="P452" s="29">
        <f t="shared" ca="1" si="82"/>
        <v>0.5</v>
      </c>
      <c r="Q452" s="24"/>
      <c r="R452" s="24"/>
      <c r="S452" s="29">
        <f t="shared" si="83"/>
        <v>0</v>
      </c>
      <c r="T452" s="29">
        <f t="shared" ca="1" si="84"/>
        <v>-19</v>
      </c>
      <c r="U452" s="29">
        <f t="shared" ca="1" si="85"/>
        <v>-9.5</v>
      </c>
    </row>
    <row r="453" spans="1:21" x14ac:dyDescent="0.25">
      <c r="A453" s="29" t="str">
        <f>_xlfn.SWITCH('Landing View'!$I$2,$F$1,F453,$K$1,K453,$L$1,L453,$M$1,M453)</f>
        <v>Hawkeye</v>
      </c>
      <c r="B453" s="24" t="s">
        <v>13</v>
      </c>
      <c r="C453" s="25">
        <v>44562</v>
      </c>
      <c r="D453" s="23">
        <f>IFERROR(VLOOKUP($I453,DATA_Contracts!$A$2:$I$150,4,FALSE),"")</f>
        <v>7951124</v>
      </c>
      <c r="E453" s="23" t="str">
        <f>IFERROR(VLOOKUP($I453,DATA_Contracts!$A$2:$I$150,5,FALSE),"")</f>
        <v>Secret Organizations</v>
      </c>
      <c r="F453" s="23" t="str">
        <f>IFERROR(VLOOKUP($I453,DATA_Contracts!$A$2:$I$150,6,FALSE),"")</f>
        <v>Organization</v>
      </c>
      <c r="G453" s="29">
        <f>IFERROR(VLOOKUP($I453,DATA_Contracts!$A$2:$I$150,2,FALSE),"")</f>
        <v>940295318</v>
      </c>
      <c r="H453" s="29" t="str">
        <f>IFERROR(VLOOKUP($I453,DATA_Contracts!$A$2:$I$150,3,FALSE),"")</f>
        <v>Contingency</v>
      </c>
      <c r="I453" s="24">
        <v>940295318</v>
      </c>
      <c r="J453" s="29" t="str">
        <f>IFERROR(VLOOKUP($I453,DATA_Contracts!$A$2:$I$150,3,FALSE),"")</f>
        <v>Contingency</v>
      </c>
      <c r="K453" s="29" t="str">
        <f>IFERROR(VLOOKUP($I453,DATA_Contracts!$A$2:$I$150,7,FALSE),"")</f>
        <v>4. Defensive Services</v>
      </c>
      <c r="L453" s="29" t="str">
        <f>IFERROR(VLOOKUP($I453,DATA_Contracts!$A$2:$I$150,8,FALSE),"")</f>
        <v>Security</v>
      </c>
      <c r="M453" s="29" t="str">
        <f>IFERROR(VLOOKUP($I453,DATA_Contracts!$A$2:$I$81,9,FALSE),"")</f>
        <v>Hawkeye</v>
      </c>
      <c r="N453" s="23">
        <f t="shared" ca="1" si="81"/>
        <v>23</v>
      </c>
      <c r="O453" s="15">
        <f ca="1">DATA[[#This Row],[Revenue Plan]]*(RANDBETWEEN(5,50)/100)</f>
        <v>3.91</v>
      </c>
      <c r="P453" s="29">
        <f t="shared" ca="1" si="82"/>
        <v>0.17</v>
      </c>
      <c r="Q453" s="24"/>
      <c r="R453" s="24"/>
      <c r="S453" s="29">
        <f t="shared" si="83"/>
        <v>0</v>
      </c>
      <c r="T453" s="29">
        <f t="shared" ca="1" si="84"/>
        <v>-23</v>
      </c>
      <c r="U453" s="29">
        <f t="shared" ca="1" si="85"/>
        <v>-3.91</v>
      </c>
    </row>
    <row r="454" spans="1:21" x14ac:dyDescent="0.25">
      <c r="A454" s="29" t="str">
        <f>_xlfn.SWITCH('Landing View'!$I$2,$F$1,F454,$K$1,K454,$L$1,L454,$M$1,M454)</f>
        <v>Iron Man</v>
      </c>
      <c r="B454" s="24" t="s">
        <v>13</v>
      </c>
      <c r="C454" s="25">
        <v>44562</v>
      </c>
      <c r="D454" s="23">
        <f>IFERROR(VLOOKUP($I454,DATA_Contracts!$A$2:$I$150,4,FALSE),"")</f>
        <v>7951124</v>
      </c>
      <c r="E454" s="23" t="str">
        <f>IFERROR(VLOOKUP($I454,DATA_Contracts!$A$2:$I$150,5,FALSE),"")</f>
        <v>Secret Organizations</v>
      </c>
      <c r="F454" s="23" t="str">
        <f>IFERROR(VLOOKUP($I454,DATA_Contracts!$A$2:$I$150,6,FALSE),"")</f>
        <v>Organization</v>
      </c>
      <c r="G454" s="29">
        <f>IFERROR(VLOOKUP($I454,DATA_Contracts!$A$2:$I$150,2,FALSE),"")</f>
        <v>940302138</v>
      </c>
      <c r="H454" s="29" t="str">
        <f>IFERROR(VLOOKUP($I454,DATA_Contracts!$A$2:$I$150,3,FALSE),"")</f>
        <v>O-Force</v>
      </c>
      <c r="I454" s="24">
        <v>940302138</v>
      </c>
      <c r="J454" s="29" t="str">
        <f>IFERROR(VLOOKUP($I454,DATA_Contracts!$A$2:$I$150,3,FALSE),"")</f>
        <v>O-Force</v>
      </c>
      <c r="K454" s="29" t="str">
        <f>IFERROR(VLOOKUP($I454,DATA_Contracts!$A$2:$I$150,7,FALSE),"")</f>
        <v>5. Offensive Services</v>
      </c>
      <c r="L454" s="29" t="str">
        <f>IFERROR(VLOOKUP($I454,DATA_Contracts!$A$2:$I$150,8,FALSE),"")</f>
        <v>Political</v>
      </c>
      <c r="M454" s="29" t="str">
        <f>IFERROR(VLOOKUP($I454,DATA_Contracts!$A$2:$I$81,9,FALSE),"")</f>
        <v>Iron Man</v>
      </c>
      <c r="N454" s="23">
        <f t="shared" ca="1" si="81"/>
        <v>21</v>
      </c>
      <c r="O454" s="15">
        <f ca="1">DATA[[#This Row],[Revenue Plan]]*(RANDBETWEEN(5,50)/100)</f>
        <v>3.5700000000000003</v>
      </c>
      <c r="P454" s="29">
        <f t="shared" ca="1" si="82"/>
        <v>0.17</v>
      </c>
      <c r="Q454" s="24"/>
      <c r="R454" s="24"/>
      <c r="S454" s="29">
        <f t="shared" si="83"/>
        <v>0</v>
      </c>
      <c r="T454" s="29">
        <f t="shared" ca="1" si="84"/>
        <v>-21</v>
      </c>
      <c r="U454" s="29">
        <f t="shared" ca="1" si="85"/>
        <v>-3.5700000000000003</v>
      </c>
    </row>
    <row r="455" spans="1:21" x14ac:dyDescent="0.25">
      <c r="A455" s="29" t="str">
        <f>_xlfn.SWITCH('Landing View'!$I$2,$F$1,F455,$K$1,K455,$L$1,L455,$M$1,M455)</f>
        <v>Captain America</v>
      </c>
      <c r="B455" s="24" t="s">
        <v>13</v>
      </c>
      <c r="C455" s="25">
        <v>44562</v>
      </c>
      <c r="D455" s="23">
        <f>IFERROR(VLOOKUP($I455,DATA_Contracts!$A$2:$I$150,4,FALSE),"")</f>
        <v>20028782</v>
      </c>
      <c r="E455" s="23" t="str">
        <f>IFERROR(VLOOKUP($I455,DATA_Contracts!$A$2:$I$150,5,FALSE),"")</f>
        <v>Earth Civilians</v>
      </c>
      <c r="F455" s="23" t="str">
        <f>IFERROR(VLOOKUP($I455,DATA_Contracts!$A$2:$I$150,6,FALSE),"")</f>
        <v>Civilians</v>
      </c>
      <c r="G455" s="29">
        <f>IFERROR(VLOOKUP($I455,DATA_Contracts!$A$2:$I$150,2,FALSE),"")</f>
        <v>940314049</v>
      </c>
      <c r="H455" s="29" t="str">
        <f>IFERROR(VLOOKUP($I455,DATA_Contracts!$A$2:$I$150,3,FALSE),"")</f>
        <v>The Spinsterhood</v>
      </c>
      <c r="I455" s="24">
        <v>940314049</v>
      </c>
      <c r="J455" s="29" t="str">
        <f>IFERROR(VLOOKUP($I455,DATA_Contracts!$A$2:$I$150,3,FALSE),"")</f>
        <v>The Spinsterhood</v>
      </c>
      <c r="K455" s="29" t="str">
        <f>IFERROR(VLOOKUP($I455,DATA_Contracts!$A$2:$I$150,7,FALSE),"")</f>
        <v>2. World Security</v>
      </c>
      <c r="L455" s="29" t="str">
        <f>IFERROR(VLOOKUP($I455,DATA_Contracts!$A$2:$I$150,8,FALSE),"")</f>
        <v>Security</v>
      </c>
      <c r="M455" s="29" t="str">
        <f>IFERROR(VLOOKUP($I455,DATA_Contracts!$A$2:$I$81,9,FALSE),"")</f>
        <v>Captain America</v>
      </c>
      <c r="N455" s="23">
        <f t="shared" ca="1" si="81"/>
        <v>17</v>
      </c>
      <c r="O455" s="15">
        <f ca="1">DATA[[#This Row],[Revenue Plan]]*(RANDBETWEEN(5,50)/100)</f>
        <v>6.46</v>
      </c>
      <c r="P455" s="29">
        <f t="shared" ca="1" si="82"/>
        <v>0.38</v>
      </c>
      <c r="Q455" s="24"/>
      <c r="R455" s="24"/>
      <c r="S455" s="29">
        <f t="shared" si="83"/>
        <v>0</v>
      </c>
      <c r="T455" s="29">
        <f t="shared" ca="1" si="84"/>
        <v>-17</v>
      </c>
      <c r="U455" s="29">
        <f t="shared" ca="1" si="85"/>
        <v>-6.46</v>
      </c>
    </row>
    <row r="456" spans="1:21" x14ac:dyDescent="0.25">
      <c r="A456" s="29" t="str">
        <f>_xlfn.SWITCH('Landing View'!$I$2,$F$1,F456,$K$1,K456,$L$1,L456,$M$1,M456)</f>
        <v>Iron Man</v>
      </c>
      <c r="B456" s="24" t="s">
        <v>13</v>
      </c>
      <c r="C456" s="25">
        <v>44562</v>
      </c>
      <c r="D456" s="23">
        <f>IFERROR(VLOOKUP($I456,DATA_Contracts!$A$2:$I$150,4,FALSE),"")</f>
        <v>7847054</v>
      </c>
      <c r="E456" s="23" t="str">
        <f>IFERROR(VLOOKUP($I456,DATA_Contracts!$A$2:$I$150,5,FALSE),"")</f>
        <v>Public Organization</v>
      </c>
      <c r="F456" s="23" t="str">
        <f>IFERROR(VLOOKUP($I456,DATA_Contracts!$A$2:$I$150,6,FALSE),"")</f>
        <v>Organization</v>
      </c>
      <c r="G456" s="29">
        <f>IFERROR(VLOOKUP($I456,DATA_Contracts!$A$2:$I$150,2,FALSE),"")</f>
        <v>940314050</v>
      </c>
      <c r="H456" s="29" t="str">
        <f>IFERROR(VLOOKUP($I456,DATA_Contracts!$A$2:$I$150,3,FALSE),"")</f>
        <v>Future Foundation</v>
      </c>
      <c r="I456" s="24">
        <v>940314050</v>
      </c>
      <c r="J456" s="29" t="str">
        <f>IFERROR(VLOOKUP($I456,DATA_Contracts!$A$2:$I$150,3,FALSE),"")</f>
        <v>Future Foundation</v>
      </c>
      <c r="K456" s="29" t="str">
        <f>IFERROR(VLOOKUP($I456,DATA_Contracts!$A$2:$I$150,7,FALSE),"")</f>
        <v>2. World Security</v>
      </c>
      <c r="L456" s="29" t="str">
        <f>IFERROR(VLOOKUP($I456,DATA_Contracts!$A$2:$I$150,8,FALSE),"")</f>
        <v>Security</v>
      </c>
      <c r="M456" s="29" t="str">
        <f>IFERROR(VLOOKUP($I456,DATA_Contracts!$A$2:$I$81,9,FALSE),"")</f>
        <v>Iron Man</v>
      </c>
      <c r="N456" s="23">
        <f t="shared" ca="1" si="81"/>
        <v>19</v>
      </c>
      <c r="O456" s="15">
        <f ca="1">DATA[[#This Row],[Revenue Plan]]*(RANDBETWEEN(5,50)/100)</f>
        <v>4.18</v>
      </c>
      <c r="P456" s="29">
        <f t="shared" ca="1" si="82"/>
        <v>0.21999999999999997</v>
      </c>
      <c r="Q456" s="24"/>
      <c r="R456" s="24"/>
      <c r="S456" s="29">
        <f t="shared" si="83"/>
        <v>0</v>
      </c>
      <c r="T456" s="29">
        <f t="shared" ca="1" si="84"/>
        <v>-19</v>
      </c>
      <c r="U456" s="29">
        <f t="shared" ca="1" si="85"/>
        <v>-4.18</v>
      </c>
    </row>
    <row r="457" spans="1:21" x14ac:dyDescent="0.25">
      <c r="A457" s="29" t="str">
        <f>_xlfn.SWITCH('Landing View'!$I$2,$F$1,F457,$K$1,K457,$L$1,L457,$M$1,M457)</f>
        <v>Iron Man</v>
      </c>
      <c r="B457" s="24" t="s">
        <v>13</v>
      </c>
      <c r="C457" s="25">
        <v>44562</v>
      </c>
      <c r="D457" s="23">
        <f>IFERROR(VLOOKUP($I457,DATA_Contracts!$A$2:$I$150,4,FALSE),"")</f>
        <v>20028782</v>
      </c>
      <c r="E457" s="23" t="str">
        <f>IFERROR(VLOOKUP($I457,DATA_Contracts!$A$2:$I$150,5,FALSE),"")</f>
        <v>Earth Civilians</v>
      </c>
      <c r="F457" s="23" t="str">
        <f>IFERROR(VLOOKUP($I457,DATA_Contracts!$A$2:$I$150,6,FALSE),"")</f>
        <v>Civilians</v>
      </c>
      <c r="G457" s="29">
        <f>IFERROR(VLOOKUP($I457,DATA_Contracts!$A$2:$I$150,2,FALSE),"")</f>
        <v>940314053</v>
      </c>
      <c r="H457" s="29" t="str">
        <f>IFERROR(VLOOKUP($I457,DATA_Contracts!$A$2:$I$150,3,FALSE),"")</f>
        <v>League of Losers</v>
      </c>
      <c r="I457" s="24">
        <v>940314053</v>
      </c>
      <c r="J457" s="29" t="str">
        <f>IFERROR(VLOOKUP($I457,DATA_Contracts!$A$2:$I$150,3,FALSE),"")</f>
        <v>League of Losers</v>
      </c>
      <c r="K457" s="29" t="str">
        <f>IFERROR(VLOOKUP($I457,DATA_Contracts!$A$2:$I$150,7,FALSE),"")</f>
        <v>2. World Security</v>
      </c>
      <c r="L457" s="29" t="str">
        <f>IFERROR(VLOOKUP($I457,DATA_Contracts!$A$2:$I$150,8,FALSE),"")</f>
        <v>Security</v>
      </c>
      <c r="M457" s="29" t="str">
        <f>IFERROR(VLOOKUP($I457,DATA_Contracts!$A$2:$I$81,9,FALSE),"")</f>
        <v>Iron Man</v>
      </c>
      <c r="N457" s="23">
        <f t="shared" ca="1" si="81"/>
        <v>32</v>
      </c>
      <c r="O457" s="15">
        <f ca="1">DATA[[#This Row],[Revenue Plan]]*(RANDBETWEEN(5,50)/100)</f>
        <v>13.44</v>
      </c>
      <c r="P457" s="29">
        <f t="shared" ca="1" si="82"/>
        <v>0.42</v>
      </c>
      <c r="Q457" s="24"/>
      <c r="R457" s="24"/>
      <c r="S457" s="29">
        <f t="shared" si="83"/>
        <v>0</v>
      </c>
      <c r="T457" s="29">
        <f t="shared" ca="1" si="84"/>
        <v>-32</v>
      </c>
      <c r="U457" s="29">
        <f t="shared" ca="1" si="85"/>
        <v>-13.44</v>
      </c>
    </row>
    <row r="458" spans="1:21" x14ac:dyDescent="0.25">
      <c r="A458" s="29" t="str">
        <f>_xlfn.SWITCH('Landing View'!$I$2,$F$1,F458,$K$1,K458,$L$1,L458,$M$1,M458)</f>
        <v>Captain America</v>
      </c>
      <c r="B458" s="24" t="s">
        <v>13</v>
      </c>
      <c r="C458" s="25">
        <v>44562</v>
      </c>
      <c r="D458" s="23">
        <f>IFERROR(VLOOKUP($I458,DATA_Contracts!$A$2:$I$150,4,FALSE),"")</f>
        <v>7847054</v>
      </c>
      <c r="E458" s="23" t="str">
        <f>IFERROR(VLOOKUP($I458,DATA_Contracts!$A$2:$I$150,5,FALSE),"")</f>
        <v>Public Organization</v>
      </c>
      <c r="F458" s="23" t="str">
        <f>IFERROR(VLOOKUP($I458,DATA_Contracts!$A$2:$I$150,6,FALSE),"")</f>
        <v>Organization</v>
      </c>
      <c r="G458" s="29">
        <f>IFERROR(VLOOKUP($I458,DATA_Contracts!$A$2:$I$150,2,FALSE),"")</f>
        <v>940314339</v>
      </c>
      <c r="H458" s="29" t="str">
        <f>IFERROR(VLOOKUP($I458,DATA_Contracts!$A$2:$I$150,3,FALSE),"")</f>
        <v>Vault</v>
      </c>
      <c r="I458" s="24">
        <v>940314339</v>
      </c>
      <c r="J458" s="29" t="str">
        <f>IFERROR(VLOOKUP($I458,DATA_Contracts!$A$2:$I$150,3,FALSE),"")</f>
        <v>Vault</v>
      </c>
      <c r="K458" s="29" t="str">
        <f>IFERROR(VLOOKUP($I458,DATA_Contracts!$A$2:$I$150,7,FALSE),"")</f>
        <v>2. World Security</v>
      </c>
      <c r="L458" s="29" t="str">
        <f>IFERROR(VLOOKUP($I458,DATA_Contracts!$A$2:$I$150,8,FALSE),"")</f>
        <v>Security</v>
      </c>
      <c r="M458" s="29" t="str">
        <f>IFERROR(VLOOKUP($I458,DATA_Contracts!$A$2:$I$81,9,FALSE),"")</f>
        <v>Captain America</v>
      </c>
      <c r="N458" s="23">
        <f t="shared" ca="1" si="81"/>
        <v>20</v>
      </c>
      <c r="O458" s="15">
        <f ca="1">DATA[[#This Row],[Revenue Plan]]*(RANDBETWEEN(5,50)/100)</f>
        <v>8.6</v>
      </c>
      <c r="P458" s="29">
        <f t="shared" ca="1" si="82"/>
        <v>0.43</v>
      </c>
      <c r="Q458" s="24"/>
      <c r="R458" s="24"/>
      <c r="S458" s="29">
        <f t="shared" si="83"/>
        <v>0</v>
      </c>
      <c r="T458" s="29">
        <f t="shared" ca="1" si="84"/>
        <v>-20</v>
      </c>
      <c r="U458" s="29">
        <f t="shared" ca="1" si="85"/>
        <v>-8.6</v>
      </c>
    </row>
    <row r="459" spans="1:21" x14ac:dyDescent="0.25">
      <c r="A459" s="29" t="str">
        <f>_xlfn.SWITCH('Landing View'!$I$2,$F$1,F459,$K$1,K459,$L$1,L459,$M$1,M459)</f>
        <v>Thor</v>
      </c>
      <c r="B459" s="24" t="s">
        <v>13</v>
      </c>
      <c r="C459" s="25">
        <v>44562</v>
      </c>
      <c r="D459" s="23">
        <f>IFERROR(VLOOKUP($I459,DATA_Contracts!$A$2:$I$150,4,FALSE),"")</f>
        <v>7951124</v>
      </c>
      <c r="E459" s="23" t="str">
        <f>IFERROR(VLOOKUP($I459,DATA_Contracts!$A$2:$I$150,5,FALSE),"")</f>
        <v>Secret Organizations</v>
      </c>
      <c r="F459" s="23" t="str">
        <f>IFERROR(VLOOKUP($I459,DATA_Contracts!$A$2:$I$150,6,FALSE),"")</f>
        <v>Organization</v>
      </c>
      <c r="G459" s="29">
        <f>IFERROR(VLOOKUP($I459,DATA_Contracts!$A$2:$I$150,2,FALSE),"")</f>
        <v>940323130</v>
      </c>
      <c r="H459" s="29" t="str">
        <f>IFERROR(VLOOKUP($I459,DATA_Contracts!$A$2:$I$150,3,FALSE),"")</f>
        <v>Squadron Supreme</v>
      </c>
      <c r="I459" s="24">
        <v>940323130</v>
      </c>
      <c r="J459" s="29" t="str">
        <f>IFERROR(VLOOKUP($I459,DATA_Contracts!$A$2:$I$150,3,FALSE),"")</f>
        <v>Squadron Supreme</v>
      </c>
      <c r="K459" s="29" t="str">
        <f>IFERROR(VLOOKUP($I459,DATA_Contracts!$A$2:$I$150,7,FALSE),"")</f>
        <v>1. Friendly Neighborhood service</v>
      </c>
      <c r="L459" s="29" t="str">
        <f>IFERROR(VLOOKUP($I459,DATA_Contracts!$A$2:$I$150,8,FALSE),"")</f>
        <v>Political</v>
      </c>
      <c r="M459" s="29" t="str">
        <f>IFERROR(VLOOKUP($I459,DATA_Contracts!$A$2:$I$81,9,FALSE),"")</f>
        <v>Thor</v>
      </c>
      <c r="N459" s="23">
        <f t="shared" ca="1" si="81"/>
        <v>16</v>
      </c>
      <c r="O459" s="15">
        <f ca="1">DATA[[#This Row],[Revenue Plan]]*(RANDBETWEEN(5,50)/100)</f>
        <v>1.1200000000000001</v>
      </c>
      <c r="P459" s="29">
        <f t="shared" ca="1" si="82"/>
        <v>7.0000000000000007E-2</v>
      </c>
      <c r="Q459" s="24"/>
      <c r="R459" s="24"/>
      <c r="S459" s="29">
        <f t="shared" si="83"/>
        <v>0</v>
      </c>
      <c r="T459" s="29">
        <f t="shared" ca="1" si="84"/>
        <v>-16</v>
      </c>
      <c r="U459" s="29">
        <f t="shared" ca="1" si="85"/>
        <v>-1.1200000000000001</v>
      </c>
    </row>
    <row r="460" spans="1:21" x14ac:dyDescent="0.25">
      <c r="A460" s="29" t="str">
        <f>_xlfn.SWITCH('Landing View'!$I$2,$F$1,F460,$K$1,K460,$L$1,L460,$M$1,M460)</f>
        <v>Hulk</v>
      </c>
      <c r="B460" s="24" t="s">
        <v>13</v>
      </c>
      <c r="C460" s="25">
        <v>44562</v>
      </c>
      <c r="D460" s="23">
        <f>IFERROR(VLOOKUP($I460,DATA_Contracts!$A$2:$I$150,4,FALSE),"")</f>
        <v>10058140</v>
      </c>
      <c r="E460" s="23" t="str">
        <f>IFERROR(VLOOKUP($I460,DATA_Contracts!$A$2:$I$150,5,FALSE),"")</f>
        <v>EU Government</v>
      </c>
      <c r="F460" s="23" t="str">
        <f>IFERROR(VLOOKUP($I460,DATA_Contracts!$A$2:$I$150,6,FALSE),"")</f>
        <v>Europe</v>
      </c>
      <c r="G460" s="29">
        <f>IFERROR(VLOOKUP($I460,DATA_Contracts!$A$2:$I$150,2,FALSE),"")</f>
        <v>940337336</v>
      </c>
      <c r="H460" s="29" t="str">
        <f>IFERROR(VLOOKUP($I460,DATA_Contracts!$A$2:$I$150,3,FALSE),"")</f>
        <v>Gods</v>
      </c>
      <c r="I460" s="24">
        <v>940324627</v>
      </c>
      <c r="J460" s="29" t="str">
        <f>IFERROR(VLOOKUP($I460,DATA_Contracts!$A$2:$I$150,3,FALSE),"")</f>
        <v>Gods</v>
      </c>
      <c r="K460" s="29" t="str">
        <f>IFERROR(VLOOKUP($I460,DATA_Contracts!$A$2:$I$150,7,FALSE),"")</f>
        <v>4. Defensive Services</v>
      </c>
      <c r="L460" s="29" t="str">
        <f>IFERROR(VLOOKUP($I460,DATA_Contracts!$A$2:$I$150,8,FALSE),"")</f>
        <v>Security</v>
      </c>
      <c r="M460" s="29" t="str">
        <f>IFERROR(VLOOKUP($I460,DATA_Contracts!$A$2:$I$81,9,FALSE),"")</f>
        <v>Hulk</v>
      </c>
      <c r="N460" s="23">
        <f t="shared" ca="1" si="81"/>
        <v>7</v>
      </c>
      <c r="O460" s="15">
        <f ca="1">DATA[[#This Row],[Revenue Plan]]*(RANDBETWEEN(5,50)/100)</f>
        <v>1.9600000000000002</v>
      </c>
      <c r="P460" s="29">
        <f t="shared" ca="1" si="82"/>
        <v>0.28000000000000003</v>
      </c>
      <c r="Q460" s="24"/>
      <c r="R460" s="24"/>
      <c r="S460" s="29">
        <f t="shared" si="83"/>
        <v>0</v>
      </c>
      <c r="T460" s="29">
        <f t="shared" ca="1" si="84"/>
        <v>-7</v>
      </c>
      <c r="U460" s="29">
        <f t="shared" ca="1" si="85"/>
        <v>-1.9600000000000002</v>
      </c>
    </row>
    <row r="461" spans="1:21" x14ac:dyDescent="0.25">
      <c r="A461" s="29" t="str">
        <f>_xlfn.SWITCH('Landing View'!$I$2,$F$1,F461,$K$1,K461,$L$1,L461,$M$1,M461)</f>
        <v>Captain America</v>
      </c>
      <c r="B461" s="24" t="s">
        <v>13</v>
      </c>
      <c r="C461" s="25">
        <v>44562</v>
      </c>
      <c r="D461" s="23">
        <f>IFERROR(VLOOKUP($I461,DATA_Contracts!$A$2:$I$150,4,FALSE),"")</f>
        <v>10051562</v>
      </c>
      <c r="E461" s="23" t="str">
        <f>IFERROR(VLOOKUP($I461,DATA_Contracts!$A$2:$I$150,5,FALSE),"")</f>
        <v>EU Government</v>
      </c>
      <c r="F461" s="23" t="str">
        <f>IFERROR(VLOOKUP($I461,DATA_Contracts!$A$2:$I$150,6,FALSE),"")</f>
        <v>Europe</v>
      </c>
      <c r="G461" s="29">
        <f>IFERROR(VLOOKUP($I461,DATA_Contracts!$A$2:$I$150,2,FALSE),"")</f>
        <v>940327469</v>
      </c>
      <c r="H461" s="29" t="str">
        <f>IFERROR(VLOOKUP($I461,DATA_Contracts!$A$2:$I$150,3,FALSE),"")</f>
        <v>Vanguard</v>
      </c>
      <c r="I461" s="24">
        <v>940327469</v>
      </c>
      <c r="J461" s="29" t="str">
        <f>IFERROR(VLOOKUP($I461,DATA_Contracts!$A$2:$I$150,3,FALSE),"")</f>
        <v>Vanguard</v>
      </c>
      <c r="K461" s="29" t="str">
        <f>IFERROR(VLOOKUP($I461,DATA_Contracts!$A$2:$I$150,7,FALSE),"")</f>
        <v>1. Friendly Neighborhood service</v>
      </c>
      <c r="L461" s="29" t="str">
        <f>IFERROR(VLOOKUP($I461,DATA_Contracts!$A$2:$I$150,8,FALSE),"")</f>
        <v>Political</v>
      </c>
      <c r="M461" s="29" t="str">
        <f>IFERROR(VLOOKUP($I461,DATA_Contracts!$A$2:$I$81,9,FALSE),"")</f>
        <v>Captain America</v>
      </c>
      <c r="N461" s="23">
        <f t="shared" ca="1" si="81"/>
        <v>12</v>
      </c>
      <c r="O461" s="15">
        <f ca="1">DATA[[#This Row],[Revenue Plan]]*(RANDBETWEEN(5,50)/100)</f>
        <v>4.5600000000000005</v>
      </c>
      <c r="P461" s="29">
        <f t="shared" ca="1" si="82"/>
        <v>0.38000000000000006</v>
      </c>
      <c r="Q461" s="24"/>
      <c r="R461" s="24"/>
      <c r="S461" s="29">
        <f t="shared" si="83"/>
        <v>0</v>
      </c>
      <c r="T461" s="29">
        <f t="shared" ca="1" si="84"/>
        <v>-12</v>
      </c>
      <c r="U461" s="29">
        <f t="shared" ca="1" si="85"/>
        <v>-4.5600000000000005</v>
      </c>
    </row>
    <row r="462" spans="1:21" x14ac:dyDescent="0.25">
      <c r="A462" s="29" t="str">
        <f>_xlfn.SWITCH('Landing View'!$I$2,$F$1,F462,$K$1,K462,$L$1,L462,$M$1,M462)</f>
        <v>Wonder Woman</v>
      </c>
      <c r="B462" s="24" t="s">
        <v>13</v>
      </c>
      <c r="C462" s="25">
        <v>44562</v>
      </c>
      <c r="D462" s="23">
        <f>IFERROR(VLOOKUP($I462,DATA_Contracts!$A$2:$I$150,4,FALSE),"")</f>
        <v>7951124</v>
      </c>
      <c r="E462" s="23" t="str">
        <f>IFERROR(VLOOKUP($I462,DATA_Contracts!$A$2:$I$150,5,FALSE),"")</f>
        <v>Secret Organizations</v>
      </c>
      <c r="F462" s="23" t="str">
        <f>IFERROR(VLOOKUP($I462,DATA_Contracts!$A$2:$I$150,6,FALSE),"")</f>
        <v>Organization</v>
      </c>
      <c r="G462" s="29">
        <f>IFERROR(VLOOKUP($I462,DATA_Contracts!$A$2:$I$150,2,FALSE),"")</f>
        <v>940327951</v>
      </c>
      <c r="H462" s="29" t="str">
        <f>IFERROR(VLOOKUP($I462,DATA_Contracts!$A$2:$I$150,3,FALSE),"")</f>
        <v>The Strangers (Ultraverse)</v>
      </c>
      <c r="I462" s="24">
        <v>940327951</v>
      </c>
      <c r="J462" s="29" t="str">
        <f>IFERROR(VLOOKUP($I462,DATA_Contracts!$A$2:$I$150,3,FALSE),"")</f>
        <v>The Strangers (Ultraverse)</v>
      </c>
      <c r="K462" s="29" t="str">
        <f>IFERROR(VLOOKUP($I462,DATA_Contracts!$A$2:$I$150,7,FALSE),"")</f>
        <v>1. Friendly Neighborhood service</v>
      </c>
      <c r="L462" s="29" t="str">
        <f>IFERROR(VLOOKUP($I462,DATA_Contracts!$A$2:$I$150,8,FALSE),"")</f>
        <v>Political</v>
      </c>
      <c r="M462" s="29" t="str">
        <f>IFERROR(VLOOKUP($I462,DATA_Contracts!$A$2:$I$81,9,FALSE),"")</f>
        <v>Wonder Woman</v>
      </c>
      <c r="N462" s="23">
        <f t="shared" ca="1" si="81"/>
        <v>35</v>
      </c>
      <c r="O462" s="15">
        <f ca="1">DATA[[#This Row],[Revenue Plan]]*(RANDBETWEEN(5,50)/100)</f>
        <v>2.8000000000000003</v>
      </c>
      <c r="P462" s="29">
        <f t="shared" ca="1" si="82"/>
        <v>0.08</v>
      </c>
      <c r="Q462" s="24"/>
      <c r="R462" s="24"/>
      <c r="S462" s="29">
        <f t="shared" si="83"/>
        <v>0</v>
      </c>
      <c r="T462" s="29">
        <f t="shared" ca="1" si="84"/>
        <v>-35</v>
      </c>
      <c r="U462" s="29">
        <f t="shared" ca="1" si="85"/>
        <v>-2.8000000000000003</v>
      </c>
    </row>
    <row r="463" spans="1:21" x14ac:dyDescent="0.25">
      <c r="A463" s="29" t="str">
        <f>_xlfn.SWITCH('Landing View'!$I$2,$F$1,F463,$K$1,K463,$L$1,L463,$M$1,M463)</f>
        <v>Black Widow</v>
      </c>
      <c r="B463" s="24" t="s">
        <v>13</v>
      </c>
      <c r="C463" s="25">
        <v>44562</v>
      </c>
      <c r="D463" s="23">
        <f>IFERROR(VLOOKUP($I463,DATA_Contracts!$A$2:$I$150,4,FALSE),"")</f>
        <v>13605106</v>
      </c>
      <c r="E463" s="23" t="str">
        <f>IFERROR(VLOOKUP($I463,DATA_Contracts!$A$2:$I$150,5,FALSE),"")</f>
        <v>US Government</v>
      </c>
      <c r="F463" s="23" t="str">
        <f>IFERROR(VLOOKUP($I463,DATA_Contracts!$A$2:$I$150,6,FALSE),"")</f>
        <v>Government</v>
      </c>
      <c r="G463" s="29">
        <f>IFERROR(VLOOKUP($I463,DATA_Contracts!$A$2:$I$150,2,FALSE),"")</f>
        <v>940330869</v>
      </c>
      <c r="H463" s="29" t="str">
        <f>IFERROR(VLOOKUP($I463,DATA_Contracts!$A$2:$I$150,3,FALSE),"")</f>
        <v>Starforce</v>
      </c>
      <c r="I463" s="24">
        <v>940330869</v>
      </c>
      <c r="J463" s="29" t="str">
        <f>IFERROR(VLOOKUP($I463,DATA_Contracts!$A$2:$I$150,3,FALSE),"")</f>
        <v>Starforce</v>
      </c>
      <c r="K463" s="29" t="str">
        <f>IFERROR(VLOOKUP($I463,DATA_Contracts!$A$2:$I$150,7,FALSE),"")</f>
        <v>3. Dethrone tyranny</v>
      </c>
      <c r="L463" s="29" t="str">
        <f>IFERROR(VLOOKUP($I463,DATA_Contracts!$A$2:$I$150,8,FALSE),"")</f>
        <v>Political</v>
      </c>
      <c r="M463" s="29" t="str">
        <f>IFERROR(VLOOKUP($I463,DATA_Contracts!$A$2:$I$81,9,FALSE),"")</f>
        <v>Black Widow</v>
      </c>
      <c r="N463" s="23">
        <f t="shared" ca="1" si="81"/>
        <v>35</v>
      </c>
      <c r="O463" s="15">
        <f ca="1">DATA[[#This Row],[Revenue Plan]]*(RANDBETWEEN(5,50)/100)</f>
        <v>1.75</v>
      </c>
      <c r="P463" s="29">
        <f t="shared" ca="1" si="82"/>
        <v>0.05</v>
      </c>
      <c r="Q463" s="24"/>
      <c r="R463" s="24"/>
      <c r="S463" s="29">
        <f t="shared" si="83"/>
        <v>0</v>
      </c>
      <c r="T463" s="29">
        <f t="shared" ca="1" si="84"/>
        <v>-35</v>
      </c>
      <c r="U463" s="29">
        <f t="shared" ca="1" si="85"/>
        <v>-1.75</v>
      </c>
    </row>
    <row r="464" spans="1:21" x14ac:dyDescent="0.25">
      <c r="A464" s="29" t="str">
        <f>_xlfn.SWITCH('Landing View'!$I$2,$F$1,F464,$K$1,K464,$L$1,L464,$M$1,M464)</f>
        <v>Captain America</v>
      </c>
      <c r="B464" s="24" t="s">
        <v>13</v>
      </c>
      <c r="C464" s="25">
        <v>44562</v>
      </c>
      <c r="D464" s="23">
        <f>IFERROR(VLOOKUP($I464,DATA_Contracts!$A$2:$I$150,4,FALSE),"")</f>
        <v>20028782</v>
      </c>
      <c r="E464" s="23" t="str">
        <f>IFERROR(VLOOKUP($I464,DATA_Contracts!$A$2:$I$150,5,FALSE),"")</f>
        <v>Earth Civilians</v>
      </c>
      <c r="F464" s="23" t="str">
        <f>IFERROR(VLOOKUP($I464,DATA_Contracts!$A$2:$I$150,6,FALSE),"")</f>
        <v>Civilians</v>
      </c>
      <c r="G464" s="29">
        <f>IFERROR(VLOOKUP($I464,DATA_Contracts!$A$2:$I$150,2,FALSE),"")</f>
        <v>940314339</v>
      </c>
      <c r="H464" s="29" t="str">
        <f>IFERROR(VLOOKUP($I464,DATA_Contracts!$A$2:$I$150,3,FALSE),"")</f>
        <v>Lebeau Clan</v>
      </c>
      <c r="I464" s="24">
        <v>940336783</v>
      </c>
      <c r="J464" s="29" t="str">
        <f>IFERROR(VLOOKUP($I464,DATA_Contracts!$A$2:$I$150,3,FALSE),"")</f>
        <v>Lebeau Clan</v>
      </c>
      <c r="K464" s="29" t="str">
        <f>IFERROR(VLOOKUP($I464,DATA_Contracts!$A$2:$I$150,7,FALSE),"")</f>
        <v>2. World Security</v>
      </c>
      <c r="L464" s="29" t="str">
        <f>IFERROR(VLOOKUP($I464,DATA_Contracts!$A$2:$I$150,8,FALSE),"")</f>
        <v>Security</v>
      </c>
      <c r="M464" s="29" t="str">
        <f>IFERROR(VLOOKUP($I464,DATA_Contracts!$A$2:$I$81,9,FALSE),"")</f>
        <v>Captain America</v>
      </c>
      <c r="N464" s="23">
        <f t="shared" ca="1" si="81"/>
        <v>26</v>
      </c>
      <c r="O464" s="15">
        <f ca="1">DATA[[#This Row],[Revenue Plan]]*(RANDBETWEEN(5,50)/100)</f>
        <v>12.48</v>
      </c>
      <c r="P464" s="29">
        <f t="shared" ca="1" si="82"/>
        <v>0.48000000000000004</v>
      </c>
      <c r="Q464" s="24"/>
      <c r="R464" s="24"/>
      <c r="S464" s="29">
        <f t="shared" si="83"/>
        <v>0</v>
      </c>
      <c r="T464" s="29">
        <f t="shared" ca="1" si="84"/>
        <v>-26</v>
      </c>
      <c r="U464" s="29">
        <f t="shared" ca="1" si="85"/>
        <v>-12.48</v>
      </c>
    </row>
    <row r="465" spans="1:21" x14ac:dyDescent="0.25">
      <c r="A465" s="29" t="str">
        <f>_xlfn.SWITCH('Landing View'!$I$2,$F$1,F465,$K$1,K465,$L$1,L465,$M$1,M465)</f>
        <v>Hulk</v>
      </c>
      <c r="B465" s="24" t="s">
        <v>13</v>
      </c>
      <c r="C465" s="25">
        <v>44562</v>
      </c>
      <c r="D465" s="23">
        <f>IFERROR(VLOOKUP($I465,DATA_Contracts!$A$2:$I$150,4,FALSE),"")</f>
        <v>10051562</v>
      </c>
      <c r="E465" s="23" t="str">
        <f>IFERROR(VLOOKUP($I465,DATA_Contracts!$A$2:$I$150,5,FALSE),"")</f>
        <v>EU Government</v>
      </c>
      <c r="F465" s="23" t="str">
        <f>IFERROR(VLOOKUP($I465,DATA_Contracts!$A$2:$I$150,6,FALSE),"")</f>
        <v>Europe</v>
      </c>
      <c r="G465" s="29">
        <f>IFERROR(VLOOKUP($I465,DATA_Contracts!$A$2:$I$150,2,FALSE),"")</f>
        <v>940337336</v>
      </c>
      <c r="H465" s="29" t="str">
        <f>IFERROR(VLOOKUP($I465,DATA_Contracts!$A$2:$I$150,3,FALSE),"")</f>
        <v>Deviants</v>
      </c>
      <c r="I465" s="24">
        <v>940337336</v>
      </c>
      <c r="J465" s="29" t="str">
        <f>IFERROR(VLOOKUP($I465,DATA_Contracts!$A$2:$I$150,3,FALSE),"")</f>
        <v>Deviants</v>
      </c>
      <c r="K465" s="29" t="str">
        <f>IFERROR(VLOOKUP($I465,DATA_Contracts!$A$2:$I$150,7,FALSE),"")</f>
        <v>4. Defensive Services</v>
      </c>
      <c r="L465" s="29" t="str">
        <f>IFERROR(VLOOKUP($I465,DATA_Contracts!$A$2:$I$150,8,FALSE),"")</f>
        <v>Security</v>
      </c>
      <c r="M465" s="29" t="str">
        <f>IFERROR(VLOOKUP($I465,DATA_Contracts!$A$2:$I$81,9,FALSE),"")</f>
        <v>Hulk</v>
      </c>
      <c r="N465" s="23">
        <f t="shared" ca="1" si="81"/>
        <v>19</v>
      </c>
      <c r="O465" s="15">
        <f ca="1">DATA[[#This Row],[Revenue Plan]]*(RANDBETWEEN(5,50)/100)</f>
        <v>4.5599999999999996</v>
      </c>
      <c r="P465" s="29">
        <f t="shared" ca="1" si="82"/>
        <v>0.24</v>
      </c>
      <c r="Q465" s="24"/>
      <c r="R465" s="24"/>
      <c r="S465" s="29">
        <f t="shared" si="83"/>
        <v>0</v>
      </c>
      <c r="T465" s="29">
        <f t="shared" ca="1" si="84"/>
        <v>-19</v>
      </c>
      <c r="U465" s="29">
        <f t="shared" ca="1" si="85"/>
        <v>-4.5599999999999996</v>
      </c>
    </row>
    <row r="466" spans="1:21" x14ac:dyDescent="0.25">
      <c r="A466" s="29" t="str">
        <f>_xlfn.SWITCH('Landing View'!$I$2,$F$1,F466,$K$1,K466,$L$1,L466,$M$1,M466)</f>
        <v>Captain America</v>
      </c>
      <c r="B466" s="24" t="s">
        <v>13</v>
      </c>
      <c r="C466" s="25">
        <v>44562</v>
      </c>
      <c r="D466" s="23">
        <f>IFERROR(VLOOKUP($I466,DATA_Contracts!$A$2:$I$150,4,FALSE),"")</f>
        <v>20028782</v>
      </c>
      <c r="E466" s="23" t="str">
        <f>IFERROR(VLOOKUP($I466,DATA_Contracts!$A$2:$I$150,5,FALSE),"")</f>
        <v>Earth Civilians</v>
      </c>
      <c r="F466" s="23" t="str">
        <f>IFERROR(VLOOKUP($I466,DATA_Contracts!$A$2:$I$150,6,FALSE),"")</f>
        <v>Civilians</v>
      </c>
      <c r="G466" s="29">
        <f>IFERROR(VLOOKUP($I466,DATA_Contracts!$A$2:$I$150,2,FALSE),"")</f>
        <v>940314339</v>
      </c>
      <c r="H466" s="29" t="str">
        <f>IFERROR(VLOOKUP($I466,DATA_Contracts!$A$2:$I$150,3,FALSE),"")</f>
        <v>Super-Axis</v>
      </c>
      <c r="I466" s="24">
        <v>940341188</v>
      </c>
      <c r="J466" s="29" t="str">
        <f>IFERROR(VLOOKUP($I466,DATA_Contracts!$A$2:$I$150,3,FALSE),"")</f>
        <v>Super-Axis</v>
      </c>
      <c r="K466" s="29" t="str">
        <f>IFERROR(VLOOKUP($I466,DATA_Contracts!$A$2:$I$150,7,FALSE),"")</f>
        <v>2. World Security</v>
      </c>
      <c r="L466" s="29" t="str">
        <f>IFERROR(VLOOKUP($I466,DATA_Contracts!$A$2:$I$150,8,FALSE),"")</f>
        <v>Security</v>
      </c>
      <c r="M466" s="29" t="str">
        <f>IFERROR(VLOOKUP($I466,DATA_Contracts!$A$2:$I$81,9,FALSE),"")</f>
        <v>Captain America</v>
      </c>
      <c r="N466" s="23">
        <f t="shared" ca="1" si="81"/>
        <v>12</v>
      </c>
      <c r="O466" s="15">
        <f ca="1">DATA[[#This Row],[Revenue Plan]]*(RANDBETWEEN(5,50)/100)</f>
        <v>5.4</v>
      </c>
      <c r="P466" s="29">
        <f t="shared" ca="1" si="82"/>
        <v>0.45</v>
      </c>
      <c r="Q466" s="24"/>
      <c r="R466" s="24"/>
      <c r="S466" s="29">
        <f t="shared" si="83"/>
        <v>0</v>
      </c>
      <c r="T466" s="29">
        <f t="shared" ca="1" si="84"/>
        <v>-12</v>
      </c>
      <c r="U466" s="29">
        <f t="shared" ca="1" si="85"/>
        <v>-5.4</v>
      </c>
    </row>
    <row r="467" spans="1:21" x14ac:dyDescent="0.25">
      <c r="A467" s="29" t="str">
        <f>_xlfn.SWITCH('Landing View'!$I$2,$F$1,F467,$K$1,K467,$L$1,L467,$M$1,M467)</f>
        <v>Captain America</v>
      </c>
      <c r="B467" s="24" t="s">
        <v>13</v>
      </c>
      <c r="C467" s="25">
        <v>44562</v>
      </c>
      <c r="D467" s="23">
        <f>IFERROR(VLOOKUP($I467,DATA_Contracts!$A$2:$I$150,4,FALSE),"")</f>
        <v>20028782</v>
      </c>
      <c r="E467" s="23" t="str">
        <f>IFERROR(VLOOKUP($I467,DATA_Contracts!$A$2:$I$150,5,FALSE),"")</f>
        <v>Earth Civilians</v>
      </c>
      <c r="F467" s="23" t="str">
        <f>IFERROR(VLOOKUP($I467,DATA_Contracts!$A$2:$I$150,6,FALSE),"")</f>
        <v>Civilians</v>
      </c>
      <c r="G467" s="29">
        <f>IFERROR(VLOOKUP($I467,DATA_Contracts!$A$2:$I$150,2,FALSE),"")</f>
        <v>940344401</v>
      </c>
      <c r="H467" s="29" t="str">
        <f>IFERROR(VLOOKUP($I467,DATA_Contracts!$A$2:$I$150,3,FALSE),"")</f>
        <v>The Called</v>
      </c>
      <c r="I467" s="24">
        <v>940344401</v>
      </c>
      <c r="J467" s="29" t="str">
        <f>IFERROR(VLOOKUP($I467,DATA_Contracts!$A$2:$I$150,3,FALSE),"")</f>
        <v>The Called</v>
      </c>
      <c r="K467" s="29" t="str">
        <f>IFERROR(VLOOKUP($I467,DATA_Contracts!$A$2:$I$150,7,FALSE),"")</f>
        <v>2. World Security</v>
      </c>
      <c r="L467" s="29" t="str">
        <f>IFERROR(VLOOKUP($I467,DATA_Contracts!$A$2:$I$150,8,FALSE),"")</f>
        <v>Security</v>
      </c>
      <c r="M467" s="29" t="str">
        <f>IFERROR(VLOOKUP($I467,DATA_Contracts!$A$2:$I$81,9,FALSE),"")</f>
        <v>Captain America</v>
      </c>
      <c r="N467" s="23">
        <f t="shared" ca="1" si="81"/>
        <v>14</v>
      </c>
      <c r="O467" s="15">
        <f ca="1">DATA[[#This Row],[Revenue Plan]]*(RANDBETWEEN(5,50)/100)</f>
        <v>1.26</v>
      </c>
      <c r="P467" s="29">
        <f t="shared" ca="1" si="82"/>
        <v>0.09</v>
      </c>
      <c r="Q467" s="24"/>
      <c r="R467" s="24"/>
      <c r="S467" s="29">
        <f t="shared" si="83"/>
        <v>0</v>
      </c>
      <c r="T467" s="29">
        <f t="shared" ca="1" si="84"/>
        <v>-14</v>
      </c>
      <c r="U467" s="29">
        <f t="shared" ca="1" si="85"/>
        <v>-1.26</v>
      </c>
    </row>
    <row r="468" spans="1:21" x14ac:dyDescent="0.25">
      <c r="A468" s="29" t="str">
        <f>_xlfn.SWITCH('Landing View'!$I$2,$F$1,F468,$K$1,K468,$L$1,L468,$M$1,M468)</f>
        <v>Other</v>
      </c>
      <c r="B468" s="24" t="s">
        <v>13</v>
      </c>
      <c r="C468" s="25">
        <v>44562</v>
      </c>
      <c r="D468" s="23">
        <f>IFERROR(VLOOKUP($I468,DATA_Contracts!$A$2:$I$150,4,FALSE),"")</f>
        <v>7847054</v>
      </c>
      <c r="E468" s="23" t="str">
        <f>IFERROR(VLOOKUP($I468,DATA_Contracts!$A$2:$I$150,5,FALSE),"")</f>
        <v>Public Organization</v>
      </c>
      <c r="F468" s="23" t="str">
        <f>IFERROR(VLOOKUP($I468,DATA_Contracts!$A$2:$I$150,6,FALSE),"")</f>
        <v>Organization</v>
      </c>
      <c r="G468" s="29">
        <f>IFERROR(VLOOKUP($I468,DATA_Contracts!$A$2:$I$150,2,FALSE),"")</f>
        <v>940314339</v>
      </c>
      <c r="H468" s="29" t="str">
        <f>IFERROR(VLOOKUP($I468,DATA_Contracts!$A$2:$I$150,3,FALSE),"")</f>
        <v>Fearsome Foursome</v>
      </c>
      <c r="I468" s="24">
        <v>940345610</v>
      </c>
      <c r="J468" s="29" t="str">
        <f>IFERROR(VLOOKUP($I468,DATA_Contracts!$A$2:$I$150,3,FALSE),"")</f>
        <v>Fearsome Foursome</v>
      </c>
      <c r="K468" s="29" t="str">
        <f>IFERROR(VLOOKUP($I468,DATA_Contracts!$A$2:$I$150,7,FALSE),"")</f>
        <v>2. World Security</v>
      </c>
      <c r="L468" s="29" t="str">
        <f>IFERROR(VLOOKUP($I468,DATA_Contracts!$A$2:$I$150,8,FALSE),"")</f>
        <v>Security</v>
      </c>
      <c r="M468" s="29" t="str">
        <f>IFERROR(VLOOKUP($I468,DATA_Contracts!$A$2:$I$81,9,FALSE),"")</f>
        <v>Other</v>
      </c>
      <c r="N468" s="23">
        <f t="shared" ca="1" si="81"/>
        <v>26</v>
      </c>
      <c r="O468" s="15">
        <f ca="1">DATA[[#This Row],[Revenue Plan]]*(RANDBETWEEN(5,50)/100)</f>
        <v>7.0200000000000005</v>
      </c>
      <c r="P468" s="29">
        <f t="shared" ca="1" si="82"/>
        <v>0.27</v>
      </c>
      <c r="Q468" s="24"/>
      <c r="R468" s="24"/>
      <c r="S468" s="29">
        <f t="shared" si="83"/>
        <v>0</v>
      </c>
      <c r="T468" s="29">
        <f t="shared" ca="1" si="84"/>
        <v>-26</v>
      </c>
      <c r="U468" s="29">
        <f t="shared" ca="1" si="85"/>
        <v>-7.0200000000000005</v>
      </c>
    </row>
    <row r="469" spans="1:21" x14ac:dyDescent="0.25">
      <c r="A469" s="29" t="str">
        <f>_xlfn.SWITCH('Landing View'!$I$2,$F$1,F469,$K$1,K469,$L$1,L469,$M$1,M469)</f>
        <v>Other</v>
      </c>
      <c r="B469" s="24" t="s">
        <v>13</v>
      </c>
      <c r="C469" s="25">
        <v>44562</v>
      </c>
      <c r="D469" s="23">
        <f>IFERROR(VLOOKUP($I469,DATA_Contracts!$A$2:$I$150,4,FALSE),"")</f>
        <v>20028782</v>
      </c>
      <c r="E469" s="23" t="str">
        <f>IFERROR(VLOOKUP($I469,DATA_Contracts!$A$2:$I$150,5,FALSE),"")</f>
        <v>Earth Civilians</v>
      </c>
      <c r="F469" s="23" t="str">
        <f>IFERROR(VLOOKUP($I469,DATA_Contracts!$A$2:$I$150,6,FALSE),"")</f>
        <v>Civilians</v>
      </c>
      <c r="G469" s="29">
        <f>IFERROR(VLOOKUP($I469,DATA_Contracts!$A$2:$I$150,2,FALSE),"")</f>
        <v>940314339</v>
      </c>
      <c r="H469" s="29" t="str">
        <f>IFERROR(VLOOKUP($I469,DATA_Contracts!$A$2:$I$150,3,FALSE),"")</f>
        <v>U-Foes</v>
      </c>
      <c r="I469" s="24">
        <v>940349816</v>
      </c>
      <c r="J469" s="29" t="str">
        <f>IFERROR(VLOOKUP($I469,DATA_Contracts!$A$2:$I$150,3,FALSE),"")</f>
        <v>U-Foes</v>
      </c>
      <c r="K469" s="29" t="str">
        <f>IFERROR(VLOOKUP($I469,DATA_Contracts!$A$2:$I$150,7,FALSE),"")</f>
        <v>2. World Security</v>
      </c>
      <c r="L469" s="29" t="str">
        <f>IFERROR(VLOOKUP($I469,DATA_Contracts!$A$2:$I$150,8,FALSE),"")</f>
        <v>Security</v>
      </c>
      <c r="M469" s="29" t="str">
        <f>IFERROR(VLOOKUP($I469,DATA_Contracts!$A$2:$I$81,9,FALSE),"")</f>
        <v>Other</v>
      </c>
      <c r="N469" s="23">
        <f t="shared" ref="N469:N496" ca="1" si="86">RANDBETWEEN(5,35)</f>
        <v>28</v>
      </c>
      <c r="O469" s="15">
        <f ca="1">DATA[[#This Row],[Revenue Plan]]*(RANDBETWEEN(5,50)/100)</f>
        <v>7.5600000000000005</v>
      </c>
      <c r="P469" s="29">
        <f t="shared" ca="1" si="82"/>
        <v>0.27</v>
      </c>
      <c r="Q469" s="24"/>
      <c r="R469" s="24"/>
      <c r="S469" s="29">
        <f t="shared" si="83"/>
        <v>0</v>
      </c>
      <c r="T469" s="29">
        <f t="shared" ca="1" si="84"/>
        <v>-28</v>
      </c>
      <c r="U469" s="29">
        <f t="shared" ca="1" si="85"/>
        <v>-7.5600000000000005</v>
      </c>
    </row>
    <row r="470" spans="1:21" x14ac:dyDescent="0.25">
      <c r="A470" s="29" t="str">
        <f>_xlfn.SWITCH('Landing View'!$I$2,$F$1,F470,$K$1,K470,$L$1,L470,$M$1,M470)</f>
        <v>Captain America</v>
      </c>
      <c r="B470" s="24" t="s">
        <v>13</v>
      </c>
      <c r="C470" s="25">
        <v>44562</v>
      </c>
      <c r="D470" s="23">
        <f>IFERROR(VLOOKUP($I470,DATA_Contracts!$A$2:$I$150,4,FALSE),"")</f>
        <v>10051562</v>
      </c>
      <c r="E470" s="23" t="str">
        <f>IFERROR(VLOOKUP($I470,DATA_Contracts!$A$2:$I$150,5,FALSE),"")</f>
        <v>EU Government</v>
      </c>
      <c r="F470" s="23" t="str">
        <f>IFERROR(VLOOKUP($I470,DATA_Contracts!$A$2:$I$150,6,FALSE),"")</f>
        <v>Europe</v>
      </c>
      <c r="G470" s="29">
        <f>IFERROR(VLOOKUP($I470,DATA_Contracts!$A$2:$I$150,2,FALSE),"")</f>
        <v>940350696</v>
      </c>
      <c r="H470" s="29" t="str">
        <f>IFERROR(VLOOKUP($I470,DATA_Contracts!$A$2:$I$150,3,FALSE),"")</f>
        <v>X-Statix</v>
      </c>
      <c r="I470" s="24">
        <v>940350696</v>
      </c>
      <c r="J470" s="29" t="str">
        <f>IFERROR(VLOOKUP($I470,DATA_Contracts!$A$2:$I$150,3,FALSE),"")</f>
        <v>X-Statix</v>
      </c>
      <c r="K470" s="29" t="str">
        <f>IFERROR(VLOOKUP($I470,DATA_Contracts!$A$2:$I$150,7,FALSE),"")</f>
        <v>4. Defensive Services</v>
      </c>
      <c r="L470" s="29" t="str">
        <f>IFERROR(VLOOKUP($I470,DATA_Contracts!$A$2:$I$150,8,FALSE),"")</f>
        <v>Security</v>
      </c>
      <c r="M470" s="29" t="str">
        <f>IFERROR(VLOOKUP($I470,DATA_Contracts!$A$2:$I$81,9,FALSE),"")</f>
        <v>Captain America</v>
      </c>
      <c r="N470" s="23">
        <f t="shared" ca="1" si="86"/>
        <v>18</v>
      </c>
      <c r="O470" s="15">
        <f ca="1">DATA[[#This Row],[Revenue Plan]]*(RANDBETWEEN(5,50)/100)</f>
        <v>3.78</v>
      </c>
      <c r="P470" s="29">
        <f t="shared" ca="1" si="82"/>
        <v>0.21</v>
      </c>
      <c r="Q470" s="24"/>
      <c r="R470" s="24"/>
      <c r="S470" s="29">
        <f t="shared" si="83"/>
        <v>0</v>
      </c>
      <c r="T470" s="29">
        <f t="shared" ca="1" si="84"/>
        <v>-18</v>
      </c>
      <c r="U470" s="29">
        <f t="shared" ca="1" si="85"/>
        <v>-3.78</v>
      </c>
    </row>
    <row r="471" spans="1:21" x14ac:dyDescent="0.25">
      <c r="A471" s="29" t="str">
        <f>_xlfn.SWITCH('Landing View'!$I$2,$F$1,F471,$K$1,K471,$L$1,L471,$M$1,M471)</f>
        <v>Captain America</v>
      </c>
      <c r="B471" s="24" t="s">
        <v>13</v>
      </c>
      <c r="C471" s="25">
        <v>44562</v>
      </c>
      <c r="D471" s="23">
        <f>IFERROR(VLOOKUP($I471,DATA_Contracts!$A$2:$I$150,4,FALSE),"")</f>
        <v>20028782</v>
      </c>
      <c r="E471" s="23" t="str">
        <f>IFERROR(VLOOKUP($I471,DATA_Contracts!$A$2:$I$150,5,FALSE),"")</f>
        <v>Earth Civilians</v>
      </c>
      <c r="F471" s="23" t="str">
        <f>IFERROR(VLOOKUP($I471,DATA_Contracts!$A$2:$I$150,6,FALSE),"")</f>
        <v>Civilians</v>
      </c>
      <c r="G471" s="29">
        <f>IFERROR(VLOOKUP($I471,DATA_Contracts!$A$2:$I$150,2,FALSE),"")</f>
        <v>940351708</v>
      </c>
      <c r="H471" s="29" t="str">
        <f>IFERROR(VLOOKUP($I471,DATA_Contracts!$A$2:$I$150,3,FALSE),"")</f>
        <v>Excelsior (see Loners)</v>
      </c>
      <c r="I471" s="24">
        <v>940351708</v>
      </c>
      <c r="J471" s="29" t="str">
        <f>IFERROR(VLOOKUP($I471,DATA_Contracts!$A$2:$I$150,3,FALSE),"")</f>
        <v>Excelsior (see Loners)</v>
      </c>
      <c r="K471" s="29" t="str">
        <f>IFERROR(VLOOKUP($I471,DATA_Contracts!$A$2:$I$150,7,FALSE),"")</f>
        <v>2. World Security</v>
      </c>
      <c r="L471" s="29" t="str">
        <f>IFERROR(VLOOKUP($I471,DATA_Contracts!$A$2:$I$150,8,FALSE),"")</f>
        <v>Security</v>
      </c>
      <c r="M471" s="29" t="str">
        <f>IFERROR(VLOOKUP($I471,DATA_Contracts!$A$2:$I$81,9,FALSE),"")</f>
        <v>Captain America</v>
      </c>
      <c r="N471" s="23">
        <f t="shared" ca="1" si="86"/>
        <v>7</v>
      </c>
      <c r="O471" s="15">
        <f ca="1">DATA[[#This Row],[Revenue Plan]]*(RANDBETWEEN(5,50)/100)</f>
        <v>1.54</v>
      </c>
      <c r="P471" s="29">
        <f t="shared" ca="1" si="82"/>
        <v>0.22</v>
      </c>
      <c r="Q471" s="24"/>
      <c r="R471" s="24"/>
      <c r="S471" s="29">
        <f t="shared" si="83"/>
        <v>0</v>
      </c>
      <c r="T471" s="29">
        <f t="shared" ca="1" si="84"/>
        <v>-7</v>
      </c>
      <c r="U471" s="29">
        <f t="shared" ca="1" si="85"/>
        <v>-1.54</v>
      </c>
    </row>
    <row r="472" spans="1:21" x14ac:dyDescent="0.25">
      <c r="A472" s="29" t="str">
        <f>_xlfn.SWITCH('Landing View'!$I$2,$F$1,F472,$K$1,K472,$L$1,L472,$M$1,M472)</f>
        <v>Iron Man</v>
      </c>
      <c r="B472" s="24" t="s">
        <v>13</v>
      </c>
      <c r="C472" s="25">
        <v>44562</v>
      </c>
      <c r="D472" s="23">
        <f>IFERROR(VLOOKUP($I472,DATA_Contracts!$A$2:$I$150,4,FALSE),"")</f>
        <v>20028782</v>
      </c>
      <c r="E472" s="23" t="str">
        <f>IFERROR(VLOOKUP($I472,DATA_Contracts!$A$2:$I$150,5,FALSE),"")</f>
        <v>Earth Civilians</v>
      </c>
      <c r="F472" s="23" t="str">
        <f>IFERROR(VLOOKUP($I472,DATA_Contracts!$A$2:$I$150,6,FALSE),"")</f>
        <v>Civilians</v>
      </c>
      <c r="G472" s="29">
        <f>IFERROR(VLOOKUP($I472,DATA_Contracts!$A$2:$I$150,2,FALSE),"")</f>
        <v>940352208</v>
      </c>
      <c r="H472" s="29" t="str">
        <f>IFERROR(VLOOKUP($I472,DATA_Contracts!$A$2:$I$150,3,FALSE),"")</f>
        <v>New Men</v>
      </c>
      <c r="I472" s="24">
        <v>940352208</v>
      </c>
      <c r="J472" s="29" t="str">
        <f>IFERROR(VLOOKUP($I472,DATA_Contracts!$A$2:$I$150,3,FALSE),"")</f>
        <v>New Men</v>
      </c>
      <c r="K472" s="29" t="str">
        <f>IFERROR(VLOOKUP($I472,DATA_Contracts!$A$2:$I$150,7,FALSE),"")</f>
        <v>2. World Security</v>
      </c>
      <c r="L472" s="29" t="str">
        <f>IFERROR(VLOOKUP($I472,DATA_Contracts!$A$2:$I$150,8,FALSE),"")</f>
        <v>Security</v>
      </c>
      <c r="M472" s="29" t="str">
        <f>IFERROR(VLOOKUP($I472,DATA_Contracts!$A$2:$I$81,9,FALSE),"")</f>
        <v>Iron Man</v>
      </c>
      <c r="N472" s="23">
        <f t="shared" ca="1" si="86"/>
        <v>31</v>
      </c>
      <c r="O472" s="15">
        <f ca="1">DATA[[#This Row],[Revenue Plan]]*(RANDBETWEEN(5,50)/100)</f>
        <v>5.89</v>
      </c>
      <c r="P472" s="29">
        <f t="shared" ca="1" si="82"/>
        <v>0.19</v>
      </c>
      <c r="Q472" s="24"/>
      <c r="R472" s="24"/>
      <c r="S472" s="29">
        <f t="shared" si="83"/>
        <v>0</v>
      </c>
      <c r="T472" s="29">
        <f t="shared" ca="1" si="84"/>
        <v>-31</v>
      </c>
      <c r="U472" s="29">
        <f t="shared" ca="1" si="85"/>
        <v>-5.89</v>
      </c>
    </row>
    <row r="473" spans="1:21" x14ac:dyDescent="0.25">
      <c r="A473" s="29" t="str">
        <f>_xlfn.SWITCH('Landing View'!$I$2,$F$1,F473,$K$1,K473,$L$1,L473,$M$1,M473)</f>
        <v>Iron Man</v>
      </c>
      <c r="B473" s="24" t="s">
        <v>13</v>
      </c>
      <c r="C473" s="25">
        <v>44562</v>
      </c>
      <c r="D473" s="23">
        <f>IFERROR(VLOOKUP($I473,DATA_Contracts!$A$2:$I$150,4,FALSE),"")</f>
        <v>20028782</v>
      </c>
      <c r="E473" s="23" t="str">
        <f>IFERROR(VLOOKUP($I473,DATA_Contracts!$A$2:$I$150,5,FALSE),"")</f>
        <v>Earth Civilians</v>
      </c>
      <c r="F473" s="23" t="str">
        <f>IFERROR(VLOOKUP($I473,DATA_Contracts!$A$2:$I$150,6,FALSE),"")</f>
        <v>Civilians</v>
      </c>
      <c r="G473" s="29">
        <f>IFERROR(VLOOKUP($I473,DATA_Contracts!$A$2:$I$150,2,FALSE),"")</f>
        <v>940352209</v>
      </c>
      <c r="H473" s="29" t="str">
        <f>IFERROR(VLOOKUP($I473,DATA_Contracts!$A$2:$I$150,3,FALSE),"")</f>
        <v>Howling Commandos (Sgt. Fury)</v>
      </c>
      <c r="I473" s="24">
        <v>940352209</v>
      </c>
      <c r="J473" s="29" t="str">
        <f>IFERROR(VLOOKUP($I473,DATA_Contracts!$A$2:$I$150,3,FALSE),"")</f>
        <v>Howling Commandos (Sgt. Fury)</v>
      </c>
      <c r="K473" s="29" t="str">
        <f>IFERROR(VLOOKUP($I473,DATA_Contracts!$A$2:$I$150,7,FALSE),"")</f>
        <v>2. World Security</v>
      </c>
      <c r="L473" s="29" t="str">
        <f>IFERROR(VLOOKUP($I473,DATA_Contracts!$A$2:$I$150,8,FALSE),"")</f>
        <v>Security</v>
      </c>
      <c r="M473" s="29" t="str">
        <f>IFERROR(VLOOKUP($I473,DATA_Contracts!$A$2:$I$81,9,FALSE),"")</f>
        <v>Iron Man</v>
      </c>
      <c r="N473" s="23">
        <f t="shared" ca="1" si="86"/>
        <v>13</v>
      </c>
      <c r="O473" s="15">
        <f ca="1">DATA[[#This Row],[Revenue Plan]]*(RANDBETWEEN(5,50)/100)</f>
        <v>3.9</v>
      </c>
      <c r="P473" s="29">
        <f t="shared" ref="P473:P481" ca="1" si="87">IFERROR(O473/N473,0)</f>
        <v>0.3</v>
      </c>
      <c r="Q473" s="24"/>
      <c r="R473" s="24"/>
      <c r="S473" s="29">
        <f t="shared" ref="S473:S481" si="88">IFERROR(R473/Q473,0)</f>
        <v>0</v>
      </c>
      <c r="T473" s="29">
        <f t="shared" ca="1" si="84"/>
        <v>-13</v>
      </c>
      <c r="U473" s="29">
        <f t="shared" ca="1" si="85"/>
        <v>-3.9</v>
      </c>
    </row>
    <row r="474" spans="1:21" x14ac:dyDescent="0.25">
      <c r="A474" s="29" t="str">
        <f>_xlfn.SWITCH('Landing View'!$I$2,$F$1,F474,$K$1,K474,$L$1,L474,$M$1,M474)</f>
        <v>Captain America</v>
      </c>
      <c r="B474" s="24" t="s">
        <v>13</v>
      </c>
      <c r="C474" s="25">
        <v>44562</v>
      </c>
      <c r="D474" s="23">
        <f>IFERROR(VLOOKUP($I474,DATA_Contracts!$A$2:$I$150,4,FALSE),"")</f>
        <v>10051562</v>
      </c>
      <c r="E474" s="23" t="str">
        <f>IFERROR(VLOOKUP($I474,DATA_Contracts!$A$2:$I$150,5,FALSE),"")</f>
        <v>EU Government</v>
      </c>
      <c r="F474" s="23" t="str">
        <f>IFERROR(VLOOKUP($I474,DATA_Contracts!$A$2:$I$150,6,FALSE),"")</f>
        <v>Europe</v>
      </c>
      <c r="G474" s="29">
        <f>IFERROR(VLOOKUP($I474,DATA_Contracts!$A$2:$I$150,2,FALSE),"")</f>
        <v>940353189</v>
      </c>
      <c r="H474" s="29" t="str">
        <f>IFERROR(VLOOKUP($I474,DATA_Contracts!$A$2:$I$150,3,FALSE),"")</f>
        <v>Psionex</v>
      </c>
      <c r="I474" s="24">
        <v>940353189</v>
      </c>
      <c r="J474" s="29" t="str">
        <f>IFERROR(VLOOKUP($I474,DATA_Contracts!$A$2:$I$150,3,FALSE),"")</f>
        <v>Psionex</v>
      </c>
      <c r="K474" s="29" t="str">
        <f>IFERROR(VLOOKUP($I474,DATA_Contracts!$A$2:$I$150,7,FALSE),"")</f>
        <v>2. World Security</v>
      </c>
      <c r="L474" s="29" t="str">
        <f>IFERROR(VLOOKUP($I474,DATA_Contracts!$A$2:$I$150,8,FALSE),"")</f>
        <v>Security</v>
      </c>
      <c r="M474" s="29" t="str">
        <f>IFERROR(VLOOKUP($I474,DATA_Contracts!$A$2:$I$81,9,FALSE),"")</f>
        <v>Captain America</v>
      </c>
      <c r="N474" s="23">
        <f t="shared" ca="1" si="86"/>
        <v>23</v>
      </c>
      <c r="O474" s="15">
        <f ca="1">DATA[[#This Row],[Revenue Plan]]*(RANDBETWEEN(5,50)/100)</f>
        <v>9.2000000000000011</v>
      </c>
      <c r="P474" s="29">
        <f t="shared" ca="1" si="87"/>
        <v>0.4</v>
      </c>
      <c r="Q474" s="24"/>
      <c r="R474" s="24"/>
      <c r="S474" s="29">
        <f t="shared" si="88"/>
        <v>0</v>
      </c>
      <c r="T474" s="29">
        <f t="shared" ca="1" si="84"/>
        <v>-23</v>
      </c>
      <c r="U474" s="29">
        <f t="shared" ca="1" si="85"/>
        <v>-9.2000000000000011</v>
      </c>
    </row>
    <row r="475" spans="1:21" x14ac:dyDescent="0.25">
      <c r="A475" s="29" t="str">
        <f>_xlfn.SWITCH('Landing View'!$I$2,$F$1,F475,$K$1,K475,$L$1,L475,$M$1,M475)</f>
        <v>Spiderman</v>
      </c>
      <c r="B475" s="24" t="s">
        <v>13</v>
      </c>
      <c r="C475" s="25">
        <v>44562</v>
      </c>
      <c r="D475" s="23">
        <f>IFERROR(VLOOKUP($I475,DATA_Contracts!$A$2:$I$150,4,FALSE),"")</f>
        <v>7951124</v>
      </c>
      <c r="E475" s="23" t="str">
        <f>IFERROR(VLOOKUP($I475,DATA_Contracts!$A$2:$I$150,5,FALSE),"")</f>
        <v>Secret Organizations</v>
      </c>
      <c r="F475" s="23" t="str">
        <f>IFERROR(VLOOKUP($I475,DATA_Contracts!$A$2:$I$150,6,FALSE),"")</f>
        <v>Organization</v>
      </c>
      <c r="G475" s="29">
        <f>IFERROR(VLOOKUP($I475,DATA_Contracts!$A$2:$I$150,2,FALSE),"")</f>
        <v>940355363</v>
      </c>
      <c r="H475" s="29" t="str">
        <f>IFERROR(VLOOKUP($I475,DATA_Contracts!$A$2:$I$150,3,FALSE),"")</f>
        <v>Zodiac</v>
      </c>
      <c r="I475" s="24">
        <v>940355363</v>
      </c>
      <c r="J475" s="29" t="str">
        <f>IFERROR(VLOOKUP($I475,DATA_Contracts!$A$2:$I$150,3,FALSE),"")</f>
        <v>Zodiac</v>
      </c>
      <c r="K475" s="29" t="str">
        <f>IFERROR(VLOOKUP($I475,DATA_Contracts!$A$2:$I$150,7,FALSE),"")</f>
        <v>3. Dethrone tyranny</v>
      </c>
      <c r="L475" s="29" t="str">
        <f>IFERROR(VLOOKUP($I475,DATA_Contracts!$A$2:$I$150,8,FALSE),"")</f>
        <v>Political</v>
      </c>
      <c r="M475" s="29" t="str">
        <f>IFERROR(VLOOKUP($I475,DATA_Contracts!$A$2:$I$81,9,FALSE),"")</f>
        <v>Spiderman</v>
      </c>
      <c r="N475" s="23">
        <f t="shared" ca="1" si="86"/>
        <v>14</v>
      </c>
      <c r="O475" s="15">
        <f ca="1">DATA[[#This Row],[Revenue Plan]]*(RANDBETWEEN(5,50)/100)</f>
        <v>0.70000000000000007</v>
      </c>
      <c r="P475" s="29">
        <f t="shared" ca="1" si="87"/>
        <v>0.05</v>
      </c>
      <c r="Q475" s="24"/>
      <c r="R475" s="24"/>
      <c r="S475" s="29">
        <f t="shared" si="88"/>
        <v>0</v>
      </c>
      <c r="T475" s="29">
        <f t="shared" ca="1" si="84"/>
        <v>-14</v>
      </c>
      <c r="U475" s="29">
        <f t="shared" ca="1" si="85"/>
        <v>-0.70000000000000007</v>
      </c>
    </row>
    <row r="476" spans="1:21" x14ac:dyDescent="0.25">
      <c r="A476" s="29" t="str">
        <f>_xlfn.SWITCH('Landing View'!$I$2,$F$1,F476,$K$1,K476,$L$1,L476,$M$1,M476)</f>
        <v>Captain America</v>
      </c>
      <c r="B476" s="24" t="s">
        <v>13</v>
      </c>
      <c r="C476" s="25">
        <v>44562</v>
      </c>
      <c r="D476" s="23">
        <f>IFERROR(VLOOKUP($I476,DATA_Contracts!$A$2:$I$150,4,FALSE),"")</f>
        <v>10051562</v>
      </c>
      <c r="E476" s="23" t="str">
        <f>IFERROR(VLOOKUP($I476,DATA_Contracts!$A$2:$I$150,5,FALSE),"")</f>
        <v>EU Government</v>
      </c>
      <c r="F476" s="23" t="str">
        <f>IFERROR(VLOOKUP($I476,DATA_Contracts!$A$2:$I$150,6,FALSE),"")</f>
        <v>Europe</v>
      </c>
      <c r="G476" s="29">
        <f>IFERROR(VLOOKUP($I476,DATA_Contracts!$A$2:$I$150,2,FALSE),"")</f>
        <v>940361466</v>
      </c>
      <c r="H476" s="29" t="str">
        <f>IFERROR(VLOOKUP($I476,DATA_Contracts!$A$2:$I$150,3,FALSE),"")</f>
        <v>Press Gang</v>
      </c>
      <c r="I476" s="24">
        <v>940361466</v>
      </c>
      <c r="J476" s="29" t="str">
        <f>IFERROR(VLOOKUP($I476,DATA_Contracts!$A$2:$I$150,3,FALSE),"")</f>
        <v>Press Gang</v>
      </c>
      <c r="K476" s="29" t="str">
        <f>IFERROR(VLOOKUP($I476,DATA_Contracts!$A$2:$I$150,7,FALSE),"")</f>
        <v>2. World Security</v>
      </c>
      <c r="L476" s="29" t="str">
        <f>IFERROR(VLOOKUP($I476,DATA_Contracts!$A$2:$I$150,8,FALSE),"")</f>
        <v>Security</v>
      </c>
      <c r="M476" s="29" t="str">
        <f>IFERROR(VLOOKUP($I476,DATA_Contracts!$A$2:$I$81,9,FALSE),"")</f>
        <v>Captain America</v>
      </c>
      <c r="N476" s="23">
        <f t="shared" ca="1" si="86"/>
        <v>26</v>
      </c>
      <c r="O476" s="15">
        <f ca="1">DATA[[#This Row],[Revenue Plan]]*(RANDBETWEEN(5,50)/100)</f>
        <v>6.5</v>
      </c>
      <c r="P476" s="29">
        <f t="shared" ca="1" si="87"/>
        <v>0.25</v>
      </c>
      <c r="Q476" s="24"/>
      <c r="R476" s="24"/>
      <c r="S476" s="29">
        <f t="shared" si="88"/>
        <v>0</v>
      </c>
      <c r="T476" s="29">
        <f t="shared" ca="1" si="84"/>
        <v>-26</v>
      </c>
      <c r="U476" s="29">
        <f t="shared" ca="1" si="85"/>
        <v>-6.5</v>
      </c>
    </row>
    <row r="477" spans="1:21" x14ac:dyDescent="0.25">
      <c r="A477" s="29" t="str">
        <f>_xlfn.SWITCH('Landing View'!$I$2,$F$1,F477,$K$1,K477,$L$1,L477,$M$1,M477)</f>
        <v>Captain America</v>
      </c>
      <c r="B477" s="24" t="s">
        <v>13</v>
      </c>
      <c r="C477" s="25">
        <v>44562</v>
      </c>
      <c r="D477" s="23">
        <f>IFERROR(VLOOKUP($I477,DATA_Contracts!$A$2:$I$150,4,FALSE),"")</f>
        <v>10051562</v>
      </c>
      <c r="E477" s="23" t="str">
        <f>IFERROR(VLOOKUP($I477,DATA_Contracts!$A$2:$I$150,5,FALSE),"")</f>
        <v>EU Government</v>
      </c>
      <c r="F477" s="23" t="str">
        <f>IFERROR(VLOOKUP($I477,DATA_Contracts!$A$2:$I$150,6,FALSE),"")</f>
        <v>Europe</v>
      </c>
      <c r="G477" s="29">
        <f>IFERROR(VLOOKUP($I477,DATA_Contracts!$A$2:$I$150,2,FALSE),"")</f>
        <v>940365112</v>
      </c>
      <c r="H477" s="29" t="str">
        <f>IFERROR(VLOOKUP($I477,DATA_Contracts!$A$2:$I$150,3,FALSE),"")</f>
        <v>Daily Globe</v>
      </c>
      <c r="I477" s="24">
        <v>940365112</v>
      </c>
      <c r="J477" s="29" t="str">
        <f>IFERROR(VLOOKUP($I477,DATA_Contracts!$A$2:$I$150,3,FALSE),"")</f>
        <v>Daily Globe</v>
      </c>
      <c r="K477" s="29" t="str">
        <f>IFERROR(VLOOKUP($I477,DATA_Contracts!$A$2:$I$150,7,FALSE),"")</f>
        <v>1. Friendly Neighborhood service</v>
      </c>
      <c r="L477" s="29" t="str">
        <f>IFERROR(VLOOKUP($I477,DATA_Contracts!$A$2:$I$150,8,FALSE),"")</f>
        <v>Political</v>
      </c>
      <c r="M477" s="29" t="str">
        <f>IFERROR(VLOOKUP($I477,DATA_Contracts!$A$2:$I$81,9,FALSE),"")</f>
        <v>Captain America</v>
      </c>
      <c r="N477" s="23">
        <f t="shared" ca="1" si="86"/>
        <v>5</v>
      </c>
      <c r="O477" s="15">
        <f ca="1">DATA[[#This Row],[Revenue Plan]]*(RANDBETWEEN(5,50)/100)</f>
        <v>1.2</v>
      </c>
      <c r="P477" s="29">
        <f t="shared" ca="1" si="87"/>
        <v>0.24</v>
      </c>
      <c r="Q477" s="24"/>
      <c r="R477" s="24"/>
      <c r="S477" s="29">
        <f t="shared" si="88"/>
        <v>0</v>
      </c>
      <c r="T477" s="29">
        <f t="shared" ca="1" si="84"/>
        <v>-5</v>
      </c>
      <c r="U477" s="29">
        <f t="shared" ca="1" si="85"/>
        <v>-1.2</v>
      </c>
    </row>
    <row r="478" spans="1:21" x14ac:dyDescent="0.25">
      <c r="A478" s="29" t="str">
        <f>_xlfn.SWITCH('Landing View'!$I$2,$F$1,F478,$K$1,K478,$L$1,L478,$M$1,M478)</f>
        <v>Black Widow</v>
      </c>
      <c r="B478" s="24" t="s">
        <v>13</v>
      </c>
      <c r="C478" s="25">
        <v>44562</v>
      </c>
      <c r="D478" s="23">
        <f>IFERROR(VLOOKUP($I478,DATA_Contracts!$A$2:$I$150,4,FALSE),"")</f>
        <v>13605106</v>
      </c>
      <c r="E478" s="23" t="str">
        <f>IFERROR(VLOOKUP($I478,DATA_Contracts!$A$2:$I$150,5,FALSE),"")</f>
        <v>US Government</v>
      </c>
      <c r="F478" s="23" t="str">
        <f>IFERROR(VLOOKUP($I478,DATA_Contracts!$A$2:$I$150,6,FALSE),"")</f>
        <v>Government</v>
      </c>
      <c r="G478" s="29">
        <f>IFERROR(VLOOKUP($I478,DATA_Contracts!$A$2:$I$150,2,FALSE),"")</f>
        <v>940366122</v>
      </c>
      <c r="H478" s="29" t="str">
        <f>IFERROR(VLOOKUP($I478,DATA_Contracts!$A$2:$I$150,3,FALSE),"")</f>
        <v>Femizons</v>
      </c>
      <c r="I478" s="24">
        <v>940366122</v>
      </c>
      <c r="J478" s="29" t="str">
        <f>IFERROR(VLOOKUP($I478,DATA_Contracts!$A$2:$I$150,3,FALSE),"")</f>
        <v>Femizons</v>
      </c>
      <c r="K478" s="29" t="str">
        <f>IFERROR(VLOOKUP($I478,DATA_Contracts!$A$2:$I$150,7,FALSE),"")</f>
        <v>3. Dethrone tyranny</v>
      </c>
      <c r="L478" s="29" t="str">
        <f>IFERROR(VLOOKUP($I478,DATA_Contracts!$A$2:$I$150,8,FALSE),"")</f>
        <v>Political</v>
      </c>
      <c r="M478" s="29" t="str">
        <f>IFERROR(VLOOKUP($I478,DATA_Contracts!$A$2:$I$81,9,FALSE),"")</f>
        <v>Black Widow</v>
      </c>
      <c r="N478" s="23">
        <f t="shared" ca="1" si="86"/>
        <v>6</v>
      </c>
      <c r="O478" s="15">
        <f ca="1">DATA[[#This Row],[Revenue Plan]]*(RANDBETWEEN(5,50)/100)</f>
        <v>2.46</v>
      </c>
      <c r="P478" s="29">
        <f t="shared" ca="1" si="87"/>
        <v>0.41</v>
      </c>
      <c r="Q478" s="24"/>
      <c r="R478" s="24"/>
      <c r="S478" s="29">
        <f t="shared" si="88"/>
        <v>0</v>
      </c>
      <c r="T478" s="29">
        <f t="shared" ca="1" si="84"/>
        <v>-6</v>
      </c>
      <c r="U478" s="29">
        <f t="shared" ca="1" si="85"/>
        <v>-2.46</v>
      </c>
    </row>
    <row r="479" spans="1:21" x14ac:dyDescent="0.25">
      <c r="A479" s="29" t="str">
        <f>_xlfn.SWITCH('Landing View'!$I$2,$F$1,F479,$K$1,K479,$L$1,L479,$M$1,M479)</f>
        <v>Wanda Maximof</v>
      </c>
      <c r="B479" s="24" t="s">
        <v>13</v>
      </c>
      <c r="C479" s="25">
        <v>44562</v>
      </c>
      <c r="D479" s="23">
        <f>IFERROR(VLOOKUP($I479,DATA_Contracts!$A$2:$I$150,4,FALSE),"")</f>
        <v>7951124</v>
      </c>
      <c r="E479" s="23" t="str">
        <f>IFERROR(VLOOKUP($I479,DATA_Contracts!$A$2:$I$150,5,FALSE),"")</f>
        <v>Secret Organizations</v>
      </c>
      <c r="F479" s="23" t="str">
        <f>IFERROR(VLOOKUP($I479,DATA_Contracts!$A$2:$I$150,6,FALSE),"")</f>
        <v>Organization</v>
      </c>
      <c r="G479" s="29">
        <f>IFERROR(VLOOKUP($I479,DATA_Contracts!$A$2:$I$150,2,FALSE),"")</f>
        <v>940366600</v>
      </c>
      <c r="H479" s="29" t="str">
        <f>IFERROR(VLOOKUP($I479,DATA_Contracts!$A$2:$I$150,3,FALSE),"")</f>
        <v>Sinister Six</v>
      </c>
      <c r="I479" s="24">
        <v>940366600</v>
      </c>
      <c r="J479" s="29" t="str">
        <f>IFERROR(VLOOKUP($I479,DATA_Contracts!$A$2:$I$150,3,FALSE),"")</f>
        <v>Sinister Six</v>
      </c>
      <c r="K479" s="29" t="str">
        <f>IFERROR(VLOOKUP($I479,DATA_Contracts!$A$2:$I$150,7,FALSE),"")</f>
        <v>5. Offensive Services</v>
      </c>
      <c r="L479" s="29" t="str">
        <f>IFERROR(VLOOKUP($I479,DATA_Contracts!$A$2:$I$150,8,FALSE),"")</f>
        <v>Political</v>
      </c>
      <c r="M479" s="29" t="str">
        <f>IFERROR(VLOOKUP($I479,DATA_Contracts!$A$2:$I$81,9,FALSE),"")</f>
        <v>Wanda Maximof</v>
      </c>
      <c r="N479" s="23">
        <f t="shared" ca="1" si="86"/>
        <v>18</v>
      </c>
      <c r="O479" s="15">
        <f ca="1">DATA[[#This Row],[Revenue Plan]]*(RANDBETWEEN(5,50)/100)</f>
        <v>1.08</v>
      </c>
      <c r="P479" s="29">
        <f t="shared" ca="1" si="87"/>
        <v>6.0000000000000005E-2</v>
      </c>
      <c r="Q479" s="24"/>
      <c r="R479" s="24"/>
      <c r="S479" s="29">
        <f t="shared" si="88"/>
        <v>0</v>
      </c>
      <c r="T479" s="29">
        <f t="shared" ca="1" si="84"/>
        <v>-18</v>
      </c>
      <c r="U479" s="29">
        <f t="shared" ca="1" si="85"/>
        <v>-1.08</v>
      </c>
    </row>
    <row r="480" spans="1:21" x14ac:dyDescent="0.25">
      <c r="A480" s="29" t="str">
        <f>_xlfn.SWITCH('Landing View'!$I$2,$F$1,F480,$K$1,K480,$L$1,L480,$M$1,M480)</f>
        <v>Captain America</v>
      </c>
      <c r="B480" s="24" t="s">
        <v>13</v>
      </c>
      <c r="C480" s="25">
        <v>44562</v>
      </c>
      <c r="D480" s="23">
        <f>IFERROR(VLOOKUP($I480,DATA_Contracts!$A$2:$I$150,4,FALSE),"")</f>
        <v>10051562</v>
      </c>
      <c r="E480" s="23" t="str">
        <f>IFERROR(VLOOKUP($I480,DATA_Contracts!$A$2:$I$150,5,FALSE),"")</f>
        <v>EU Government</v>
      </c>
      <c r="F480" s="23" t="str">
        <f>IFERROR(VLOOKUP($I480,DATA_Contracts!$A$2:$I$150,6,FALSE),"")</f>
        <v>Europe</v>
      </c>
      <c r="G480" s="29">
        <f>IFERROR(VLOOKUP($I480,DATA_Contracts!$A$2:$I$150,2,FALSE),"")</f>
        <v>940374176</v>
      </c>
      <c r="H480" s="29" t="str">
        <f>IFERROR(VLOOKUP($I480,DATA_Contracts!$A$2:$I$150,3,FALSE),"")</f>
        <v>Crusaders</v>
      </c>
      <c r="I480" s="24">
        <v>940374176</v>
      </c>
      <c r="J480" s="29" t="str">
        <f>IFERROR(VLOOKUP($I480,DATA_Contracts!$A$2:$I$150,3,FALSE),"")</f>
        <v>Crusaders</v>
      </c>
      <c r="K480" s="29" t="str">
        <f>IFERROR(VLOOKUP($I480,DATA_Contracts!$A$2:$I$150,7,FALSE),"")</f>
        <v>2. World Security</v>
      </c>
      <c r="L480" s="29" t="str">
        <f>IFERROR(VLOOKUP($I480,DATA_Contracts!$A$2:$I$150,8,FALSE),"")</f>
        <v>Security</v>
      </c>
      <c r="M480" s="29" t="str">
        <f>IFERROR(VLOOKUP($I480,DATA_Contracts!$A$2:$I$81,9,FALSE),"")</f>
        <v>Captain America</v>
      </c>
      <c r="N480" s="23">
        <f t="shared" ca="1" si="86"/>
        <v>34</v>
      </c>
      <c r="O480" s="15">
        <f ca="1">DATA[[#This Row],[Revenue Plan]]*(RANDBETWEEN(5,50)/100)</f>
        <v>14.62</v>
      </c>
      <c r="P480" s="29">
        <f t="shared" ca="1" si="87"/>
        <v>0.43</v>
      </c>
      <c r="Q480" s="24"/>
      <c r="R480" s="24"/>
      <c r="S480" s="29">
        <f t="shared" si="88"/>
        <v>0</v>
      </c>
      <c r="T480" s="29">
        <f t="shared" ca="1" si="84"/>
        <v>-34</v>
      </c>
      <c r="U480" s="29">
        <f t="shared" ca="1" si="85"/>
        <v>-14.62</v>
      </c>
    </row>
    <row r="481" spans="1:21" x14ac:dyDescent="0.25">
      <c r="A481" s="29" t="str">
        <f>_xlfn.SWITCH('Landing View'!$I$2,$F$1,F481,$K$1,K481,$L$1,L481,$M$1,M481)</f>
        <v>Iron Man</v>
      </c>
      <c r="B481" s="24" t="s">
        <v>13</v>
      </c>
      <c r="C481" s="25">
        <v>44562</v>
      </c>
      <c r="D481" s="23">
        <f>IFERROR(VLOOKUP($I481,DATA_Contracts!$A$2:$I$150,4,FALSE),"")</f>
        <v>10051562</v>
      </c>
      <c r="E481" s="23" t="str">
        <f>IFERROR(VLOOKUP($I481,DATA_Contracts!$A$2:$I$150,5,FALSE),"")</f>
        <v>EU Government</v>
      </c>
      <c r="F481" s="23" t="str">
        <f>IFERROR(VLOOKUP($I481,DATA_Contracts!$A$2:$I$150,6,FALSE),"")</f>
        <v>Europe</v>
      </c>
      <c r="G481" s="29">
        <f>IFERROR(VLOOKUP($I481,DATA_Contracts!$A$2:$I$150,2,FALSE),"")</f>
        <v>940377750</v>
      </c>
      <c r="H481" s="29" t="str">
        <f>IFERROR(VLOOKUP($I481,DATA_Contracts!$A$2:$I$150,3,FALSE),"")</f>
        <v>Lemurians</v>
      </c>
      <c r="I481" s="24">
        <v>940377750</v>
      </c>
      <c r="J481" s="29" t="str">
        <f>IFERROR(VLOOKUP($I481,DATA_Contracts!$A$2:$I$150,3,FALSE),"")</f>
        <v>Lemurians</v>
      </c>
      <c r="K481" s="29" t="str">
        <f>IFERROR(VLOOKUP($I481,DATA_Contracts!$A$2:$I$150,7,FALSE),"")</f>
        <v>2. World Security</v>
      </c>
      <c r="L481" s="29" t="str">
        <f>IFERROR(VLOOKUP($I481,DATA_Contracts!$A$2:$I$150,8,FALSE),"")</f>
        <v>Security</v>
      </c>
      <c r="M481" s="29" t="str">
        <f>IFERROR(VLOOKUP($I481,DATA_Contracts!$A$2:$I$81,9,FALSE),"")</f>
        <v>Iron Man</v>
      </c>
      <c r="N481" s="23">
        <f t="shared" ca="1" si="86"/>
        <v>17</v>
      </c>
      <c r="O481" s="15">
        <f ca="1">DATA[[#This Row],[Revenue Plan]]*(RANDBETWEEN(5,50)/100)</f>
        <v>4.08</v>
      </c>
      <c r="P481" s="29">
        <f t="shared" ca="1" si="87"/>
        <v>0.24</v>
      </c>
      <c r="Q481" s="24"/>
      <c r="R481" s="24"/>
      <c r="S481" s="29">
        <f t="shared" si="88"/>
        <v>0</v>
      </c>
      <c r="T481" s="29">
        <f t="shared" ca="1" si="84"/>
        <v>-17</v>
      </c>
      <c r="U481" s="29">
        <f t="shared" ca="1" si="85"/>
        <v>-4.08</v>
      </c>
    </row>
    <row r="482" spans="1:21" x14ac:dyDescent="0.25">
      <c r="A482" s="29" t="str">
        <f>_xlfn.SWITCH('Landing View'!$I$2,$F$1,F482,$K$1,K482,$L$1,L482,$M$1,M482)</f>
        <v>Captain America</v>
      </c>
      <c r="B482" s="24" t="s">
        <v>13</v>
      </c>
      <c r="C482" s="25">
        <v>44593</v>
      </c>
      <c r="D482" s="23">
        <f>IFERROR(VLOOKUP($I482,DATA_Contracts!$A$2:$I$150,4,FALSE),"")</f>
        <v>10012699</v>
      </c>
      <c r="E482" s="23" t="str">
        <f>IFERROR(VLOOKUP($I482,DATA_Contracts!$A$2:$I$150,5,FALSE),"")</f>
        <v>EU Government</v>
      </c>
      <c r="F482" s="23" t="str">
        <f>IFERROR(VLOOKUP($I482,DATA_Contracts!$A$2:$I$150,6,FALSE),"")</f>
        <v>Europe</v>
      </c>
      <c r="G482" s="29">
        <f>IFERROR(VLOOKUP($I482,DATA_Contracts!$A$2:$I$150,2,FALSE),"")</f>
        <v>940159096</v>
      </c>
      <c r="H482" s="29" t="str">
        <f>IFERROR(VLOOKUP($I482,DATA_Contracts!$A$2:$I$150,3,FALSE),"")</f>
        <v>Mega Morphs</v>
      </c>
      <c r="I482" s="24">
        <v>940159096</v>
      </c>
      <c r="J482" s="29" t="str">
        <f>IFERROR(VLOOKUP($I482,DATA_Contracts!$A$2:$I$150,3,FALSE),"")</f>
        <v>Mega Morphs</v>
      </c>
      <c r="K482" s="29" t="str">
        <f>IFERROR(VLOOKUP($I482,DATA_Contracts!$A$2:$I$150,7,FALSE),"")</f>
        <v>2. World Security</v>
      </c>
      <c r="L482" s="29" t="str">
        <f>IFERROR(VLOOKUP($I482,DATA_Contracts!$A$2:$I$150,8,FALSE),"")</f>
        <v>Security</v>
      </c>
      <c r="M482" s="29" t="str">
        <f>IFERROR(VLOOKUP($I482,DATA_Contracts!$A$2:$I$81,9,FALSE),"")</f>
        <v>Captain America</v>
      </c>
      <c r="N482" s="23">
        <f t="shared" ca="1" si="86"/>
        <v>7</v>
      </c>
      <c r="O482" s="15">
        <f ca="1">DATA[[#This Row],[Revenue Plan]]*(RANDBETWEEN(5,50)/100)</f>
        <v>3.22</v>
      </c>
      <c r="P482" s="29">
        <f t="shared" ref="P482:P513" ca="1" si="89">IFERROR(O482/N482,0)</f>
        <v>0.46</v>
      </c>
      <c r="Q482" s="24"/>
      <c r="R482" s="24"/>
      <c r="S482" s="29">
        <f t="shared" ref="S482:S513" si="90">IFERROR(R482/Q482,0)</f>
        <v>0</v>
      </c>
      <c r="T482" s="29">
        <f t="shared" ref="T482:T512" ca="1" si="91">Q482-N482</f>
        <v>-7</v>
      </c>
      <c r="U482" s="29">
        <f t="shared" ref="U482:U512" ca="1" si="92">R482-O482</f>
        <v>-3.22</v>
      </c>
    </row>
    <row r="483" spans="1:21" x14ac:dyDescent="0.25">
      <c r="A483" s="29" t="str">
        <f>_xlfn.SWITCH('Landing View'!$I$2,$F$1,F483,$K$1,K483,$L$1,L483,$M$1,M483)</f>
        <v>Captain America</v>
      </c>
      <c r="B483" s="24" t="s">
        <v>13</v>
      </c>
      <c r="C483" s="25">
        <v>44593</v>
      </c>
      <c r="D483" s="23">
        <f>IFERROR(VLOOKUP($I483,DATA_Contracts!$A$2:$I$150,4,FALSE),"")</f>
        <v>10051562</v>
      </c>
      <c r="E483" s="23" t="str">
        <f>IFERROR(VLOOKUP($I483,DATA_Contracts!$A$2:$I$150,5,FALSE),"")</f>
        <v>EU Government</v>
      </c>
      <c r="F483" s="23" t="str">
        <f>IFERROR(VLOOKUP($I483,DATA_Contracts!$A$2:$I$150,6,FALSE),"")</f>
        <v>Europe</v>
      </c>
      <c r="G483" s="29">
        <f>IFERROR(VLOOKUP($I483,DATA_Contracts!$A$2:$I$150,2,FALSE),"")</f>
        <v>940185383</v>
      </c>
      <c r="H483" s="29" t="str">
        <f>IFERROR(VLOOKUP($I483,DATA_Contracts!$A$2:$I$150,3,FALSE),"")</f>
        <v>The Garrison</v>
      </c>
      <c r="I483" s="24">
        <v>940185383</v>
      </c>
      <c r="J483" s="29" t="str">
        <f>IFERROR(VLOOKUP($I483,DATA_Contracts!$A$2:$I$150,3,FALSE),"")</f>
        <v>The Garrison</v>
      </c>
      <c r="K483" s="29" t="str">
        <f>IFERROR(VLOOKUP($I483,DATA_Contracts!$A$2:$I$150,7,FALSE),"")</f>
        <v>2. World Security</v>
      </c>
      <c r="L483" s="29" t="str">
        <f>IFERROR(VLOOKUP($I483,DATA_Contracts!$A$2:$I$150,8,FALSE),"")</f>
        <v>Security</v>
      </c>
      <c r="M483" s="29" t="str">
        <f>IFERROR(VLOOKUP($I483,DATA_Contracts!$A$2:$I$81,9,FALSE),"")</f>
        <v>Captain America</v>
      </c>
      <c r="N483" s="23">
        <f t="shared" ca="1" si="86"/>
        <v>27</v>
      </c>
      <c r="O483" s="15">
        <f ca="1">DATA[[#This Row],[Revenue Plan]]*(RANDBETWEEN(5,50)/100)</f>
        <v>12.42</v>
      </c>
      <c r="P483" s="29">
        <f t="shared" ca="1" si="89"/>
        <v>0.46</v>
      </c>
      <c r="Q483" s="24"/>
      <c r="R483" s="24"/>
      <c r="S483" s="29">
        <f t="shared" si="90"/>
        <v>0</v>
      </c>
      <c r="T483" s="29">
        <f t="shared" ca="1" si="91"/>
        <v>-27</v>
      </c>
      <c r="U483" s="29">
        <f t="shared" ca="1" si="92"/>
        <v>-12.42</v>
      </c>
    </row>
    <row r="484" spans="1:21" x14ac:dyDescent="0.25">
      <c r="A484" s="29" t="str">
        <f>_xlfn.SWITCH('Landing View'!$I$2,$F$1,F484,$K$1,K484,$L$1,L484,$M$1,M484)</f>
        <v>Captain America</v>
      </c>
      <c r="B484" s="24" t="s">
        <v>13</v>
      </c>
      <c r="C484" s="25">
        <v>44593</v>
      </c>
      <c r="D484" s="23">
        <f>IFERROR(VLOOKUP($I484,DATA_Contracts!$A$2:$I$150,4,FALSE),"")</f>
        <v>20028782</v>
      </c>
      <c r="E484" s="23" t="str">
        <f>IFERROR(VLOOKUP($I484,DATA_Contracts!$A$2:$I$150,5,FALSE),"")</f>
        <v>Earth Civilians</v>
      </c>
      <c r="F484" s="23" t="str">
        <f>IFERROR(VLOOKUP($I484,DATA_Contracts!$A$2:$I$150,6,FALSE),"")</f>
        <v>Civilians</v>
      </c>
      <c r="G484" s="29">
        <f>IFERROR(VLOOKUP($I484,DATA_Contracts!$A$2:$I$150,2,FALSE),"")</f>
        <v>940314049</v>
      </c>
      <c r="H484" s="29" t="str">
        <f>IFERROR(VLOOKUP($I484,DATA_Contracts!$A$2:$I$150,3,FALSE),"")</f>
        <v>Delta Network</v>
      </c>
      <c r="I484" s="24">
        <v>940191969</v>
      </c>
      <c r="J484" s="29" t="str">
        <f>IFERROR(VLOOKUP($I484,DATA_Contracts!$A$2:$I$150,3,FALSE),"")</f>
        <v>Delta Network</v>
      </c>
      <c r="K484" s="29" t="str">
        <f>IFERROR(VLOOKUP($I484,DATA_Contracts!$A$2:$I$150,7,FALSE),"")</f>
        <v>2. World Security</v>
      </c>
      <c r="L484" s="29" t="str">
        <f>IFERROR(VLOOKUP($I484,DATA_Contracts!$A$2:$I$150,8,FALSE),"")</f>
        <v>Security</v>
      </c>
      <c r="M484" s="29" t="str">
        <f>IFERROR(VLOOKUP($I484,DATA_Contracts!$A$2:$I$81,9,FALSE),"")</f>
        <v>Captain America</v>
      </c>
      <c r="N484" s="23">
        <f t="shared" ca="1" si="86"/>
        <v>17</v>
      </c>
      <c r="O484" s="15">
        <f ca="1">DATA[[#This Row],[Revenue Plan]]*(RANDBETWEEN(5,50)/100)</f>
        <v>6.12</v>
      </c>
      <c r="P484" s="29">
        <f t="shared" ca="1" si="89"/>
        <v>0.36</v>
      </c>
      <c r="Q484" s="24"/>
      <c r="R484" s="24"/>
      <c r="S484" s="29">
        <f t="shared" si="90"/>
        <v>0</v>
      </c>
      <c r="T484" s="29">
        <f t="shared" ca="1" si="91"/>
        <v>-17</v>
      </c>
      <c r="U484" s="29">
        <f t="shared" ca="1" si="92"/>
        <v>-6.12</v>
      </c>
    </row>
    <row r="485" spans="1:21" x14ac:dyDescent="0.25">
      <c r="A485" s="29" t="str">
        <f>_xlfn.SWITCH('Landing View'!$I$2,$F$1,F485,$K$1,K485,$L$1,L485,$M$1,M485)</f>
        <v>Captain America</v>
      </c>
      <c r="B485" s="24" t="s">
        <v>13</v>
      </c>
      <c r="C485" s="25">
        <v>44593</v>
      </c>
      <c r="D485" s="23">
        <f>IFERROR(VLOOKUP($I485,DATA_Contracts!$A$2:$I$150,4,FALSE),"")</f>
        <v>20028782</v>
      </c>
      <c r="E485" s="23" t="str">
        <f>IFERROR(VLOOKUP($I485,DATA_Contracts!$A$2:$I$150,5,FALSE),"")</f>
        <v>Earth Civilians</v>
      </c>
      <c r="F485" s="23" t="str">
        <f>IFERROR(VLOOKUP($I485,DATA_Contracts!$A$2:$I$150,6,FALSE),"")</f>
        <v>Civilians</v>
      </c>
      <c r="G485" s="29">
        <f>IFERROR(VLOOKUP($I485,DATA_Contracts!$A$2:$I$150,2,FALSE),"")</f>
        <v>940314049</v>
      </c>
      <c r="H485" s="29" t="str">
        <f>IFERROR(VLOOKUP($I485,DATA_Contracts!$A$2:$I$150,3,FALSE),"")</f>
        <v>Terror Inc.</v>
      </c>
      <c r="I485" s="24">
        <v>940194177</v>
      </c>
      <c r="J485" s="29" t="str">
        <f>IFERROR(VLOOKUP($I485,DATA_Contracts!$A$2:$I$150,3,FALSE),"")</f>
        <v>Terror Inc.</v>
      </c>
      <c r="K485" s="29" t="str">
        <f>IFERROR(VLOOKUP($I485,DATA_Contracts!$A$2:$I$150,7,FALSE),"")</f>
        <v>2. World Security</v>
      </c>
      <c r="L485" s="29" t="str">
        <f>IFERROR(VLOOKUP($I485,DATA_Contracts!$A$2:$I$150,8,FALSE),"")</f>
        <v>Security</v>
      </c>
      <c r="M485" s="29" t="str">
        <f>IFERROR(VLOOKUP($I485,DATA_Contracts!$A$2:$I$81,9,FALSE),"")</f>
        <v>Captain America</v>
      </c>
      <c r="N485" s="23">
        <f t="shared" ca="1" si="86"/>
        <v>8</v>
      </c>
      <c r="O485" s="15">
        <f ca="1">DATA[[#This Row],[Revenue Plan]]*(RANDBETWEEN(5,50)/100)</f>
        <v>3.28</v>
      </c>
      <c r="P485" s="29">
        <f t="shared" ca="1" si="89"/>
        <v>0.41</v>
      </c>
      <c r="Q485" s="24"/>
      <c r="R485" s="24"/>
      <c r="S485" s="29">
        <f t="shared" si="90"/>
        <v>0</v>
      </c>
      <c r="T485" s="29">
        <f t="shared" ca="1" si="91"/>
        <v>-8</v>
      </c>
      <c r="U485" s="29">
        <f t="shared" ca="1" si="92"/>
        <v>-3.28</v>
      </c>
    </row>
    <row r="486" spans="1:21" x14ac:dyDescent="0.25">
      <c r="A486" s="29" t="str">
        <f>_xlfn.SWITCH('Landing View'!$I$2,$F$1,F486,$K$1,K486,$L$1,L486,$M$1,M486)</f>
        <v>Captain America</v>
      </c>
      <c r="B486" s="24" t="s">
        <v>13</v>
      </c>
      <c r="C486" s="25">
        <v>44593</v>
      </c>
      <c r="D486" s="23">
        <f>IFERROR(VLOOKUP($I486,DATA_Contracts!$A$2:$I$150,4,FALSE),"")</f>
        <v>10051562</v>
      </c>
      <c r="E486" s="23" t="str">
        <f>IFERROR(VLOOKUP($I486,DATA_Contracts!$A$2:$I$150,5,FALSE),"")</f>
        <v>EU Government</v>
      </c>
      <c r="F486" s="23" t="str">
        <f>IFERROR(VLOOKUP($I486,DATA_Contracts!$A$2:$I$150,6,FALSE),"")</f>
        <v>Europe</v>
      </c>
      <c r="G486" s="29">
        <f>IFERROR(VLOOKUP($I486,DATA_Contracts!$A$2:$I$150,2,FALSE),"")</f>
        <v>940219754</v>
      </c>
      <c r="H486" s="29" t="str">
        <f>IFERROR(VLOOKUP($I486,DATA_Contracts!$A$2:$I$150,3,FALSE),"")</f>
        <v>Wild Pack</v>
      </c>
      <c r="I486" s="24">
        <v>940219754</v>
      </c>
      <c r="J486" s="29" t="str">
        <f>IFERROR(VLOOKUP($I486,DATA_Contracts!$A$2:$I$150,3,FALSE),"")</f>
        <v>Wild Pack</v>
      </c>
      <c r="K486" s="29" t="str">
        <f>IFERROR(VLOOKUP($I486,DATA_Contracts!$A$2:$I$150,7,FALSE),"")</f>
        <v>2. World Security</v>
      </c>
      <c r="L486" s="29" t="str">
        <f>IFERROR(VLOOKUP($I486,DATA_Contracts!$A$2:$I$150,8,FALSE),"")</f>
        <v>Security</v>
      </c>
      <c r="M486" s="29" t="str">
        <f>IFERROR(VLOOKUP($I486,DATA_Contracts!$A$2:$I$81,9,FALSE),"")</f>
        <v>Captain America</v>
      </c>
      <c r="N486" s="23">
        <f t="shared" ca="1" si="86"/>
        <v>35</v>
      </c>
      <c r="O486" s="15">
        <f ca="1">DATA[[#This Row],[Revenue Plan]]*(RANDBETWEEN(5,50)/100)</f>
        <v>15.049999999999999</v>
      </c>
      <c r="P486" s="29">
        <f t="shared" ca="1" si="89"/>
        <v>0.43</v>
      </c>
      <c r="Q486" s="24"/>
      <c r="R486" s="24"/>
      <c r="S486" s="29">
        <f t="shared" si="90"/>
        <v>0</v>
      </c>
      <c r="T486" s="29">
        <f t="shared" ca="1" si="91"/>
        <v>-35</v>
      </c>
      <c r="U486" s="29">
        <f t="shared" ca="1" si="92"/>
        <v>-15.049999999999999</v>
      </c>
    </row>
    <row r="487" spans="1:21" x14ac:dyDescent="0.25">
      <c r="A487" s="29" t="str">
        <f>_xlfn.SWITCH('Landing View'!$I$2,$F$1,F487,$K$1,K487,$L$1,L487,$M$1,M487)</f>
        <v>Thor</v>
      </c>
      <c r="B487" s="24" t="s">
        <v>13</v>
      </c>
      <c r="C487" s="25">
        <v>44593</v>
      </c>
      <c r="D487" s="23">
        <f>IFERROR(VLOOKUP($I487,DATA_Contracts!$A$2:$I$150,4,FALSE),"")</f>
        <v>10058140</v>
      </c>
      <c r="E487" s="23" t="str">
        <f>IFERROR(VLOOKUP($I487,DATA_Contracts!$A$2:$I$150,5,FALSE),"")</f>
        <v>EU Government</v>
      </c>
      <c r="F487" s="23" t="str">
        <f>IFERROR(VLOOKUP($I487,DATA_Contracts!$A$2:$I$150,6,FALSE),"")</f>
        <v>Europe</v>
      </c>
      <c r="G487" s="29">
        <f>IFERROR(VLOOKUP($I487,DATA_Contracts!$A$2:$I$150,2,FALSE),"")</f>
        <v>940251254</v>
      </c>
      <c r="H487" s="29" t="str">
        <f>IFERROR(VLOOKUP($I487,DATA_Contracts!$A$2:$I$150,3,FALSE),"")</f>
        <v>People's Defense Force</v>
      </c>
      <c r="I487" s="24">
        <v>940251133</v>
      </c>
      <c r="J487" s="29" t="str">
        <f>IFERROR(VLOOKUP($I487,DATA_Contracts!$A$2:$I$150,3,FALSE),"")</f>
        <v>People's Defense Force</v>
      </c>
      <c r="K487" s="29" t="str">
        <f>IFERROR(VLOOKUP($I487,DATA_Contracts!$A$2:$I$150,7,FALSE),"")</f>
        <v>1. Friendly Neighborhood service</v>
      </c>
      <c r="L487" s="29" t="str">
        <f>IFERROR(VLOOKUP($I487,DATA_Contracts!$A$2:$I$150,8,FALSE),"")</f>
        <v>Political</v>
      </c>
      <c r="M487" s="29" t="str">
        <f>IFERROR(VLOOKUP($I487,DATA_Contracts!$A$2:$I$81,9,FALSE),"")</f>
        <v>Thor</v>
      </c>
      <c r="N487" s="23">
        <f t="shared" ca="1" si="86"/>
        <v>15</v>
      </c>
      <c r="O487" s="15">
        <f ca="1">DATA[[#This Row],[Revenue Plan]]*(RANDBETWEEN(5,50)/100)</f>
        <v>4.8</v>
      </c>
      <c r="P487" s="29">
        <f t="shared" ca="1" si="89"/>
        <v>0.32</v>
      </c>
      <c r="Q487" s="24"/>
      <c r="R487" s="24"/>
      <c r="S487" s="29">
        <f t="shared" si="90"/>
        <v>0</v>
      </c>
      <c r="T487" s="29">
        <f t="shared" ca="1" si="91"/>
        <v>-15</v>
      </c>
      <c r="U487" s="29">
        <f t="shared" ca="1" si="92"/>
        <v>-4.8</v>
      </c>
    </row>
    <row r="488" spans="1:21" x14ac:dyDescent="0.25">
      <c r="A488" s="29" t="str">
        <f>_xlfn.SWITCH('Landing View'!$I$2,$F$1,F488,$K$1,K488,$L$1,L488,$M$1,M488)</f>
        <v>Thor</v>
      </c>
      <c r="B488" s="24" t="s">
        <v>13</v>
      </c>
      <c r="C488" s="25">
        <v>44593</v>
      </c>
      <c r="D488" s="23">
        <f>IFERROR(VLOOKUP($I488,DATA_Contracts!$A$2:$I$150,4,FALSE),"")</f>
        <v>10051562</v>
      </c>
      <c r="E488" s="23" t="str">
        <f>IFERROR(VLOOKUP($I488,DATA_Contracts!$A$2:$I$150,5,FALSE),"")</f>
        <v>EU Government</v>
      </c>
      <c r="F488" s="23" t="str">
        <f>IFERROR(VLOOKUP($I488,DATA_Contracts!$A$2:$I$150,6,FALSE),"")</f>
        <v>Europe</v>
      </c>
      <c r="G488" s="29">
        <f>IFERROR(VLOOKUP($I488,DATA_Contracts!$A$2:$I$150,2,FALSE),"")</f>
        <v>940251254</v>
      </c>
      <c r="H488" s="29" t="str">
        <f>IFERROR(VLOOKUP($I488,DATA_Contracts!$A$2:$I$150,3,FALSE),"")</f>
        <v>Crazy Eight</v>
      </c>
      <c r="I488" s="24">
        <v>940251254</v>
      </c>
      <c r="J488" s="29" t="str">
        <f>IFERROR(VLOOKUP($I488,DATA_Contracts!$A$2:$I$150,3,FALSE),"")</f>
        <v>Crazy Eight</v>
      </c>
      <c r="K488" s="29" t="str">
        <f>IFERROR(VLOOKUP($I488,DATA_Contracts!$A$2:$I$150,7,FALSE),"")</f>
        <v>1. Friendly Neighborhood service</v>
      </c>
      <c r="L488" s="29" t="str">
        <f>IFERROR(VLOOKUP($I488,DATA_Contracts!$A$2:$I$150,8,FALSE),"")</f>
        <v>Political</v>
      </c>
      <c r="M488" s="29" t="str">
        <f>IFERROR(VLOOKUP($I488,DATA_Contracts!$A$2:$I$81,9,FALSE),"")</f>
        <v>Thor</v>
      </c>
      <c r="N488" s="23">
        <f t="shared" ca="1" si="86"/>
        <v>10</v>
      </c>
      <c r="O488" s="15">
        <f ca="1">DATA[[#This Row],[Revenue Plan]]*(RANDBETWEEN(5,50)/100)</f>
        <v>2.6</v>
      </c>
      <c r="P488" s="29">
        <f t="shared" ca="1" si="89"/>
        <v>0.26</v>
      </c>
      <c r="Q488" s="24"/>
      <c r="R488" s="24"/>
      <c r="S488" s="29">
        <f t="shared" si="90"/>
        <v>0</v>
      </c>
      <c r="T488" s="29">
        <f t="shared" ca="1" si="91"/>
        <v>-10</v>
      </c>
      <c r="U488" s="29">
        <f t="shared" ca="1" si="92"/>
        <v>-2.6</v>
      </c>
    </row>
    <row r="489" spans="1:21" x14ac:dyDescent="0.25">
      <c r="A489" s="29" t="str">
        <f>_xlfn.SWITCH('Landing View'!$I$2,$F$1,F489,$K$1,K489,$L$1,L489,$M$1,M489)</f>
        <v>Captain America</v>
      </c>
      <c r="B489" s="24" t="s">
        <v>13</v>
      </c>
      <c r="C489" s="25">
        <v>44593</v>
      </c>
      <c r="D489" s="23">
        <f>IFERROR(VLOOKUP($I489,DATA_Contracts!$A$2:$I$150,4,FALSE),"")</f>
        <v>7847054</v>
      </c>
      <c r="E489" s="23" t="str">
        <f>IFERROR(VLOOKUP($I489,DATA_Contracts!$A$2:$I$150,5,FALSE),"")</f>
        <v>Public Organization</v>
      </c>
      <c r="F489" s="23" t="str">
        <f>IFERROR(VLOOKUP($I489,DATA_Contracts!$A$2:$I$150,6,FALSE),"")</f>
        <v>Organization</v>
      </c>
      <c r="G489" s="29">
        <f>IFERROR(VLOOKUP($I489,DATA_Contracts!$A$2:$I$150,2,FALSE),"")</f>
        <v>940260590</v>
      </c>
      <c r="H489" s="29" t="str">
        <f>IFERROR(VLOOKUP($I489,DATA_Contracts!$A$2:$I$150,3,FALSE),"")</f>
        <v>The Hellbent</v>
      </c>
      <c r="I489" s="24">
        <v>940260590</v>
      </c>
      <c r="J489" s="29" t="str">
        <f>IFERROR(VLOOKUP($I489,DATA_Contracts!$A$2:$I$150,3,FALSE),"")</f>
        <v>The Hellbent</v>
      </c>
      <c r="K489" s="29" t="str">
        <f>IFERROR(VLOOKUP($I489,DATA_Contracts!$A$2:$I$150,7,FALSE),"")</f>
        <v>2. World Security</v>
      </c>
      <c r="L489" s="29" t="str">
        <f>IFERROR(VLOOKUP($I489,DATA_Contracts!$A$2:$I$150,8,FALSE),"")</f>
        <v>Security</v>
      </c>
      <c r="M489" s="29" t="str">
        <f>IFERROR(VLOOKUP($I489,DATA_Contracts!$A$2:$I$81,9,FALSE),"")</f>
        <v>Captain America</v>
      </c>
      <c r="N489" s="23">
        <f t="shared" ca="1" si="86"/>
        <v>9</v>
      </c>
      <c r="O489" s="15">
        <f ca="1">DATA[[#This Row],[Revenue Plan]]*(RANDBETWEEN(5,50)/100)</f>
        <v>2.61</v>
      </c>
      <c r="P489" s="29">
        <f t="shared" ca="1" si="89"/>
        <v>0.28999999999999998</v>
      </c>
      <c r="Q489" s="24"/>
      <c r="R489" s="24"/>
      <c r="S489" s="29">
        <f t="shared" si="90"/>
        <v>0</v>
      </c>
      <c r="T489" s="29">
        <f t="shared" ca="1" si="91"/>
        <v>-9</v>
      </c>
      <c r="U489" s="29">
        <f t="shared" ca="1" si="92"/>
        <v>-2.61</v>
      </c>
    </row>
    <row r="490" spans="1:21" x14ac:dyDescent="0.25">
      <c r="A490" s="29" t="str">
        <f>_xlfn.SWITCH('Landing View'!$I$2,$F$1,F490,$K$1,K490,$L$1,L490,$M$1,M490)</f>
        <v>Captain America</v>
      </c>
      <c r="B490" s="24" t="s">
        <v>13</v>
      </c>
      <c r="C490" s="25">
        <v>44593</v>
      </c>
      <c r="D490" s="23">
        <f>IFERROR(VLOOKUP($I490,DATA_Contracts!$A$2:$I$150,4,FALSE),"")</f>
        <v>10051562</v>
      </c>
      <c r="E490" s="23" t="str">
        <f>IFERROR(VLOOKUP($I490,DATA_Contracts!$A$2:$I$150,5,FALSE),"")</f>
        <v>EU Government</v>
      </c>
      <c r="F490" s="23" t="str">
        <f>IFERROR(VLOOKUP($I490,DATA_Contracts!$A$2:$I$150,6,FALSE),"")</f>
        <v>Europe</v>
      </c>
      <c r="G490" s="29">
        <f>IFERROR(VLOOKUP($I490,DATA_Contracts!$A$2:$I$150,2,FALSE),"")</f>
        <v>940275849</v>
      </c>
      <c r="H490" s="29" t="str">
        <f>IFERROR(VLOOKUP($I490,DATA_Contracts!$A$2:$I$150,3,FALSE),"")</f>
        <v>Horsemen of Apocalypse</v>
      </c>
      <c r="I490" s="24">
        <v>940275849</v>
      </c>
      <c r="J490" s="29" t="str">
        <f>IFERROR(VLOOKUP($I490,DATA_Contracts!$A$2:$I$150,3,FALSE),"")</f>
        <v>Horsemen of Apocalypse</v>
      </c>
      <c r="K490" s="29" t="str">
        <f>IFERROR(VLOOKUP($I490,DATA_Contracts!$A$2:$I$150,7,FALSE),"")</f>
        <v>1. Friendly Neighborhood service</v>
      </c>
      <c r="L490" s="29" t="str">
        <f>IFERROR(VLOOKUP($I490,DATA_Contracts!$A$2:$I$150,8,FALSE),"")</f>
        <v>Political</v>
      </c>
      <c r="M490" s="29" t="str">
        <f>IFERROR(VLOOKUP($I490,DATA_Contracts!$A$2:$I$81,9,FALSE),"")</f>
        <v>Captain America</v>
      </c>
      <c r="N490" s="23">
        <f t="shared" ca="1" si="86"/>
        <v>15</v>
      </c>
      <c r="O490" s="15">
        <f ca="1">DATA[[#This Row],[Revenue Plan]]*(RANDBETWEEN(5,50)/100)</f>
        <v>4.5</v>
      </c>
      <c r="P490" s="29">
        <f t="shared" ca="1" si="89"/>
        <v>0.3</v>
      </c>
      <c r="Q490" s="24"/>
      <c r="R490" s="24"/>
      <c r="S490" s="29">
        <f t="shared" si="90"/>
        <v>0</v>
      </c>
      <c r="T490" s="29">
        <f t="shared" ca="1" si="91"/>
        <v>-15</v>
      </c>
      <c r="U490" s="29">
        <f t="shared" ca="1" si="92"/>
        <v>-4.5</v>
      </c>
    </row>
    <row r="491" spans="1:21" x14ac:dyDescent="0.25">
      <c r="A491" s="29" t="str">
        <f>_xlfn.SWITCH('Landing View'!$I$2,$F$1,F491,$K$1,K491,$L$1,L491,$M$1,M491)</f>
        <v>Captain America</v>
      </c>
      <c r="B491" s="24" t="s">
        <v>13</v>
      </c>
      <c r="C491" s="25">
        <v>44593</v>
      </c>
      <c r="D491" s="23">
        <f>IFERROR(VLOOKUP($I491,DATA_Contracts!$A$2:$I$150,4,FALSE),"")</f>
        <v>10051562</v>
      </c>
      <c r="E491" s="23" t="str">
        <f>IFERROR(VLOOKUP($I491,DATA_Contracts!$A$2:$I$150,5,FALSE),"")</f>
        <v>EU Government</v>
      </c>
      <c r="F491" s="23" t="str">
        <f>IFERROR(VLOOKUP($I491,DATA_Contracts!$A$2:$I$150,6,FALSE),"")</f>
        <v>Europe</v>
      </c>
      <c r="G491" s="29">
        <f>IFERROR(VLOOKUP($I491,DATA_Contracts!$A$2:$I$150,2,FALSE),"")</f>
        <v>940281242</v>
      </c>
      <c r="H491" s="29" t="str">
        <f>IFERROR(VLOOKUP($I491,DATA_Contracts!$A$2:$I$150,3,FALSE),"")</f>
        <v>Eternals</v>
      </c>
      <c r="I491" s="24">
        <v>940281242</v>
      </c>
      <c r="J491" s="29" t="str">
        <f>IFERROR(VLOOKUP($I491,DATA_Contracts!$A$2:$I$150,3,FALSE),"")</f>
        <v>Eternals</v>
      </c>
      <c r="K491" s="29" t="str">
        <f>IFERROR(VLOOKUP($I491,DATA_Contracts!$A$2:$I$150,7,FALSE),"")</f>
        <v>2. World Security</v>
      </c>
      <c r="L491" s="29" t="str">
        <f>IFERROR(VLOOKUP($I491,DATA_Contracts!$A$2:$I$150,8,FALSE),"")</f>
        <v>Security</v>
      </c>
      <c r="M491" s="29" t="str">
        <f>IFERROR(VLOOKUP($I491,DATA_Contracts!$A$2:$I$81,9,FALSE),"")</f>
        <v>Captain America</v>
      </c>
      <c r="N491" s="23">
        <f t="shared" ca="1" si="86"/>
        <v>7</v>
      </c>
      <c r="O491" s="15">
        <f ca="1">DATA[[#This Row],[Revenue Plan]]*(RANDBETWEEN(5,50)/100)</f>
        <v>2.73</v>
      </c>
      <c r="P491" s="29">
        <f t="shared" ca="1" si="89"/>
        <v>0.39</v>
      </c>
      <c r="Q491" s="24"/>
      <c r="R491" s="24"/>
      <c r="S491" s="29">
        <f t="shared" si="90"/>
        <v>0</v>
      </c>
      <c r="T491" s="29">
        <f t="shared" ca="1" si="91"/>
        <v>-7</v>
      </c>
      <c r="U491" s="29">
        <f t="shared" ca="1" si="92"/>
        <v>-2.73</v>
      </c>
    </row>
    <row r="492" spans="1:21" x14ac:dyDescent="0.25">
      <c r="A492" s="29" t="str">
        <f>_xlfn.SWITCH('Landing View'!$I$2,$F$1,F492,$K$1,K492,$L$1,L492,$M$1,M492)</f>
        <v>Winter Soldier</v>
      </c>
      <c r="B492" s="24" t="s">
        <v>13</v>
      </c>
      <c r="C492" s="25">
        <v>44593</v>
      </c>
      <c r="D492" s="23">
        <f>IFERROR(VLOOKUP($I492,DATA_Contracts!$A$2:$I$150,4,FALSE),"")</f>
        <v>7951124</v>
      </c>
      <c r="E492" s="23" t="str">
        <f>IFERROR(VLOOKUP($I492,DATA_Contracts!$A$2:$I$150,5,FALSE),"")</f>
        <v>Secret Organizations</v>
      </c>
      <c r="F492" s="23" t="str">
        <f>IFERROR(VLOOKUP($I492,DATA_Contracts!$A$2:$I$150,6,FALSE),"")</f>
        <v>Organization</v>
      </c>
      <c r="G492" s="29">
        <f>IFERROR(VLOOKUP($I492,DATA_Contracts!$A$2:$I$150,2,FALSE),"")</f>
        <v>940292366</v>
      </c>
      <c r="H492" s="29" t="str">
        <f>IFERROR(VLOOKUP($I492,DATA_Contracts!$A$2:$I$150,3,FALSE),"")</f>
        <v>Special Executive</v>
      </c>
      <c r="I492" s="24">
        <v>940292366</v>
      </c>
      <c r="J492" s="29" t="str">
        <f>IFERROR(VLOOKUP($I492,DATA_Contracts!$A$2:$I$150,3,FALSE),"")</f>
        <v>Special Executive</v>
      </c>
      <c r="K492" s="29" t="str">
        <f>IFERROR(VLOOKUP($I492,DATA_Contracts!$A$2:$I$150,7,FALSE),"")</f>
        <v>5. Offensive Services</v>
      </c>
      <c r="L492" s="29" t="str">
        <f>IFERROR(VLOOKUP($I492,DATA_Contracts!$A$2:$I$150,8,FALSE),"")</f>
        <v>Political</v>
      </c>
      <c r="M492" s="29" t="str">
        <f>IFERROR(VLOOKUP($I492,DATA_Contracts!$A$2:$I$81,9,FALSE),"")</f>
        <v>Winter Soldier</v>
      </c>
      <c r="N492" s="23">
        <f t="shared" ca="1" si="86"/>
        <v>31</v>
      </c>
      <c r="O492" s="15">
        <f ca="1">DATA[[#This Row],[Revenue Plan]]*(RANDBETWEEN(5,50)/100)</f>
        <v>12.09</v>
      </c>
      <c r="P492" s="29">
        <f t="shared" ca="1" si="89"/>
        <v>0.39</v>
      </c>
      <c r="Q492" s="24"/>
      <c r="R492" s="24"/>
      <c r="S492" s="29">
        <f t="shared" si="90"/>
        <v>0</v>
      </c>
      <c r="T492" s="29">
        <f t="shared" ca="1" si="91"/>
        <v>-31</v>
      </c>
      <c r="U492" s="29">
        <f t="shared" ca="1" si="92"/>
        <v>-12.09</v>
      </c>
    </row>
    <row r="493" spans="1:21" x14ac:dyDescent="0.25">
      <c r="A493" s="29" t="str">
        <f>_xlfn.SWITCH('Landing View'!$I$2,$F$1,F493,$K$1,K493,$L$1,L493,$M$1,M493)</f>
        <v>Vision</v>
      </c>
      <c r="B493" s="24" t="s">
        <v>13</v>
      </c>
      <c r="C493" s="25">
        <v>44593</v>
      </c>
      <c r="D493" s="23">
        <f>IFERROR(VLOOKUP($I493,DATA_Contracts!$A$2:$I$150,4,FALSE),"")</f>
        <v>13605106</v>
      </c>
      <c r="E493" s="23" t="str">
        <f>IFERROR(VLOOKUP($I493,DATA_Contracts!$A$2:$I$150,5,FALSE),"")</f>
        <v>US Government</v>
      </c>
      <c r="F493" s="23" t="str">
        <f>IFERROR(VLOOKUP($I493,DATA_Contracts!$A$2:$I$150,6,FALSE),"")</f>
        <v>Government</v>
      </c>
      <c r="G493" s="29">
        <f>IFERROR(VLOOKUP($I493,DATA_Contracts!$A$2:$I$150,2,FALSE),"")</f>
        <v>940294522</v>
      </c>
      <c r="H493" s="29" t="str">
        <f>IFERROR(VLOOKUP($I493,DATA_Contracts!$A$2:$I$150,3,FALSE),"")</f>
        <v>Legion Of Galactic Guardians 2099 (Amalgam Comics)</v>
      </c>
      <c r="I493" s="24">
        <v>940294522</v>
      </c>
      <c r="J493" s="29" t="str">
        <f>IFERROR(VLOOKUP($I493,DATA_Contracts!$A$2:$I$150,3,FALSE),"")</f>
        <v>Legion Of Galactic Guardians 2099 (Amalgam Comics)</v>
      </c>
      <c r="K493" s="29" t="str">
        <f>IFERROR(VLOOKUP($I493,DATA_Contracts!$A$2:$I$150,7,FALSE),"")</f>
        <v>3. Dethrone tyranny</v>
      </c>
      <c r="L493" s="29" t="str">
        <f>IFERROR(VLOOKUP($I493,DATA_Contracts!$A$2:$I$150,8,FALSE),"")</f>
        <v>Political</v>
      </c>
      <c r="M493" s="29" t="str">
        <f>IFERROR(VLOOKUP($I493,DATA_Contracts!$A$2:$I$81,9,FALSE),"")</f>
        <v>Vision</v>
      </c>
      <c r="N493" s="23">
        <f t="shared" ca="1" si="86"/>
        <v>15</v>
      </c>
      <c r="O493" s="15">
        <f ca="1">DATA[[#This Row],[Revenue Plan]]*(RANDBETWEEN(5,50)/100)</f>
        <v>6.1499999999999995</v>
      </c>
      <c r="P493" s="29">
        <f t="shared" ca="1" si="89"/>
        <v>0.41</v>
      </c>
      <c r="Q493" s="24"/>
      <c r="R493" s="24"/>
      <c r="S493" s="29">
        <f t="shared" si="90"/>
        <v>0</v>
      </c>
      <c r="T493" s="29">
        <f t="shared" ca="1" si="91"/>
        <v>-15</v>
      </c>
      <c r="U493" s="29">
        <f t="shared" ca="1" si="92"/>
        <v>-6.1499999999999995</v>
      </c>
    </row>
    <row r="494" spans="1:21" x14ac:dyDescent="0.25">
      <c r="A494" s="29" t="str">
        <f>_xlfn.SWITCH('Landing View'!$I$2,$F$1,F494,$K$1,K494,$L$1,L494,$M$1,M494)</f>
        <v>Hawkeye</v>
      </c>
      <c r="B494" s="24" t="s">
        <v>13</v>
      </c>
      <c r="C494" s="25">
        <v>44593</v>
      </c>
      <c r="D494" s="23">
        <f>IFERROR(VLOOKUP($I494,DATA_Contracts!$A$2:$I$150,4,FALSE),"")</f>
        <v>7951124</v>
      </c>
      <c r="E494" s="23" t="str">
        <f>IFERROR(VLOOKUP($I494,DATA_Contracts!$A$2:$I$150,5,FALSE),"")</f>
        <v>Secret Organizations</v>
      </c>
      <c r="F494" s="23" t="str">
        <f>IFERROR(VLOOKUP($I494,DATA_Contracts!$A$2:$I$150,6,FALSE),"")</f>
        <v>Organization</v>
      </c>
      <c r="G494" s="29">
        <f>IFERROR(VLOOKUP($I494,DATA_Contracts!$A$2:$I$150,2,FALSE),"")</f>
        <v>940295318</v>
      </c>
      <c r="H494" s="29" t="str">
        <f>IFERROR(VLOOKUP($I494,DATA_Contracts!$A$2:$I$150,3,FALSE),"")</f>
        <v>Contingency</v>
      </c>
      <c r="I494" s="24">
        <v>940295318</v>
      </c>
      <c r="J494" s="29" t="str">
        <f>IFERROR(VLOOKUP($I494,DATA_Contracts!$A$2:$I$150,3,FALSE),"")</f>
        <v>Contingency</v>
      </c>
      <c r="K494" s="29" t="str">
        <f>IFERROR(VLOOKUP($I494,DATA_Contracts!$A$2:$I$150,7,FALSE),"")</f>
        <v>4. Defensive Services</v>
      </c>
      <c r="L494" s="29" t="str">
        <f>IFERROR(VLOOKUP($I494,DATA_Contracts!$A$2:$I$150,8,FALSE),"")</f>
        <v>Security</v>
      </c>
      <c r="M494" s="29" t="str">
        <f>IFERROR(VLOOKUP($I494,DATA_Contracts!$A$2:$I$81,9,FALSE),"")</f>
        <v>Hawkeye</v>
      </c>
      <c r="N494" s="23">
        <f t="shared" ca="1" si="86"/>
        <v>10</v>
      </c>
      <c r="O494" s="15">
        <f ca="1">DATA[[#This Row],[Revenue Plan]]*(RANDBETWEEN(5,50)/100)</f>
        <v>1.6</v>
      </c>
      <c r="P494" s="29">
        <f t="shared" ca="1" si="89"/>
        <v>0.16</v>
      </c>
      <c r="Q494" s="24"/>
      <c r="R494" s="24"/>
      <c r="S494" s="29">
        <f t="shared" si="90"/>
        <v>0</v>
      </c>
      <c r="T494" s="29">
        <f t="shared" ca="1" si="91"/>
        <v>-10</v>
      </c>
      <c r="U494" s="29">
        <f t="shared" ca="1" si="92"/>
        <v>-1.6</v>
      </c>
    </row>
    <row r="495" spans="1:21" x14ac:dyDescent="0.25">
      <c r="A495" s="29" t="str">
        <f>_xlfn.SWITCH('Landing View'!$I$2,$F$1,F495,$K$1,K495,$L$1,L495,$M$1,M495)</f>
        <v>Iron Man</v>
      </c>
      <c r="B495" s="24" t="s">
        <v>13</v>
      </c>
      <c r="C495" s="25">
        <v>44593</v>
      </c>
      <c r="D495" s="23">
        <f>IFERROR(VLOOKUP($I495,DATA_Contracts!$A$2:$I$150,4,FALSE),"")</f>
        <v>7951124</v>
      </c>
      <c r="E495" s="23" t="str">
        <f>IFERROR(VLOOKUP($I495,DATA_Contracts!$A$2:$I$150,5,FALSE),"")</f>
        <v>Secret Organizations</v>
      </c>
      <c r="F495" s="23" t="str">
        <f>IFERROR(VLOOKUP($I495,DATA_Contracts!$A$2:$I$150,6,FALSE),"")</f>
        <v>Organization</v>
      </c>
      <c r="G495" s="29">
        <f>IFERROR(VLOOKUP($I495,DATA_Contracts!$A$2:$I$150,2,FALSE),"")</f>
        <v>940302138</v>
      </c>
      <c r="H495" s="29" t="str">
        <f>IFERROR(VLOOKUP($I495,DATA_Contracts!$A$2:$I$150,3,FALSE),"")</f>
        <v>O-Force</v>
      </c>
      <c r="I495" s="24">
        <v>940302138</v>
      </c>
      <c r="J495" s="29" t="str">
        <f>IFERROR(VLOOKUP($I495,DATA_Contracts!$A$2:$I$150,3,FALSE),"")</f>
        <v>O-Force</v>
      </c>
      <c r="K495" s="29" t="str">
        <f>IFERROR(VLOOKUP($I495,DATA_Contracts!$A$2:$I$150,7,FALSE),"")</f>
        <v>5. Offensive Services</v>
      </c>
      <c r="L495" s="29" t="str">
        <f>IFERROR(VLOOKUP($I495,DATA_Contracts!$A$2:$I$150,8,FALSE),"")</f>
        <v>Political</v>
      </c>
      <c r="M495" s="29" t="str">
        <f>IFERROR(VLOOKUP($I495,DATA_Contracts!$A$2:$I$81,9,FALSE),"")</f>
        <v>Iron Man</v>
      </c>
      <c r="N495" s="23">
        <f t="shared" ca="1" si="86"/>
        <v>5</v>
      </c>
      <c r="O495" s="15">
        <f ca="1">DATA[[#This Row],[Revenue Plan]]*(RANDBETWEEN(5,50)/100)</f>
        <v>1.05</v>
      </c>
      <c r="P495" s="29">
        <f t="shared" ca="1" si="89"/>
        <v>0.21000000000000002</v>
      </c>
      <c r="Q495" s="24"/>
      <c r="R495" s="24"/>
      <c r="S495" s="29">
        <f t="shared" si="90"/>
        <v>0</v>
      </c>
      <c r="T495" s="29">
        <f t="shared" ca="1" si="91"/>
        <v>-5</v>
      </c>
      <c r="U495" s="29">
        <f t="shared" ca="1" si="92"/>
        <v>-1.05</v>
      </c>
    </row>
    <row r="496" spans="1:21" x14ac:dyDescent="0.25">
      <c r="A496" s="29" t="str">
        <f>_xlfn.SWITCH('Landing View'!$I$2,$F$1,F496,$K$1,K496,$L$1,L496,$M$1,M496)</f>
        <v>Captain America</v>
      </c>
      <c r="B496" s="24" t="s">
        <v>13</v>
      </c>
      <c r="C496" s="25">
        <v>44593</v>
      </c>
      <c r="D496" s="23">
        <f>IFERROR(VLOOKUP($I496,DATA_Contracts!$A$2:$I$150,4,FALSE),"")</f>
        <v>20028782</v>
      </c>
      <c r="E496" s="23" t="str">
        <f>IFERROR(VLOOKUP($I496,DATA_Contracts!$A$2:$I$150,5,FALSE),"")</f>
        <v>Earth Civilians</v>
      </c>
      <c r="F496" s="23" t="str">
        <f>IFERROR(VLOOKUP($I496,DATA_Contracts!$A$2:$I$150,6,FALSE),"")</f>
        <v>Civilians</v>
      </c>
      <c r="G496" s="29">
        <f>IFERROR(VLOOKUP($I496,DATA_Contracts!$A$2:$I$150,2,FALSE),"")</f>
        <v>940314049</v>
      </c>
      <c r="H496" s="29" t="str">
        <f>IFERROR(VLOOKUP($I496,DATA_Contracts!$A$2:$I$150,3,FALSE),"")</f>
        <v>The Spinsterhood</v>
      </c>
      <c r="I496" s="24">
        <v>940314049</v>
      </c>
      <c r="J496" s="29" t="str">
        <f>IFERROR(VLOOKUP($I496,DATA_Contracts!$A$2:$I$150,3,FALSE),"")</f>
        <v>The Spinsterhood</v>
      </c>
      <c r="K496" s="29" t="str">
        <f>IFERROR(VLOOKUP($I496,DATA_Contracts!$A$2:$I$150,7,FALSE),"")</f>
        <v>2. World Security</v>
      </c>
      <c r="L496" s="29" t="str">
        <f>IFERROR(VLOOKUP($I496,DATA_Contracts!$A$2:$I$150,8,FALSE),"")</f>
        <v>Security</v>
      </c>
      <c r="M496" s="29" t="str">
        <f>IFERROR(VLOOKUP($I496,DATA_Contracts!$A$2:$I$81,9,FALSE),"")</f>
        <v>Captain America</v>
      </c>
      <c r="N496" s="23">
        <f t="shared" ca="1" si="86"/>
        <v>11</v>
      </c>
      <c r="O496" s="15">
        <f ca="1">DATA[[#This Row],[Revenue Plan]]*(RANDBETWEEN(5,50)/100)</f>
        <v>2.31</v>
      </c>
      <c r="P496" s="29">
        <f t="shared" ca="1" si="89"/>
        <v>0.21</v>
      </c>
      <c r="Q496" s="24"/>
      <c r="R496" s="24"/>
      <c r="S496" s="29">
        <f t="shared" si="90"/>
        <v>0</v>
      </c>
      <c r="T496" s="29">
        <f t="shared" ca="1" si="91"/>
        <v>-11</v>
      </c>
      <c r="U496" s="29">
        <f t="shared" ca="1" si="92"/>
        <v>-2.31</v>
      </c>
    </row>
    <row r="497" spans="1:21" x14ac:dyDescent="0.25">
      <c r="A497" s="29" t="str">
        <f>_xlfn.SWITCH('Landing View'!$I$2,$F$1,F497,$K$1,K497,$L$1,L497,$M$1,M497)</f>
        <v>Iron Man</v>
      </c>
      <c r="B497" s="24" t="s">
        <v>13</v>
      </c>
      <c r="C497" s="25">
        <v>44593</v>
      </c>
      <c r="D497" s="23">
        <f>IFERROR(VLOOKUP($I497,DATA_Contracts!$A$2:$I$150,4,FALSE),"")</f>
        <v>7847054</v>
      </c>
      <c r="E497" s="23" t="str">
        <f>IFERROR(VLOOKUP($I497,DATA_Contracts!$A$2:$I$150,5,FALSE),"")</f>
        <v>Public Organization</v>
      </c>
      <c r="F497" s="23" t="str">
        <f>IFERROR(VLOOKUP($I497,DATA_Contracts!$A$2:$I$150,6,FALSE),"")</f>
        <v>Organization</v>
      </c>
      <c r="G497" s="29">
        <f>IFERROR(VLOOKUP($I497,DATA_Contracts!$A$2:$I$150,2,FALSE),"")</f>
        <v>940314050</v>
      </c>
      <c r="H497" s="29" t="str">
        <f>IFERROR(VLOOKUP($I497,DATA_Contracts!$A$2:$I$150,3,FALSE),"")</f>
        <v>Future Foundation</v>
      </c>
      <c r="I497" s="24">
        <v>940314050</v>
      </c>
      <c r="J497" s="29" t="str">
        <f>IFERROR(VLOOKUP($I497,DATA_Contracts!$A$2:$I$150,3,FALSE),"")</f>
        <v>Future Foundation</v>
      </c>
      <c r="K497" s="29" t="str">
        <f>IFERROR(VLOOKUP($I497,DATA_Contracts!$A$2:$I$150,7,FALSE),"")</f>
        <v>2. World Security</v>
      </c>
      <c r="L497" s="29" t="str">
        <f>IFERROR(VLOOKUP($I497,DATA_Contracts!$A$2:$I$150,8,FALSE),"")</f>
        <v>Security</v>
      </c>
      <c r="M497" s="29" t="str">
        <f>IFERROR(VLOOKUP($I497,DATA_Contracts!$A$2:$I$81,9,FALSE),"")</f>
        <v>Iron Man</v>
      </c>
      <c r="N497" s="23">
        <f t="shared" ref="N497:N522" ca="1" si="93">RANDBETWEEN(5,35)</f>
        <v>28</v>
      </c>
      <c r="O497" s="15">
        <f ca="1">DATA[[#This Row],[Revenue Plan]]*(RANDBETWEEN(5,50)/100)</f>
        <v>7.5600000000000005</v>
      </c>
      <c r="P497" s="29">
        <f t="shared" ca="1" si="89"/>
        <v>0.27</v>
      </c>
      <c r="Q497" s="24"/>
      <c r="R497" s="24"/>
      <c r="S497" s="29">
        <f t="shared" si="90"/>
        <v>0</v>
      </c>
      <c r="T497" s="29">
        <f t="shared" ca="1" si="91"/>
        <v>-28</v>
      </c>
      <c r="U497" s="29">
        <f t="shared" ca="1" si="92"/>
        <v>-7.5600000000000005</v>
      </c>
    </row>
    <row r="498" spans="1:21" x14ac:dyDescent="0.25">
      <c r="A498" s="29" t="str">
        <f>_xlfn.SWITCH('Landing View'!$I$2,$F$1,F498,$K$1,K498,$L$1,L498,$M$1,M498)</f>
        <v>Iron Man</v>
      </c>
      <c r="B498" s="24" t="s">
        <v>13</v>
      </c>
      <c r="C498" s="25">
        <v>44593</v>
      </c>
      <c r="D498" s="23">
        <f>IFERROR(VLOOKUP($I498,DATA_Contracts!$A$2:$I$150,4,FALSE),"")</f>
        <v>20028782</v>
      </c>
      <c r="E498" s="23" t="str">
        <f>IFERROR(VLOOKUP($I498,DATA_Contracts!$A$2:$I$150,5,FALSE),"")</f>
        <v>Earth Civilians</v>
      </c>
      <c r="F498" s="23" t="str">
        <f>IFERROR(VLOOKUP($I498,DATA_Contracts!$A$2:$I$150,6,FALSE),"")</f>
        <v>Civilians</v>
      </c>
      <c r="G498" s="29">
        <f>IFERROR(VLOOKUP($I498,DATA_Contracts!$A$2:$I$150,2,FALSE),"")</f>
        <v>940314053</v>
      </c>
      <c r="H498" s="29" t="str">
        <f>IFERROR(VLOOKUP($I498,DATA_Contracts!$A$2:$I$150,3,FALSE),"")</f>
        <v>League of Losers</v>
      </c>
      <c r="I498" s="24">
        <v>940314053</v>
      </c>
      <c r="J498" s="29" t="str">
        <f>IFERROR(VLOOKUP($I498,DATA_Contracts!$A$2:$I$150,3,FALSE),"")</f>
        <v>League of Losers</v>
      </c>
      <c r="K498" s="29" t="str">
        <f>IFERROR(VLOOKUP($I498,DATA_Contracts!$A$2:$I$150,7,FALSE),"")</f>
        <v>2. World Security</v>
      </c>
      <c r="L498" s="29" t="str">
        <f>IFERROR(VLOOKUP($I498,DATA_Contracts!$A$2:$I$150,8,FALSE),"")</f>
        <v>Security</v>
      </c>
      <c r="M498" s="29" t="str">
        <f>IFERROR(VLOOKUP($I498,DATA_Contracts!$A$2:$I$81,9,FALSE),"")</f>
        <v>Iron Man</v>
      </c>
      <c r="N498" s="23">
        <f t="shared" ca="1" si="93"/>
        <v>20</v>
      </c>
      <c r="O498" s="15">
        <f ca="1">DATA[[#This Row],[Revenue Plan]]*(RANDBETWEEN(5,50)/100)</f>
        <v>10</v>
      </c>
      <c r="P498" s="29">
        <f t="shared" ca="1" si="89"/>
        <v>0.5</v>
      </c>
      <c r="Q498" s="24"/>
      <c r="R498" s="24"/>
      <c r="S498" s="29">
        <f t="shared" si="90"/>
        <v>0</v>
      </c>
      <c r="T498" s="29">
        <f t="shared" ca="1" si="91"/>
        <v>-20</v>
      </c>
      <c r="U498" s="29">
        <f t="shared" ca="1" si="92"/>
        <v>-10</v>
      </c>
    </row>
    <row r="499" spans="1:21" x14ac:dyDescent="0.25">
      <c r="A499" s="29" t="str">
        <f>_xlfn.SWITCH('Landing View'!$I$2,$F$1,F499,$K$1,K499,$L$1,L499,$M$1,M499)</f>
        <v>Captain America</v>
      </c>
      <c r="B499" s="24" t="s">
        <v>13</v>
      </c>
      <c r="C499" s="25">
        <v>44593</v>
      </c>
      <c r="D499" s="23">
        <f>IFERROR(VLOOKUP($I499,DATA_Contracts!$A$2:$I$150,4,FALSE),"")</f>
        <v>7847054</v>
      </c>
      <c r="E499" s="23" t="str">
        <f>IFERROR(VLOOKUP($I499,DATA_Contracts!$A$2:$I$150,5,FALSE),"")</f>
        <v>Public Organization</v>
      </c>
      <c r="F499" s="23" t="str">
        <f>IFERROR(VLOOKUP($I499,DATA_Contracts!$A$2:$I$150,6,FALSE),"")</f>
        <v>Organization</v>
      </c>
      <c r="G499" s="29">
        <f>IFERROR(VLOOKUP($I499,DATA_Contracts!$A$2:$I$150,2,FALSE),"")</f>
        <v>940314339</v>
      </c>
      <c r="H499" s="29" t="str">
        <f>IFERROR(VLOOKUP($I499,DATA_Contracts!$A$2:$I$150,3,FALSE),"")</f>
        <v>Vault</v>
      </c>
      <c r="I499" s="24">
        <v>940314339</v>
      </c>
      <c r="J499" s="29" t="str">
        <f>IFERROR(VLOOKUP($I499,DATA_Contracts!$A$2:$I$150,3,FALSE),"")</f>
        <v>Vault</v>
      </c>
      <c r="K499" s="29" t="str">
        <f>IFERROR(VLOOKUP($I499,DATA_Contracts!$A$2:$I$150,7,FALSE),"")</f>
        <v>2. World Security</v>
      </c>
      <c r="L499" s="29" t="str">
        <f>IFERROR(VLOOKUP($I499,DATA_Contracts!$A$2:$I$150,8,FALSE),"")</f>
        <v>Security</v>
      </c>
      <c r="M499" s="29" t="str">
        <f>IFERROR(VLOOKUP($I499,DATA_Contracts!$A$2:$I$81,9,FALSE),"")</f>
        <v>Captain America</v>
      </c>
      <c r="N499" s="23">
        <f t="shared" ca="1" si="93"/>
        <v>20</v>
      </c>
      <c r="O499" s="15">
        <f ca="1">DATA[[#This Row],[Revenue Plan]]*(RANDBETWEEN(5,50)/100)</f>
        <v>1.2</v>
      </c>
      <c r="P499" s="29">
        <f t="shared" ca="1" si="89"/>
        <v>0.06</v>
      </c>
      <c r="Q499" s="24"/>
      <c r="R499" s="24"/>
      <c r="S499" s="29">
        <f t="shared" si="90"/>
        <v>0</v>
      </c>
      <c r="T499" s="29">
        <f t="shared" ca="1" si="91"/>
        <v>-20</v>
      </c>
      <c r="U499" s="29">
        <f t="shared" ca="1" si="92"/>
        <v>-1.2</v>
      </c>
    </row>
    <row r="500" spans="1:21" x14ac:dyDescent="0.25">
      <c r="A500" s="29" t="str">
        <f>_xlfn.SWITCH('Landing View'!$I$2,$F$1,F500,$K$1,K500,$L$1,L500,$M$1,M500)</f>
        <v>Thor</v>
      </c>
      <c r="B500" s="24" t="s">
        <v>13</v>
      </c>
      <c r="C500" s="25">
        <v>44593</v>
      </c>
      <c r="D500" s="23">
        <f>IFERROR(VLOOKUP($I500,DATA_Contracts!$A$2:$I$150,4,FALSE),"")</f>
        <v>7951124</v>
      </c>
      <c r="E500" s="23" t="str">
        <f>IFERROR(VLOOKUP($I500,DATA_Contracts!$A$2:$I$150,5,FALSE),"")</f>
        <v>Secret Organizations</v>
      </c>
      <c r="F500" s="23" t="str">
        <f>IFERROR(VLOOKUP($I500,DATA_Contracts!$A$2:$I$150,6,FALSE),"")</f>
        <v>Organization</v>
      </c>
      <c r="G500" s="29">
        <f>IFERROR(VLOOKUP($I500,DATA_Contracts!$A$2:$I$150,2,FALSE),"")</f>
        <v>940323130</v>
      </c>
      <c r="H500" s="29" t="str">
        <f>IFERROR(VLOOKUP($I500,DATA_Contracts!$A$2:$I$150,3,FALSE),"")</f>
        <v>Squadron Supreme</v>
      </c>
      <c r="I500" s="24">
        <v>940323130</v>
      </c>
      <c r="J500" s="29" t="str">
        <f>IFERROR(VLOOKUP($I500,DATA_Contracts!$A$2:$I$150,3,FALSE),"")</f>
        <v>Squadron Supreme</v>
      </c>
      <c r="K500" s="29" t="str">
        <f>IFERROR(VLOOKUP($I500,DATA_Contracts!$A$2:$I$150,7,FALSE),"")</f>
        <v>1. Friendly Neighborhood service</v>
      </c>
      <c r="L500" s="29" t="str">
        <f>IFERROR(VLOOKUP($I500,DATA_Contracts!$A$2:$I$150,8,FALSE),"")</f>
        <v>Political</v>
      </c>
      <c r="M500" s="29" t="str">
        <f>IFERROR(VLOOKUP($I500,DATA_Contracts!$A$2:$I$81,9,FALSE),"")</f>
        <v>Thor</v>
      </c>
      <c r="N500" s="23">
        <f t="shared" ca="1" si="93"/>
        <v>5</v>
      </c>
      <c r="O500" s="15">
        <f ca="1">DATA[[#This Row],[Revenue Plan]]*(RANDBETWEEN(5,50)/100)</f>
        <v>0.75</v>
      </c>
      <c r="P500" s="29">
        <f t="shared" ca="1" si="89"/>
        <v>0.15</v>
      </c>
      <c r="Q500" s="24"/>
      <c r="R500" s="24"/>
      <c r="S500" s="29">
        <f t="shared" si="90"/>
        <v>0</v>
      </c>
      <c r="T500" s="29">
        <f t="shared" ca="1" si="91"/>
        <v>-5</v>
      </c>
      <c r="U500" s="29">
        <f t="shared" ca="1" si="92"/>
        <v>-0.75</v>
      </c>
    </row>
    <row r="501" spans="1:21" x14ac:dyDescent="0.25">
      <c r="A501" s="29" t="str">
        <f>_xlfn.SWITCH('Landing View'!$I$2,$F$1,F501,$K$1,K501,$L$1,L501,$M$1,M501)</f>
        <v>Hulk</v>
      </c>
      <c r="B501" s="24" t="s">
        <v>13</v>
      </c>
      <c r="C501" s="25">
        <v>44593</v>
      </c>
      <c r="D501" s="23">
        <f>IFERROR(VLOOKUP($I501,DATA_Contracts!$A$2:$I$150,4,FALSE),"")</f>
        <v>10058140</v>
      </c>
      <c r="E501" s="23" t="str">
        <f>IFERROR(VLOOKUP($I501,DATA_Contracts!$A$2:$I$150,5,FALSE),"")</f>
        <v>EU Government</v>
      </c>
      <c r="F501" s="23" t="str">
        <f>IFERROR(VLOOKUP($I501,DATA_Contracts!$A$2:$I$150,6,FALSE),"")</f>
        <v>Europe</v>
      </c>
      <c r="G501" s="29">
        <f>IFERROR(VLOOKUP($I501,DATA_Contracts!$A$2:$I$150,2,FALSE),"")</f>
        <v>940337336</v>
      </c>
      <c r="H501" s="29" t="str">
        <f>IFERROR(VLOOKUP($I501,DATA_Contracts!$A$2:$I$150,3,FALSE),"")</f>
        <v>Gods</v>
      </c>
      <c r="I501" s="24">
        <v>940324627</v>
      </c>
      <c r="J501" s="29" t="str">
        <f>IFERROR(VLOOKUP($I501,DATA_Contracts!$A$2:$I$150,3,FALSE),"")</f>
        <v>Gods</v>
      </c>
      <c r="K501" s="29" t="str">
        <f>IFERROR(VLOOKUP($I501,DATA_Contracts!$A$2:$I$150,7,FALSE),"")</f>
        <v>4. Defensive Services</v>
      </c>
      <c r="L501" s="29" t="str">
        <f>IFERROR(VLOOKUP($I501,DATA_Contracts!$A$2:$I$150,8,FALSE),"")</f>
        <v>Security</v>
      </c>
      <c r="M501" s="29" t="str">
        <f>IFERROR(VLOOKUP($I501,DATA_Contracts!$A$2:$I$81,9,FALSE),"")</f>
        <v>Hulk</v>
      </c>
      <c r="N501" s="23">
        <f t="shared" ca="1" si="93"/>
        <v>30</v>
      </c>
      <c r="O501" s="15">
        <f ca="1">DATA[[#This Row],[Revenue Plan]]*(RANDBETWEEN(5,50)/100)</f>
        <v>11.4</v>
      </c>
      <c r="P501" s="29">
        <f t="shared" ca="1" si="89"/>
        <v>0.38</v>
      </c>
      <c r="Q501" s="24"/>
      <c r="R501" s="24"/>
      <c r="S501" s="29">
        <f t="shared" si="90"/>
        <v>0</v>
      </c>
      <c r="T501" s="29">
        <f t="shared" ca="1" si="91"/>
        <v>-30</v>
      </c>
      <c r="U501" s="29">
        <f t="shared" ca="1" si="92"/>
        <v>-11.4</v>
      </c>
    </row>
    <row r="502" spans="1:21" x14ac:dyDescent="0.25">
      <c r="A502" s="29" t="str">
        <f>_xlfn.SWITCH('Landing View'!$I$2,$F$1,F502,$K$1,K502,$L$1,L502,$M$1,M502)</f>
        <v>Captain America</v>
      </c>
      <c r="B502" s="24" t="s">
        <v>13</v>
      </c>
      <c r="C502" s="25">
        <v>44593</v>
      </c>
      <c r="D502" s="23">
        <f>IFERROR(VLOOKUP($I502,DATA_Contracts!$A$2:$I$150,4,FALSE),"")</f>
        <v>10051562</v>
      </c>
      <c r="E502" s="23" t="str">
        <f>IFERROR(VLOOKUP($I502,DATA_Contracts!$A$2:$I$150,5,FALSE),"")</f>
        <v>EU Government</v>
      </c>
      <c r="F502" s="23" t="str">
        <f>IFERROR(VLOOKUP($I502,DATA_Contracts!$A$2:$I$150,6,FALSE),"")</f>
        <v>Europe</v>
      </c>
      <c r="G502" s="29">
        <f>IFERROR(VLOOKUP($I502,DATA_Contracts!$A$2:$I$150,2,FALSE),"")</f>
        <v>940327469</v>
      </c>
      <c r="H502" s="29" t="str">
        <f>IFERROR(VLOOKUP($I502,DATA_Contracts!$A$2:$I$150,3,FALSE),"")</f>
        <v>Vanguard</v>
      </c>
      <c r="I502" s="24">
        <v>940327469</v>
      </c>
      <c r="J502" s="29" t="str">
        <f>IFERROR(VLOOKUP($I502,DATA_Contracts!$A$2:$I$150,3,FALSE),"")</f>
        <v>Vanguard</v>
      </c>
      <c r="K502" s="29" t="str">
        <f>IFERROR(VLOOKUP($I502,DATA_Contracts!$A$2:$I$150,7,FALSE),"")</f>
        <v>1. Friendly Neighborhood service</v>
      </c>
      <c r="L502" s="29" t="str">
        <f>IFERROR(VLOOKUP($I502,DATA_Contracts!$A$2:$I$150,8,FALSE),"")</f>
        <v>Political</v>
      </c>
      <c r="M502" s="29" t="str">
        <f>IFERROR(VLOOKUP($I502,DATA_Contracts!$A$2:$I$81,9,FALSE),"")</f>
        <v>Captain America</v>
      </c>
      <c r="N502" s="23">
        <f t="shared" ca="1" si="93"/>
        <v>10</v>
      </c>
      <c r="O502" s="15">
        <f ca="1">DATA[[#This Row],[Revenue Plan]]*(RANDBETWEEN(5,50)/100)</f>
        <v>4.6999999999999993</v>
      </c>
      <c r="P502" s="29">
        <f t="shared" ca="1" si="89"/>
        <v>0.46999999999999992</v>
      </c>
      <c r="Q502" s="24"/>
      <c r="R502" s="24"/>
      <c r="S502" s="29">
        <f t="shared" si="90"/>
        <v>0</v>
      </c>
      <c r="T502" s="29">
        <f t="shared" ca="1" si="91"/>
        <v>-10</v>
      </c>
      <c r="U502" s="29">
        <f t="shared" ca="1" si="92"/>
        <v>-4.6999999999999993</v>
      </c>
    </row>
    <row r="503" spans="1:21" x14ac:dyDescent="0.25">
      <c r="A503" s="29" t="str">
        <f>_xlfn.SWITCH('Landing View'!$I$2,$F$1,F503,$K$1,K503,$L$1,L503,$M$1,M503)</f>
        <v>Wonder Woman</v>
      </c>
      <c r="B503" s="24" t="s">
        <v>13</v>
      </c>
      <c r="C503" s="25">
        <v>44593</v>
      </c>
      <c r="D503" s="23">
        <f>IFERROR(VLOOKUP($I503,DATA_Contracts!$A$2:$I$150,4,FALSE),"")</f>
        <v>7951124</v>
      </c>
      <c r="E503" s="23" t="str">
        <f>IFERROR(VLOOKUP($I503,DATA_Contracts!$A$2:$I$150,5,FALSE),"")</f>
        <v>Secret Organizations</v>
      </c>
      <c r="F503" s="23" t="str">
        <f>IFERROR(VLOOKUP($I503,DATA_Contracts!$A$2:$I$150,6,FALSE),"")</f>
        <v>Organization</v>
      </c>
      <c r="G503" s="29">
        <f>IFERROR(VLOOKUP($I503,DATA_Contracts!$A$2:$I$150,2,FALSE),"")</f>
        <v>940327951</v>
      </c>
      <c r="H503" s="29" t="str">
        <f>IFERROR(VLOOKUP($I503,DATA_Contracts!$A$2:$I$150,3,FALSE),"")</f>
        <v>The Strangers (Ultraverse)</v>
      </c>
      <c r="I503" s="24">
        <v>940327951</v>
      </c>
      <c r="J503" s="29" t="str">
        <f>IFERROR(VLOOKUP($I503,DATA_Contracts!$A$2:$I$150,3,FALSE),"")</f>
        <v>The Strangers (Ultraverse)</v>
      </c>
      <c r="K503" s="29" t="str">
        <f>IFERROR(VLOOKUP($I503,DATA_Contracts!$A$2:$I$150,7,FALSE),"")</f>
        <v>1. Friendly Neighborhood service</v>
      </c>
      <c r="L503" s="29" t="str">
        <f>IFERROR(VLOOKUP($I503,DATA_Contracts!$A$2:$I$150,8,FALSE),"")</f>
        <v>Political</v>
      </c>
      <c r="M503" s="29" t="str">
        <f>IFERROR(VLOOKUP($I503,DATA_Contracts!$A$2:$I$81,9,FALSE),"")</f>
        <v>Wonder Woman</v>
      </c>
      <c r="N503" s="23">
        <f t="shared" ca="1" si="93"/>
        <v>5</v>
      </c>
      <c r="O503" s="15">
        <f ca="1">DATA[[#This Row],[Revenue Plan]]*(RANDBETWEEN(5,50)/100)</f>
        <v>1.9500000000000002</v>
      </c>
      <c r="P503" s="29">
        <f t="shared" ca="1" si="89"/>
        <v>0.39</v>
      </c>
      <c r="Q503" s="24"/>
      <c r="R503" s="24"/>
      <c r="S503" s="29">
        <f t="shared" si="90"/>
        <v>0</v>
      </c>
      <c r="T503" s="29">
        <f t="shared" ca="1" si="91"/>
        <v>-5</v>
      </c>
      <c r="U503" s="29">
        <f t="shared" ca="1" si="92"/>
        <v>-1.9500000000000002</v>
      </c>
    </row>
    <row r="504" spans="1:21" x14ac:dyDescent="0.25">
      <c r="A504" s="29" t="str">
        <f>_xlfn.SWITCH('Landing View'!$I$2,$F$1,F504,$K$1,K504,$L$1,L504,$M$1,M504)</f>
        <v>Black Widow</v>
      </c>
      <c r="B504" s="24" t="s">
        <v>13</v>
      </c>
      <c r="C504" s="25">
        <v>44593</v>
      </c>
      <c r="D504" s="23">
        <f>IFERROR(VLOOKUP($I504,DATA_Contracts!$A$2:$I$150,4,FALSE),"")</f>
        <v>13605106</v>
      </c>
      <c r="E504" s="23" t="str">
        <f>IFERROR(VLOOKUP($I504,DATA_Contracts!$A$2:$I$150,5,FALSE),"")</f>
        <v>US Government</v>
      </c>
      <c r="F504" s="23" t="str">
        <f>IFERROR(VLOOKUP($I504,DATA_Contracts!$A$2:$I$150,6,FALSE),"")</f>
        <v>Government</v>
      </c>
      <c r="G504" s="29">
        <f>IFERROR(VLOOKUP($I504,DATA_Contracts!$A$2:$I$150,2,FALSE),"")</f>
        <v>940330869</v>
      </c>
      <c r="H504" s="29" t="str">
        <f>IFERROR(VLOOKUP($I504,DATA_Contracts!$A$2:$I$150,3,FALSE),"")</f>
        <v>Starforce</v>
      </c>
      <c r="I504" s="24">
        <v>940330869</v>
      </c>
      <c r="J504" s="29" t="str">
        <f>IFERROR(VLOOKUP($I504,DATA_Contracts!$A$2:$I$150,3,FALSE),"")</f>
        <v>Starforce</v>
      </c>
      <c r="K504" s="29" t="str">
        <f>IFERROR(VLOOKUP($I504,DATA_Contracts!$A$2:$I$150,7,FALSE),"")</f>
        <v>3. Dethrone tyranny</v>
      </c>
      <c r="L504" s="29" t="str">
        <f>IFERROR(VLOOKUP($I504,DATA_Contracts!$A$2:$I$150,8,FALSE),"")</f>
        <v>Political</v>
      </c>
      <c r="M504" s="29" t="str">
        <f>IFERROR(VLOOKUP($I504,DATA_Contracts!$A$2:$I$81,9,FALSE),"")</f>
        <v>Black Widow</v>
      </c>
      <c r="N504" s="23">
        <f t="shared" ca="1" si="93"/>
        <v>23</v>
      </c>
      <c r="O504" s="15">
        <f ca="1">DATA[[#This Row],[Revenue Plan]]*(RANDBETWEEN(5,50)/100)</f>
        <v>8.74</v>
      </c>
      <c r="P504" s="29">
        <f t="shared" ca="1" si="89"/>
        <v>0.38</v>
      </c>
      <c r="Q504" s="24"/>
      <c r="R504" s="24"/>
      <c r="S504" s="29">
        <f t="shared" si="90"/>
        <v>0</v>
      </c>
      <c r="T504" s="29">
        <f t="shared" ca="1" si="91"/>
        <v>-23</v>
      </c>
      <c r="U504" s="29">
        <f t="shared" ca="1" si="92"/>
        <v>-8.74</v>
      </c>
    </row>
    <row r="505" spans="1:21" x14ac:dyDescent="0.25">
      <c r="A505" s="29" t="str">
        <f>_xlfn.SWITCH('Landing View'!$I$2,$F$1,F505,$K$1,K505,$L$1,L505,$M$1,M505)</f>
        <v>Captain America</v>
      </c>
      <c r="B505" s="24" t="s">
        <v>13</v>
      </c>
      <c r="C505" s="25">
        <v>44593</v>
      </c>
      <c r="D505" s="23">
        <f>IFERROR(VLOOKUP($I505,DATA_Contracts!$A$2:$I$150,4,FALSE),"")</f>
        <v>20028782</v>
      </c>
      <c r="E505" s="23" t="str">
        <f>IFERROR(VLOOKUP($I505,DATA_Contracts!$A$2:$I$150,5,FALSE),"")</f>
        <v>Earth Civilians</v>
      </c>
      <c r="F505" s="23" t="str">
        <f>IFERROR(VLOOKUP($I505,DATA_Contracts!$A$2:$I$150,6,FALSE),"")</f>
        <v>Civilians</v>
      </c>
      <c r="G505" s="29">
        <f>IFERROR(VLOOKUP($I505,DATA_Contracts!$A$2:$I$150,2,FALSE),"")</f>
        <v>940314339</v>
      </c>
      <c r="H505" s="29" t="str">
        <f>IFERROR(VLOOKUP($I505,DATA_Contracts!$A$2:$I$150,3,FALSE),"")</f>
        <v>Lebeau Clan</v>
      </c>
      <c r="I505" s="24">
        <v>940336783</v>
      </c>
      <c r="J505" s="29" t="str">
        <f>IFERROR(VLOOKUP($I505,DATA_Contracts!$A$2:$I$150,3,FALSE),"")</f>
        <v>Lebeau Clan</v>
      </c>
      <c r="K505" s="29" t="str">
        <f>IFERROR(VLOOKUP($I505,DATA_Contracts!$A$2:$I$150,7,FALSE),"")</f>
        <v>2. World Security</v>
      </c>
      <c r="L505" s="29" t="str">
        <f>IFERROR(VLOOKUP($I505,DATA_Contracts!$A$2:$I$150,8,FALSE),"")</f>
        <v>Security</v>
      </c>
      <c r="M505" s="29" t="str">
        <f>IFERROR(VLOOKUP($I505,DATA_Contracts!$A$2:$I$81,9,FALSE),"")</f>
        <v>Captain America</v>
      </c>
      <c r="N505" s="23">
        <f t="shared" ca="1" si="93"/>
        <v>20</v>
      </c>
      <c r="O505" s="15">
        <f ca="1">DATA[[#This Row],[Revenue Plan]]*(RANDBETWEEN(5,50)/100)</f>
        <v>6</v>
      </c>
      <c r="P505" s="29">
        <f t="shared" ca="1" si="89"/>
        <v>0.3</v>
      </c>
      <c r="Q505" s="24"/>
      <c r="R505" s="24"/>
      <c r="S505" s="29">
        <f t="shared" si="90"/>
        <v>0</v>
      </c>
      <c r="T505" s="29">
        <f t="shared" ca="1" si="91"/>
        <v>-20</v>
      </c>
      <c r="U505" s="29">
        <f t="shared" ca="1" si="92"/>
        <v>-6</v>
      </c>
    </row>
    <row r="506" spans="1:21" x14ac:dyDescent="0.25">
      <c r="A506" s="29" t="str">
        <f>_xlfn.SWITCH('Landing View'!$I$2,$F$1,F506,$K$1,K506,$L$1,L506,$M$1,M506)</f>
        <v>Hulk</v>
      </c>
      <c r="B506" s="24" t="s">
        <v>13</v>
      </c>
      <c r="C506" s="25">
        <v>44593</v>
      </c>
      <c r="D506" s="23">
        <f>IFERROR(VLOOKUP($I506,DATA_Contracts!$A$2:$I$150,4,FALSE),"")</f>
        <v>10051562</v>
      </c>
      <c r="E506" s="23" t="str">
        <f>IFERROR(VLOOKUP($I506,DATA_Contracts!$A$2:$I$150,5,FALSE),"")</f>
        <v>EU Government</v>
      </c>
      <c r="F506" s="23" t="str">
        <f>IFERROR(VLOOKUP($I506,DATA_Contracts!$A$2:$I$150,6,FALSE),"")</f>
        <v>Europe</v>
      </c>
      <c r="G506" s="29">
        <f>IFERROR(VLOOKUP($I506,DATA_Contracts!$A$2:$I$150,2,FALSE),"")</f>
        <v>940337336</v>
      </c>
      <c r="H506" s="29" t="str">
        <f>IFERROR(VLOOKUP($I506,DATA_Contracts!$A$2:$I$150,3,FALSE),"")</f>
        <v>Deviants</v>
      </c>
      <c r="I506" s="24">
        <v>940337336</v>
      </c>
      <c r="J506" s="29" t="str">
        <f>IFERROR(VLOOKUP($I506,DATA_Contracts!$A$2:$I$150,3,FALSE),"")</f>
        <v>Deviants</v>
      </c>
      <c r="K506" s="29" t="str">
        <f>IFERROR(VLOOKUP($I506,DATA_Contracts!$A$2:$I$150,7,FALSE),"")</f>
        <v>4. Defensive Services</v>
      </c>
      <c r="L506" s="29" t="str">
        <f>IFERROR(VLOOKUP($I506,DATA_Contracts!$A$2:$I$150,8,FALSE),"")</f>
        <v>Security</v>
      </c>
      <c r="M506" s="29" t="str">
        <f>IFERROR(VLOOKUP($I506,DATA_Contracts!$A$2:$I$81,9,FALSE),"")</f>
        <v>Hulk</v>
      </c>
      <c r="N506" s="23">
        <f t="shared" ca="1" si="93"/>
        <v>5</v>
      </c>
      <c r="O506" s="15">
        <f ca="1">DATA[[#This Row],[Revenue Plan]]*(RANDBETWEEN(5,50)/100)</f>
        <v>1.45</v>
      </c>
      <c r="P506" s="29">
        <f t="shared" ca="1" si="89"/>
        <v>0.28999999999999998</v>
      </c>
      <c r="Q506" s="24"/>
      <c r="R506" s="24"/>
      <c r="S506" s="29">
        <f t="shared" si="90"/>
        <v>0</v>
      </c>
      <c r="T506" s="29">
        <f t="shared" ca="1" si="91"/>
        <v>-5</v>
      </c>
      <c r="U506" s="29">
        <f t="shared" ca="1" si="92"/>
        <v>-1.45</v>
      </c>
    </row>
    <row r="507" spans="1:21" x14ac:dyDescent="0.25">
      <c r="A507" s="29" t="str">
        <f>_xlfn.SWITCH('Landing View'!$I$2,$F$1,F507,$K$1,K507,$L$1,L507,$M$1,M507)</f>
        <v>Captain America</v>
      </c>
      <c r="B507" s="24" t="s">
        <v>13</v>
      </c>
      <c r="C507" s="25">
        <v>44593</v>
      </c>
      <c r="D507" s="23">
        <f>IFERROR(VLOOKUP($I507,DATA_Contracts!$A$2:$I$150,4,FALSE),"")</f>
        <v>20028782</v>
      </c>
      <c r="E507" s="23" t="str">
        <f>IFERROR(VLOOKUP($I507,DATA_Contracts!$A$2:$I$150,5,FALSE),"")</f>
        <v>Earth Civilians</v>
      </c>
      <c r="F507" s="23" t="str">
        <f>IFERROR(VLOOKUP($I507,DATA_Contracts!$A$2:$I$150,6,FALSE),"")</f>
        <v>Civilians</v>
      </c>
      <c r="G507" s="29">
        <f>IFERROR(VLOOKUP($I507,DATA_Contracts!$A$2:$I$150,2,FALSE),"")</f>
        <v>940314339</v>
      </c>
      <c r="H507" s="29" t="str">
        <f>IFERROR(VLOOKUP($I507,DATA_Contracts!$A$2:$I$150,3,FALSE),"")</f>
        <v>Super-Axis</v>
      </c>
      <c r="I507" s="24">
        <v>940341188</v>
      </c>
      <c r="J507" s="29" t="str">
        <f>IFERROR(VLOOKUP($I507,DATA_Contracts!$A$2:$I$150,3,FALSE),"")</f>
        <v>Super-Axis</v>
      </c>
      <c r="K507" s="29" t="str">
        <f>IFERROR(VLOOKUP($I507,DATA_Contracts!$A$2:$I$150,7,FALSE),"")</f>
        <v>2. World Security</v>
      </c>
      <c r="L507" s="29" t="str">
        <f>IFERROR(VLOOKUP($I507,DATA_Contracts!$A$2:$I$150,8,FALSE),"")</f>
        <v>Security</v>
      </c>
      <c r="M507" s="29" t="str">
        <f>IFERROR(VLOOKUP($I507,DATA_Contracts!$A$2:$I$81,9,FALSE),"")</f>
        <v>Captain America</v>
      </c>
      <c r="N507" s="23">
        <f t="shared" ca="1" si="93"/>
        <v>27</v>
      </c>
      <c r="O507" s="15">
        <f ca="1">DATA[[#This Row],[Revenue Plan]]*(RANDBETWEEN(5,50)/100)</f>
        <v>3.2399999999999998</v>
      </c>
      <c r="P507" s="29">
        <f t="shared" ca="1" si="89"/>
        <v>0.12</v>
      </c>
      <c r="Q507" s="24"/>
      <c r="R507" s="24"/>
      <c r="S507" s="29">
        <f t="shared" si="90"/>
        <v>0</v>
      </c>
      <c r="T507" s="29">
        <f t="shared" ca="1" si="91"/>
        <v>-27</v>
      </c>
      <c r="U507" s="29">
        <f t="shared" ca="1" si="92"/>
        <v>-3.2399999999999998</v>
      </c>
    </row>
    <row r="508" spans="1:21" x14ac:dyDescent="0.25">
      <c r="A508" s="29" t="str">
        <f>_xlfn.SWITCH('Landing View'!$I$2,$F$1,F508,$K$1,K508,$L$1,L508,$M$1,M508)</f>
        <v>Captain America</v>
      </c>
      <c r="B508" s="24" t="s">
        <v>13</v>
      </c>
      <c r="C508" s="25">
        <v>44593</v>
      </c>
      <c r="D508" s="23">
        <f>IFERROR(VLOOKUP($I508,DATA_Contracts!$A$2:$I$150,4,FALSE),"")</f>
        <v>20028782</v>
      </c>
      <c r="E508" s="23" t="str">
        <f>IFERROR(VLOOKUP($I508,DATA_Contracts!$A$2:$I$150,5,FALSE),"")</f>
        <v>Earth Civilians</v>
      </c>
      <c r="F508" s="23" t="str">
        <f>IFERROR(VLOOKUP($I508,DATA_Contracts!$A$2:$I$150,6,FALSE),"")</f>
        <v>Civilians</v>
      </c>
      <c r="G508" s="29">
        <f>IFERROR(VLOOKUP($I508,DATA_Contracts!$A$2:$I$150,2,FALSE),"")</f>
        <v>940344401</v>
      </c>
      <c r="H508" s="29" t="str">
        <f>IFERROR(VLOOKUP($I508,DATA_Contracts!$A$2:$I$150,3,FALSE),"")</f>
        <v>The Called</v>
      </c>
      <c r="I508" s="24">
        <v>940344401</v>
      </c>
      <c r="J508" s="29" t="str">
        <f>IFERROR(VLOOKUP($I508,DATA_Contracts!$A$2:$I$150,3,FALSE),"")</f>
        <v>The Called</v>
      </c>
      <c r="K508" s="29" t="str">
        <f>IFERROR(VLOOKUP($I508,DATA_Contracts!$A$2:$I$150,7,FALSE),"")</f>
        <v>2. World Security</v>
      </c>
      <c r="L508" s="29" t="str">
        <f>IFERROR(VLOOKUP($I508,DATA_Contracts!$A$2:$I$150,8,FALSE),"")</f>
        <v>Security</v>
      </c>
      <c r="M508" s="29" t="str">
        <f>IFERROR(VLOOKUP($I508,DATA_Contracts!$A$2:$I$81,9,FALSE),"")</f>
        <v>Captain America</v>
      </c>
      <c r="N508" s="23">
        <f t="shared" ca="1" si="93"/>
        <v>7</v>
      </c>
      <c r="O508" s="15">
        <f ca="1">DATA[[#This Row],[Revenue Plan]]*(RANDBETWEEN(5,50)/100)</f>
        <v>3.22</v>
      </c>
      <c r="P508" s="29">
        <f t="shared" ca="1" si="89"/>
        <v>0.46</v>
      </c>
      <c r="Q508" s="24"/>
      <c r="R508" s="24"/>
      <c r="S508" s="29">
        <f t="shared" si="90"/>
        <v>0</v>
      </c>
      <c r="T508" s="29">
        <f t="shared" ca="1" si="91"/>
        <v>-7</v>
      </c>
      <c r="U508" s="29">
        <f t="shared" ca="1" si="92"/>
        <v>-3.22</v>
      </c>
    </row>
    <row r="509" spans="1:21" x14ac:dyDescent="0.25">
      <c r="A509" s="29" t="str">
        <f>_xlfn.SWITCH('Landing View'!$I$2,$F$1,F509,$K$1,K509,$L$1,L509,$M$1,M509)</f>
        <v>Other</v>
      </c>
      <c r="B509" s="24" t="s">
        <v>13</v>
      </c>
      <c r="C509" s="25">
        <v>44593</v>
      </c>
      <c r="D509" s="23">
        <f>IFERROR(VLOOKUP($I509,DATA_Contracts!$A$2:$I$150,4,FALSE),"")</f>
        <v>7847054</v>
      </c>
      <c r="E509" s="23" t="str">
        <f>IFERROR(VLOOKUP($I509,DATA_Contracts!$A$2:$I$150,5,FALSE),"")</f>
        <v>Public Organization</v>
      </c>
      <c r="F509" s="23" t="str">
        <f>IFERROR(VLOOKUP($I509,DATA_Contracts!$A$2:$I$150,6,FALSE),"")</f>
        <v>Organization</v>
      </c>
      <c r="G509" s="29">
        <f>IFERROR(VLOOKUP($I509,DATA_Contracts!$A$2:$I$150,2,FALSE),"")</f>
        <v>940314339</v>
      </c>
      <c r="H509" s="29" t="str">
        <f>IFERROR(VLOOKUP($I509,DATA_Contracts!$A$2:$I$150,3,FALSE),"")</f>
        <v>Fearsome Foursome</v>
      </c>
      <c r="I509" s="24">
        <v>940345610</v>
      </c>
      <c r="J509" s="29" t="str">
        <f>IFERROR(VLOOKUP($I509,DATA_Contracts!$A$2:$I$150,3,FALSE),"")</f>
        <v>Fearsome Foursome</v>
      </c>
      <c r="K509" s="29" t="str">
        <f>IFERROR(VLOOKUP($I509,DATA_Contracts!$A$2:$I$150,7,FALSE),"")</f>
        <v>2. World Security</v>
      </c>
      <c r="L509" s="29" t="str">
        <f>IFERROR(VLOOKUP($I509,DATA_Contracts!$A$2:$I$150,8,FALSE),"")</f>
        <v>Security</v>
      </c>
      <c r="M509" s="29" t="str">
        <f>IFERROR(VLOOKUP($I509,DATA_Contracts!$A$2:$I$81,9,FALSE),"")</f>
        <v>Other</v>
      </c>
      <c r="N509" s="23">
        <f t="shared" ca="1" si="93"/>
        <v>18</v>
      </c>
      <c r="O509" s="15">
        <f ca="1">DATA[[#This Row],[Revenue Plan]]*(RANDBETWEEN(5,50)/100)</f>
        <v>1.98</v>
      </c>
      <c r="P509" s="29">
        <f t="shared" ca="1" si="89"/>
        <v>0.11</v>
      </c>
      <c r="Q509" s="24"/>
      <c r="R509" s="24"/>
      <c r="S509" s="29">
        <f t="shared" si="90"/>
        <v>0</v>
      </c>
      <c r="T509" s="29">
        <f t="shared" ca="1" si="91"/>
        <v>-18</v>
      </c>
      <c r="U509" s="29">
        <f t="shared" ca="1" si="92"/>
        <v>-1.98</v>
      </c>
    </row>
    <row r="510" spans="1:21" x14ac:dyDescent="0.25">
      <c r="A510" s="29" t="str">
        <f>_xlfn.SWITCH('Landing View'!$I$2,$F$1,F510,$K$1,K510,$L$1,L510,$M$1,M510)</f>
        <v>Other</v>
      </c>
      <c r="B510" s="24" t="s">
        <v>13</v>
      </c>
      <c r="C510" s="25">
        <v>44593</v>
      </c>
      <c r="D510" s="23">
        <f>IFERROR(VLOOKUP($I510,DATA_Contracts!$A$2:$I$150,4,FALSE),"")</f>
        <v>20028782</v>
      </c>
      <c r="E510" s="23" t="str">
        <f>IFERROR(VLOOKUP($I510,DATA_Contracts!$A$2:$I$150,5,FALSE),"")</f>
        <v>Earth Civilians</v>
      </c>
      <c r="F510" s="23" t="str">
        <f>IFERROR(VLOOKUP($I510,DATA_Contracts!$A$2:$I$150,6,FALSE),"")</f>
        <v>Civilians</v>
      </c>
      <c r="G510" s="29">
        <f>IFERROR(VLOOKUP($I510,DATA_Contracts!$A$2:$I$150,2,FALSE),"")</f>
        <v>940314339</v>
      </c>
      <c r="H510" s="29" t="str">
        <f>IFERROR(VLOOKUP($I510,DATA_Contracts!$A$2:$I$150,3,FALSE),"")</f>
        <v>U-Foes</v>
      </c>
      <c r="I510" s="24">
        <v>940349816</v>
      </c>
      <c r="J510" s="29" t="str">
        <f>IFERROR(VLOOKUP($I510,DATA_Contracts!$A$2:$I$150,3,FALSE),"")</f>
        <v>U-Foes</v>
      </c>
      <c r="K510" s="29" t="str">
        <f>IFERROR(VLOOKUP($I510,DATA_Contracts!$A$2:$I$150,7,FALSE),"")</f>
        <v>2. World Security</v>
      </c>
      <c r="L510" s="29" t="str">
        <f>IFERROR(VLOOKUP($I510,DATA_Contracts!$A$2:$I$150,8,FALSE),"")</f>
        <v>Security</v>
      </c>
      <c r="M510" s="29" t="str">
        <f>IFERROR(VLOOKUP($I510,DATA_Contracts!$A$2:$I$81,9,FALSE),"")</f>
        <v>Other</v>
      </c>
      <c r="N510" s="23">
        <f t="shared" ca="1" si="93"/>
        <v>21</v>
      </c>
      <c r="O510" s="15">
        <f ca="1">DATA[[#This Row],[Revenue Plan]]*(RANDBETWEEN(5,50)/100)</f>
        <v>8.4</v>
      </c>
      <c r="P510" s="29">
        <f t="shared" ca="1" si="89"/>
        <v>0.4</v>
      </c>
      <c r="Q510" s="24"/>
      <c r="R510" s="24"/>
      <c r="S510" s="29">
        <f t="shared" si="90"/>
        <v>0</v>
      </c>
      <c r="T510" s="29">
        <f t="shared" ca="1" si="91"/>
        <v>-21</v>
      </c>
      <c r="U510" s="29">
        <f t="shared" ca="1" si="92"/>
        <v>-8.4</v>
      </c>
    </row>
    <row r="511" spans="1:21" x14ac:dyDescent="0.25">
      <c r="A511" s="29" t="str">
        <f>_xlfn.SWITCH('Landing View'!$I$2,$F$1,F511,$K$1,K511,$L$1,L511,$M$1,M511)</f>
        <v>Captain America</v>
      </c>
      <c r="B511" s="24" t="s">
        <v>13</v>
      </c>
      <c r="C511" s="25">
        <v>44593</v>
      </c>
      <c r="D511" s="23">
        <f>IFERROR(VLOOKUP($I511,DATA_Contracts!$A$2:$I$150,4,FALSE),"")</f>
        <v>10051562</v>
      </c>
      <c r="E511" s="23" t="str">
        <f>IFERROR(VLOOKUP($I511,DATA_Contracts!$A$2:$I$150,5,FALSE),"")</f>
        <v>EU Government</v>
      </c>
      <c r="F511" s="23" t="str">
        <f>IFERROR(VLOOKUP($I511,DATA_Contracts!$A$2:$I$150,6,FALSE),"")</f>
        <v>Europe</v>
      </c>
      <c r="G511" s="29">
        <f>IFERROR(VLOOKUP($I511,DATA_Contracts!$A$2:$I$150,2,FALSE),"")</f>
        <v>940350696</v>
      </c>
      <c r="H511" s="29" t="str">
        <f>IFERROR(VLOOKUP($I511,DATA_Contracts!$A$2:$I$150,3,FALSE),"")</f>
        <v>X-Statix</v>
      </c>
      <c r="I511" s="24">
        <v>940350696</v>
      </c>
      <c r="J511" s="29" t="str">
        <f>IFERROR(VLOOKUP($I511,DATA_Contracts!$A$2:$I$150,3,FALSE),"")</f>
        <v>X-Statix</v>
      </c>
      <c r="K511" s="29" t="str">
        <f>IFERROR(VLOOKUP($I511,DATA_Contracts!$A$2:$I$150,7,FALSE),"")</f>
        <v>4. Defensive Services</v>
      </c>
      <c r="L511" s="29" t="str">
        <f>IFERROR(VLOOKUP($I511,DATA_Contracts!$A$2:$I$150,8,FALSE),"")</f>
        <v>Security</v>
      </c>
      <c r="M511" s="29" t="str">
        <f>IFERROR(VLOOKUP($I511,DATA_Contracts!$A$2:$I$81,9,FALSE),"")</f>
        <v>Captain America</v>
      </c>
      <c r="N511" s="23">
        <f t="shared" ca="1" si="93"/>
        <v>8</v>
      </c>
      <c r="O511" s="15">
        <f ca="1">DATA[[#This Row],[Revenue Plan]]*(RANDBETWEEN(5,50)/100)</f>
        <v>1.1200000000000001</v>
      </c>
      <c r="P511" s="29">
        <f t="shared" ca="1" si="89"/>
        <v>0.14000000000000001</v>
      </c>
      <c r="Q511" s="24"/>
      <c r="R511" s="24"/>
      <c r="S511" s="29">
        <f t="shared" si="90"/>
        <v>0</v>
      </c>
      <c r="T511" s="29">
        <f t="shared" ca="1" si="91"/>
        <v>-8</v>
      </c>
      <c r="U511" s="29">
        <f t="shared" ca="1" si="92"/>
        <v>-1.1200000000000001</v>
      </c>
    </row>
    <row r="512" spans="1:21" x14ac:dyDescent="0.25">
      <c r="A512" s="29" t="str">
        <f>_xlfn.SWITCH('Landing View'!$I$2,$F$1,F512,$K$1,K512,$L$1,L512,$M$1,M512)</f>
        <v>Captain America</v>
      </c>
      <c r="B512" s="24" t="s">
        <v>13</v>
      </c>
      <c r="C512" s="25">
        <v>44593</v>
      </c>
      <c r="D512" s="23">
        <f>IFERROR(VLOOKUP($I512,DATA_Contracts!$A$2:$I$150,4,FALSE),"")</f>
        <v>20028782</v>
      </c>
      <c r="E512" s="23" t="str">
        <f>IFERROR(VLOOKUP($I512,DATA_Contracts!$A$2:$I$150,5,FALSE),"")</f>
        <v>Earth Civilians</v>
      </c>
      <c r="F512" s="23" t="str">
        <f>IFERROR(VLOOKUP($I512,DATA_Contracts!$A$2:$I$150,6,FALSE),"")</f>
        <v>Civilians</v>
      </c>
      <c r="G512" s="29">
        <f>IFERROR(VLOOKUP($I512,DATA_Contracts!$A$2:$I$150,2,FALSE),"")</f>
        <v>940351708</v>
      </c>
      <c r="H512" s="29" t="str">
        <f>IFERROR(VLOOKUP($I512,DATA_Contracts!$A$2:$I$150,3,FALSE),"")</f>
        <v>Excelsior (see Loners)</v>
      </c>
      <c r="I512" s="24">
        <v>940351708</v>
      </c>
      <c r="J512" s="29" t="str">
        <f>IFERROR(VLOOKUP($I512,DATA_Contracts!$A$2:$I$150,3,FALSE),"")</f>
        <v>Excelsior (see Loners)</v>
      </c>
      <c r="K512" s="29" t="str">
        <f>IFERROR(VLOOKUP($I512,DATA_Contracts!$A$2:$I$150,7,FALSE),"")</f>
        <v>2. World Security</v>
      </c>
      <c r="L512" s="29" t="str">
        <f>IFERROR(VLOOKUP($I512,DATA_Contracts!$A$2:$I$150,8,FALSE),"")</f>
        <v>Security</v>
      </c>
      <c r="M512" s="29" t="str">
        <f>IFERROR(VLOOKUP($I512,DATA_Contracts!$A$2:$I$81,9,FALSE),"")</f>
        <v>Captain America</v>
      </c>
      <c r="N512" s="23">
        <f t="shared" ca="1" si="93"/>
        <v>15</v>
      </c>
      <c r="O512" s="15">
        <f ca="1">DATA[[#This Row],[Revenue Plan]]*(RANDBETWEEN(5,50)/100)</f>
        <v>2.1</v>
      </c>
      <c r="P512" s="29">
        <f t="shared" ca="1" si="89"/>
        <v>0.14000000000000001</v>
      </c>
      <c r="Q512" s="24"/>
      <c r="R512" s="24"/>
      <c r="S512" s="29">
        <f t="shared" si="90"/>
        <v>0</v>
      </c>
      <c r="T512" s="29">
        <f t="shared" ca="1" si="91"/>
        <v>-15</v>
      </c>
      <c r="U512" s="29">
        <f t="shared" ca="1" si="92"/>
        <v>-2.1</v>
      </c>
    </row>
    <row r="513" spans="1:21" x14ac:dyDescent="0.25">
      <c r="A513" s="29" t="str">
        <f>_xlfn.SWITCH('Landing View'!$I$2,$F$1,F513,$K$1,K513,$L$1,L513,$M$1,M513)</f>
        <v>Iron Man</v>
      </c>
      <c r="B513" s="24" t="s">
        <v>13</v>
      </c>
      <c r="C513" s="25">
        <v>44593</v>
      </c>
      <c r="D513" s="23">
        <f>IFERROR(VLOOKUP($I513,DATA_Contracts!$A$2:$I$150,4,FALSE),"")</f>
        <v>20028782</v>
      </c>
      <c r="E513" s="23" t="str">
        <f>IFERROR(VLOOKUP($I513,DATA_Contracts!$A$2:$I$150,5,FALSE),"")</f>
        <v>Earth Civilians</v>
      </c>
      <c r="F513" s="23" t="str">
        <f>IFERROR(VLOOKUP($I513,DATA_Contracts!$A$2:$I$150,6,FALSE),"")</f>
        <v>Civilians</v>
      </c>
      <c r="G513" s="29">
        <f>IFERROR(VLOOKUP($I513,DATA_Contracts!$A$2:$I$150,2,FALSE),"")</f>
        <v>940352208</v>
      </c>
      <c r="H513" s="29" t="str">
        <f>IFERROR(VLOOKUP($I513,DATA_Contracts!$A$2:$I$150,3,FALSE),"")</f>
        <v>New Men</v>
      </c>
      <c r="I513" s="24">
        <v>940352208</v>
      </c>
      <c r="J513" s="29" t="str">
        <f>IFERROR(VLOOKUP($I513,DATA_Contracts!$A$2:$I$150,3,FALSE),"")</f>
        <v>New Men</v>
      </c>
      <c r="K513" s="29" t="str">
        <f>IFERROR(VLOOKUP($I513,DATA_Contracts!$A$2:$I$150,7,FALSE),"")</f>
        <v>2. World Security</v>
      </c>
      <c r="L513" s="29" t="str">
        <f>IFERROR(VLOOKUP($I513,DATA_Contracts!$A$2:$I$150,8,FALSE),"")</f>
        <v>Security</v>
      </c>
      <c r="M513" s="29" t="str">
        <f>IFERROR(VLOOKUP($I513,DATA_Contracts!$A$2:$I$81,9,FALSE),"")</f>
        <v>Iron Man</v>
      </c>
      <c r="N513" s="23">
        <f t="shared" ca="1" si="93"/>
        <v>22</v>
      </c>
      <c r="O513" s="15">
        <f ca="1">DATA[[#This Row],[Revenue Plan]]*(RANDBETWEEN(5,50)/100)</f>
        <v>7.2600000000000007</v>
      </c>
      <c r="P513" s="29">
        <f t="shared" ca="1" si="89"/>
        <v>0.33</v>
      </c>
      <c r="Q513" s="24"/>
      <c r="R513" s="24"/>
      <c r="S513" s="29">
        <f t="shared" si="90"/>
        <v>0</v>
      </c>
      <c r="T513" s="29">
        <f t="shared" ref="T513:T522" ca="1" si="94">Q513-N513</f>
        <v>-22</v>
      </c>
      <c r="U513" s="29">
        <f t="shared" ref="U513:U522" ca="1" si="95">R513-O513</f>
        <v>-7.2600000000000007</v>
      </c>
    </row>
    <row r="514" spans="1:21" x14ac:dyDescent="0.25">
      <c r="A514" s="29" t="str">
        <f>_xlfn.SWITCH('Landing View'!$I$2,$F$1,F514,$K$1,K514,$L$1,L514,$M$1,M514)</f>
        <v>Iron Man</v>
      </c>
      <c r="B514" s="24" t="s">
        <v>13</v>
      </c>
      <c r="C514" s="25">
        <v>44593</v>
      </c>
      <c r="D514" s="23">
        <f>IFERROR(VLOOKUP($I514,DATA_Contracts!$A$2:$I$150,4,FALSE),"")</f>
        <v>20028782</v>
      </c>
      <c r="E514" s="23" t="str">
        <f>IFERROR(VLOOKUP($I514,DATA_Contracts!$A$2:$I$150,5,FALSE),"")</f>
        <v>Earth Civilians</v>
      </c>
      <c r="F514" s="23" t="str">
        <f>IFERROR(VLOOKUP($I514,DATA_Contracts!$A$2:$I$150,6,FALSE),"")</f>
        <v>Civilians</v>
      </c>
      <c r="G514" s="29">
        <f>IFERROR(VLOOKUP($I514,DATA_Contracts!$A$2:$I$150,2,FALSE),"")</f>
        <v>940352209</v>
      </c>
      <c r="H514" s="29" t="str">
        <f>IFERROR(VLOOKUP($I514,DATA_Contracts!$A$2:$I$150,3,FALSE),"")</f>
        <v>Howling Commandos (Sgt. Fury)</v>
      </c>
      <c r="I514" s="24">
        <v>940352209</v>
      </c>
      <c r="J514" s="29" t="str">
        <f>IFERROR(VLOOKUP($I514,DATA_Contracts!$A$2:$I$150,3,FALSE),"")</f>
        <v>Howling Commandos (Sgt. Fury)</v>
      </c>
      <c r="K514" s="29" t="str">
        <f>IFERROR(VLOOKUP($I514,DATA_Contracts!$A$2:$I$150,7,FALSE),"")</f>
        <v>2. World Security</v>
      </c>
      <c r="L514" s="29" t="str">
        <f>IFERROR(VLOOKUP($I514,DATA_Contracts!$A$2:$I$150,8,FALSE),"")</f>
        <v>Security</v>
      </c>
      <c r="M514" s="29" t="str">
        <f>IFERROR(VLOOKUP($I514,DATA_Contracts!$A$2:$I$81,9,FALSE),"")</f>
        <v>Iron Man</v>
      </c>
      <c r="N514" s="23">
        <f t="shared" ca="1" si="93"/>
        <v>5</v>
      </c>
      <c r="O514" s="15">
        <f ca="1">DATA[[#This Row],[Revenue Plan]]*(RANDBETWEEN(5,50)/100)</f>
        <v>1.85</v>
      </c>
      <c r="P514" s="29">
        <f t="shared" ref="P514:P522" ca="1" si="96">IFERROR(O514/N514,0)</f>
        <v>0.37</v>
      </c>
      <c r="Q514" s="24"/>
      <c r="R514" s="24"/>
      <c r="S514" s="29">
        <f t="shared" ref="S514:S522" si="97">IFERROR(R514/Q514,0)</f>
        <v>0</v>
      </c>
      <c r="T514" s="29">
        <f t="shared" ca="1" si="94"/>
        <v>-5</v>
      </c>
      <c r="U514" s="29">
        <f t="shared" ca="1" si="95"/>
        <v>-1.85</v>
      </c>
    </row>
    <row r="515" spans="1:21" x14ac:dyDescent="0.25">
      <c r="A515" s="29" t="str">
        <f>_xlfn.SWITCH('Landing View'!$I$2,$F$1,F515,$K$1,K515,$L$1,L515,$M$1,M515)</f>
        <v>Captain America</v>
      </c>
      <c r="B515" s="24" t="s">
        <v>13</v>
      </c>
      <c r="C515" s="25">
        <v>44593</v>
      </c>
      <c r="D515" s="23">
        <f>IFERROR(VLOOKUP($I515,DATA_Contracts!$A$2:$I$150,4,FALSE),"")</f>
        <v>10051562</v>
      </c>
      <c r="E515" s="23" t="str">
        <f>IFERROR(VLOOKUP($I515,DATA_Contracts!$A$2:$I$150,5,FALSE),"")</f>
        <v>EU Government</v>
      </c>
      <c r="F515" s="23" t="str">
        <f>IFERROR(VLOOKUP($I515,DATA_Contracts!$A$2:$I$150,6,FALSE),"")</f>
        <v>Europe</v>
      </c>
      <c r="G515" s="29">
        <f>IFERROR(VLOOKUP($I515,DATA_Contracts!$A$2:$I$150,2,FALSE),"")</f>
        <v>940353189</v>
      </c>
      <c r="H515" s="29" t="str">
        <f>IFERROR(VLOOKUP($I515,DATA_Contracts!$A$2:$I$150,3,FALSE),"")</f>
        <v>Psionex</v>
      </c>
      <c r="I515" s="24">
        <v>940353189</v>
      </c>
      <c r="J515" s="29" t="str">
        <f>IFERROR(VLOOKUP($I515,DATA_Contracts!$A$2:$I$150,3,FALSE),"")</f>
        <v>Psionex</v>
      </c>
      <c r="K515" s="29" t="str">
        <f>IFERROR(VLOOKUP($I515,DATA_Contracts!$A$2:$I$150,7,FALSE),"")</f>
        <v>2. World Security</v>
      </c>
      <c r="L515" s="29" t="str">
        <f>IFERROR(VLOOKUP($I515,DATA_Contracts!$A$2:$I$150,8,FALSE),"")</f>
        <v>Security</v>
      </c>
      <c r="M515" s="29" t="str">
        <f>IFERROR(VLOOKUP($I515,DATA_Contracts!$A$2:$I$81,9,FALSE),"")</f>
        <v>Captain America</v>
      </c>
      <c r="N515" s="23">
        <f t="shared" ca="1" si="93"/>
        <v>32</v>
      </c>
      <c r="O515" s="15">
        <f ca="1">DATA[[#This Row],[Revenue Plan]]*(RANDBETWEEN(5,50)/100)</f>
        <v>14.4</v>
      </c>
      <c r="P515" s="29">
        <f t="shared" ca="1" si="96"/>
        <v>0.45</v>
      </c>
      <c r="Q515" s="24"/>
      <c r="R515" s="24"/>
      <c r="S515" s="29">
        <f t="shared" si="97"/>
        <v>0</v>
      </c>
      <c r="T515" s="29">
        <f t="shared" ca="1" si="94"/>
        <v>-32</v>
      </c>
      <c r="U515" s="29">
        <f t="shared" ca="1" si="95"/>
        <v>-14.4</v>
      </c>
    </row>
    <row r="516" spans="1:21" x14ac:dyDescent="0.25">
      <c r="A516" s="29" t="str">
        <f>_xlfn.SWITCH('Landing View'!$I$2,$F$1,F516,$K$1,K516,$L$1,L516,$M$1,M516)</f>
        <v>Spiderman</v>
      </c>
      <c r="B516" s="24" t="s">
        <v>13</v>
      </c>
      <c r="C516" s="25">
        <v>44593</v>
      </c>
      <c r="D516" s="23">
        <f>IFERROR(VLOOKUP($I516,DATA_Contracts!$A$2:$I$150,4,FALSE),"")</f>
        <v>7951124</v>
      </c>
      <c r="E516" s="23" t="str">
        <f>IFERROR(VLOOKUP($I516,DATA_Contracts!$A$2:$I$150,5,FALSE),"")</f>
        <v>Secret Organizations</v>
      </c>
      <c r="F516" s="23" t="str">
        <f>IFERROR(VLOOKUP($I516,DATA_Contracts!$A$2:$I$150,6,FALSE),"")</f>
        <v>Organization</v>
      </c>
      <c r="G516" s="29">
        <f>IFERROR(VLOOKUP($I516,DATA_Contracts!$A$2:$I$150,2,FALSE),"")</f>
        <v>940355363</v>
      </c>
      <c r="H516" s="29" t="str">
        <f>IFERROR(VLOOKUP($I516,DATA_Contracts!$A$2:$I$150,3,FALSE),"")</f>
        <v>Zodiac</v>
      </c>
      <c r="I516" s="24">
        <v>940355363</v>
      </c>
      <c r="J516" s="29" t="str">
        <f>IFERROR(VLOOKUP($I516,DATA_Contracts!$A$2:$I$150,3,FALSE),"")</f>
        <v>Zodiac</v>
      </c>
      <c r="K516" s="29" t="str">
        <f>IFERROR(VLOOKUP($I516,DATA_Contracts!$A$2:$I$150,7,FALSE),"")</f>
        <v>3. Dethrone tyranny</v>
      </c>
      <c r="L516" s="29" t="str">
        <f>IFERROR(VLOOKUP($I516,DATA_Contracts!$A$2:$I$150,8,FALSE),"")</f>
        <v>Political</v>
      </c>
      <c r="M516" s="29" t="str">
        <f>IFERROR(VLOOKUP($I516,DATA_Contracts!$A$2:$I$81,9,FALSE),"")</f>
        <v>Spiderman</v>
      </c>
      <c r="N516" s="23">
        <f t="shared" ca="1" si="93"/>
        <v>13</v>
      </c>
      <c r="O516" s="15">
        <f ca="1">DATA[[#This Row],[Revenue Plan]]*(RANDBETWEEN(5,50)/100)</f>
        <v>3.12</v>
      </c>
      <c r="P516" s="29">
        <f t="shared" ca="1" si="96"/>
        <v>0.24000000000000002</v>
      </c>
      <c r="Q516" s="24"/>
      <c r="R516" s="24"/>
      <c r="S516" s="29">
        <f t="shared" si="97"/>
        <v>0</v>
      </c>
      <c r="T516" s="29">
        <f t="shared" ca="1" si="94"/>
        <v>-13</v>
      </c>
      <c r="U516" s="29">
        <f t="shared" ca="1" si="95"/>
        <v>-3.12</v>
      </c>
    </row>
    <row r="517" spans="1:21" x14ac:dyDescent="0.25">
      <c r="A517" s="29" t="str">
        <f>_xlfn.SWITCH('Landing View'!$I$2,$F$1,F517,$K$1,K517,$L$1,L517,$M$1,M517)</f>
        <v>Captain America</v>
      </c>
      <c r="B517" s="24" t="s">
        <v>13</v>
      </c>
      <c r="C517" s="25">
        <v>44593</v>
      </c>
      <c r="D517" s="23">
        <f>IFERROR(VLOOKUP($I517,DATA_Contracts!$A$2:$I$150,4,FALSE),"")</f>
        <v>10051562</v>
      </c>
      <c r="E517" s="23" t="str">
        <f>IFERROR(VLOOKUP($I517,DATA_Contracts!$A$2:$I$150,5,FALSE),"")</f>
        <v>EU Government</v>
      </c>
      <c r="F517" s="23" t="str">
        <f>IFERROR(VLOOKUP($I517,DATA_Contracts!$A$2:$I$150,6,FALSE),"")</f>
        <v>Europe</v>
      </c>
      <c r="G517" s="29">
        <f>IFERROR(VLOOKUP($I517,DATA_Contracts!$A$2:$I$150,2,FALSE),"")</f>
        <v>940361466</v>
      </c>
      <c r="H517" s="29" t="str">
        <f>IFERROR(VLOOKUP($I517,DATA_Contracts!$A$2:$I$150,3,FALSE),"")</f>
        <v>Press Gang</v>
      </c>
      <c r="I517" s="24">
        <v>940361466</v>
      </c>
      <c r="J517" s="29" t="str">
        <f>IFERROR(VLOOKUP($I517,DATA_Contracts!$A$2:$I$150,3,FALSE),"")</f>
        <v>Press Gang</v>
      </c>
      <c r="K517" s="29" t="str">
        <f>IFERROR(VLOOKUP($I517,DATA_Contracts!$A$2:$I$150,7,FALSE),"")</f>
        <v>2. World Security</v>
      </c>
      <c r="L517" s="29" t="str">
        <f>IFERROR(VLOOKUP($I517,DATA_Contracts!$A$2:$I$150,8,FALSE),"")</f>
        <v>Security</v>
      </c>
      <c r="M517" s="29" t="str">
        <f>IFERROR(VLOOKUP($I517,DATA_Contracts!$A$2:$I$81,9,FALSE),"")</f>
        <v>Captain America</v>
      </c>
      <c r="N517" s="23">
        <f t="shared" ca="1" si="93"/>
        <v>33</v>
      </c>
      <c r="O517" s="15">
        <f ca="1">DATA[[#This Row],[Revenue Plan]]*(RANDBETWEEN(5,50)/100)</f>
        <v>5.28</v>
      </c>
      <c r="P517" s="29">
        <f t="shared" ca="1" si="96"/>
        <v>0.16</v>
      </c>
      <c r="Q517" s="24"/>
      <c r="R517" s="24"/>
      <c r="S517" s="29">
        <f t="shared" si="97"/>
        <v>0</v>
      </c>
      <c r="T517" s="29">
        <f t="shared" ca="1" si="94"/>
        <v>-33</v>
      </c>
      <c r="U517" s="29">
        <f t="shared" ca="1" si="95"/>
        <v>-5.28</v>
      </c>
    </row>
    <row r="518" spans="1:21" x14ac:dyDescent="0.25">
      <c r="A518" s="29" t="str">
        <f>_xlfn.SWITCH('Landing View'!$I$2,$F$1,F518,$K$1,K518,$L$1,L518,$M$1,M518)</f>
        <v>Captain America</v>
      </c>
      <c r="B518" s="24" t="s">
        <v>13</v>
      </c>
      <c r="C518" s="25">
        <v>44593</v>
      </c>
      <c r="D518" s="23">
        <f>IFERROR(VLOOKUP($I518,DATA_Contracts!$A$2:$I$150,4,FALSE),"")</f>
        <v>10051562</v>
      </c>
      <c r="E518" s="23" t="str">
        <f>IFERROR(VLOOKUP($I518,DATA_Contracts!$A$2:$I$150,5,FALSE),"")</f>
        <v>EU Government</v>
      </c>
      <c r="F518" s="23" t="str">
        <f>IFERROR(VLOOKUP($I518,DATA_Contracts!$A$2:$I$150,6,FALSE),"")</f>
        <v>Europe</v>
      </c>
      <c r="G518" s="29">
        <f>IFERROR(VLOOKUP($I518,DATA_Contracts!$A$2:$I$150,2,FALSE),"")</f>
        <v>940365112</v>
      </c>
      <c r="H518" s="29" t="str">
        <f>IFERROR(VLOOKUP($I518,DATA_Contracts!$A$2:$I$150,3,FALSE),"")</f>
        <v>Daily Globe</v>
      </c>
      <c r="I518" s="24">
        <v>940365112</v>
      </c>
      <c r="J518" s="29" t="str">
        <f>IFERROR(VLOOKUP($I518,DATA_Contracts!$A$2:$I$150,3,FALSE),"")</f>
        <v>Daily Globe</v>
      </c>
      <c r="K518" s="29" t="str">
        <f>IFERROR(VLOOKUP($I518,DATA_Contracts!$A$2:$I$150,7,FALSE),"")</f>
        <v>1. Friendly Neighborhood service</v>
      </c>
      <c r="L518" s="29" t="str">
        <f>IFERROR(VLOOKUP($I518,DATA_Contracts!$A$2:$I$150,8,FALSE),"")</f>
        <v>Political</v>
      </c>
      <c r="M518" s="29" t="str">
        <f>IFERROR(VLOOKUP($I518,DATA_Contracts!$A$2:$I$81,9,FALSE),"")</f>
        <v>Captain America</v>
      </c>
      <c r="N518" s="23">
        <f t="shared" ca="1" si="93"/>
        <v>30</v>
      </c>
      <c r="O518" s="15">
        <f ca="1">DATA[[#This Row],[Revenue Plan]]*(RANDBETWEEN(5,50)/100)</f>
        <v>7.1999999999999993</v>
      </c>
      <c r="P518" s="29">
        <f t="shared" ca="1" si="96"/>
        <v>0.23999999999999996</v>
      </c>
      <c r="Q518" s="24"/>
      <c r="R518" s="24"/>
      <c r="S518" s="29">
        <f t="shared" si="97"/>
        <v>0</v>
      </c>
      <c r="T518" s="29">
        <f t="shared" ca="1" si="94"/>
        <v>-30</v>
      </c>
      <c r="U518" s="29">
        <f t="shared" ca="1" si="95"/>
        <v>-7.1999999999999993</v>
      </c>
    </row>
    <row r="519" spans="1:21" x14ac:dyDescent="0.25">
      <c r="A519" s="29" t="str">
        <f>_xlfn.SWITCH('Landing View'!$I$2,$F$1,F519,$K$1,K519,$L$1,L519,$M$1,M519)</f>
        <v>Black Widow</v>
      </c>
      <c r="B519" s="24" t="s">
        <v>13</v>
      </c>
      <c r="C519" s="25">
        <v>44593</v>
      </c>
      <c r="D519" s="23">
        <f>IFERROR(VLOOKUP($I519,DATA_Contracts!$A$2:$I$150,4,FALSE),"")</f>
        <v>13605106</v>
      </c>
      <c r="E519" s="23" t="str">
        <f>IFERROR(VLOOKUP($I519,DATA_Contracts!$A$2:$I$150,5,FALSE),"")</f>
        <v>US Government</v>
      </c>
      <c r="F519" s="23" t="str">
        <f>IFERROR(VLOOKUP($I519,DATA_Contracts!$A$2:$I$150,6,FALSE),"")</f>
        <v>Government</v>
      </c>
      <c r="G519" s="29">
        <f>IFERROR(VLOOKUP($I519,DATA_Contracts!$A$2:$I$150,2,FALSE),"")</f>
        <v>940366122</v>
      </c>
      <c r="H519" s="29" t="str">
        <f>IFERROR(VLOOKUP($I519,DATA_Contracts!$A$2:$I$150,3,FALSE),"")</f>
        <v>Femizons</v>
      </c>
      <c r="I519" s="24">
        <v>940366122</v>
      </c>
      <c r="J519" s="29" t="str">
        <f>IFERROR(VLOOKUP($I519,DATA_Contracts!$A$2:$I$150,3,FALSE),"")</f>
        <v>Femizons</v>
      </c>
      <c r="K519" s="29" t="str">
        <f>IFERROR(VLOOKUP($I519,DATA_Contracts!$A$2:$I$150,7,FALSE),"")</f>
        <v>3. Dethrone tyranny</v>
      </c>
      <c r="L519" s="29" t="str">
        <f>IFERROR(VLOOKUP($I519,DATA_Contracts!$A$2:$I$150,8,FALSE),"")</f>
        <v>Political</v>
      </c>
      <c r="M519" s="29" t="str">
        <f>IFERROR(VLOOKUP($I519,DATA_Contracts!$A$2:$I$81,9,FALSE),"")</f>
        <v>Black Widow</v>
      </c>
      <c r="N519" s="23">
        <f t="shared" ca="1" si="93"/>
        <v>23</v>
      </c>
      <c r="O519" s="15">
        <f ca="1">DATA[[#This Row],[Revenue Plan]]*(RANDBETWEEN(5,50)/100)</f>
        <v>5.29</v>
      </c>
      <c r="P519" s="29">
        <f t="shared" ca="1" si="96"/>
        <v>0.23</v>
      </c>
      <c r="Q519" s="24"/>
      <c r="R519" s="24"/>
      <c r="S519" s="29">
        <f t="shared" si="97"/>
        <v>0</v>
      </c>
      <c r="T519" s="29">
        <f t="shared" ca="1" si="94"/>
        <v>-23</v>
      </c>
      <c r="U519" s="29">
        <f t="shared" ca="1" si="95"/>
        <v>-5.29</v>
      </c>
    </row>
    <row r="520" spans="1:21" x14ac:dyDescent="0.25">
      <c r="A520" s="29" t="str">
        <f>_xlfn.SWITCH('Landing View'!$I$2,$F$1,F520,$K$1,K520,$L$1,L520,$M$1,M520)</f>
        <v>Wanda Maximof</v>
      </c>
      <c r="B520" s="24" t="s">
        <v>13</v>
      </c>
      <c r="C520" s="25">
        <v>44593</v>
      </c>
      <c r="D520" s="23">
        <f>IFERROR(VLOOKUP($I520,DATA_Contracts!$A$2:$I$150,4,FALSE),"")</f>
        <v>7951124</v>
      </c>
      <c r="E520" s="23" t="str">
        <f>IFERROR(VLOOKUP($I520,DATA_Contracts!$A$2:$I$150,5,FALSE),"")</f>
        <v>Secret Organizations</v>
      </c>
      <c r="F520" s="23" t="str">
        <f>IFERROR(VLOOKUP($I520,DATA_Contracts!$A$2:$I$150,6,FALSE),"")</f>
        <v>Organization</v>
      </c>
      <c r="G520" s="29">
        <f>IFERROR(VLOOKUP($I520,DATA_Contracts!$A$2:$I$150,2,FALSE),"")</f>
        <v>940366600</v>
      </c>
      <c r="H520" s="29" t="str">
        <f>IFERROR(VLOOKUP($I520,DATA_Contracts!$A$2:$I$150,3,FALSE),"")</f>
        <v>Sinister Six</v>
      </c>
      <c r="I520" s="24">
        <v>940366600</v>
      </c>
      <c r="J520" s="29" t="str">
        <f>IFERROR(VLOOKUP($I520,DATA_Contracts!$A$2:$I$150,3,FALSE),"")</f>
        <v>Sinister Six</v>
      </c>
      <c r="K520" s="29" t="str">
        <f>IFERROR(VLOOKUP($I520,DATA_Contracts!$A$2:$I$150,7,FALSE),"")</f>
        <v>5. Offensive Services</v>
      </c>
      <c r="L520" s="29" t="str">
        <f>IFERROR(VLOOKUP($I520,DATA_Contracts!$A$2:$I$150,8,FALSE),"")</f>
        <v>Political</v>
      </c>
      <c r="M520" s="29" t="str">
        <f>IFERROR(VLOOKUP($I520,DATA_Contracts!$A$2:$I$81,9,FALSE),"")</f>
        <v>Wanda Maximof</v>
      </c>
      <c r="N520" s="23">
        <f t="shared" ca="1" si="93"/>
        <v>17</v>
      </c>
      <c r="O520" s="15">
        <f ca="1">DATA[[#This Row],[Revenue Plan]]*(RANDBETWEEN(5,50)/100)</f>
        <v>2.3800000000000003</v>
      </c>
      <c r="P520" s="29">
        <f t="shared" ca="1" si="96"/>
        <v>0.14000000000000001</v>
      </c>
      <c r="Q520" s="24"/>
      <c r="R520" s="24"/>
      <c r="S520" s="29">
        <f t="shared" si="97"/>
        <v>0</v>
      </c>
      <c r="T520" s="29">
        <f t="shared" ca="1" si="94"/>
        <v>-17</v>
      </c>
      <c r="U520" s="29">
        <f t="shared" ca="1" si="95"/>
        <v>-2.3800000000000003</v>
      </c>
    </row>
    <row r="521" spans="1:21" x14ac:dyDescent="0.25">
      <c r="A521" s="29" t="str">
        <f>_xlfn.SWITCH('Landing View'!$I$2,$F$1,F521,$K$1,K521,$L$1,L521,$M$1,M521)</f>
        <v>Captain America</v>
      </c>
      <c r="B521" s="24" t="s">
        <v>13</v>
      </c>
      <c r="C521" s="25">
        <v>44593</v>
      </c>
      <c r="D521" s="23">
        <f>IFERROR(VLOOKUP($I521,DATA_Contracts!$A$2:$I$150,4,FALSE),"")</f>
        <v>10051562</v>
      </c>
      <c r="E521" s="23" t="str">
        <f>IFERROR(VLOOKUP($I521,DATA_Contracts!$A$2:$I$150,5,FALSE),"")</f>
        <v>EU Government</v>
      </c>
      <c r="F521" s="23" t="str">
        <f>IFERROR(VLOOKUP($I521,DATA_Contracts!$A$2:$I$150,6,FALSE),"")</f>
        <v>Europe</v>
      </c>
      <c r="G521" s="29">
        <f>IFERROR(VLOOKUP($I521,DATA_Contracts!$A$2:$I$150,2,FALSE),"")</f>
        <v>940374176</v>
      </c>
      <c r="H521" s="29" t="str">
        <f>IFERROR(VLOOKUP($I521,DATA_Contracts!$A$2:$I$150,3,FALSE),"")</f>
        <v>Crusaders</v>
      </c>
      <c r="I521" s="24">
        <v>940374176</v>
      </c>
      <c r="J521" s="29" t="str">
        <f>IFERROR(VLOOKUP($I521,DATA_Contracts!$A$2:$I$150,3,FALSE),"")</f>
        <v>Crusaders</v>
      </c>
      <c r="K521" s="29" t="str">
        <f>IFERROR(VLOOKUP($I521,DATA_Contracts!$A$2:$I$150,7,FALSE),"")</f>
        <v>2. World Security</v>
      </c>
      <c r="L521" s="29" t="str">
        <f>IFERROR(VLOOKUP($I521,DATA_Contracts!$A$2:$I$150,8,FALSE),"")</f>
        <v>Security</v>
      </c>
      <c r="M521" s="29" t="str">
        <f>IFERROR(VLOOKUP($I521,DATA_Contracts!$A$2:$I$81,9,FALSE),"")</f>
        <v>Captain America</v>
      </c>
      <c r="N521" s="23">
        <f t="shared" ca="1" si="93"/>
        <v>20</v>
      </c>
      <c r="O521" s="15">
        <f ca="1">DATA[[#This Row],[Revenue Plan]]*(RANDBETWEEN(5,50)/100)</f>
        <v>7.8000000000000007</v>
      </c>
      <c r="P521" s="29">
        <f t="shared" ca="1" si="96"/>
        <v>0.39</v>
      </c>
      <c r="Q521" s="24"/>
      <c r="R521" s="24"/>
      <c r="S521" s="29">
        <f t="shared" si="97"/>
        <v>0</v>
      </c>
      <c r="T521" s="29">
        <f t="shared" ca="1" si="94"/>
        <v>-20</v>
      </c>
      <c r="U521" s="29">
        <f t="shared" ca="1" si="95"/>
        <v>-7.8000000000000007</v>
      </c>
    </row>
    <row r="522" spans="1:21" x14ac:dyDescent="0.25">
      <c r="A522" s="29" t="str">
        <f>_xlfn.SWITCH('Landing View'!$I$2,$F$1,F522,$K$1,K522,$L$1,L522,$M$1,M522)</f>
        <v>Iron Man</v>
      </c>
      <c r="B522" s="24" t="s">
        <v>13</v>
      </c>
      <c r="C522" s="25">
        <v>44593</v>
      </c>
      <c r="D522" s="23">
        <f>IFERROR(VLOOKUP($I522,DATA_Contracts!$A$2:$I$150,4,FALSE),"")</f>
        <v>10051562</v>
      </c>
      <c r="E522" s="23" t="str">
        <f>IFERROR(VLOOKUP($I522,DATA_Contracts!$A$2:$I$150,5,FALSE),"")</f>
        <v>EU Government</v>
      </c>
      <c r="F522" s="23" t="str">
        <f>IFERROR(VLOOKUP($I522,DATA_Contracts!$A$2:$I$150,6,FALSE),"")</f>
        <v>Europe</v>
      </c>
      <c r="G522" s="29">
        <f>IFERROR(VLOOKUP($I522,DATA_Contracts!$A$2:$I$150,2,FALSE),"")</f>
        <v>940377750</v>
      </c>
      <c r="H522" s="29" t="str">
        <f>IFERROR(VLOOKUP($I522,DATA_Contracts!$A$2:$I$150,3,FALSE),"")</f>
        <v>Lemurians</v>
      </c>
      <c r="I522" s="24">
        <v>940377750</v>
      </c>
      <c r="J522" s="29" t="str">
        <f>IFERROR(VLOOKUP($I522,DATA_Contracts!$A$2:$I$150,3,FALSE),"")</f>
        <v>Lemurians</v>
      </c>
      <c r="K522" s="29" t="str">
        <f>IFERROR(VLOOKUP($I522,DATA_Contracts!$A$2:$I$150,7,FALSE),"")</f>
        <v>2. World Security</v>
      </c>
      <c r="L522" s="29" t="str">
        <f>IFERROR(VLOOKUP($I522,DATA_Contracts!$A$2:$I$150,8,FALSE),"")</f>
        <v>Security</v>
      </c>
      <c r="M522" s="29" t="str">
        <f>IFERROR(VLOOKUP($I522,DATA_Contracts!$A$2:$I$81,9,FALSE),"")</f>
        <v>Iron Man</v>
      </c>
      <c r="N522" s="23">
        <f t="shared" ca="1" si="93"/>
        <v>11</v>
      </c>
      <c r="O522" s="15">
        <f ca="1">DATA[[#This Row],[Revenue Plan]]*(RANDBETWEEN(5,50)/100)</f>
        <v>1.21</v>
      </c>
      <c r="P522" s="29">
        <f t="shared" ca="1" si="96"/>
        <v>0.11</v>
      </c>
      <c r="Q522" s="24"/>
      <c r="R522" s="24"/>
      <c r="S522" s="29">
        <f t="shared" si="97"/>
        <v>0</v>
      </c>
      <c r="T522" s="29">
        <f t="shared" ca="1" si="94"/>
        <v>-11</v>
      </c>
      <c r="U522" s="29">
        <f t="shared" ca="1" si="95"/>
        <v>-1.21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1C43-9E48-4EE8-B73B-59C394503A75}">
  <dimension ref="A1:V519"/>
  <sheetViews>
    <sheetView zoomScale="70" zoomScaleNormal="70" workbookViewId="0">
      <selection activeCell="E17" sqref="E17"/>
    </sheetView>
  </sheetViews>
  <sheetFormatPr baseColWidth="10" defaultColWidth="9.140625" defaultRowHeight="15" x14ac:dyDescent="0.25"/>
  <cols>
    <col min="1" max="1" width="14.85546875" style="41" bestFit="1" customWidth="1"/>
    <col min="2" max="2" width="14.85546875" style="41" customWidth="1"/>
    <col min="3" max="3" width="39.85546875" style="41" bestFit="1" customWidth="1"/>
    <col min="4" max="4" width="15.7109375" style="41" bestFit="1" customWidth="1"/>
    <col min="5" max="5" width="35.42578125" style="41" bestFit="1" customWidth="1"/>
    <col min="6" max="6" width="23.42578125" style="41" bestFit="1" customWidth="1"/>
    <col min="7" max="7" width="22.140625" style="41" bestFit="1" customWidth="1"/>
    <col min="8" max="8" width="19.5703125" style="41" bestFit="1" customWidth="1"/>
    <col min="9" max="9" width="17.42578125" bestFit="1" customWidth="1"/>
    <col min="18" max="18" width="53.42578125" bestFit="1" customWidth="1"/>
  </cols>
  <sheetData>
    <row r="1" spans="1:22" s="11" customFormat="1" x14ac:dyDescent="0.25">
      <c r="A1" s="23" t="s">
        <v>46</v>
      </c>
      <c r="B1" s="23" t="s">
        <v>3</v>
      </c>
      <c r="C1" s="23" t="s">
        <v>21</v>
      </c>
      <c r="D1" s="23" t="s">
        <v>18</v>
      </c>
      <c r="E1" s="23" t="s">
        <v>19</v>
      </c>
      <c r="F1" s="23" t="s">
        <v>14</v>
      </c>
      <c r="G1" s="23" t="s">
        <v>15</v>
      </c>
      <c r="H1" s="23" t="s">
        <v>16</v>
      </c>
      <c r="I1" s="11" t="s">
        <v>1</v>
      </c>
      <c r="V1" s="37"/>
    </row>
    <row r="2" spans="1:22" s="11" customFormat="1" x14ac:dyDescent="0.25">
      <c r="A2" s="41">
        <v>940302504</v>
      </c>
      <c r="B2" s="41">
        <v>940302504</v>
      </c>
      <c r="C2" s="41" t="s">
        <v>77</v>
      </c>
      <c r="D2" s="41">
        <v>13605106</v>
      </c>
      <c r="E2" s="41" t="s">
        <v>47</v>
      </c>
      <c r="F2" s="41" t="s">
        <v>48</v>
      </c>
      <c r="G2" s="41" t="s">
        <v>45</v>
      </c>
      <c r="H2" s="41" t="s">
        <v>49</v>
      </c>
      <c r="I2" s="11" t="s">
        <v>40</v>
      </c>
      <c r="V2" s="37"/>
    </row>
    <row r="3" spans="1:22" s="23" customFormat="1" x14ac:dyDescent="0.25">
      <c r="A3" s="41">
        <v>940330869</v>
      </c>
      <c r="B3" s="41">
        <v>940330869</v>
      </c>
      <c r="C3" s="41" t="s">
        <v>107</v>
      </c>
      <c r="D3" s="41">
        <v>13605106</v>
      </c>
      <c r="E3" s="41" t="s">
        <v>47</v>
      </c>
      <c r="F3" s="41" t="s">
        <v>48</v>
      </c>
      <c r="G3" s="41" t="s">
        <v>45</v>
      </c>
      <c r="H3" s="41" t="s">
        <v>49</v>
      </c>
      <c r="I3" s="23" t="s">
        <v>40</v>
      </c>
      <c r="V3" s="37"/>
    </row>
    <row r="4" spans="1:22" s="23" customFormat="1" x14ac:dyDescent="0.25">
      <c r="A4" s="41">
        <v>940340766</v>
      </c>
      <c r="B4" s="41">
        <v>940340766</v>
      </c>
      <c r="C4" s="41" t="s">
        <v>86</v>
      </c>
      <c r="D4" s="41">
        <v>13605106</v>
      </c>
      <c r="E4" s="41" t="s">
        <v>47</v>
      </c>
      <c r="F4" s="41" t="s">
        <v>48</v>
      </c>
      <c r="G4" s="41" t="s">
        <v>45</v>
      </c>
      <c r="H4" s="41" t="s">
        <v>49</v>
      </c>
      <c r="I4" s="23" t="s">
        <v>40</v>
      </c>
      <c r="V4" s="37"/>
    </row>
    <row r="5" spans="1:22" s="23" customFormat="1" x14ac:dyDescent="0.25">
      <c r="A5" s="41">
        <v>940351033</v>
      </c>
      <c r="B5" s="41">
        <v>940351033</v>
      </c>
      <c r="C5" s="41" t="s">
        <v>118</v>
      </c>
      <c r="D5" s="41">
        <v>13605106</v>
      </c>
      <c r="E5" s="41" t="s">
        <v>47</v>
      </c>
      <c r="F5" s="41" t="s">
        <v>48</v>
      </c>
      <c r="G5" s="41" t="s">
        <v>45</v>
      </c>
      <c r="H5" s="41" t="s">
        <v>49</v>
      </c>
      <c r="I5" s="23" t="s">
        <v>40</v>
      </c>
      <c r="V5" s="37"/>
    </row>
    <row r="6" spans="1:22" s="23" customFormat="1" x14ac:dyDescent="0.25">
      <c r="A6" s="41">
        <v>940354604</v>
      </c>
      <c r="B6" s="41">
        <v>940354604</v>
      </c>
      <c r="C6" s="41" t="s">
        <v>89</v>
      </c>
      <c r="D6" s="41">
        <v>13605106</v>
      </c>
      <c r="E6" s="41" t="s">
        <v>47</v>
      </c>
      <c r="F6" s="41" t="s">
        <v>48</v>
      </c>
      <c r="G6" s="41" t="s">
        <v>45</v>
      </c>
      <c r="H6" s="41" t="s">
        <v>49</v>
      </c>
      <c r="I6" s="23" t="s">
        <v>40</v>
      </c>
      <c r="V6" s="37"/>
    </row>
    <row r="7" spans="1:22" s="23" customFormat="1" x14ac:dyDescent="0.25">
      <c r="A7" s="41">
        <v>940366122</v>
      </c>
      <c r="B7" s="41">
        <v>940366122</v>
      </c>
      <c r="C7" s="41" t="s">
        <v>64</v>
      </c>
      <c r="D7" s="41">
        <v>13605106</v>
      </c>
      <c r="E7" s="41" t="s">
        <v>47</v>
      </c>
      <c r="F7" s="41" t="s">
        <v>48</v>
      </c>
      <c r="G7" s="41" t="s">
        <v>45</v>
      </c>
      <c r="H7" s="41" t="s">
        <v>49</v>
      </c>
      <c r="I7" s="23" t="s">
        <v>40</v>
      </c>
      <c r="V7" s="37"/>
    </row>
    <row r="8" spans="1:22" s="23" customFormat="1" x14ac:dyDescent="0.25">
      <c r="A8" s="41">
        <v>940350696</v>
      </c>
      <c r="B8" s="41">
        <v>940350696</v>
      </c>
      <c r="C8" s="41" t="s">
        <v>124</v>
      </c>
      <c r="D8" s="41">
        <v>10051562</v>
      </c>
      <c r="E8" s="41" t="s">
        <v>144</v>
      </c>
      <c r="F8" s="41" t="s">
        <v>145</v>
      </c>
      <c r="G8" s="41" t="s">
        <v>41</v>
      </c>
      <c r="H8" s="41" t="s">
        <v>152</v>
      </c>
      <c r="I8" s="23" t="s">
        <v>30</v>
      </c>
      <c r="V8" s="37"/>
    </row>
    <row r="9" spans="1:22" s="23" customFormat="1" x14ac:dyDescent="0.25">
      <c r="A9" s="41">
        <v>940159096</v>
      </c>
      <c r="B9" s="41">
        <v>940159096</v>
      </c>
      <c r="C9" s="41" t="s">
        <v>87</v>
      </c>
      <c r="D9" s="41">
        <v>10012699</v>
      </c>
      <c r="E9" s="41" t="s">
        <v>144</v>
      </c>
      <c r="F9" s="41" t="s">
        <v>145</v>
      </c>
      <c r="G9" s="41" t="s">
        <v>43</v>
      </c>
      <c r="H9" s="41" t="s">
        <v>152</v>
      </c>
      <c r="I9" s="23" t="s">
        <v>30</v>
      </c>
      <c r="V9" s="37"/>
    </row>
    <row r="10" spans="1:22" s="23" customFormat="1" x14ac:dyDescent="0.25">
      <c r="A10" s="41">
        <v>940185383</v>
      </c>
      <c r="B10" s="41">
        <v>940185383</v>
      </c>
      <c r="C10" s="41" t="s">
        <v>68</v>
      </c>
      <c r="D10" s="41">
        <v>10051562</v>
      </c>
      <c r="E10" s="41" t="s">
        <v>144</v>
      </c>
      <c r="F10" s="41" t="s">
        <v>145</v>
      </c>
      <c r="G10" s="41" t="s">
        <v>43</v>
      </c>
      <c r="H10" s="41" t="s">
        <v>152</v>
      </c>
      <c r="I10" s="23" t="s">
        <v>30</v>
      </c>
      <c r="V10" s="37"/>
    </row>
    <row r="11" spans="1:22" s="23" customFormat="1" x14ac:dyDescent="0.25">
      <c r="A11" s="41">
        <v>940191969</v>
      </c>
      <c r="B11" s="41">
        <v>940314049</v>
      </c>
      <c r="C11" s="41" t="s">
        <v>58</v>
      </c>
      <c r="D11" s="41">
        <v>20028782</v>
      </c>
      <c r="E11" s="41" t="s">
        <v>148</v>
      </c>
      <c r="F11" s="41" t="s">
        <v>147</v>
      </c>
      <c r="G11" s="41" t="s">
        <v>43</v>
      </c>
      <c r="H11" s="41" t="s">
        <v>152</v>
      </c>
      <c r="I11" s="23" t="s">
        <v>30</v>
      </c>
      <c r="V11" s="37"/>
    </row>
    <row r="12" spans="1:22" s="23" customFormat="1" x14ac:dyDescent="0.25">
      <c r="A12" s="41">
        <v>940192222</v>
      </c>
      <c r="B12" s="41">
        <v>940314049</v>
      </c>
      <c r="C12" s="41" t="s">
        <v>103</v>
      </c>
      <c r="D12" s="41">
        <v>20028782</v>
      </c>
      <c r="E12" s="41" t="s">
        <v>148</v>
      </c>
      <c r="F12" s="41" t="s">
        <v>147</v>
      </c>
      <c r="G12" s="41" t="s">
        <v>43</v>
      </c>
      <c r="H12" s="41" t="s">
        <v>152</v>
      </c>
      <c r="I12" s="23" t="s">
        <v>30</v>
      </c>
      <c r="V12" s="37"/>
    </row>
    <row r="13" spans="1:22" s="23" customFormat="1" x14ac:dyDescent="0.25">
      <c r="A13" s="41">
        <v>940194177</v>
      </c>
      <c r="B13" s="41">
        <v>940314049</v>
      </c>
      <c r="C13" s="41" t="s">
        <v>113</v>
      </c>
      <c r="D13" s="41">
        <v>20028782</v>
      </c>
      <c r="E13" s="41" t="s">
        <v>148</v>
      </c>
      <c r="F13" s="41" t="s">
        <v>147</v>
      </c>
      <c r="G13" s="41" t="s">
        <v>43</v>
      </c>
      <c r="H13" s="41" t="s">
        <v>152</v>
      </c>
      <c r="I13" s="23" t="s">
        <v>30</v>
      </c>
      <c r="V13" s="37"/>
    </row>
    <row r="14" spans="1:22" s="23" customFormat="1" x14ac:dyDescent="0.25">
      <c r="A14" s="41">
        <v>940195491</v>
      </c>
      <c r="B14" s="41">
        <v>940314339</v>
      </c>
      <c r="C14" s="41" t="s">
        <v>69</v>
      </c>
      <c r="D14" s="41">
        <v>7847054</v>
      </c>
      <c r="E14" s="41" t="s">
        <v>151</v>
      </c>
      <c r="F14" s="41" t="s">
        <v>150</v>
      </c>
      <c r="G14" s="41" t="s">
        <v>43</v>
      </c>
      <c r="H14" s="41" t="s">
        <v>152</v>
      </c>
      <c r="I14" s="23" t="s">
        <v>30</v>
      </c>
      <c r="V14" s="37"/>
    </row>
    <row r="15" spans="1:22" s="23" customFormat="1" x14ac:dyDescent="0.25">
      <c r="A15" s="41">
        <v>940198781</v>
      </c>
      <c r="B15" s="41">
        <v>940314339</v>
      </c>
      <c r="C15" s="41" t="s">
        <v>129</v>
      </c>
      <c r="D15" s="41">
        <v>7847054</v>
      </c>
      <c r="E15" s="41" t="s">
        <v>151</v>
      </c>
      <c r="F15" s="41" t="s">
        <v>150</v>
      </c>
      <c r="G15" s="41" t="s">
        <v>43</v>
      </c>
      <c r="H15" s="41" t="s">
        <v>152</v>
      </c>
      <c r="I15" s="23" t="s">
        <v>30</v>
      </c>
      <c r="V15" s="37"/>
    </row>
    <row r="16" spans="1:22" s="23" customFormat="1" x14ac:dyDescent="0.25">
      <c r="A16" s="41">
        <v>940198806</v>
      </c>
      <c r="B16" s="41">
        <v>940314339</v>
      </c>
      <c r="C16" s="41" t="s">
        <v>71</v>
      </c>
      <c r="D16" s="41">
        <v>20028782</v>
      </c>
      <c r="E16" s="41" t="s">
        <v>148</v>
      </c>
      <c r="F16" s="41" t="s">
        <v>147</v>
      </c>
      <c r="G16" s="41" t="s">
        <v>43</v>
      </c>
      <c r="H16" s="41" t="s">
        <v>152</v>
      </c>
      <c r="I16" s="23" t="s">
        <v>30</v>
      </c>
      <c r="V16" s="37"/>
    </row>
    <row r="17" spans="1:22" s="23" customFormat="1" x14ac:dyDescent="0.25">
      <c r="A17" s="41">
        <v>940219754</v>
      </c>
      <c r="B17" s="41">
        <v>940219754</v>
      </c>
      <c r="C17" s="41" t="s">
        <v>121</v>
      </c>
      <c r="D17" s="41">
        <v>10051562</v>
      </c>
      <c r="E17" s="41" t="s">
        <v>144</v>
      </c>
      <c r="F17" s="41" t="s">
        <v>145</v>
      </c>
      <c r="G17" s="41" t="s">
        <v>43</v>
      </c>
      <c r="H17" s="41" t="s">
        <v>152</v>
      </c>
      <c r="I17" s="23" t="s">
        <v>30</v>
      </c>
      <c r="V17" s="37"/>
    </row>
    <row r="18" spans="1:22" s="23" customFormat="1" x14ac:dyDescent="0.25">
      <c r="A18" s="41">
        <v>940260590</v>
      </c>
      <c r="B18" s="41">
        <v>940260590</v>
      </c>
      <c r="C18" s="41" t="s">
        <v>74</v>
      </c>
      <c r="D18" s="41">
        <v>7847054</v>
      </c>
      <c r="E18" s="41" t="s">
        <v>151</v>
      </c>
      <c r="F18" s="41" t="s">
        <v>150</v>
      </c>
      <c r="G18" s="41" t="s">
        <v>43</v>
      </c>
      <c r="H18" s="41" t="s">
        <v>152</v>
      </c>
      <c r="I18" s="23" t="s">
        <v>30</v>
      </c>
      <c r="V18" s="37"/>
    </row>
    <row r="19" spans="1:22" s="23" customFormat="1" x14ac:dyDescent="0.25">
      <c r="A19" s="41">
        <v>940275849</v>
      </c>
      <c r="B19" s="41">
        <v>940275849</v>
      </c>
      <c r="C19" s="41" t="s">
        <v>75</v>
      </c>
      <c r="D19" s="41">
        <v>10051562</v>
      </c>
      <c r="E19" s="41" t="s">
        <v>144</v>
      </c>
      <c r="F19" s="41" t="s">
        <v>145</v>
      </c>
      <c r="G19" s="41" t="s">
        <v>44</v>
      </c>
      <c r="H19" s="41" t="s">
        <v>49</v>
      </c>
      <c r="I19" s="23" t="s">
        <v>30</v>
      </c>
      <c r="V19" s="37"/>
    </row>
    <row r="20" spans="1:22" s="23" customFormat="1" x14ac:dyDescent="0.25">
      <c r="A20" s="41">
        <v>940281242</v>
      </c>
      <c r="B20" s="41">
        <v>940281242</v>
      </c>
      <c r="C20" s="41" t="s">
        <v>60</v>
      </c>
      <c r="D20" s="41">
        <v>10051562</v>
      </c>
      <c r="E20" s="41" t="s">
        <v>144</v>
      </c>
      <c r="F20" s="41" t="s">
        <v>145</v>
      </c>
      <c r="G20" s="41" t="s">
        <v>43</v>
      </c>
      <c r="H20" s="41" t="s">
        <v>152</v>
      </c>
      <c r="I20" s="23" t="s">
        <v>30</v>
      </c>
      <c r="V20" s="37"/>
    </row>
    <row r="21" spans="1:22" s="23" customFormat="1" x14ac:dyDescent="0.25">
      <c r="A21" s="41">
        <v>940302459</v>
      </c>
      <c r="B21" s="41">
        <v>940302459</v>
      </c>
      <c r="C21" s="41" t="s">
        <v>100</v>
      </c>
      <c r="D21" s="41">
        <v>20028782</v>
      </c>
      <c r="E21" s="41" t="s">
        <v>148</v>
      </c>
      <c r="F21" s="41" t="s">
        <v>147</v>
      </c>
      <c r="G21" s="41" t="s">
        <v>43</v>
      </c>
      <c r="H21" s="41" t="s">
        <v>152</v>
      </c>
      <c r="I21" s="23" t="s">
        <v>30</v>
      </c>
      <c r="V21" s="37"/>
    </row>
    <row r="22" spans="1:22" s="23" customFormat="1" x14ac:dyDescent="0.25">
      <c r="A22" s="41">
        <v>940311163</v>
      </c>
      <c r="B22" s="41">
        <v>940311163</v>
      </c>
      <c r="C22" s="41" t="s">
        <v>95</v>
      </c>
      <c r="D22" s="41">
        <v>20028782</v>
      </c>
      <c r="E22" s="41" t="s">
        <v>148</v>
      </c>
      <c r="F22" s="41" t="s">
        <v>147</v>
      </c>
      <c r="G22" s="41" t="s">
        <v>44</v>
      </c>
      <c r="H22" s="41" t="s">
        <v>49</v>
      </c>
      <c r="I22" s="23" t="s">
        <v>30</v>
      </c>
      <c r="V22" s="37"/>
    </row>
    <row r="23" spans="1:22" s="23" customFormat="1" x14ac:dyDescent="0.25">
      <c r="A23" s="41">
        <v>940320819</v>
      </c>
      <c r="B23" s="41">
        <v>940351708</v>
      </c>
      <c r="C23" s="41" t="s">
        <v>73</v>
      </c>
      <c r="D23" s="41">
        <v>20028782</v>
      </c>
      <c r="E23" s="41" t="s">
        <v>148</v>
      </c>
      <c r="F23" s="41" t="s">
        <v>147</v>
      </c>
      <c r="G23" s="41" t="s">
        <v>43</v>
      </c>
      <c r="H23" s="41" t="s">
        <v>152</v>
      </c>
      <c r="I23" s="23" t="s">
        <v>30</v>
      </c>
      <c r="V23" s="37"/>
    </row>
    <row r="24" spans="1:22" s="23" customFormat="1" x14ac:dyDescent="0.25">
      <c r="A24" s="41">
        <v>940327469</v>
      </c>
      <c r="B24" s="41">
        <v>940327469</v>
      </c>
      <c r="C24" s="41" t="s">
        <v>116</v>
      </c>
      <c r="D24" s="41">
        <v>10051562</v>
      </c>
      <c r="E24" s="41" t="s">
        <v>144</v>
      </c>
      <c r="F24" s="41" t="s">
        <v>145</v>
      </c>
      <c r="G24" s="41" t="s">
        <v>44</v>
      </c>
      <c r="H24" s="41" t="s">
        <v>49</v>
      </c>
      <c r="I24" s="23" t="s">
        <v>30</v>
      </c>
      <c r="V24" s="37"/>
    </row>
    <row r="25" spans="1:22" s="23" customFormat="1" x14ac:dyDescent="0.25">
      <c r="A25" s="41">
        <v>940336783</v>
      </c>
      <c r="B25" s="41">
        <v>940314339</v>
      </c>
      <c r="C25" s="41" t="s">
        <v>81</v>
      </c>
      <c r="D25" s="41">
        <v>20028782</v>
      </c>
      <c r="E25" s="41" t="s">
        <v>148</v>
      </c>
      <c r="F25" s="41" t="s">
        <v>147</v>
      </c>
      <c r="G25" s="41" t="s">
        <v>43</v>
      </c>
      <c r="H25" s="41" t="s">
        <v>152</v>
      </c>
      <c r="I25" s="23" t="s">
        <v>30</v>
      </c>
      <c r="V25" s="37"/>
    </row>
    <row r="26" spans="1:22" s="23" customFormat="1" x14ac:dyDescent="0.25">
      <c r="A26" s="41">
        <v>940336869</v>
      </c>
      <c r="B26" s="41">
        <v>940336869</v>
      </c>
      <c r="C26" s="41" t="s">
        <v>90</v>
      </c>
      <c r="D26" s="41">
        <v>20028782</v>
      </c>
      <c r="E26" s="41" t="s">
        <v>148</v>
      </c>
      <c r="F26" s="41" t="s">
        <v>147</v>
      </c>
      <c r="G26" s="41" t="s">
        <v>43</v>
      </c>
      <c r="H26" s="41" t="s">
        <v>152</v>
      </c>
      <c r="I26" s="23" t="s">
        <v>30</v>
      </c>
      <c r="V26" s="37"/>
    </row>
    <row r="27" spans="1:22" s="23" customFormat="1" x14ac:dyDescent="0.25">
      <c r="A27" s="41">
        <v>940340206</v>
      </c>
      <c r="B27" s="41">
        <v>940340206</v>
      </c>
      <c r="C27" s="41" t="s">
        <v>91</v>
      </c>
      <c r="D27" s="41">
        <v>10051562</v>
      </c>
      <c r="E27" s="41" t="s">
        <v>144</v>
      </c>
      <c r="F27" s="41" t="s">
        <v>145</v>
      </c>
      <c r="G27" s="41" t="s">
        <v>41</v>
      </c>
      <c r="H27" s="41" t="s">
        <v>152</v>
      </c>
      <c r="I27" s="23" t="s">
        <v>30</v>
      </c>
      <c r="V27" s="37"/>
    </row>
    <row r="28" spans="1:22" s="23" customFormat="1" x14ac:dyDescent="0.25">
      <c r="A28" s="41">
        <v>940344401</v>
      </c>
      <c r="B28" s="41">
        <v>940344401</v>
      </c>
      <c r="C28" s="41" t="s">
        <v>51</v>
      </c>
      <c r="D28" s="41">
        <v>20028782</v>
      </c>
      <c r="E28" s="41" t="s">
        <v>148</v>
      </c>
      <c r="F28" s="41" t="s">
        <v>147</v>
      </c>
      <c r="G28" s="41" t="s">
        <v>43</v>
      </c>
      <c r="H28" s="41" t="s">
        <v>152</v>
      </c>
      <c r="I28" s="23" t="s">
        <v>30</v>
      </c>
      <c r="V28" s="37"/>
    </row>
    <row r="29" spans="1:22" s="23" customFormat="1" x14ac:dyDescent="0.25">
      <c r="A29" s="41">
        <v>940353189</v>
      </c>
      <c r="B29" s="41">
        <v>940353189</v>
      </c>
      <c r="C29" s="41" t="s">
        <v>99</v>
      </c>
      <c r="D29" s="41">
        <v>10051562</v>
      </c>
      <c r="E29" s="41" t="s">
        <v>144</v>
      </c>
      <c r="F29" s="41" t="s">
        <v>145</v>
      </c>
      <c r="G29" s="41" t="s">
        <v>43</v>
      </c>
      <c r="H29" s="41" t="s">
        <v>152</v>
      </c>
      <c r="I29" s="23" t="s">
        <v>30</v>
      </c>
      <c r="V29" s="37"/>
    </row>
    <row r="30" spans="1:22" s="23" customFormat="1" x14ac:dyDescent="0.25">
      <c r="A30" s="41">
        <v>940314049</v>
      </c>
      <c r="B30" s="41">
        <v>940314049</v>
      </c>
      <c r="C30" s="41" t="s">
        <v>105</v>
      </c>
      <c r="D30" s="41">
        <v>20028782</v>
      </c>
      <c r="E30" s="41" t="s">
        <v>148</v>
      </c>
      <c r="F30" s="41" t="s">
        <v>147</v>
      </c>
      <c r="G30" s="41" t="s">
        <v>43</v>
      </c>
      <c r="H30" s="41" t="s">
        <v>152</v>
      </c>
      <c r="I30" s="23" t="s">
        <v>30</v>
      </c>
      <c r="V30" s="37"/>
    </row>
    <row r="31" spans="1:22" s="23" customFormat="1" x14ac:dyDescent="0.25">
      <c r="A31" s="41">
        <v>940351708</v>
      </c>
      <c r="B31" s="41">
        <v>940351708</v>
      </c>
      <c r="C31" s="41" t="s">
        <v>61</v>
      </c>
      <c r="D31" s="41">
        <v>20028782</v>
      </c>
      <c r="E31" s="41" t="s">
        <v>148</v>
      </c>
      <c r="F31" s="41" t="s">
        <v>147</v>
      </c>
      <c r="G31" s="41" t="s">
        <v>43</v>
      </c>
      <c r="H31" s="41" t="s">
        <v>152</v>
      </c>
      <c r="I31" s="23" t="s">
        <v>30</v>
      </c>
      <c r="V31" s="37"/>
    </row>
    <row r="32" spans="1:22" s="23" customFormat="1" x14ac:dyDescent="0.25">
      <c r="A32" s="41">
        <v>940314339</v>
      </c>
      <c r="B32" s="41">
        <v>940314339</v>
      </c>
      <c r="C32" s="41" t="s">
        <v>117</v>
      </c>
      <c r="D32" s="41">
        <v>7847054</v>
      </c>
      <c r="E32" s="41" t="s">
        <v>151</v>
      </c>
      <c r="F32" s="41" t="s">
        <v>150</v>
      </c>
      <c r="G32" s="41" t="s">
        <v>43</v>
      </c>
      <c r="H32" s="41" t="s">
        <v>152</v>
      </c>
      <c r="I32" s="23" t="s">
        <v>30</v>
      </c>
      <c r="V32" s="37"/>
    </row>
    <row r="33" spans="1:22" s="23" customFormat="1" x14ac:dyDescent="0.25">
      <c r="A33" s="41">
        <v>940336876</v>
      </c>
      <c r="B33" s="41">
        <v>940314339</v>
      </c>
      <c r="C33" s="41" t="s">
        <v>52</v>
      </c>
      <c r="D33" s="41">
        <v>7847054</v>
      </c>
      <c r="E33" s="41" t="s">
        <v>151</v>
      </c>
      <c r="F33" s="41" t="s">
        <v>150</v>
      </c>
      <c r="G33" s="41" t="s">
        <v>43</v>
      </c>
      <c r="H33" s="41" t="s">
        <v>152</v>
      </c>
      <c r="I33" s="23" t="s">
        <v>30</v>
      </c>
      <c r="V33" s="37"/>
    </row>
    <row r="34" spans="1:22" s="23" customFormat="1" x14ac:dyDescent="0.25">
      <c r="A34" s="41">
        <v>940341188</v>
      </c>
      <c r="B34" s="41">
        <v>940314339</v>
      </c>
      <c r="C34" s="41" t="s">
        <v>111</v>
      </c>
      <c r="D34" s="41">
        <v>20028782</v>
      </c>
      <c r="E34" s="41" t="s">
        <v>148</v>
      </c>
      <c r="F34" s="41" t="s">
        <v>147</v>
      </c>
      <c r="G34" s="41" t="s">
        <v>43</v>
      </c>
      <c r="H34" s="41" t="s">
        <v>152</v>
      </c>
      <c r="I34" s="23" t="s">
        <v>30</v>
      </c>
      <c r="V34" s="37"/>
    </row>
    <row r="35" spans="1:22" s="23" customFormat="1" x14ac:dyDescent="0.25">
      <c r="A35" s="41">
        <v>940360392</v>
      </c>
      <c r="B35" s="41">
        <v>940360392</v>
      </c>
      <c r="C35" s="41" t="s">
        <v>115</v>
      </c>
      <c r="D35" s="41">
        <v>20028782</v>
      </c>
      <c r="E35" s="41" t="s">
        <v>148</v>
      </c>
      <c r="F35" s="41" t="s">
        <v>147</v>
      </c>
      <c r="G35" s="41" t="s">
        <v>43</v>
      </c>
      <c r="H35" s="41" t="s">
        <v>152</v>
      </c>
      <c r="I35" s="23" t="s">
        <v>30</v>
      </c>
      <c r="V35" s="37"/>
    </row>
    <row r="36" spans="1:22" s="23" customFormat="1" x14ac:dyDescent="0.25">
      <c r="A36" s="41">
        <v>940361466</v>
      </c>
      <c r="B36" s="41">
        <v>940361466</v>
      </c>
      <c r="C36" s="41" t="s">
        <v>98</v>
      </c>
      <c r="D36" s="41">
        <v>10051562</v>
      </c>
      <c r="E36" s="41" t="s">
        <v>144</v>
      </c>
      <c r="F36" s="41" t="s">
        <v>145</v>
      </c>
      <c r="G36" s="41" t="s">
        <v>43</v>
      </c>
      <c r="H36" s="41" t="s">
        <v>152</v>
      </c>
      <c r="I36" s="23" t="s">
        <v>30</v>
      </c>
      <c r="V36" s="37"/>
    </row>
    <row r="37" spans="1:22" s="23" customFormat="1" x14ac:dyDescent="0.25">
      <c r="A37" s="41">
        <v>940365112</v>
      </c>
      <c r="B37" s="41">
        <v>940365112</v>
      </c>
      <c r="C37" s="41" t="s">
        <v>56</v>
      </c>
      <c r="D37" s="41">
        <v>10051562</v>
      </c>
      <c r="E37" s="41" t="s">
        <v>144</v>
      </c>
      <c r="F37" s="41" t="s">
        <v>145</v>
      </c>
      <c r="G37" s="41" t="s">
        <v>44</v>
      </c>
      <c r="H37" s="41" t="s">
        <v>49</v>
      </c>
      <c r="I37" s="23" t="s">
        <v>30</v>
      </c>
      <c r="V37" s="37"/>
    </row>
    <row r="38" spans="1:22" s="23" customFormat="1" x14ac:dyDescent="0.25">
      <c r="A38" s="41">
        <v>940374176</v>
      </c>
      <c r="B38" s="41">
        <v>940374176</v>
      </c>
      <c r="C38" s="41" t="s">
        <v>55</v>
      </c>
      <c r="D38" s="41">
        <v>10051562</v>
      </c>
      <c r="E38" s="41" t="s">
        <v>144</v>
      </c>
      <c r="F38" s="41" t="s">
        <v>145</v>
      </c>
      <c r="G38" s="41" t="s">
        <v>43</v>
      </c>
      <c r="H38" s="41" t="s">
        <v>152</v>
      </c>
      <c r="I38" s="23" t="s">
        <v>30</v>
      </c>
      <c r="V38" s="37"/>
    </row>
    <row r="39" spans="1:22" s="23" customFormat="1" x14ac:dyDescent="0.25">
      <c r="A39" s="41">
        <v>940309358</v>
      </c>
      <c r="B39" s="41">
        <v>940309358</v>
      </c>
      <c r="C39" s="41" t="s">
        <v>65</v>
      </c>
      <c r="D39" s="41">
        <v>7951124</v>
      </c>
      <c r="E39" s="41" t="s">
        <v>149</v>
      </c>
      <c r="F39" s="41" t="s">
        <v>150</v>
      </c>
      <c r="G39" s="41" t="s">
        <v>42</v>
      </c>
      <c r="H39" s="41" t="s">
        <v>49</v>
      </c>
      <c r="I39" s="23" t="s">
        <v>30</v>
      </c>
      <c r="V39" s="37"/>
    </row>
    <row r="40" spans="1:22" s="23" customFormat="1" x14ac:dyDescent="0.25">
      <c r="A40" s="41">
        <v>940327951</v>
      </c>
      <c r="B40" s="41">
        <v>940327951</v>
      </c>
      <c r="C40" s="41" t="s">
        <v>128</v>
      </c>
      <c r="D40" s="41">
        <v>7951124</v>
      </c>
      <c r="E40" s="41" t="s">
        <v>149</v>
      </c>
      <c r="F40" s="41" t="s">
        <v>150</v>
      </c>
      <c r="G40" s="41" t="s">
        <v>44</v>
      </c>
      <c r="H40" s="41" t="s">
        <v>49</v>
      </c>
      <c r="I40" s="23" t="s">
        <v>32</v>
      </c>
      <c r="V40" s="37"/>
    </row>
    <row r="41" spans="1:22" s="23" customFormat="1" x14ac:dyDescent="0.25">
      <c r="A41" s="41">
        <v>940320135</v>
      </c>
      <c r="B41" s="41">
        <v>940320135</v>
      </c>
      <c r="C41" s="41" t="s">
        <v>122</v>
      </c>
      <c r="D41" s="41">
        <v>7951124</v>
      </c>
      <c r="E41" s="41" t="s">
        <v>149</v>
      </c>
      <c r="F41" s="41" t="s">
        <v>150</v>
      </c>
      <c r="G41" s="41" t="s">
        <v>45</v>
      </c>
      <c r="H41" s="41" t="s">
        <v>49</v>
      </c>
      <c r="I41" s="23" t="s">
        <v>33</v>
      </c>
      <c r="V41" s="37"/>
    </row>
    <row r="42" spans="1:22" s="23" customFormat="1" x14ac:dyDescent="0.25">
      <c r="A42" s="41">
        <v>940323304</v>
      </c>
      <c r="B42" s="41">
        <v>940323304</v>
      </c>
      <c r="C42" s="41" t="s">
        <v>78</v>
      </c>
      <c r="D42" s="41">
        <v>7951124</v>
      </c>
      <c r="E42" s="41" t="s">
        <v>149</v>
      </c>
      <c r="F42" s="41" t="s">
        <v>150</v>
      </c>
      <c r="G42" s="41" t="s">
        <v>45</v>
      </c>
      <c r="H42" s="41" t="s">
        <v>49</v>
      </c>
      <c r="I42" s="23" t="s">
        <v>33</v>
      </c>
      <c r="V42" s="37"/>
    </row>
    <row r="43" spans="1:22" s="23" customFormat="1" x14ac:dyDescent="0.25">
      <c r="A43" s="41">
        <v>940324947</v>
      </c>
      <c r="B43" s="41">
        <v>940324947</v>
      </c>
      <c r="C43" s="41" t="s">
        <v>94</v>
      </c>
      <c r="D43" s="41">
        <v>7847054</v>
      </c>
      <c r="E43" s="41" t="s">
        <v>151</v>
      </c>
      <c r="F43" s="41" t="s">
        <v>150</v>
      </c>
      <c r="G43" s="41" t="s">
        <v>45</v>
      </c>
      <c r="H43" s="41" t="s">
        <v>49</v>
      </c>
      <c r="I43" s="23" t="s">
        <v>33</v>
      </c>
      <c r="V43" s="37"/>
    </row>
    <row r="44" spans="1:22" s="23" customFormat="1" x14ac:dyDescent="0.25">
      <c r="A44" s="41">
        <v>940351088</v>
      </c>
      <c r="B44" s="41">
        <v>940351088</v>
      </c>
      <c r="C44" s="41" t="s">
        <v>123</v>
      </c>
      <c r="D44" s="41">
        <v>7951124</v>
      </c>
      <c r="E44" s="41" t="s">
        <v>149</v>
      </c>
      <c r="F44" s="41" t="s">
        <v>150</v>
      </c>
      <c r="G44" s="41" t="s">
        <v>45</v>
      </c>
      <c r="H44" s="41" t="s">
        <v>49</v>
      </c>
      <c r="I44" s="23" t="s">
        <v>33</v>
      </c>
      <c r="V44" s="37"/>
    </row>
    <row r="45" spans="1:22" s="23" customFormat="1" x14ac:dyDescent="0.25">
      <c r="A45" s="41">
        <v>940355363</v>
      </c>
      <c r="B45" s="41">
        <v>940355363</v>
      </c>
      <c r="C45" s="41" t="s">
        <v>125</v>
      </c>
      <c r="D45" s="41">
        <v>7951124</v>
      </c>
      <c r="E45" s="41" t="s">
        <v>149</v>
      </c>
      <c r="F45" s="41" t="s">
        <v>150</v>
      </c>
      <c r="G45" s="41" t="s">
        <v>45</v>
      </c>
      <c r="H45" s="41" t="s">
        <v>49</v>
      </c>
      <c r="I45" s="23" t="s">
        <v>33</v>
      </c>
      <c r="V45" s="37"/>
    </row>
    <row r="46" spans="1:22" s="23" customFormat="1" x14ac:dyDescent="0.25">
      <c r="A46" s="41">
        <v>940356465</v>
      </c>
      <c r="B46" s="41">
        <v>940356465</v>
      </c>
      <c r="C46" s="41" t="s">
        <v>62</v>
      </c>
      <c r="D46" s="41">
        <v>7951124</v>
      </c>
      <c r="E46" s="41" t="s">
        <v>149</v>
      </c>
      <c r="F46" s="41" t="s">
        <v>150</v>
      </c>
      <c r="G46" s="41" t="s">
        <v>45</v>
      </c>
      <c r="H46" s="41" t="s">
        <v>49</v>
      </c>
      <c r="I46" s="23" t="s">
        <v>33</v>
      </c>
      <c r="V46" s="37"/>
    </row>
    <row r="47" spans="1:22" s="23" customFormat="1" x14ac:dyDescent="0.25">
      <c r="A47" s="41">
        <v>940358810</v>
      </c>
      <c r="B47" s="41">
        <v>940358810</v>
      </c>
      <c r="C47" s="41" t="s">
        <v>120</v>
      </c>
      <c r="D47" s="41">
        <v>7951124</v>
      </c>
      <c r="E47" s="41" t="s">
        <v>149</v>
      </c>
      <c r="F47" s="41" t="s">
        <v>150</v>
      </c>
      <c r="G47" s="41" t="s">
        <v>45</v>
      </c>
      <c r="H47" s="41" t="s">
        <v>49</v>
      </c>
      <c r="I47" s="23" t="s">
        <v>33</v>
      </c>
      <c r="V47" s="37"/>
    </row>
    <row r="48" spans="1:22" s="23" customFormat="1" x14ac:dyDescent="0.25">
      <c r="A48" s="41">
        <v>940324627</v>
      </c>
      <c r="B48" s="41">
        <v>940337336</v>
      </c>
      <c r="C48" s="41" t="s">
        <v>70</v>
      </c>
      <c r="D48" s="41">
        <v>10058140</v>
      </c>
      <c r="E48" s="41" t="s">
        <v>144</v>
      </c>
      <c r="F48" s="41" t="s">
        <v>145</v>
      </c>
      <c r="G48" s="41" t="s">
        <v>41</v>
      </c>
      <c r="H48" s="41" t="s">
        <v>152</v>
      </c>
      <c r="I48" s="23" t="s">
        <v>34</v>
      </c>
      <c r="V48" s="37"/>
    </row>
    <row r="49" spans="1:22" s="23" customFormat="1" x14ac:dyDescent="0.25">
      <c r="A49" s="41">
        <v>940324904</v>
      </c>
      <c r="B49" s="41">
        <v>940337336</v>
      </c>
      <c r="C49" s="41" t="s">
        <v>110</v>
      </c>
      <c r="D49" s="41">
        <v>10051562</v>
      </c>
      <c r="E49" s="41" t="s">
        <v>144</v>
      </c>
      <c r="F49" s="41" t="s">
        <v>145</v>
      </c>
      <c r="G49" s="41" t="s">
        <v>41</v>
      </c>
      <c r="H49" s="41" t="s">
        <v>152</v>
      </c>
      <c r="I49" s="23" t="s">
        <v>34</v>
      </c>
      <c r="V49" s="37"/>
    </row>
    <row r="50" spans="1:22" s="23" customFormat="1" x14ac:dyDescent="0.25">
      <c r="A50" s="41">
        <v>940337336</v>
      </c>
      <c r="B50" s="41">
        <v>940337336</v>
      </c>
      <c r="C50" s="41" t="s">
        <v>59</v>
      </c>
      <c r="D50" s="41">
        <v>10051562</v>
      </c>
      <c r="E50" s="41" t="s">
        <v>144</v>
      </c>
      <c r="F50" s="41" t="s">
        <v>145</v>
      </c>
      <c r="G50" s="41" t="s">
        <v>41</v>
      </c>
      <c r="H50" s="41" t="s">
        <v>152</v>
      </c>
      <c r="I50" s="23" t="s">
        <v>34</v>
      </c>
      <c r="V50" s="37"/>
    </row>
    <row r="51" spans="1:22" s="23" customFormat="1" x14ac:dyDescent="0.25">
      <c r="A51" s="41">
        <v>940243672</v>
      </c>
      <c r="B51" s="41">
        <v>940314050</v>
      </c>
      <c r="C51" s="41" t="s">
        <v>108</v>
      </c>
      <c r="D51" s="41">
        <v>7847054</v>
      </c>
      <c r="E51" s="41" t="s">
        <v>151</v>
      </c>
      <c r="F51" s="41" t="s">
        <v>150</v>
      </c>
      <c r="G51" s="41" t="s">
        <v>43</v>
      </c>
      <c r="H51" s="41" t="s">
        <v>152</v>
      </c>
      <c r="I51" s="23" t="s">
        <v>31</v>
      </c>
      <c r="V51" s="37"/>
    </row>
    <row r="52" spans="1:22" s="23" customFormat="1" x14ac:dyDescent="0.25">
      <c r="A52" s="41">
        <v>940259601</v>
      </c>
      <c r="B52" s="41">
        <v>940352209</v>
      </c>
      <c r="C52" s="41" t="s">
        <v>57</v>
      </c>
      <c r="D52" s="41">
        <v>20028782</v>
      </c>
      <c r="E52" s="41" t="s">
        <v>148</v>
      </c>
      <c r="F52" s="41" t="s">
        <v>147</v>
      </c>
      <c r="G52" s="41" t="s">
        <v>43</v>
      </c>
      <c r="H52" s="41" t="s">
        <v>152</v>
      </c>
      <c r="I52" s="23" t="s">
        <v>31</v>
      </c>
      <c r="V52" s="37"/>
    </row>
    <row r="53" spans="1:22" s="23" customFormat="1" x14ac:dyDescent="0.25">
      <c r="A53" s="41">
        <v>940267363</v>
      </c>
      <c r="B53" s="41">
        <v>940314053</v>
      </c>
      <c r="C53" s="41" t="s">
        <v>85</v>
      </c>
      <c r="D53" s="41">
        <v>20028782</v>
      </c>
      <c r="E53" s="41" t="s">
        <v>148</v>
      </c>
      <c r="F53" s="41" t="s">
        <v>147</v>
      </c>
      <c r="G53" s="41" t="s">
        <v>43</v>
      </c>
      <c r="H53" s="41" t="s">
        <v>152</v>
      </c>
      <c r="I53" s="23" t="s">
        <v>31</v>
      </c>
      <c r="V53" s="37"/>
    </row>
    <row r="54" spans="1:22" s="23" customFormat="1" x14ac:dyDescent="0.25">
      <c r="A54" s="41">
        <v>940270414</v>
      </c>
      <c r="B54" s="41">
        <v>940270414</v>
      </c>
      <c r="C54" s="41" t="s">
        <v>66</v>
      </c>
      <c r="D54" s="41">
        <v>20028782</v>
      </c>
      <c r="E54" s="41" t="s">
        <v>148</v>
      </c>
      <c r="F54" s="41" t="s">
        <v>147</v>
      </c>
      <c r="G54" s="41" t="s">
        <v>43</v>
      </c>
      <c r="H54" s="41" t="s">
        <v>152</v>
      </c>
      <c r="I54" s="23" t="s">
        <v>31</v>
      </c>
      <c r="V54" s="37"/>
    </row>
    <row r="55" spans="1:22" s="23" customFormat="1" x14ac:dyDescent="0.25">
      <c r="A55" s="41">
        <v>940251133</v>
      </c>
      <c r="B55" s="41">
        <v>940251254</v>
      </c>
      <c r="C55" s="41" t="s">
        <v>97</v>
      </c>
      <c r="D55" s="41">
        <v>10058140</v>
      </c>
      <c r="E55" s="41" t="s">
        <v>144</v>
      </c>
      <c r="F55" s="41" t="s">
        <v>145</v>
      </c>
      <c r="G55" s="41" t="s">
        <v>44</v>
      </c>
      <c r="H55" s="41" t="s">
        <v>49</v>
      </c>
      <c r="I55" s="23" t="s">
        <v>35</v>
      </c>
      <c r="V55" s="37"/>
    </row>
    <row r="56" spans="1:22" s="23" customFormat="1" x14ac:dyDescent="0.25">
      <c r="A56" s="41">
        <v>940251254</v>
      </c>
      <c r="B56" s="41">
        <v>940251254</v>
      </c>
      <c r="C56" s="41" t="s">
        <v>54</v>
      </c>
      <c r="D56" s="41">
        <v>10051562</v>
      </c>
      <c r="E56" s="41" t="s">
        <v>144</v>
      </c>
      <c r="F56" s="41" t="s">
        <v>145</v>
      </c>
      <c r="G56" s="41" t="s">
        <v>44</v>
      </c>
      <c r="H56" s="41" t="s">
        <v>49</v>
      </c>
      <c r="I56" s="23" t="s">
        <v>35</v>
      </c>
      <c r="V56" s="37"/>
    </row>
    <row r="57" spans="1:22" s="23" customFormat="1" x14ac:dyDescent="0.25">
      <c r="A57" s="41">
        <v>940323130</v>
      </c>
      <c r="B57" s="41">
        <v>940323130</v>
      </c>
      <c r="C57" s="41" t="s">
        <v>106</v>
      </c>
      <c r="D57" s="41">
        <v>7951124</v>
      </c>
      <c r="E57" s="41" t="s">
        <v>149</v>
      </c>
      <c r="F57" s="41" t="s">
        <v>150</v>
      </c>
      <c r="G57" s="41" t="s">
        <v>44</v>
      </c>
      <c r="H57" s="41" t="s">
        <v>49</v>
      </c>
      <c r="I57" s="23" t="s">
        <v>35</v>
      </c>
      <c r="V57" s="37"/>
    </row>
    <row r="58" spans="1:22" s="23" customFormat="1" x14ac:dyDescent="0.25">
      <c r="A58" s="41">
        <v>940292366</v>
      </c>
      <c r="B58" s="41">
        <v>940292366</v>
      </c>
      <c r="C58" s="41" t="s">
        <v>104</v>
      </c>
      <c r="D58" s="41">
        <v>7951124</v>
      </c>
      <c r="E58" s="41" t="s">
        <v>149</v>
      </c>
      <c r="F58" s="41" t="s">
        <v>150</v>
      </c>
      <c r="G58" s="41" t="s">
        <v>42</v>
      </c>
      <c r="H58" s="41" t="s">
        <v>49</v>
      </c>
      <c r="I58" s="23" t="s">
        <v>36</v>
      </c>
      <c r="V58" s="37"/>
    </row>
    <row r="59" spans="1:22" s="23" customFormat="1" x14ac:dyDescent="0.25">
      <c r="A59" s="41">
        <v>940322046</v>
      </c>
      <c r="B59" s="41">
        <v>940322046</v>
      </c>
      <c r="C59" s="41" t="s">
        <v>92</v>
      </c>
      <c r="D59" s="41">
        <v>7951124</v>
      </c>
      <c r="E59" s="41" t="s">
        <v>149</v>
      </c>
      <c r="F59" s="41" t="s">
        <v>150</v>
      </c>
      <c r="G59" s="41" t="s">
        <v>42</v>
      </c>
      <c r="H59" s="41" t="s">
        <v>49</v>
      </c>
      <c r="I59" s="23" t="s">
        <v>36</v>
      </c>
      <c r="V59" s="37"/>
    </row>
    <row r="60" spans="1:22" s="23" customFormat="1" x14ac:dyDescent="0.25">
      <c r="A60" s="41">
        <v>940294522</v>
      </c>
      <c r="B60" s="41">
        <v>940294522</v>
      </c>
      <c r="C60" s="41" t="s">
        <v>126</v>
      </c>
      <c r="D60" s="41">
        <v>13605106</v>
      </c>
      <c r="E60" s="41" t="s">
        <v>47</v>
      </c>
      <c r="F60" s="41" t="s">
        <v>48</v>
      </c>
      <c r="G60" s="41" t="s">
        <v>45</v>
      </c>
      <c r="H60" s="41" t="s">
        <v>49</v>
      </c>
      <c r="I60" s="23" t="s">
        <v>37</v>
      </c>
      <c r="V60" s="37"/>
    </row>
    <row r="61" spans="1:22" s="23" customFormat="1" x14ac:dyDescent="0.25">
      <c r="A61" s="41">
        <v>940353636</v>
      </c>
      <c r="B61" s="41">
        <v>940353636</v>
      </c>
      <c r="C61" s="41" t="s">
        <v>101</v>
      </c>
      <c r="D61" s="41">
        <v>7951124</v>
      </c>
      <c r="E61" s="41" t="s">
        <v>149</v>
      </c>
      <c r="F61" s="41" t="s">
        <v>150</v>
      </c>
      <c r="G61" s="41" t="s">
        <v>45</v>
      </c>
      <c r="H61" s="41" t="s">
        <v>49</v>
      </c>
      <c r="I61" s="23" t="s">
        <v>37</v>
      </c>
      <c r="V61" s="37"/>
    </row>
    <row r="62" spans="1:22" s="23" customFormat="1" x14ac:dyDescent="0.25">
      <c r="A62" s="41">
        <v>940366600</v>
      </c>
      <c r="B62" s="41">
        <v>940366600</v>
      </c>
      <c r="C62" s="41" t="s">
        <v>102</v>
      </c>
      <c r="D62" s="41">
        <v>7951124</v>
      </c>
      <c r="E62" s="41" t="s">
        <v>149</v>
      </c>
      <c r="F62" s="41" t="s">
        <v>150</v>
      </c>
      <c r="G62" s="41" t="s">
        <v>42</v>
      </c>
      <c r="H62" s="41" t="s">
        <v>49</v>
      </c>
      <c r="I62" s="23" t="s">
        <v>38</v>
      </c>
      <c r="V62" s="37"/>
    </row>
    <row r="63" spans="1:22" s="23" customFormat="1" x14ac:dyDescent="0.25">
      <c r="A63" s="41">
        <v>940286480</v>
      </c>
      <c r="B63" s="41">
        <v>940286480</v>
      </c>
      <c r="C63" s="41" t="s">
        <v>84</v>
      </c>
      <c r="D63" s="41">
        <v>7951124</v>
      </c>
      <c r="E63" s="41" t="s">
        <v>149</v>
      </c>
      <c r="F63" s="41" t="s">
        <v>150</v>
      </c>
      <c r="G63" s="41" t="s">
        <v>41</v>
      </c>
      <c r="H63" s="41" t="s">
        <v>152</v>
      </c>
      <c r="I63" s="23" t="s">
        <v>146</v>
      </c>
      <c r="V63" s="37"/>
    </row>
    <row r="64" spans="1:22" s="23" customFormat="1" x14ac:dyDescent="0.25">
      <c r="A64" s="41">
        <v>940295318</v>
      </c>
      <c r="B64" s="41">
        <v>940295318</v>
      </c>
      <c r="C64" s="41" t="s">
        <v>53</v>
      </c>
      <c r="D64" s="41">
        <v>7951124</v>
      </c>
      <c r="E64" s="41" t="s">
        <v>149</v>
      </c>
      <c r="F64" s="41" t="s">
        <v>150</v>
      </c>
      <c r="G64" s="41" t="s">
        <v>41</v>
      </c>
      <c r="H64" s="41" t="s">
        <v>152</v>
      </c>
      <c r="I64" s="23" t="s">
        <v>146</v>
      </c>
      <c r="V64" s="37"/>
    </row>
    <row r="65" spans="1:22" s="23" customFormat="1" x14ac:dyDescent="0.25">
      <c r="A65" s="41">
        <v>940302721</v>
      </c>
      <c r="B65" s="41">
        <v>940304772</v>
      </c>
      <c r="C65" s="41" t="s">
        <v>72</v>
      </c>
      <c r="D65" s="41">
        <v>10058140</v>
      </c>
      <c r="E65" s="41" t="s">
        <v>144</v>
      </c>
      <c r="F65" s="41" t="s">
        <v>145</v>
      </c>
      <c r="G65" s="41" t="s">
        <v>44</v>
      </c>
      <c r="H65" s="41" t="s">
        <v>49</v>
      </c>
      <c r="I65" s="23" t="s">
        <v>146</v>
      </c>
      <c r="V65" s="37"/>
    </row>
    <row r="66" spans="1:22" s="23" customFormat="1" x14ac:dyDescent="0.25">
      <c r="A66" s="41">
        <v>940304772</v>
      </c>
      <c r="B66" s="41">
        <v>940304772</v>
      </c>
      <c r="C66" s="41" t="s">
        <v>119</v>
      </c>
      <c r="D66" s="41">
        <v>10051562</v>
      </c>
      <c r="E66" s="41" t="s">
        <v>144</v>
      </c>
      <c r="F66" s="41" t="s">
        <v>145</v>
      </c>
      <c r="G66" s="41" t="s">
        <v>44</v>
      </c>
      <c r="H66" s="41" t="s">
        <v>49</v>
      </c>
      <c r="I66" s="23" t="s">
        <v>146</v>
      </c>
      <c r="V66" s="37"/>
    </row>
    <row r="67" spans="1:22" s="23" customFormat="1" x14ac:dyDescent="0.25">
      <c r="A67" s="41">
        <v>940296271</v>
      </c>
      <c r="B67" s="41">
        <v>940296271</v>
      </c>
      <c r="C67" s="41" t="s">
        <v>50</v>
      </c>
      <c r="D67" s="41">
        <v>7951124</v>
      </c>
      <c r="E67" s="41" t="s">
        <v>149</v>
      </c>
      <c r="F67" s="41" t="s">
        <v>150</v>
      </c>
      <c r="G67" s="41" t="s">
        <v>42</v>
      </c>
      <c r="H67" s="41" t="s">
        <v>49</v>
      </c>
      <c r="I67" s="23" t="s">
        <v>31</v>
      </c>
      <c r="V67" s="37"/>
    </row>
    <row r="68" spans="1:22" s="23" customFormat="1" x14ac:dyDescent="0.25">
      <c r="A68" s="41">
        <v>940302138</v>
      </c>
      <c r="B68" s="41">
        <v>940302138</v>
      </c>
      <c r="C68" s="41" t="s">
        <v>96</v>
      </c>
      <c r="D68" s="41">
        <v>7951124</v>
      </c>
      <c r="E68" s="41" t="s">
        <v>149</v>
      </c>
      <c r="F68" s="41" t="s">
        <v>150</v>
      </c>
      <c r="G68" s="41" t="s">
        <v>42</v>
      </c>
      <c r="H68" s="41" t="s">
        <v>49</v>
      </c>
      <c r="I68" s="23" t="s">
        <v>31</v>
      </c>
      <c r="V68" s="37"/>
    </row>
    <row r="69" spans="1:22" s="23" customFormat="1" x14ac:dyDescent="0.25">
      <c r="A69" s="41">
        <v>940321977</v>
      </c>
      <c r="B69" s="41">
        <v>940352208</v>
      </c>
      <c r="C69" s="41" t="s">
        <v>88</v>
      </c>
      <c r="D69" s="41">
        <v>20028782</v>
      </c>
      <c r="E69" s="41" t="s">
        <v>148</v>
      </c>
      <c r="F69" s="41" t="s">
        <v>147</v>
      </c>
      <c r="G69" s="41" t="s">
        <v>43</v>
      </c>
      <c r="H69" s="41" t="s">
        <v>152</v>
      </c>
      <c r="I69" s="23" t="s">
        <v>31</v>
      </c>
      <c r="V69" s="37"/>
    </row>
    <row r="70" spans="1:22" s="23" customFormat="1" x14ac:dyDescent="0.25">
      <c r="A70" s="41">
        <v>940352209</v>
      </c>
      <c r="B70" s="41">
        <v>940352209</v>
      </c>
      <c r="C70" s="41" t="s">
        <v>76</v>
      </c>
      <c r="D70" s="41">
        <v>20028782</v>
      </c>
      <c r="E70" s="41" t="s">
        <v>148</v>
      </c>
      <c r="F70" s="41" t="s">
        <v>147</v>
      </c>
      <c r="G70" s="41" t="s">
        <v>43</v>
      </c>
      <c r="H70" s="41" t="s">
        <v>152</v>
      </c>
      <c r="I70" s="23" t="s">
        <v>31</v>
      </c>
      <c r="V70" s="37"/>
    </row>
    <row r="71" spans="1:22" s="23" customFormat="1" x14ac:dyDescent="0.25">
      <c r="A71" s="41">
        <v>940314053</v>
      </c>
      <c r="B71" s="41">
        <v>940314053</v>
      </c>
      <c r="C71" s="41" t="s">
        <v>80</v>
      </c>
      <c r="D71" s="41">
        <v>20028782</v>
      </c>
      <c r="E71" s="41" t="s">
        <v>148</v>
      </c>
      <c r="F71" s="41" t="s">
        <v>147</v>
      </c>
      <c r="G71" s="41" t="s">
        <v>43</v>
      </c>
      <c r="H71" s="41" t="s">
        <v>152</v>
      </c>
      <c r="I71" s="23" t="s">
        <v>31</v>
      </c>
      <c r="V71" s="37"/>
    </row>
    <row r="72" spans="1:22" s="23" customFormat="1" x14ac:dyDescent="0.25">
      <c r="A72" s="41">
        <v>940352208</v>
      </c>
      <c r="B72" s="41">
        <v>940352208</v>
      </c>
      <c r="C72" s="41" t="s">
        <v>93</v>
      </c>
      <c r="D72" s="41">
        <v>20028782</v>
      </c>
      <c r="E72" s="41" t="s">
        <v>148</v>
      </c>
      <c r="F72" s="41" t="s">
        <v>147</v>
      </c>
      <c r="G72" s="41" t="s">
        <v>43</v>
      </c>
      <c r="H72" s="41" t="s">
        <v>152</v>
      </c>
      <c r="I72" s="23" t="s">
        <v>31</v>
      </c>
      <c r="V72" s="37"/>
    </row>
    <row r="73" spans="1:22" s="23" customFormat="1" x14ac:dyDescent="0.25">
      <c r="A73" s="41">
        <v>940314050</v>
      </c>
      <c r="B73" s="41">
        <v>940314050</v>
      </c>
      <c r="C73" s="41" t="s">
        <v>67</v>
      </c>
      <c r="D73" s="41">
        <v>7847054</v>
      </c>
      <c r="E73" s="41" t="s">
        <v>151</v>
      </c>
      <c r="F73" s="41" t="s">
        <v>150</v>
      </c>
      <c r="G73" s="41" t="s">
        <v>43</v>
      </c>
      <c r="H73" s="41" t="s">
        <v>152</v>
      </c>
      <c r="I73" s="23" t="s">
        <v>31</v>
      </c>
      <c r="V73" s="37"/>
    </row>
    <row r="74" spans="1:22" s="23" customFormat="1" x14ac:dyDescent="0.25">
      <c r="A74" s="41">
        <v>940377750</v>
      </c>
      <c r="B74" s="41">
        <v>940377750</v>
      </c>
      <c r="C74" s="41" t="s">
        <v>82</v>
      </c>
      <c r="D74" s="41">
        <v>10051562</v>
      </c>
      <c r="E74" s="41" t="s">
        <v>144</v>
      </c>
      <c r="F74" s="41" t="s">
        <v>145</v>
      </c>
      <c r="G74" s="41" t="s">
        <v>43</v>
      </c>
      <c r="H74" s="41" t="s">
        <v>152</v>
      </c>
      <c r="I74" s="23" t="s">
        <v>31</v>
      </c>
      <c r="V74" s="37"/>
    </row>
    <row r="75" spans="1:22" s="23" customFormat="1" x14ac:dyDescent="0.25">
      <c r="A75" s="41">
        <v>940270275</v>
      </c>
      <c r="B75" s="41">
        <v>940270275</v>
      </c>
      <c r="C75" s="41" t="s">
        <v>127</v>
      </c>
      <c r="D75" s="41">
        <v>10051562</v>
      </c>
      <c r="E75" s="41" t="s">
        <v>144</v>
      </c>
      <c r="F75" s="41" t="s">
        <v>145</v>
      </c>
      <c r="G75" s="41" t="s">
        <v>43</v>
      </c>
      <c r="H75" s="41" t="s">
        <v>152</v>
      </c>
      <c r="I75" s="23" t="s">
        <v>39</v>
      </c>
      <c r="V75" s="37"/>
    </row>
    <row r="76" spans="1:22" s="23" customFormat="1" x14ac:dyDescent="0.25">
      <c r="A76" s="41">
        <v>940350068</v>
      </c>
      <c r="B76" s="41">
        <v>940350068</v>
      </c>
      <c r="C76" s="41" t="s">
        <v>79</v>
      </c>
      <c r="D76" s="41">
        <v>10051562</v>
      </c>
      <c r="E76" s="41" t="s">
        <v>144</v>
      </c>
      <c r="F76" s="41" t="s">
        <v>145</v>
      </c>
      <c r="G76" s="41" t="s">
        <v>43</v>
      </c>
      <c r="H76" s="41" t="s">
        <v>152</v>
      </c>
      <c r="I76" s="23" t="s">
        <v>39</v>
      </c>
      <c r="V76" s="37"/>
    </row>
    <row r="77" spans="1:22" s="23" customFormat="1" x14ac:dyDescent="0.25">
      <c r="A77" s="41">
        <v>940345610</v>
      </c>
      <c r="B77" s="41">
        <v>940314339</v>
      </c>
      <c r="C77" s="41" t="s">
        <v>63</v>
      </c>
      <c r="D77" s="41">
        <v>7847054</v>
      </c>
      <c r="E77" s="41" t="s">
        <v>151</v>
      </c>
      <c r="F77" s="41" t="s">
        <v>150</v>
      </c>
      <c r="G77" s="41" t="s">
        <v>43</v>
      </c>
      <c r="H77" s="41" t="s">
        <v>152</v>
      </c>
      <c r="I77" s="23" t="s">
        <v>39</v>
      </c>
      <c r="V77" s="37"/>
    </row>
    <row r="78" spans="1:22" s="23" customFormat="1" x14ac:dyDescent="0.25">
      <c r="A78" s="41">
        <v>940349816</v>
      </c>
      <c r="B78" s="41">
        <v>940314339</v>
      </c>
      <c r="C78" s="41" t="s">
        <v>114</v>
      </c>
      <c r="D78" s="41">
        <v>20028782</v>
      </c>
      <c r="E78" s="41" t="s">
        <v>148</v>
      </c>
      <c r="F78" s="41" t="s">
        <v>147</v>
      </c>
      <c r="G78" s="41" t="s">
        <v>43</v>
      </c>
      <c r="H78" s="41" t="s">
        <v>152</v>
      </c>
      <c r="I78" s="23" t="s">
        <v>39</v>
      </c>
      <c r="V78" s="37"/>
    </row>
    <row r="79" spans="1:22" s="23" customFormat="1" x14ac:dyDescent="0.25">
      <c r="A79" s="41">
        <v>940358515</v>
      </c>
      <c r="B79" s="41">
        <v>940358515</v>
      </c>
      <c r="C79" s="41" t="s">
        <v>109</v>
      </c>
      <c r="D79" s="41">
        <v>20028782</v>
      </c>
      <c r="E79" s="41" t="s">
        <v>148</v>
      </c>
      <c r="F79" s="41" t="s">
        <v>147</v>
      </c>
      <c r="G79" s="41" t="s">
        <v>43</v>
      </c>
      <c r="H79" s="41" t="s">
        <v>152</v>
      </c>
      <c r="I79" s="23" t="s">
        <v>39</v>
      </c>
      <c r="V79" s="37"/>
    </row>
    <row r="80" spans="1:22" s="23" customFormat="1" x14ac:dyDescent="0.25">
      <c r="A80" s="41">
        <v>940124156</v>
      </c>
      <c r="B80" s="41">
        <v>940124156</v>
      </c>
      <c r="C80" s="41" t="s">
        <v>112</v>
      </c>
      <c r="D80" s="41">
        <v>20028782</v>
      </c>
      <c r="E80" s="41" t="s">
        <v>148</v>
      </c>
      <c r="F80" s="41" t="s">
        <v>147</v>
      </c>
      <c r="G80" s="41" t="s">
        <v>43</v>
      </c>
      <c r="H80" s="41" t="s">
        <v>152</v>
      </c>
      <c r="I80" s="23" t="s">
        <v>39</v>
      </c>
      <c r="V80" s="37"/>
    </row>
    <row r="81" spans="1:22" s="23" customFormat="1" x14ac:dyDescent="0.25">
      <c r="A81" s="41">
        <v>940166390</v>
      </c>
      <c r="B81" s="41">
        <v>940166390</v>
      </c>
      <c r="C81" s="41" t="s">
        <v>83</v>
      </c>
      <c r="D81" s="41">
        <v>20028782</v>
      </c>
      <c r="E81" s="41" t="s">
        <v>148</v>
      </c>
      <c r="F81" s="41" t="s">
        <v>147</v>
      </c>
      <c r="G81" s="41" t="s">
        <v>43</v>
      </c>
      <c r="H81" s="41" t="s">
        <v>152</v>
      </c>
      <c r="I81" s="23" t="s">
        <v>39</v>
      </c>
      <c r="V81" s="37"/>
    </row>
    <row r="82" spans="1:22" x14ac:dyDescent="0.25">
      <c r="R82" s="23"/>
      <c r="V82" s="37"/>
    </row>
    <row r="83" spans="1:22" x14ac:dyDescent="0.25">
      <c r="R83" s="23"/>
      <c r="V83" s="38"/>
    </row>
    <row r="84" spans="1:22" x14ac:dyDescent="0.25">
      <c r="R84" s="23"/>
      <c r="V84" s="38"/>
    </row>
    <row r="85" spans="1:22" x14ac:dyDescent="0.25">
      <c r="R85" s="23"/>
      <c r="V85" s="37"/>
    </row>
    <row r="86" spans="1:22" x14ac:dyDescent="0.25">
      <c r="R86" s="23"/>
      <c r="V86" s="37"/>
    </row>
    <row r="87" spans="1:22" x14ac:dyDescent="0.25">
      <c r="R87" s="23"/>
      <c r="V87" s="37"/>
    </row>
    <row r="88" spans="1:22" x14ac:dyDescent="0.25">
      <c r="R88" s="23"/>
      <c r="V88" s="37"/>
    </row>
    <row r="89" spans="1:22" ht="19.5" x14ac:dyDescent="0.25">
      <c r="R89" s="23"/>
      <c r="V89" s="39"/>
    </row>
    <row r="90" spans="1:22" x14ac:dyDescent="0.25">
      <c r="R90" s="23"/>
      <c r="V90" s="37"/>
    </row>
    <row r="91" spans="1:22" x14ac:dyDescent="0.25">
      <c r="R91" s="23"/>
      <c r="V91" s="37"/>
    </row>
    <row r="92" spans="1:22" x14ac:dyDescent="0.25">
      <c r="R92" s="23"/>
      <c r="V92" s="37"/>
    </row>
    <row r="93" spans="1:22" x14ac:dyDescent="0.25">
      <c r="R93" s="23"/>
      <c r="V93" s="37"/>
    </row>
    <row r="94" spans="1:22" x14ac:dyDescent="0.25">
      <c r="R94" s="23"/>
      <c r="V94" s="38"/>
    </row>
    <row r="95" spans="1:22" x14ac:dyDescent="0.25">
      <c r="R95" s="23"/>
      <c r="V95" s="38"/>
    </row>
    <row r="96" spans="1:22" x14ac:dyDescent="0.25">
      <c r="R96" s="23"/>
      <c r="V96" s="37"/>
    </row>
    <row r="97" spans="18:22" x14ac:dyDescent="0.25">
      <c r="R97" s="23"/>
      <c r="V97" s="37"/>
    </row>
    <row r="98" spans="18:22" x14ac:dyDescent="0.25">
      <c r="R98" s="23"/>
      <c r="V98" s="37"/>
    </row>
    <row r="99" spans="18:22" x14ac:dyDescent="0.25">
      <c r="R99" s="23"/>
      <c r="V99" s="37"/>
    </row>
    <row r="100" spans="18:22" x14ac:dyDescent="0.25">
      <c r="R100" s="23"/>
      <c r="V100" s="37"/>
    </row>
    <row r="101" spans="18:22" x14ac:dyDescent="0.25">
      <c r="R101" s="23"/>
      <c r="V101" s="37"/>
    </row>
    <row r="102" spans="18:22" x14ac:dyDescent="0.25">
      <c r="R102" s="23"/>
      <c r="V102" s="37"/>
    </row>
    <row r="103" spans="18:22" x14ac:dyDescent="0.25">
      <c r="R103" s="23"/>
      <c r="V103" s="37"/>
    </row>
    <row r="104" spans="18:22" x14ac:dyDescent="0.25">
      <c r="R104" s="23"/>
      <c r="V104" s="37"/>
    </row>
    <row r="105" spans="18:22" x14ac:dyDescent="0.25">
      <c r="R105" s="23"/>
      <c r="V105" s="37"/>
    </row>
    <row r="106" spans="18:22" x14ac:dyDescent="0.25">
      <c r="R106" s="23"/>
      <c r="V106" s="37"/>
    </row>
    <row r="107" spans="18:22" x14ac:dyDescent="0.25">
      <c r="R107" s="23"/>
      <c r="V107" s="38"/>
    </row>
    <row r="108" spans="18:22" x14ac:dyDescent="0.25">
      <c r="R108" s="23"/>
      <c r="V108" s="37"/>
    </row>
    <row r="109" spans="18:22" x14ac:dyDescent="0.25">
      <c r="R109" s="23"/>
      <c r="V109" s="37"/>
    </row>
    <row r="110" spans="18:22" x14ac:dyDescent="0.25">
      <c r="R110" s="23"/>
      <c r="V110" s="38"/>
    </row>
    <row r="111" spans="18:22" x14ac:dyDescent="0.25">
      <c r="R111" s="23"/>
      <c r="V111" s="37"/>
    </row>
    <row r="112" spans="18:22" x14ac:dyDescent="0.25">
      <c r="R112" s="23"/>
      <c r="V112" s="37"/>
    </row>
    <row r="113" spans="18:22" x14ac:dyDescent="0.25">
      <c r="R113" s="23"/>
      <c r="V113" s="38"/>
    </row>
    <row r="114" spans="18:22" x14ac:dyDescent="0.25">
      <c r="R114" s="23"/>
      <c r="V114" s="38"/>
    </row>
    <row r="115" spans="18:22" x14ac:dyDescent="0.25">
      <c r="R115" s="23"/>
      <c r="V115" s="37"/>
    </row>
    <row r="116" spans="18:22" x14ac:dyDescent="0.25">
      <c r="R116" s="23"/>
      <c r="V116" s="38"/>
    </row>
    <row r="117" spans="18:22" x14ac:dyDescent="0.25">
      <c r="R117" s="23"/>
      <c r="V117" s="37"/>
    </row>
    <row r="118" spans="18:22" ht="19.5" x14ac:dyDescent="0.25">
      <c r="R118" s="23"/>
      <c r="V118" s="39"/>
    </row>
    <row r="119" spans="18:22" x14ac:dyDescent="0.25">
      <c r="R119" s="23"/>
      <c r="V119" s="37"/>
    </row>
    <row r="120" spans="18:22" x14ac:dyDescent="0.25">
      <c r="R120" s="23"/>
      <c r="V120" s="37"/>
    </row>
    <row r="121" spans="18:22" x14ac:dyDescent="0.25">
      <c r="R121" s="23"/>
      <c r="V121" s="37"/>
    </row>
    <row r="122" spans="18:22" x14ac:dyDescent="0.25">
      <c r="R122" s="23"/>
      <c r="V122" s="38"/>
    </row>
    <row r="123" spans="18:22" x14ac:dyDescent="0.25">
      <c r="R123" s="23"/>
      <c r="V123" s="37"/>
    </row>
    <row r="124" spans="18:22" x14ac:dyDescent="0.25">
      <c r="R124" s="23"/>
      <c r="V124" s="37"/>
    </row>
    <row r="125" spans="18:22" x14ac:dyDescent="0.25">
      <c r="R125" s="23"/>
      <c r="V125" s="37"/>
    </row>
    <row r="126" spans="18:22" x14ac:dyDescent="0.25">
      <c r="R126" s="23"/>
      <c r="V126" s="37"/>
    </row>
    <row r="127" spans="18:22" x14ac:dyDescent="0.25">
      <c r="R127" s="23"/>
      <c r="V127" s="37"/>
    </row>
    <row r="128" spans="18:22" x14ac:dyDescent="0.25">
      <c r="R128" s="23"/>
      <c r="V128" s="38"/>
    </row>
    <row r="129" spans="18:22" x14ac:dyDescent="0.25">
      <c r="R129" s="23"/>
      <c r="V129" s="38"/>
    </row>
    <row r="130" spans="18:22" x14ac:dyDescent="0.25">
      <c r="R130" s="23"/>
      <c r="V130" s="37"/>
    </row>
    <row r="131" spans="18:22" x14ac:dyDescent="0.25">
      <c r="R131" s="23"/>
      <c r="V131" s="37"/>
    </row>
    <row r="132" spans="18:22" x14ac:dyDescent="0.25">
      <c r="R132" s="23"/>
      <c r="V132" s="37"/>
    </row>
    <row r="133" spans="18:22" x14ac:dyDescent="0.25">
      <c r="R133" s="23"/>
      <c r="V133" s="37"/>
    </row>
    <row r="134" spans="18:22" x14ac:dyDescent="0.25">
      <c r="R134" s="23"/>
      <c r="V134" s="37"/>
    </row>
    <row r="135" spans="18:22" x14ac:dyDescent="0.25">
      <c r="R135" s="23"/>
      <c r="V135" s="36"/>
    </row>
    <row r="136" spans="18:22" x14ac:dyDescent="0.25">
      <c r="R136" s="23"/>
      <c r="V136" s="37"/>
    </row>
    <row r="137" spans="18:22" x14ac:dyDescent="0.25">
      <c r="R137" s="23"/>
      <c r="V137" s="37"/>
    </row>
    <row r="138" spans="18:22" ht="19.5" x14ac:dyDescent="0.25">
      <c r="R138" s="23"/>
      <c r="V138" s="39"/>
    </row>
    <row r="139" spans="18:22" x14ac:dyDescent="0.25">
      <c r="R139" s="23"/>
      <c r="V139" s="37"/>
    </row>
    <row r="140" spans="18:22" x14ac:dyDescent="0.25">
      <c r="R140" s="23"/>
      <c r="V140" s="37"/>
    </row>
    <row r="141" spans="18:22" x14ac:dyDescent="0.25">
      <c r="R141" s="23"/>
      <c r="V141" s="37"/>
    </row>
    <row r="142" spans="18:22" x14ac:dyDescent="0.25">
      <c r="R142" s="23"/>
      <c r="V142" s="37"/>
    </row>
    <row r="143" spans="18:22" x14ac:dyDescent="0.25">
      <c r="R143" s="23"/>
      <c r="V143" s="37"/>
    </row>
    <row r="144" spans="18:22" x14ac:dyDescent="0.25">
      <c r="R144" s="23"/>
      <c r="V144" s="40"/>
    </row>
    <row r="145" spans="18:22" x14ac:dyDescent="0.25">
      <c r="R145" s="23"/>
      <c r="V145" s="40"/>
    </row>
    <row r="146" spans="18:22" x14ac:dyDescent="0.25">
      <c r="R146" s="23"/>
      <c r="V146" s="37"/>
    </row>
    <row r="147" spans="18:22" x14ac:dyDescent="0.25">
      <c r="R147" s="23"/>
      <c r="V147" s="38"/>
    </row>
    <row r="148" spans="18:22" x14ac:dyDescent="0.25">
      <c r="R148" s="23"/>
      <c r="V148" s="37"/>
    </row>
    <row r="149" spans="18:22" x14ac:dyDescent="0.25">
      <c r="R149" s="23"/>
      <c r="V149" s="37"/>
    </row>
    <row r="150" spans="18:22" x14ac:dyDescent="0.25">
      <c r="R150" s="23"/>
      <c r="V150" s="37"/>
    </row>
    <row r="151" spans="18:22" x14ac:dyDescent="0.25">
      <c r="R151" s="23"/>
      <c r="V151" s="37"/>
    </row>
    <row r="152" spans="18:22" x14ac:dyDescent="0.25">
      <c r="R152" s="23"/>
      <c r="V152" s="38"/>
    </row>
    <row r="153" spans="18:22" x14ac:dyDescent="0.25">
      <c r="R153" s="23"/>
      <c r="V153" s="37"/>
    </row>
    <row r="154" spans="18:22" x14ac:dyDescent="0.25">
      <c r="R154" s="23"/>
      <c r="V154" s="37"/>
    </row>
    <row r="155" spans="18:22" x14ac:dyDescent="0.25">
      <c r="R155" s="23"/>
      <c r="V155" s="37"/>
    </row>
    <row r="156" spans="18:22" x14ac:dyDescent="0.25">
      <c r="R156" s="23"/>
      <c r="V156" s="37"/>
    </row>
    <row r="157" spans="18:22" x14ac:dyDescent="0.25">
      <c r="R157" s="23"/>
      <c r="V157" s="37"/>
    </row>
    <row r="158" spans="18:22" x14ac:dyDescent="0.25">
      <c r="R158" s="23"/>
      <c r="V158" s="38"/>
    </row>
    <row r="159" spans="18:22" x14ac:dyDescent="0.25">
      <c r="R159" s="23"/>
      <c r="V159" s="37"/>
    </row>
    <row r="160" spans="18:22" x14ac:dyDescent="0.25">
      <c r="R160" s="23"/>
      <c r="V160" s="37"/>
    </row>
    <row r="161" spans="18:22" x14ac:dyDescent="0.25">
      <c r="R161" s="23"/>
      <c r="V161" s="37"/>
    </row>
    <row r="162" spans="18:22" x14ac:dyDescent="0.25">
      <c r="R162" s="23"/>
      <c r="V162" s="38"/>
    </row>
    <row r="163" spans="18:22" x14ac:dyDescent="0.25">
      <c r="R163" s="23"/>
      <c r="V163" s="38"/>
    </row>
    <row r="164" spans="18:22" x14ac:dyDescent="0.25">
      <c r="R164" s="23"/>
      <c r="V164" s="37"/>
    </row>
    <row r="165" spans="18:22" x14ac:dyDescent="0.25">
      <c r="R165" s="23"/>
      <c r="V165" s="36"/>
    </row>
    <row r="166" spans="18:22" x14ac:dyDescent="0.25">
      <c r="R166" s="23"/>
      <c r="V166" s="37"/>
    </row>
    <row r="167" spans="18:22" x14ac:dyDescent="0.25">
      <c r="R167" s="23"/>
      <c r="V167" s="37"/>
    </row>
    <row r="168" spans="18:22" x14ac:dyDescent="0.25">
      <c r="R168" s="23"/>
      <c r="V168" s="38"/>
    </row>
    <row r="169" spans="18:22" ht="19.5" x14ac:dyDescent="0.25">
      <c r="R169" s="23"/>
      <c r="V169" s="39"/>
    </row>
    <row r="170" spans="18:22" x14ac:dyDescent="0.25">
      <c r="R170" s="23"/>
      <c r="V170" s="38"/>
    </row>
    <row r="171" spans="18:22" x14ac:dyDescent="0.25">
      <c r="R171" s="23"/>
      <c r="V171" s="37"/>
    </row>
    <row r="172" spans="18:22" x14ac:dyDescent="0.25">
      <c r="R172" s="23"/>
      <c r="V172" s="37"/>
    </row>
    <row r="173" spans="18:22" x14ac:dyDescent="0.25">
      <c r="R173" s="23"/>
      <c r="V173" s="38"/>
    </row>
    <row r="174" spans="18:22" x14ac:dyDescent="0.25">
      <c r="R174" s="23"/>
      <c r="V174" s="38"/>
    </row>
    <row r="175" spans="18:22" x14ac:dyDescent="0.25">
      <c r="R175" s="23"/>
      <c r="V175" s="37"/>
    </row>
    <row r="176" spans="18:22" x14ac:dyDescent="0.25">
      <c r="R176" s="23"/>
      <c r="V176" s="37"/>
    </row>
    <row r="177" spans="18:22" x14ac:dyDescent="0.25">
      <c r="R177" s="23"/>
      <c r="V177" s="37"/>
    </row>
    <row r="178" spans="18:22" x14ac:dyDescent="0.25">
      <c r="R178" s="23"/>
      <c r="V178" s="37"/>
    </row>
    <row r="179" spans="18:22" x14ac:dyDescent="0.25">
      <c r="R179" s="23"/>
      <c r="V179" s="37"/>
    </row>
    <row r="180" spans="18:22" x14ac:dyDescent="0.25">
      <c r="R180" s="23"/>
      <c r="V180" s="37"/>
    </row>
    <row r="181" spans="18:22" x14ac:dyDescent="0.25">
      <c r="R181" s="23"/>
      <c r="V181" s="37"/>
    </row>
    <row r="182" spans="18:22" x14ac:dyDescent="0.25">
      <c r="R182" s="23"/>
      <c r="V182" s="37"/>
    </row>
    <row r="183" spans="18:22" x14ac:dyDescent="0.25">
      <c r="R183" s="23"/>
      <c r="V183" s="37"/>
    </row>
    <row r="184" spans="18:22" x14ac:dyDescent="0.25">
      <c r="R184" s="23"/>
      <c r="V184" s="37"/>
    </row>
    <row r="185" spans="18:22" x14ac:dyDescent="0.25">
      <c r="R185" s="23"/>
      <c r="V185" s="37"/>
    </row>
    <row r="186" spans="18:22" x14ac:dyDescent="0.25">
      <c r="R186" s="23"/>
      <c r="V186" s="38"/>
    </row>
    <row r="187" spans="18:22" x14ac:dyDescent="0.25">
      <c r="R187" s="23"/>
      <c r="V187" s="37"/>
    </row>
    <row r="188" spans="18:22" x14ac:dyDescent="0.25">
      <c r="R188" s="23"/>
      <c r="V188" s="37"/>
    </row>
    <row r="189" spans="18:22" x14ac:dyDescent="0.25">
      <c r="R189" s="23"/>
      <c r="V189" s="38"/>
    </row>
    <row r="190" spans="18:22" x14ac:dyDescent="0.25">
      <c r="R190" s="23"/>
      <c r="V190" s="37"/>
    </row>
    <row r="191" spans="18:22" ht="19.5" x14ac:dyDescent="0.25">
      <c r="R191" s="23"/>
      <c r="V191" s="39"/>
    </row>
    <row r="192" spans="18:22" x14ac:dyDescent="0.25">
      <c r="R192" s="23"/>
      <c r="V192" s="38"/>
    </row>
    <row r="193" spans="18:22" x14ac:dyDescent="0.25">
      <c r="R193" s="23"/>
      <c r="V193" s="37"/>
    </row>
    <row r="194" spans="18:22" x14ac:dyDescent="0.25">
      <c r="R194" s="23"/>
      <c r="V194" s="37"/>
    </row>
    <row r="195" spans="18:22" x14ac:dyDescent="0.25">
      <c r="R195" s="23"/>
      <c r="V195" s="37"/>
    </row>
    <row r="196" spans="18:22" x14ac:dyDescent="0.25">
      <c r="R196" s="23"/>
      <c r="V196" s="37"/>
    </row>
    <row r="197" spans="18:22" x14ac:dyDescent="0.25">
      <c r="R197" s="23"/>
      <c r="V197" s="38"/>
    </row>
    <row r="198" spans="18:22" x14ac:dyDescent="0.25">
      <c r="R198" s="23"/>
      <c r="V198" s="37"/>
    </row>
    <row r="199" spans="18:22" x14ac:dyDescent="0.25">
      <c r="R199" s="23"/>
      <c r="V199" s="37"/>
    </row>
    <row r="200" spans="18:22" x14ac:dyDescent="0.25">
      <c r="R200" s="23"/>
      <c r="V200" s="38"/>
    </row>
    <row r="201" spans="18:22" x14ac:dyDescent="0.25">
      <c r="R201" s="23"/>
      <c r="V201" s="38"/>
    </row>
    <row r="202" spans="18:22" x14ac:dyDescent="0.25">
      <c r="R202" s="23"/>
      <c r="V202" s="38"/>
    </row>
    <row r="203" spans="18:22" x14ac:dyDescent="0.25">
      <c r="R203" s="23"/>
      <c r="V203" s="37"/>
    </row>
    <row r="204" spans="18:22" x14ac:dyDescent="0.25">
      <c r="R204" s="23"/>
      <c r="V204" s="37"/>
    </row>
    <row r="205" spans="18:22" x14ac:dyDescent="0.25">
      <c r="R205" s="23"/>
      <c r="V205" s="38"/>
    </row>
    <row r="206" spans="18:22" x14ac:dyDescent="0.25">
      <c r="R206" s="23"/>
      <c r="V206" s="37"/>
    </row>
    <row r="207" spans="18:22" x14ac:dyDescent="0.25">
      <c r="R207" s="23"/>
      <c r="V207" s="37"/>
    </row>
    <row r="208" spans="18:22" x14ac:dyDescent="0.25">
      <c r="R208" s="23"/>
      <c r="V208" s="37"/>
    </row>
    <row r="209" spans="18:22" x14ac:dyDescent="0.25">
      <c r="R209" s="23"/>
      <c r="V209" s="37"/>
    </row>
    <row r="210" spans="18:22" x14ac:dyDescent="0.25">
      <c r="R210" s="23"/>
      <c r="V210" s="37"/>
    </row>
    <row r="211" spans="18:22" x14ac:dyDescent="0.25">
      <c r="R211" s="23"/>
      <c r="V211" s="37"/>
    </row>
    <row r="212" spans="18:22" x14ac:dyDescent="0.25">
      <c r="R212" s="23"/>
      <c r="V212" s="37"/>
    </row>
    <row r="213" spans="18:22" x14ac:dyDescent="0.25">
      <c r="R213" s="23"/>
      <c r="V213" s="37"/>
    </row>
    <row r="214" spans="18:22" x14ac:dyDescent="0.25">
      <c r="R214" s="23"/>
      <c r="V214" s="37"/>
    </row>
    <row r="215" spans="18:22" x14ac:dyDescent="0.25">
      <c r="R215" s="23"/>
      <c r="V215" s="37"/>
    </row>
    <row r="216" spans="18:22" x14ac:dyDescent="0.25">
      <c r="R216" s="23"/>
      <c r="V216" s="37"/>
    </row>
    <row r="217" spans="18:22" x14ac:dyDescent="0.25">
      <c r="R217" s="23"/>
      <c r="V217" s="36"/>
    </row>
    <row r="218" spans="18:22" ht="19.5" x14ac:dyDescent="0.25">
      <c r="R218" s="23"/>
      <c r="V218" s="39"/>
    </row>
    <row r="219" spans="18:22" x14ac:dyDescent="0.25">
      <c r="R219" s="23"/>
      <c r="V219" s="37"/>
    </row>
    <row r="220" spans="18:22" x14ac:dyDescent="0.25">
      <c r="R220" s="23"/>
      <c r="V220" s="36"/>
    </row>
    <row r="221" spans="18:22" x14ac:dyDescent="0.25">
      <c r="R221" s="23"/>
      <c r="V221" s="37"/>
    </row>
    <row r="222" spans="18:22" x14ac:dyDescent="0.25">
      <c r="R222" s="23"/>
      <c r="V222" s="37"/>
    </row>
    <row r="223" spans="18:22" x14ac:dyDescent="0.25">
      <c r="R223" s="23"/>
      <c r="V223" s="37"/>
    </row>
    <row r="224" spans="18:22" x14ac:dyDescent="0.25">
      <c r="R224" s="23"/>
      <c r="V224" s="37"/>
    </row>
    <row r="225" spans="18:22" x14ac:dyDescent="0.25">
      <c r="R225" s="23"/>
      <c r="V225" s="37"/>
    </row>
    <row r="226" spans="18:22" x14ac:dyDescent="0.25">
      <c r="R226" s="23"/>
      <c r="V226" s="37"/>
    </row>
    <row r="227" spans="18:22" x14ac:dyDescent="0.25">
      <c r="R227" s="23"/>
      <c r="V227" s="38"/>
    </row>
    <row r="228" spans="18:22" x14ac:dyDescent="0.25">
      <c r="R228" s="23"/>
      <c r="V228" s="38"/>
    </row>
    <row r="229" spans="18:22" x14ac:dyDescent="0.25">
      <c r="R229" s="23"/>
      <c r="V229" s="37"/>
    </row>
    <row r="230" spans="18:22" ht="19.5" x14ac:dyDescent="0.25">
      <c r="R230" s="23"/>
      <c r="V230" s="39"/>
    </row>
    <row r="231" spans="18:22" x14ac:dyDescent="0.25">
      <c r="R231" s="23"/>
      <c r="V231" s="37"/>
    </row>
    <row r="232" spans="18:22" x14ac:dyDescent="0.25">
      <c r="R232" s="23"/>
      <c r="V232" s="37"/>
    </row>
    <row r="233" spans="18:22" ht="19.5" x14ac:dyDescent="0.25">
      <c r="R233" s="23"/>
      <c r="V233" s="39"/>
    </row>
    <row r="234" spans="18:22" x14ac:dyDescent="0.25">
      <c r="R234" s="23"/>
      <c r="V234" s="37"/>
    </row>
    <row r="235" spans="18:22" x14ac:dyDescent="0.25">
      <c r="R235" s="23"/>
      <c r="V235" s="37"/>
    </row>
    <row r="236" spans="18:22" x14ac:dyDescent="0.25">
      <c r="R236" s="23"/>
      <c r="V236" s="37"/>
    </row>
    <row r="237" spans="18:22" x14ac:dyDescent="0.25">
      <c r="R237" s="23"/>
      <c r="V237" s="37"/>
    </row>
    <row r="238" spans="18:22" x14ac:dyDescent="0.25">
      <c r="R238" s="23"/>
      <c r="V238" s="37"/>
    </row>
    <row r="239" spans="18:22" ht="19.5" x14ac:dyDescent="0.25">
      <c r="R239" s="23"/>
      <c r="V239" s="39"/>
    </row>
    <row r="240" spans="18:22" x14ac:dyDescent="0.25">
      <c r="R240" s="23"/>
      <c r="V240" s="37"/>
    </row>
    <row r="241" spans="18:22" x14ac:dyDescent="0.25">
      <c r="R241" s="23"/>
      <c r="V241" s="38"/>
    </row>
    <row r="242" spans="18:22" x14ac:dyDescent="0.25">
      <c r="R242" s="23"/>
      <c r="V242" s="37"/>
    </row>
    <row r="243" spans="18:22" x14ac:dyDescent="0.25">
      <c r="R243" s="23"/>
      <c r="V243" s="37"/>
    </row>
    <row r="244" spans="18:22" x14ac:dyDescent="0.25">
      <c r="R244" s="23"/>
      <c r="V244" s="37"/>
    </row>
    <row r="245" spans="18:22" x14ac:dyDescent="0.25">
      <c r="R245" s="23"/>
      <c r="V245" s="38"/>
    </row>
    <row r="246" spans="18:22" x14ac:dyDescent="0.25">
      <c r="R246" s="23"/>
      <c r="V246" s="36"/>
    </row>
    <row r="247" spans="18:22" x14ac:dyDescent="0.25">
      <c r="R247" s="23"/>
      <c r="V247" s="38"/>
    </row>
    <row r="248" spans="18:22" x14ac:dyDescent="0.25">
      <c r="R248" s="23"/>
      <c r="V248" s="37"/>
    </row>
    <row r="249" spans="18:22" x14ac:dyDescent="0.25">
      <c r="R249" s="23"/>
      <c r="V249" s="37"/>
    </row>
    <row r="250" spans="18:22" x14ac:dyDescent="0.25">
      <c r="R250" s="23"/>
      <c r="V250" s="38"/>
    </row>
    <row r="251" spans="18:22" x14ac:dyDescent="0.25">
      <c r="R251" s="23"/>
      <c r="V251" s="37"/>
    </row>
    <row r="252" spans="18:22" x14ac:dyDescent="0.25">
      <c r="R252" s="23"/>
      <c r="V252" s="37"/>
    </row>
    <row r="253" spans="18:22" x14ac:dyDescent="0.25">
      <c r="R253" s="23"/>
      <c r="V253" s="37"/>
    </row>
    <row r="254" spans="18:22" x14ac:dyDescent="0.25">
      <c r="R254" s="23"/>
      <c r="V254" s="38"/>
    </row>
    <row r="255" spans="18:22" x14ac:dyDescent="0.25">
      <c r="R255" s="23"/>
      <c r="V255" s="38"/>
    </row>
    <row r="256" spans="18:22" x14ac:dyDescent="0.25">
      <c r="R256" s="23"/>
      <c r="V256" s="38"/>
    </row>
    <row r="257" spans="18:22" x14ac:dyDescent="0.25">
      <c r="R257" s="23"/>
      <c r="V257" s="36"/>
    </row>
    <row r="258" spans="18:22" x14ac:dyDescent="0.25">
      <c r="R258" s="23"/>
      <c r="V258" s="37"/>
    </row>
    <row r="259" spans="18:22" x14ac:dyDescent="0.25">
      <c r="R259" s="23"/>
      <c r="V259" s="37"/>
    </row>
    <row r="260" spans="18:22" ht="19.5" x14ac:dyDescent="0.25">
      <c r="R260" s="23"/>
      <c r="V260" s="39"/>
    </row>
    <row r="261" spans="18:22" x14ac:dyDescent="0.25">
      <c r="R261" s="23"/>
      <c r="V261" s="37"/>
    </row>
    <row r="262" spans="18:22" x14ac:dyDescent="0.25">
      <c r="R262" s="23"/>
      <c r="V262" s="37"/>
    </row>
    <row r="263" spans="18:22" x14ac:dyDescent="0.25">
      <c r="R263" s="23"/>
      <c r="V263" s="37"/>
    </row>
    <row r="264" spans="18:22" x14ac:dyDescent="0.25">
      <c r="R264" s="23"/>
      <c r="V264" s="37"/>
    </row>
    <row r="265" spans="18:22" x14ac:dyDescent="0.25">
      <c r="R265" s="23"/>
      <c r="V265" s="37"/>
    </row>
    <row r="266" spans="18:22" x14ac:dyDescent="0.25">
      <c r="R266" s="23"/>
      <c r="V266" s="37"/>
    </row>
    <row r="267" spans="18:22" x14ac:dyDescent="0.25">
      <c r="R267" s="23"/>
      <c r="V267" s="38"/>
    </row>
    <row r="268" spans="18:22" x14ac:dyDescent="0.25">
      <c r="R268" s="23"/>
      <c r="V268" s="37"/>
    </row>
    <row r="269" spans="18:22" x14ac:dyDescent="0.25">
      <c r="R269" s="23"/>
      <c r="V269" s="37"/>
    </row>
    <row r="270" spans="18:22" x14ac:dyDescent="0.25">
      <c r="R270" s="23"/>
      <c r="V270" s="37"/>
    </row>
    <row r="271" spans="18:22" x14ac:dyDescent="0.25">
      <c r="R271" s="23"/>
      <c r="V271" s="37"/>
    </row>
    <row r="272" spans="18:22" x14ac:dyDescent="0.25">
      <c r="R272" s="23"/>
      <c r="V272" s="37"/>
    </row>
    <row r="273" spans="18:22" x14ac:dyDescent="0.25">
      <c r="R273" s="23"/>
      <c r="V273" s="38"/>
    </row>
    <row r="274" spans="18:22" x14ac:dyDescent="0.25">
      <c r="R274" s="23"/>
      <c r="V274" s="37"/>
    </row>
    <row r="275" spans="18:22" x14ac:dyDescent="0.25">
      <c r="R275" s="23"/>
      <c r="V275" s="38"/>
    </row>
    <row r="276" spans="18:22" x14ac:dyDescent="0.25">
      <c r="R276" s="23"/>
      <c r="V276" s="38"/>
    </row>
    <row r="277" spans="18:22" x14ac:dyDescent="0.25">
      <c r="R277" s="23"/>
      <c r="V277" s="37"/>
    </row>
    <row r="278" spans="18:22" x14ac:dyDescent="0.25">
      <c r="R278" s="23"/>
      <c r="V278" s="38"/>
    </row>
    <row r="279" spans="18:22" x14ac:dyDescent="0.25">
      <c r="R279" s="23"/>
      <c r="V279" s="37"/>
    </row>
    <row r="280" spans="18:22" x14ac:dyDescent="0.25">
      <c r="R280" s="23"/>
      <c r="V280" s="37"/>
    </row>
    <row r="281" spans="18:22" x14ac:dyDescent="0.25">
      <c r="R281" s="23"/>
      <c r="V281" s="37"/>
    </row>
    <row r="282" spans="18:22" x14ac:dyDescent="0.25">
      <c r="R282" s="23"/>
      <c r="V282" s="37"/>
    </row>
    <row r="283" spans="18:22" x14ac:dyDescent="0.25">
      <c r="R283" s="23"/>
      <c r="V283" s="37"/>
    </row>
    <row r="284" spans="18:22" x14ac:dyDescent="0.25">
      <c r="R284" s="23"/>
      <c r="V284" s="37"/>
    </row>
    <row r="285" spans="18:22" x14ac:dyDescent="0.25">
      <c r="R285" s="23"/>
      <c r="V285" s="37"/>
    </row>
    <row r="286" spans="18:22" x14ac:dyDescent="0.25">
      <c r="R286" s="23"/>
      <c r="V286" s="36"/>
    </row>
    <row r="287" spans="18:22" ht="19.5" x14ac:dyDescent="0.25">
      <c r="R287" s="23"/>
      <c r="V287" s="39"/>
    </row>
    <row r="288" spans="18:22" x14ac:dyDescent="0.25">
      <c r="R288" s="23"/>
      <c r="V288" s="37"/>
    </row>
    <row r="289" spans="18:22" x14ac:dyDescent="0.25">
      <c r="R289" s="23"/>
      <c r="V289" s="37"/>
    </row>
    <row r="290" spans="18:22" x14ac:dyDescent="0.25">
      <c r="R290" s="23"/>
      <c r="V290" s="38"/>
    </row>
    <row r="291" spans="18:22" x14ac:dyDescent="0.25">
      <c r="R291" s="23"/>
      <c r="V291" s="37"/>
    </row>
    <row r="292" spans="18:22" x14ac:dyDescent="0.25">
      <c r="R292" s="23"/>
      <c r="V292" s="37"/>
    </row>
    <row r="293" spans="18:22" x14ac:dyDescent="0.25">
      <c r="R293" s="23"/>
      <c r="V293" s="37"/>
    </row>
    <row r="294" spans="18:22" x14ac:dyDescent="0.25">
      <c r="R294" s="23"/>
      <c r="V294" s="37"/>
    </row>
    <row r="295" spans="18:22" x14ac:dyDescent="0.25">
      <c r="R295" s="23"/>
      <c r="V295" s="36"/>
    </row>
    <row r="296" spans="18:22" x14ac:dyDescent="0.25">
      <c r="R296" s="23"/>
      <c r="V296" s="37"/>
    </row>
    <row r="297" spans="18:22" x14ac:dyDescent="0.25">
      <c r="R297" s="23"/>
      <c r="V297" s="37"/>
    </row>
    <row r="298" spans="18:22" x14ac:dyDescent="0.25">
      <c r="R298" s="23"/>
      <c r="V298" s="37"/>
    </row>
    <row r="299" spans="18:22" x14ac:dyDescent="0.25">
      <c r="R299" s="23"/>
      <c r="V299" s="37"/>
    </row>
    <row r="300" spans="18:22" x14ac:dyDescent="0.25">
      <c r="R300" s="23"/>
      <c r="V300" s="37"/>
    </row>
    <row r="301" spans="18:22" x14ac:dyDescent="0.25">
      <c r="R301" s="23"/>
      <c r="V301" s="37"/>
    </row>
    <row r="302" spans="18:22" x14ac:dyDescent="0.25">
      <c r="R302" s="23"/>
      <c r="V302" s="37"/>
    </row>
    <row r="303" spans="18:22" x14ac:dyDescent="0.25">
      <c r="R303" s="23"/>
      <c r="V303" s="37"/>
    </row>
    <row r="304" spans="18:22" x14ac:dyDescent="0.25">
      <c r="R304" s="23"/>
      <c r="V304" s="37"/>
    </row>
    <row r="305" spans="18:22" x14ac:dyDescent="0.25">
      <c r="R305" s="23"/>
      <c r="V305" s="37"/>
    </row>
    <row r="306" spans="18:22" x14ac:dyDescent="0.25">
      <c r="R306" s="23"/>
      <c r="V306" s="37"/>
    </row>
    <row r="307" spans="18:22" x14ac:dyDescent="0.25">
      <c r="R307" s="23"/>
      <c r="V307" s="37"/>
    </row>
    <row r="308" spans="18:22" x14ac:dyDescent="0.25">
      <c r="R308" s="23"/>
      <c r="V308" s="37"/>
    </row>
    <row r="309" spans="18:22" ht="19.5" x14ac:dyDescent="0.25">
      <c r="R309" s="23"/>
      <c r="V309" s="39"/>
    </row>
    <row r="310" spans="18:22" x14ac:dyDescent="0.25">
      <c r="R310" s="23"/>
      <c r="V310" s="37"/>
    </row>
    <row r="311" spans="18:22" x14ac:dyDescent="0.25">
      <c r="R311" s="23"/>
      <c r="V311" s="38"/>
    </row>
    <row r="312" spans="18:22" x14ac:dyDescent="0.25">
      <c r="R312" s="23"/>
      <c r="V312" s="37"/>
    </row>
    <row r="313" spans="18:22" x14ac:dyDescent="0.25">
      <c r="R313" s="23"/>
      <c r="V313" s="37"/>
    </row>
    <row r="314" spans="18:22" x14ac:dyDescent="0.25">
      <c r="R314" s="23"/>
      <c r="V314" s="37"/>
    </row>
    <row r="315" spans="18:22" x14ac:dyDescent="0.25">
      <c r="R315" s="23"/>
      <c r="V315" s="37"/>
    </row>
    <row r="316" spans="18:22" x14ac:dyDescent="0.25">
      <c r="R316" s="23"/>
      <c r="V316" s="37"/>
    </row>
    <row r="317" spans="18:22" x14ac:dyDescent="0.25">
      <c r="R317" s="23"/>
      <c r="V317" s="37"/>
    </row>
    <row r="318" spans="18:22" x14ac:dyDescent="0.25">
      <c r="R318" s="23"/>
      <c r="V318" s="37"/>
    </row>
    <row r="319" spans="18:22" x14ac:dyDescent="0.25">
      <c r="R319" s="23"/>
      <c r="V319" s="38"/>
    </row>
    <row r="320" spans="18:22" ht="19.5" x14ac:dyDescent="0.25">
      <c r="R320" s="23"/>
      <c r="V320" s="39"/>
    </row>
    <row r="321" spans="18:22" x14ac:dyDescent="0.25">
      <c r="R321" s="23"/>
      <c r="V321" s="37"/>
    </row>
    <row r="322" spans="18:22" x14ac:dyDescent="0.25">
      <c r="R322" s="23"/>
      <c r="V322" s="37"/>
    </row>
    <row r="323" spans="18:22" x14ac:dyDescent="0.25">
      <c r="R323" s="23"/>
      <c r="V323" s="37"/>
    </row>
    <row r="324" spans="18:22" x14ac:dyDescent="0.25">
      <c r="R324" s="23"/>
      <c r="V324" s="37"/>
    </row>
    <row r="325" spans="18:22" x14ac:dyDescent="0.25">
      <c r="R325" s="23"/>
      <c r="V325" s="37"/>
    </row>
    <row r="326" spans="18:22" x14ac:dyDescent="0.25">
      <c r="R326" s="23"/>
      <c r="V326" s="37"/>
    </row>
    <row r="327" spans="18:22" x14ac:dyDescent="0.25">
      <c r="R327" s="23"/>
      <c r="V327" s="38"/>
    </row>
    <row r="328" spans="18:22" x14ac:dyDescent="0.25">
      <c r="R328" s="23"/>
      <c r="V328" s="37"/>
    </row>
    <row r="329" spans="18:22" x14ac:dyDescent="0.25">
      <c r="R329" s="23"/>
      <c r="V329" s="37"/>
    </row>
    <row r="330" spans="18:22" x14ac:dyDescent="0.25">
      <c r="R330" s="23"/>
      <c r="V330" s="37"/>
    </row>
    <row r="331" spans="18:22" x14ac:dyDescent="0.25">
      <c r="R331" s="23"/>
      <c r="V331" s="37"/>
    </row>
    <row r="332" spans="18:22" x14ac:dyDescent="0.25">
      <c r="R332" s="23"/>
      <c r="V332" s="37"/>
    </row>
    <row r="333" spans="18:22" x14ac:dyDescent="0.25">
      <c r="R333" s="23"/>
      <c r="V333" s="37"/>
    </row>
    <row r="334" spans="18:22" x14ac:dyDescent="0.25">
      <c r="R334" s="23"/>
      <c r="V334" s="37"/>
    </row>
    <row r="335" spans="18:22" x14ac:dyDescent="0.25">
      <c r="R335" s="23"/>
      <c r="V335" s="37"/>
    </row>
    <row r="336" spans="18:22" x14ac:dyDescent="0.25">
      <c r="R336" s="23"/>
      <c r="V336" s="37"/>
    </row>
    <row r="337" spans="18:22" x14ac:dyDescent="0.25">
      <c r="R337" s="23"/>
      <c r="V337" s="37"/>
    </row>
    <row r="338" spans="18:22" x14ac:dyDescent="0.25">
      <c r="R338" s="23"/>
      <c r="V338" s="37"/>
    </row>
    <row r="339" spans="18:22" x14ac:dyDescent="0.25">
      <c r="R339" s="23"/>
      <c r="V339" s="37"/>
    </row>
    <row r="340" spans="18:22" ht="19.5" x14ac:dyDescent="0.25">
      <c r="R340" s="23"/>
      <c r="V340" s="39"/>
    </row>
    <row r="341" spans="18:22" x14ac:dyDescent="0.25">
      <c r="R341" s="23"/>
      <c r="V341" s="36"/>
    </row>
    <row r="342" spans="18:22" x14ac:dyDescent="0.25">
      <c r="R342" s="23"/>
      <c r="V342" s="38"/>
    </row>
    <row r="343" spans="18:22" ht="19.5" x14ac:dyDescent="0.25">
      <c r="R343" s="23"/>
      <c r="V343" s="39"/>
    </row>
    <row r="344" spans="18:22" x14ac:dyDescent="0.25">
      <c r="R344" s="23"/>
      <c r="V344" s="37"/>
    </row>
    <row r="345" spans="18:22" x14ac:dyDescent="0.25">
      <c r="R345" s="23"/>
      <c r="V345" s="37"/>
    </row>
    <row r="346" spans="18:22" x14ac:dyDescent="0.25">
      <c r="R346" s="23"/>
      <c r="V346" s="37"/>
    </row>
    <row r="347" spans="18:22" x14ac:dyDescent="0.25">
      <c r="R347" s="23"/>
      <c r="V347" s="37"/>
    </row>
    <row r="348" spans="18:22" x14ac:dyDescent="0.25">
      <c r="R348" s="23"/>
      <c r="V348" s="37"/>
    </row>
    <row r="349" spans="18:22" x14ac:dyDescent="0.25">
      <c r="R349" s="23"/>
      <c r="V349" s="38"/>
    </row>
    <row r="350" spans="18:22" x14ac:dyDescent="0.25">
      <c r="R350" s="23"/>
      <c r="V350" s="37"/>
    </row>
    <row r="351" spans="18:22" x14ac:dyDescent="0.25">
      <c r="R351" s="23"/>
      <c r="V351" s="37"/>
    </row>
    <row r="352" spans="18:22" x14ac:dyDescent="0.25">
      <c r="R352" s="23"/>
      <c r="V352" s="37"/>
    </row>
    <row r="353" spans="18:22" x14ac:dyDescent="0.25">
      <c r="R353" s="23"/>
      <c r="V353" s="37"/>
    </row>
    <row r="354" spans="18:22" x14ac:dyDescent="0.25">
      <c r="R354" s="23"/>
      <c r="V354" s="38"/>
    </row>
    <row r="355" spans="18:22" x14ac:dyDescent="0.25">
      <c r="R355" s="23"/>
      <c r="V355" s="37"/>
    </row>
    <row r="356" spans="18:22" ht="19.5" x14ac:dyDescent="0.25">
      <c r="R356" s="23"/>
      <c r="V356" s="39"/>
    </row>
    <row r="357" spans="18:22" x14ac:dyDescent="0.25">
      <c r="R357" s="23"/>
      <c r="V357" s="37"/>
    </row>
    <row r="358" spans="18:22" x14ac:dyDescent="0.25">
      <c r="R358" s="23"/>
      <c r="V358" s="38"/>
    </row>
    <row r="359" spans="18:22" x14ac:dyDescent="0.25">
      <c r="R359" s="23"/>
      <c r="V359" s="37"/>
    </row>
    <row r="360" spans="18:22" x14ac:dyDescent="0.25">
      <c r="R360" s="23"/>
      <c r="V360" s="37"/>
    </row>
    <row r="361" spans="18:22" x14ac:dyDescent="0.25">
      <c r="R361" s="23"/>
      <c r="V361" s="38"/>
    </row>
    <row r="362" spans="18:22" x14ac:dyDescent="0.25">
      <c r="R362" s="23"/>
      <c r="V362" s="37"/>
    </row>
    <row r="363" spans="18:22" x14ac:dyDescent="0.25">
      <c r="R363" s="23"/>
      <c r="V363" s="37"/>
    </row>
    <row r="364" spans="18:22" x14ac:dyDescent="0.25">
      <c r="R364" s="23"/>
      <c r="V364" s="38"/>
    </row>
    <row r="365" spans="18:22" x14ac:dyDescent="0.25">
      <c r="R365" s="23"/>
      <c r="V365" s="38"/>
    </row>
    <row r="366" spans="18:22" x14ac:dyDescent="0.25">
      <c r="R366" s="23"/>
      <c r="V366" s="37"/>
    </row>
    <row r="367" spans="18:22" x14ac:dyDescent="0.25">
      <c r="R367" s="23"/>
      <c r="V367" s="37"/>
    </row>
    <row r="368" spans="18:22" x14ac:dyDescent="0.25">
      <c r="R368" s="23"/>
      <c r="V368" s="37"/>
    </row>
    <row r="369" spans="18:22" x14ac:dyDescent="0.25">
      <c r="R369" s="23"/>
      <c r="V369" s="37"/>
    </row>
    <row r="370" spans="18:22" x14ac:dyDescent="0.25">
      <c r="R370" s="23"/>
      <c r="V370" s="37"/>
    </row>
    <row r="371" spans="18:22" x14ac:dyDescent="0.25">
      <c r="R371" s="23"/>
      <c r="V371" s="37"/>
    </row>
    <row r="372" spans="18:22" x14ac:dyDescent="0.25">
      <c r="R372" s="23"/>
      <c r="V372" s="38"/>
    </row>
    <row r="373" spans="18:22" x14ac:dyDescent="0.25">
      <c r="R373" s="23"/>
      <c r="V373" s="37"/>
    </row>
    <row r="374" spans="18:22" x14ac:dyDescent="0.25">
      <c r="R374" s="23"/>
      <c r="V374" s="37"/>
    </row>
    <row r="375" spans="18:22" x14ac:dyDescent="0.25">
      <c r="R375" s="23"/>
      <c r="V375" s="38"/>
    </row>
    <row r="376" spans="18:22" x14ac:dyDescent="0.25">
      <c r="R376" s="23"/>
      <c r="V376" s="37"/>
    </row>
    <row r="377" spans="18:22" x14ac:dyDescent="0.25">
      <c r="R377" s="23"/>
      <c r="V377" s="38"/>
    </row>
    <row r="378" spans="18:22" x14ac:dyDescent="0.25">
      <c r="R378" s="23"/>
      <c r="V378" s="38"/>
    </row>
    <row r="379" spans="18:22" x14ac:dyDescent="0.25">
      <c r="R379" s="23"/>
      <c r="V379" s="37"/>
    </row>
    <row r="380" spans="18:22" x14ac:dyDescent="0.25">
      <c r="R380" s="23"/>
      <c r="V380" s="36"/>
    </row>
    <row r="381" spans="18:22" x14ac:dyDescent="0.25">
      <c r="R381" s="23"/>
      <c r="V381" s="37"/>
    </row>
    <row r="382" spans="18:22" x14ac:dyDescent="0.25">
      <c r="R382" s="23"/>
      <c r="V382" s="38"/>
    </row>
    <row r="383" spans="18:22" x14ac:dyDescent="0.25">
      <c r="R383" s="23"/>
      <c r="V383" s="37"/>
    </row>
    <row r="384" spans="18:22" x14ac:dyDescent="0.25">
      <c r="R384" s="23"/>
      <c r="V384" s="38"/>
    </row>
    <row r="385" spans="18:22" x14ac:dyDescent="0.25">
      <c r="R385" s="23"/>
      <c r="V385" s="37"/>
    </row>
    <row r="386" spans="18:22" x14ac:dyDescent="0.25">
      <c r="R386" s="23"/>
      <c r="V386" s="37"/>
    </row>
    <row r="387" spans="18:22" x14ac:dyDescent="0.25">
      <c r="R387" s="23"/>
      <c r="V387" s="37"/>
    </row>
    <row r="388" spans="18:22" x14ac:dyDescent="0.25">
      <c r="R388" s="23"/>
      <c r="V388" s="37"/>
    </row>
    <row r="389" spans="18:22" x14ac:dyDescent="0.25">
      <c r="R389" s="23"/>
      <c r="V389" s="37"/>
    </row>
    <row r="390" spans="18:22" x14ac:dyDescent="0.25">
      <c r="R390" s="23"/>
      <c r="V390" s="37"/>
    </row>
    <row r="391" spans="18:22" x14ac:dyDescent="0.25">
      <c r="R391" s="23"/>
      <c r="V391" s="37"/>
    </row>
    <row r="392" spans="18:22" x14ac:dyDescent="0.25">
      <c r="R392" s="23"/>
      <c r="V392" s="37"/>
    </row>
    <row r="393" spans="18:22" x14ac:dyDescent="0.25">
      <c r="R393" s="23"/>
      <c r="V393" s="37"/>
    </row>
    <row r="394" spans="18:22" x14ac:dyDescent="0.25">
      <c r="R394" s="23"/>
      <c r="V394" s="37"/>
    </row>
    <row r="395" spans="18:22" x14ac:dyDescent="0.25">
      <c r="R395" s="23"/>
      <c r="V395" s="37"/>
    </row>
    <row r="396" spans="18:22" x14ac:dyDescent="0.25">
      <c r="R396" s="23"/>
      <c r="V396" s="38"/>
    </row>
    <row r="397" spans="18:22" x14ac:dyDescent="0.25">
      <c r="R397" s="23"/>
      <c r="V397" s="37"/>
    </row>
    <row r="398" spans="18:22" x14ac:dyDescent="0.25">
      <c r="R398" s="23"/>
      <c r="V398" s="37"/>
    </row>
    <row r="399" spans="18:22" x14ac:dyDescent="0.25">
      <c r="R399" s="23"/>
      <c r="V399" s="37"/>
    </row>
    <row r="400" spans="18:22" x14ac:dyDescent="0.25">
      <c r="R400" s="23"/>
      <c r="V400" s="37"/>
    </row>
    <row r="401" spans="18:22" x14ac:dyDescent="0.25">
      <c r="R401" s="23"/>
      <c r="V401" s="37"/>
    </row>
    <row r="402" spans="18:22" x14ac:dyDescent="0.25">
      <c r="R402" s="23"/>
      <c r="V402" s="36"/>
    </row>
    <row r="403" spans="18:22" x14ac:dyDescent="0.25">
      <c r="R403" s="23"/>
      <c r="V403" s="37"/>
    </row>
    <row r="404" spans="18:22" x14ac:dyDescent="0.25">
      <c r="R404" s="23"/>
      <c r="V404" s="37"/>
    </row>
    <row r="405" spans="18:22" x14ac:dyDescent="0.25">
      <c r="R405" s="23"/>
      <c r="V405" s="40"/>
    </row>
    <row r="406" spans="18:22" x14ac:dyDescent="0.25">
      <c r="R406" s="23"/>
      <c r="V406" s="37"/>
    </row>
    <row r="407" spans="18:22" x14ac:dyDescent="0.25">
      <c r="R407" s="23"/>
      <c r="V407" s="38"/>
    </row>
    <row r="408" spans="18:22" x14ac:dyDescent="0.25">
      <c r="R408" s="23"/>
      <c r="V408" s="37"/>
    </row>
    <row r="409" spans="18:22" x14ac:dyDescent="0.25">
      <c r="R409" s="23"/>
      <c r="V409" s="38"/>
    </row>
    <row r="410" spans="18:22" x14ac:dyDescent="0.25">
      <c r="R410" s="23"/>
      <c r="V410" s="37"/>
    </row>
    <row r="411" spans="18:22" x14ac:dyDescent="0.25">
      <c r="R411" s="23"/>
      <c r="V411" s="38"/>
    </row>
    <row r="412" spans="18:22" x14ac:dyDescent="0.25">
      <c r="R412" s="23"/>
      <c r="V412" s="38"/>
    </row>
    <row r="413" spans="18:22" x14ac:dyDescent="0.25">
      <c r="R413" s="23"/>
      <c r="V413" s="38"/>
    </row>
    <row r="414" spans="18:22" x14ac:dyDescent="0.25">
      <c r="R414" s="23"/>
      <c r="V414" s="38"/>
    </row>
    <row r="415" spans="18:22" x14ac:dyDescent="0.25">
      <c r="R415" s="23"/>
      <c r="V415" s="36"/>
    </row>
    <row r="416" spans="18:22" x14ac:dyDescent="0.25">
      <c r="R416" s="23"/>
      <c r="V416" s="37"/>
    </row>
    <row r="417" spans="18:22" x14ac:dyDescent="0.25">
      <c r="R417" s="23"/>
      <c r="V417" s="37"/>
    </row>
    <row r="418" spans="18:22" x14ac:dyDescent="0.25">
      <c r="R418" s="23"/>
      <c r="V418" s="37"/>
    </row>
    <row r="419" spans="18:22" x14ac:dyDescent="0.25">
      <c r="R419" s="23"/>
      <c r="V419" s="38"/>
    </row>
    <row r="420" spans="18:22" x14ac:dyDescent="0.25">
      <c r="R420" s="23"/>
      <c r="V420" s="37"/>
    </row>
    <row r="421" spans="18:22" x14ac:dyDescent="0.25">
      <c r="R421" s="23"/>
      <c r="V421" s="37"/>
    </row>
    <row r="422" spans="18:22" x14ac:dyDescent="0.25">
      <c r="R422" s="23"/>
      <c r="V422" s="38"/>
    </row>
    <row r="423" spans="18:22" x14ac:dyDescent="0.25">
      <c r="R423" s="23"/>
      <c r="V423" s="37"/>
    </row>
    <row r="424" spans="18:22" x14ac:dyDescent="0.25">
      <c r="R424" s="23"/>
      <c r="V424" s="37"/>
    </row>
    <row r="425" spans="18:22" x14ac:dyDescent="0.25">
      <c r="R425" s="23"/>
      <c r="V425" s="38"/>
    </row>
    <row r="426" spans="18:22" x14ac:dyDescent="0.25">
      <c r="R426" s="23"/>
      <c r="V426" s="37"/>
    </row>
    <row r="427" spans="18:22" ht="19.5" x14ac:dyDescent="0.25">
      <c r="R427" s="23"/>
      <c r="V427" s="39"/>
    </row>
    <row r="428" spans="18:22" x14ac:dyDescent="0.25">
      <c r="R428" s="23"/>
      <c r="V428" s="37"/>
    </row>
    <row r="429" spans="18:22" x14ac:dyDescent="0.25">
      <c r="R429" s="23"/>
      <c r="V429" s="37"/>
    </row>
    <row r="430" spans="18:22" x14ac:dyDescent="0.25">
      <c r="R430" s="23"/>
      <c r="V430" s="37"/>
    </row>
    <row r="431" spans="18:22" x14ac:dyDescent="0.25">
      <c r="R431" s="23"/>
      <c r="V431" s="37"/>
    </row>
    <row r="432" spans="18:22" x14ac:dyDescent="0.25">
      <c r="R432" s="23"/>
      <c r="V432" s="37"/>
    </row>
    <row r="433" spans="18:22" x14ac:dyDescent="0.25">
      <c r="R433" s="23"/>
      <c r="V433" s="37"/>
    </row>
    <row r="434" spans="18:22" x14ac:dyDescent="0.25">
      <c r="R434" s="23"/>
      <c r="V434" s="37"/>
    </row>
    <row r="435" spans="18:22" x14ac:dyDescent="0.25">
      <c r="R435" s="23"/>
      <c r="V435" s="37"/>
    </row>
    <row r="436" spans="18:22" x14ac:dyDescent="0.25">
      <c r="R436" s="23"/>
      <c r="V436" s="37"/>
    </row>
    <row r="437" spans="18:22" x14ac:dyDescent="0.25">
      <c r="R437" s="23"/>
      <c r="V437" s="37"/>
    </row>
    <row r="438" spans="18:22" x14ac:dyDescent="0.25">
      <c r="R438" s="23"/>
      <c r="V438" s="38"/>
    </row>
    <row r="439" spans="18:22" x14ac:dyDescent="0.25">
      <c r="R439" s="23"/>
      <c r="V439" s="37"/>
    </row>
    <row r="440" spans="18:22" x14ac:dyDescent="0.25">
      <c r="R440" s="23"/>
      <c r="V440" s="37"/>
    </row>
    <row r="441" spans="18:22" x14ac:dyDescent="0.25">
      <c r="R441" s="23"/>
      <c r="V441" s="37"/>
    </row>
    <row r="442" spans="18:22" x14ac:dyDescent="0.25">
      <c r="R442" s="23"/>
      <c r="V442" s="37"/>
    </row>
    <row r="443" spans="18:22" x14ac:dyDescent="0.25">
      <c r="R443" s="23"/>
      <c r="V443" s="37"/>
    </row>
    <row r="444" spans="18:22" x14ac:dyDescent="0.25">
      <c r="R444" s="23"/>
      <c r="V444" s="38"/>
    </row>
    <row r="445" spans="18:22" x14ac:dyDescent="0.25">
      <c r="R445" s="23"/>
      <c r="V445" s="37"/>
    </row>
    <row r="446" spans="18:22" x14ac:dyDescent="0.25">
      <c r="R446" s="23"/>
      <c r="V446" s="37"/>
    </row>
    <row r="447" spans="18:22" x14ac:dyDescent="0.25">
      <c r="R447" s="23"/>
      <c r="V447" s="37"/>
    </row>
    <row r="448" spans="18:22" ht="19.5" x14ac:dyDescent="0.25">
      <c r="R448" s="23"/>
      <c r="V448" s="39"/>
    </row>
    <row r="449" spans="18:22" x14ac:dyDescent="0.25">
      <c r="R449" s="23"/>
      <c r="V449" s="37"/>
    </row>
    <row r="450" spans="18:22" x14ac:dyDescent="0.25">
      <c r="R450" s="23"/>
      <c r="V450" s="37"/>
    </row>
    <row r="451" spans="18:22" x14ac:dyDescent="0.25">
      <c r="R451" s="23"/>
      <c r="V451" s="37"/>
    </row>
    <row r="452" spans="18:22" x14ac:dyDescent="0.25">
      <c r="R452" s="23"/>
      <c r="V452" s="37"/>
    </row>
    <row r="453" spans="18:22" x14ac:dyDescent="0.25">
      <c r="R453" s="23"/>
      <c r="V453" s="37"/>
    </row>
    <row r="454" spans="18:22" x14ac:dyDescent="0.25">
      <c r="R454" s="23"/>
      <c r="V454" s="37"/>
    </row>
    <row r="455" spans="18:22" x14ac:dyDescent="0.25">
      <c r="R455" s="23"/>
      <c r="V455" s="36"/>
    </row>
    <row r="456" spans="18:22" x14ac:dyDescent="0.25">
      <c r="R456" s="23"/>
      <c r="V456" s="37"/>
    </row>
    <row r="457" spans="18:22" x14ac:dyDescent="0.25">
      <c r="R457" s="23"/>
      <c r="V457" s="37"/>
    </row>
    <row r="458" spans="18:22" x14ac:dyDescent="0.25">
      <c r="R458" s="23"/>
      <c r="V458" s="38"/>
    </row>
    <row r="459" spans="18:22" x14ac:dyDescent="0.25">
      <c r="R459" s="23"/>
      <c r="V459" s="37"/>
    </row>
    <row r="460" spans="18:22" x14ac:dyDescent="0.25">
      <c r="R460" s="23"/>
      <c r="V460" s="38"/>
    </row>
    <row r="461" spans="18:22" x14ac:dyDescent="0.25">
      <c r="R461" s="23"/>
      <c r="V461" s="37"/>
    </row>
    <row r="462" spans="18:22" x14ac:dyDescent="0.25">
      <c r="R462" s="23"/>
      <c r="V462" s="37"/>
    </row>
    <row r="463" spans="18:22" x14ac:dyDescent="0.25">
      <c r="R463" s="23"/>
      <c r="V463" s="37"/>
    </row>
    <row r="464" spans="18:22" ht="19.5" x14ac:dyDescent="0.25">
      <c r="R464" s="23"/>
      <c r="V464" s="39"/>
    </row>
    <row r="465" spans="18:22" x14ac:dyDescent="0.25">
      <c r="R465" s="23"/>
      <c r="V465" s="37"/>
    </row>
    <row r="466" spans="18:22" x14ac:dyDescent="0.25">
      <c r="R466" s="23"/>
      <c r="V466" s="37"/>
    </row>
    <row r="467" spans="18:22" x14ac:dyDescent="0.25">
      <c r="R467" s="23"/>
      <c r="V467" s="37"/>
    </row>
    <row r="468" spans="18:22" x14ac:dyDescent="0.25">
      <c r="R468" s="23"/>
      <c r="V468" s="38"/>
    </row>
    <row r="469" spans="18:22" x14ac:dyDescent="0.25">
      <c r="R469" s="23"/>
      <c r="V469" s="37"/>
    </row>
    <row r="470" spans="18:22" x14ac:dyDescent="0.25">
      <c r="R470" s="23"/>
      <c r="V470" s="37"/>
    </row>
    <row r="471" spans="18:22" x14ac:dyDescent="0.25">
      <c r="R471" s="23"/>
      <c r="V471" s="37"/>
    </row>
    <row r="472" spans="18:22" ht="19.5" x14ac:dyDescent="0.25">
      <c r="R472" s="23"/>
      <c r="V472" s="39"/>
    </row>
    <row r="473" spans="18:22" x14ac:dyDescent="0.25">
      <c r="R473" s="23"/>
      <c r="V473" s="37"/>
    </row>
    <row r="474" spans="18:22" x14ac:dyDescent="0.25">
      <c r="R474" s="23"/>
      <c r="V474" s="37"/>
    </row>
    <row r="475" spans="18:22" x14ac:dyDescent="0.25">
      <c r="R475" s="23"/>
      <c r="V475" s="36"/>
    </row>
    <row r="476" spans="18:22" x14ac:dyDescent="0.25">
      <c r="R476" s="23"/>
      <c r="V476" s="37"/>
    </row>
    <row r="477" spans="18:22" x14ac:dyDescent="0.25">
      <c r="R477" s="23"/>
      <c r="V477" s="37"/>
    </row>
    <row r="478" spans="18:22" x14ac:dyDescent="0.25">
      <c r="R478" s="23"/>
      <c r="V478" s="37"/>
    </row>
    <row r="479" spans="18:22" x14ac:dyDescent="0.25">
      <c r="R479" s="23"/>
      <c r="V479" s="37"/>
    </row>
    <row r="480" spans="18:22" x14ac:dyDescent="0.25">
      <c r="R480" s="23"/>
      <c r="V480" s="37"/>
    </row>
    <row r="481" spans="18:22" x14ac:dyDescent="0.25">
      <c r="R481" s="23"/>
      <c r="V481" s="37"/>
    </row>
    <row r="482" spans="18:22" x14ac:dyDescent="0.25">
      <c r="R482" s="23"/>
      <c r="V482" s="40"/>
    </row>
    <row r="483" spans="18:22" x14ac:dyDescent="0.25">
      <c r="R483" s="23"/>
      <c r="V483" s="38"/>
    </row>
    <row r="484" spans="18:22" x14ac:dyDescent="0.25">
      <c r="R484" s="23"/>
      <c r="V484" s="37"/>
    </row>
    <row r="485" spans="18:22" x14ac:dyDescent="0.25">
      <c r="R485" s="23"/>
      <c r="V485" s="37"/>
    </row>
    <row r="486" spans="18:22" x14ac:dyDescent="0.25">
      <c r="R486" s="23"/>
      <c r="V486" s="37"/>
    </row>
    <row r="487" spans="18:22" x14ac:dyDescent="0.25">
      <c r="R487" s="23"/>
      <c r="V487" s="37"/>
    </row>
    <row r="488" spans="18:22" x14ac:dyDescent="0.25">
      <c r="R488" s="23"/>
      <c r="V488" s="37"/>
    </row>
    <row r="489" spans="18:22" x14ac:dyDescent="0.25">
      <c r="R489" s="23"/>
      <c r="V489" s="37"/>
    </row>
    <row r="490" spans="18:22" x14ac:dyDescent="0.25">
      <c r="R490" s="23"/>
      <c r="V490" s="38"/>
    </row>
    <row r="491" spans="18:22" x14ac:dyDescent="0.25">
      <c r="R491" s="23"/>
      <c r="V491" s="37"/>
    </row>
    <row r="492" spans="18:22" ht="19.5" x14ac:dyDescent="0.25">
      <c r="R492" s="23"/>
      <c r="V492" s="39"/>
    </row>
    <row r="493" spans="18:22" x14ac:dyDescent="0.25">
      <c r="R493" s="23"/>
      <c r="V493" s="37"/>
    </row>
    <row r="494" spans="18:22" x14ac:dyDescent="0.25">
      <c r="R494" s="23"/>
      <c r="V494" s="37"/>
    </row>
    <row r="495" spans="18:22" x14ac:dyDescent="0.25">
      <c r="R495" s="23"/>
      <c r="V495" s="37"/>
    </row>
    <row r="496" spans="18:22" x14ac:dyDescent="0.25">
      <c r="R496" s="23"/>
      <c r="V496" s="37"/>
    </row>
    <row r="497" spans="18:22" x14ac:dyDescent="0.25">
      <c r="R497" s="23"/>
      <c r="V497" s="37"/>
    </row>
    <row r="498" spans="18:22" x14ac:dyDescent="0.25">
      <c r="R498" s="23"/>
      <c r="V498" s="37"/>
    </row>
    <row r="499" spans="18:22" x14ac:dyDescent="0.25">
      <c r="R499" s="23"/>
      <c r="V499" s="37"/>
    </row>
    <row r="500" spans="18:22" x14ac:dyDescent="0.25">
      <c r="R500" s="23"/>
      <c r="V500" s="37"/>
    </row>
    <row r="501" spans="18:22" x14ac:dyDescent="0.25">
      <c r="R501" s="23"/>
      <c r="V501" s="37"/>
    </row>
    <row r="502" spans="18:22" x14ac:dyDescent="0.25">
      <c r="R502" s="23"/>
      <c r="V502" s="37"/>
    </row>
    <row r="503" spans="18:22" x14ac:dyDescent="0.25">
      <c r="R503" s="23"/>
      <c r="V503" s="40"/>
    </row>
    <row r="504" spans="18:22" x14ac:dyDescent="0.25">
      <c r="R504" s="23"/>
      <c r="V504" s="36"/>
    </row>
    <row r="505" spans="18:22" x14ac:dyDescent="0.25">
      <c r="R505" s="23"/>
      <c r="V505" s="37"/>
    </row>
    <row r="506" spans="18:22" x14ac:dyDescent="0.25">
      <c r="R506" s="23"/>
      <c r="V506" s="36"/>
    </row>
    <row r="507" spans="18:22" x14ac:dyDescent="0.25">
      <c r="R507" s="23"/>
      <c r="V507" s="37"/>
    </row>
    <row r="508" spans="18:22" x14ac:dyDescent="0.25">
      <c r="R508" s="23"/>
      <c r="V508" s="37"/>
    </row>
    <row r="509" spans="18:22" x14ac:dyDescent="0.25">
      <c r="R509" s="23"/>
      <c r="V509" s="37"/>
    </row>
    <row r="510" spans="18:22" x14ac:dyDescent="0.25">
      <c r="R510" s="23"/>
      <c r="V510" s="37"/>
    </row>
    <row r="511" spans="18:22" x14ac:dyDescent="0.25">
      <c r="R511" s="23"/>
      <c r="V511" s="37"/>
    </row>
    <row r="512" spans="18:22" ht="19.5" x14ac:dyDescent="0.25">
      <c r="R512" s="23"/>
      <c r="V512" s="39"/>
    </row>
    <row r="513" spans="18:22" x14ac:dyDescent="0.25">
      <c r="R513" s="23"/>
      <c r="V513" s="37"/>
    </row>
    <row r="514" spans="18:22" x14ac:dyDescent="0.25">
      <c r="R514" s="23"/>
      <c r="V514" s="37"/>
    </row>
    <row r="515" spans="18:22" x14ac:dyDescent="0.25">
      <c r="R515" s="23"/>
      <c r="V515" s="37"/>
    </row>
    <row r="516" spans="18:22" x14ac:dyDescent="0.25">
      <c r="R516" s="23"/>
      <c r="V516" s="37"/>
    </row>
    <row r="517" spans="18:22" x14ac:dyDescent="0.25">
      <c r="R517" s="23"/>
      <c r="V517" s="37"/>
    </row>
    <row r="518" spans="18:22" ht="19.5" x14ac:dyDescent="0.25">
      <c r="R518" s="23"/>
      <c r="V518" s="39"/>
    </row>
    <row r="519" spans="18:22" x14ac:dyDescent="0.25">
      <c r="R519" s="23"/>
      <c r="V519" s="37"/>
    </row>
  </sheetData>
  <conditionalFormatting sqref="A2">
    <cfRule type="duplicateValues" dxfId="141" priority="28"/>
  </conditionalFormatting>
  <conditionalFormatting sqref="C2">
    <cfRule type="duplicateValues" dxfId="140" priority="3"/>
  </conditionalFormatting>
  <conditionalFormatting sqref="A3:A81">
    <cfRule type="duplicateValues" dxfId="139" priority="2"/>
  </conditionalFormatting>
  <conditionalFormatting sqref="C3:C81">
    <cfRule type="duplicateValues" dxfId="138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8F2BA-338A-4516-9135-0C57DD303694}">
  <dimension ref="A1:A5"/>
  <sheetViews>
    <sheetView workbookViewId="0">
      <selection activeCell="D5" sqref="D5"/>
    </sheetView>
  </sheetViews>
  <sheetFormatPr baseColWidth="10" defaultRowHeight="15" x14ac:dyDescent="0.25"/>
  <cols>
    <col min="1" max="1" width="15.5703125" bestFit="1" customWidth="1"/>
  </cols>
  <sheetData>
    <row r="1" spans="1:1" ht="15.75" thickBot="1" x14ac:dyDescent="0.3">
      <c r="A1" s="43" t="s">
        <v>0</v>
      </c>
    </row>
    <row r="2" spans="1:1" x14ac:dyDescent="0.25">
      <c r="A2" s="42" t="s">
        <v>14</v>
      </c>
    </row>
    <row r="3" spans="1:1" x14ac:dyDescent="0.25">
      <c r="A3" s="42" t="s">
        <v>15</v>
      </c>
    </row>
    <row r="4" spans="1:1" x14ac:dyDescent="0.25">
      <c r="A4" s="42" t="s">
        <v>16</v>
      </c>
    </row>
    <row r="5" spans="1:1" x14ac:dyDescent="0.25">
      <c r="A5" s="42" t="s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40EE1FB8580247B96F9498FF99E30D" ma:contentTypeVersion="4" ma:contentTypeDescription="Create a new document." ma:contentTypeScope="" ma:versionID="a03a51cdfe9ac9dd8688ad23ca1cc348">
  <xsd:schema xmlns:xsd="http://www.w3.org/2001/XMLSchema" xmlns:xs="http://www.w3.org/2001/XMLSchema" xmlns:p="http://schemas.microsoft.com/office/2006/metadata/properties" xmlns:ns2="1759fa57-5d26-4524-b14c-664a649c8693" xmlns:ns3="dd30541e-29ed-42c3-943d-ab70374c9124" targetNamespace="http://schemas.microsoft.com/office/2006/metadata/properties" ma:root="true" ma:fieldsID="15963a98fa4685de5f2af83f87d33873" ns2:_="" ns3:_="">
    <xsd:import namespace="1759fa57-5d26-4524-b14c-664a649c8693"/>
    <xsd:import namespace="dd30541e-29ed-42c3-943d-ab70374c91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9fa57-5d26-4524-b14c-664a649c86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0541e-29ed-42c3-943d-ab70374c9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d30541e-29ed-42c3-943d-ab70374c9124">
      <UserInfo>
        <DisplayName>Lacheta, Diego Manuel</DisplayName>
        <AccountId>10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F19215-82EE-4DB6-975C-5B6E754E90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59fa57-5d26-4524-b14c-664a649c8693"/>
    <ds:schemaRef ds:uri="dd30541e-29ed-42c3-943d-ab70374c9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65F4C0-FC94-42BE-A7DF-584E4399387B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1759fa57-5d26-4524-b14c-664a649c8693"/>
    <ds:schemaRef ds:uri="dd30541e-29ed-42c3-943d-ab70374c9124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5F9E690-5EF0-4293-9BBA-F2025F2838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Landing View</vt:lpstr>
      <vt:lpstr>DATA</vt:lpstr>
      <vt:lpstr>DATA_Contracts</vt:lpstr>
      <vt:lpstr>DATA_Validations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Casper Serravalle, J.</dc:creator>
  <cp:keywords/>
  <dc:description/>
  <cp:lastModifiedBy>Diego Lacheta</cp:lastModifiedBy>
  <cp:revision/>
  <dcterms:created xsi:type="dcterms:W3CDTF">2020-02-21T19:37:59Z</dcterms:created>
  <dcterms:modified xsi:type="dcterms:W3CDTF">2021-12-10T15:14:32Z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0x0101000D40EE1FB8580247B96F9498FF99E30D</vt:lpwstr>
  </property>
  <property fmtid="{D5CDD505-2E9C-101B-9397-08002B2CF9AE}" pid="3" name="MSIP_Label_1bc0f418-96a4-4caf-9d7c-ccc5ec7f9d91_Enabled">
    <vt:lpwstr>true</vt:lpwstr>
  </property>
  <property fmtid="{D5CDD505-2E9C-101B-9397-08002B2CF9AE}" pid="4" name="MSIP_Label_1bc0f418-96a4-4caf-9d7c-ccc5ec7f9d91_SetDate">
    <vt:lpwstr>2021-02-25T19:51:04Z</vt:lpwstr>
  </property>
  <property fmtid="{D5CDD505-2E9C-101B-9397-08002B2CF9AE}" pid="5" name="MSIP_Label_1bc0f418-96a4-4caf-9d7c-ccc5ec7f9d91_Method">
    <vt:lpwstr>Privileged</vt:lpwstr>
  </property>
  <property fmtid="{D5CDD505-2E9C-101B-9397-08002B2CF9AE}" pid="6" name="MSIP_Label_1bc0f418-96a4-4caf-9d7c-ccc5ec7f9d91_Name">
    <vt:lpwstr>1bc0f418-96a4-4caf-9d7c-ccc5ec7f9d91</vt:lpwstr>
  </property>
  <property fmtid="{D5CDD505-2E9C-101B-9397-08002B2CF9AE}" pid="7" name="MSIP_Label_1bc0f418-96a4-4caf-9d7c-ccc5ec7f9d91_SiteId">
    <vt:lpwstr>e0793d39-0939-496d-b129-198edd916feb</vt:lpwstr>
  </property>
  <property fmtid="{D5CDD505-2E9C-101B-9397-08002B2CF9AE}" pid="8" name="MSIP_Label_1bc0f418-96a4-4caf-9d7c-ccc5ec7f9d91_ActionId">
    <vt:lpwstr>57e3908c-1ab9-47e7-893e-e95a47a413e3</vt:lpwstr>
  </property>
  <property fmtid="{D5CDD505-2E9C-101B-9397-08002B2CF9AE}" pid="9" name="MSIP_Label_1bc0f418-96a4-4caf-9d7c-ccc5ec7f9d91_ContentBits">
    <vt:lpwstr>0</vt:lpwstr>
  </property>
</Properties>
</file>