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nowledge-project\kp-corpus1\records\"/>
    </mc:Choice>
  </mc:AlternateContent>
  <bookViews>
    <workbookView xWindow="1530" yWindow="480" windowWidth="19620" windowHeight="16740" activeTab="1"/>
  </bookViews>
  <sheets>
    <sheet name="eb03" sheetId="4" r:id="rId1"/>
    <sheet name="eb07" sheetId="3" r:id="rId2"/>
    <sheet name="eb09" sheetId="2" r:id="rId3"/>
    <sheet name="eb11" sheetId="1" r:id="rId4"/>
    <sheet name="totals" sheetId="5" r:id="rId5"/>
    <sheet name="issues" sheetId="6" r:id="rId6"/>
  </sheets>
  <externalReferences>
    <externalReference r:id="rId7"/>
  </externalReferences>
  <definedNames>
    <definedName name="_xlnm._FilterDatabase" localSheetId="0" hidden="1">'eb03'!$A$1:$M$15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8" i="5" l="1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N39" i="2"/>
  <c r="D34" i="5" l="1"/>
  <c r="F18" i="4"/>
  <c r="F21" i="4"/>
  <c r="G22" i="4" s="1"/>
  <c r="F24" i="4"/>
  <c r="F25" i="4"/>
  <c r="F28" i="4"/>
  <c r="G29" i="4" s="1"/>
  <c r="F31" i="4"/>
  <c r="G32" i="4" s="1"/>
  <c r="F34" i="4"/>
  <c r="G35" i="4" s="1"/>
  <c r="F17" i="4"/>
  <c r="D35" i="5" l="1"/>
  <c r="C39" i="5" s="1"/>
  <c r="G26" i="4"/>
  <c r="F7" i="3"/>
  <c r="F8" i="3"/>
  <c r="F9" i="3"/>
  <c r="F10" i="3"/>
  <c r="G29" i="3"/>
  <c r="G26" i="3"/>
  <c r="F31" i="3"/>
  <c r="G32" i="3" s="1"/>
  <c r="F34" i="3"/>
  <c r="G35" i="3" s="1"/>
  <c r="F22" i="3"/>
  <c r="G23" i="3" s="1"/>
  <c r="F25" i="3"/>
  <c r="F28" i="3"/>
  <c r="F16" i="3"/>
  <c r="F15" i="3"/>
  <c r="F11" i="3"/>
  <c r="F12" i="3"/>
  <c r="C40" i="5" l="1"/>
  <c r="D40" i="5" s="1"/>
  <c r="D39" i="5"/>
  <c r="G17" i="3"/>
  <c r="F19" i="3"/>
  <c r="G20" i="3" s="1"/>
  <c r="F26" i="2"/>
  <c r="F29" i="2"/>
  <c r="F32" i="2"/>
  <c r="F35" i="2"/>
  <c r="F38" i="2"/>
  <c r="F24" i="2"/>
  <c r="F20" i="2"/>
  <c r="F19" i="2"/>
  <c r="F18" i="2"/>
  <c r="N24" i="2" s="1"/>
  <c r="G19" i="4"/>
  <c r="G21" i="2" l="1"/>
  <c r="F12" i="2"/>
  <c r="F22" i="1" l="1"/>
  <c r="F17" i="1"/>
  <c r="F18" i="1"/>
  <c r="F19" i="1"/>
  <c r="F20" i="1"/>
  <c r="F21" i="1"/>
  <c r="F11" i="1"/>
  <c r="F12" i="1"/>
  <c r="F13" i="1"/>
  <c r="F14" i="1"/>
  <c r="F15" i="1"/>
  <c r="F16" i="1"/>
  <c r="F10" i="1"/>
  <c r="F15" i="2"/>
  <c r="F12" i="4"/>
  <c r="F10" i="2"/>
  <c r="N25" i="2" s="1"/>
  <c r="F11" i="2"/>
  <c r="F13" i="2"/>
  <c r="F14" i="2"/>
  <c r="F9" i="2"/>
  <c r="F5" i="2"/>
  <c r="F6" i="2"/>
  <c r="F4" i="2"/>
  <c r="N55" i="1" l="1"/>
  <c r="N56" i="1"/>
  <c r="G16" i="2"/>
  <c r="G23" i="1"/>
  <c r="G13" i="3"/>
  <c r="F14" i="4" l="1"/>
  <c r="F13" i="4"/>
  <c r="F11" i="4"/>
  <c r="F10" i="4"/>
  <c r="F9" i="4"/>
  <c r="F8" i="4"/>
  <c r="F5" i="4"/>
  <c r="G15" i="4" l="1"/>
  <c r="F7" i="1" l="1"/>
  <c r="F6" i="1" l="1"/>
  <c r="F3" i="1"/>
  <c r="F4" i="1"/>
  <c r="F5" i="1"/>
  <c r="F2" i="1"/>
  <c r="F2" i="2"/>
  <c r="F3" i="2"/>
  <c r="F3" i="4"/>
  <c r="F4" i="4"/>
  <c r="F2" i="4"/>
  <c r="F3" i="3"/>
  <c r="F2" i="3"/>
  <c r="G7" i="2" l="1"/>
  <c r="G5" i="3"/>
  <c r="G8" i="1"/>
  <c r="G6" i="4"/>
  <c r="B3" i="5" l="1"/>
  <c r="G37" i="3"/>
  <c r="C3" i="5" s="1"/>
  <c r="N36" i="3"/>
  <c r="B2" i="5"/>
  <c r="G37" i="4"/>
  <c r="C2" i="5" s="1"/>
  <c r="N36" i="4"/>
  <c r="B5" i="5"/>
  <c r="G55" i="1"/>
  <c r="C5" i="5"/>
  <c r="N54" i="1"/>
  <c r="B15" i="5" s="1"/>
  <c r="B4" i="5"/>
  <c r="C4" i="5" s="1"/>
  <c r="N23" i="2"/>
  <c r="B14" i="5" s="1"/>
  <c r="B7" i="5" l="1"/>
  <c r="B9" i="5" s="1"/>
  <c r="C7" i="5"/>
  <c r="C9" i="5" s="1"/>
  <c r="B12" i="5"/>
  <c r="N37" i="4"/>
  <c r="N37" i="3"/>
  <c r="B13" i="5"/>
  <c r="B16" i="5" l="1"/>
  <c r="B18" i="5" s="1"/>
</calcChain>
</file>

<file path=xl/sharedStrings.xml><?xml version="1.0" encoding="utf-8"?>
<sst xmlns="http://schemas.openxmlformats.org/spreadsheetml/2006/main" count="367" uniqueCount="160">
  <si>
    <t>eb09</t>
  </si>
  <si>
    <t>eb07</t>
  </si>
  <si>
    <t>eb03</t>
  </si>
  <si>
    <t>eb11</t>
  </si>
  <si>
    <t>p-start</t>
  </si>
  <si>
    <t>p-end</t>
  </si>
  <si>
    <t>r01</t>
  </si>
  <si>
    <t>r02</t>
  </si>
  <si>
    <t>html</t>
  </si>
  <si>
    <t>r03</t>
  </si>
  <si>
    <t>end 'r'</t>
  </si>
  <si>
    <t>begin 'r'; afr file deleted</t>
  </si>
  <si>
    <t>r04</t>
  </si>
  <si>
    <t>r05</t>
  </si>
  <si>
    <t>jk</t>
  </si>
  <si>
    <t>nn</t>
  </si>
  <si>
    <t>as</t>
  </si>
  <si>
    <t>p-size</t>
  </si>
  <si>
    <t>Total</t>
  </si>
  <si>
    <t>All pages</t>
  </si>
  <si>
    <t>% complete</t>
  </si>
  <si>
    <t>comment</t>
  </si>
  <si>
    <t>bf</t>
  </si>
  <si>
    <t>pl</t>
  </si>
  <si>
    <t>TOTAL R</t>
  </si>
  <si>
    <t>afr-op</t>
  </si>
  <si>
    <t>p-vol</t>
  </si>
  <si>
    <t>inventory</t>
  </si>
  <si>
    <t>begin 'r'</t>
  </si>
  <si>
    <t>s01</t>
  </si>
  <si>
    <t>s02</t>
  </si>
  <si>
    <t>s03</t>
  </si>
  <si>
    <t>s04</t>
  </si>
  <si>
    <t>s05</t>
  </si>
  <si>
    <t>TOTAL S</t>
  </si>
  <si>
    <t>s06</t>
  </si>
  <si>
    <t>s07</t>
  </si>
  <si>
    <t>s08</t>
  </si>
  <si>
    <t>s09</t>
  </si>
  <si>
    <t>s10</t>
  </si>
  <si>
    <t>s11</t>
  </si>
  <si>
    <t>s12</t>
  </si>
  <si>
    <t>s13</t>
  </si>
  <si>
    <t>edition</t>
  </si>
  <si>
    <t>type</t>
  </si>
  <si>
    <t>blind-references</t>
  </si>
  <si>
    <t>r03-0020</t>
  </si>
  <si>
    <t>ex-html-page</t>
  </si>
  <si>
    <t>RUMFORD, Count. See Thompson, Sir Benjamin.</t>
  </si>
  <si>
    <t>text</t>
  </si>
  <si>
    <t>entry term in small-caps</t>
  </si>
  <si>
    <t>Rupert's Drops</t>
  </si>
  <si>
    <t>r03-022</t>
  </si>
  <si>
    <t>entry term mixed cap/sc</t>
  </si>
  <si>
    <t>r03-0024</t>
  </si>
  <si>
    <t>RUSHWORTH, John,</t>
  </si>
  <si>
    <t>poetry</t>
  </si>
  <si>
    <t>r03-0025</t>
  </si>
  <si>
    <t>column 2</t>
  </si>
  <si>
    <t>JK/pl</t>
  </si>
  <si>
    <t>cross-references in text</t>
  </si>
  <si>
    <t>r01-0002</t>
  </si>
  <si>
    <t xml:space="preserve">(see Huguenots), </t>
  </si>
  <si>
    <t>r01-0003</t>
  </si>
  <si>
    <t>(see Joinery and Masonry)</t>
  </si>
  <si>
    <t>(see Rodentia)</t>
  </si>
  <si>
    <t>TOTAL-R</t>
  </si>
  <si>
    <t>TOTAL-S</t>
  </si>
  <si>
    <t>tei-p</t>
  </si>
  <si>
    <t>tei-entry</t>
  </si>
  <si>
    <t>begin 'r</t>
  </si>
  <si>
    <t>begin 's'</t>
  </si>
  <si>
    <t>end 's'</t>
  </si>
  <si>
    <t>eng 's'</t>
  </si>
  <si>
    <t>tg</t>
  </si>
  <si>
    <t>mh</t>
  </si>
  <si>
    <t>rs</t>
  </si>
  <si>
    <t>tables with multiple references to same note</t>
  </si>
  <si>
    <t>t01</t>
  </si>
  <si>
    <t>t02</t>
  </si>
  <si>
    <t>t03</t>
  </si>
  <si>
    <t>t04</t>
  </si>
  <si>
    <t>t05</t>
  </si>
  <si>
    <t>t06</t>
  </si>
  <si>
    <t>TOTAL T</t>
  </si>
  <si>
    <t>u01</t>
  </si>
  <si>
    <t>u02</t>
  </si>
  <si>
    <t>TOTAL U</t>
  </si>
  <si>
    <t>v01</t>
  </si>
  <si>
    <t>v02</t>
  </si>
  <si>
    <t>TOTAL V</t>
  </si>
  <si>
    <t>w01</t>
  </si>
  <si>
    <t>w02</t>
  </si>
  <si>
    <t>w03</t>
  </si>
  <si>
    <t>TOTAL W</t>
  </si>
  <si>
    <t>x01</t>
  </si>
  <si>
    <t>TOTAL X</t>
  </si>
  <si>
    <t>y01</t>
  </si>
  <si>
    <t>TOTAL Y</t>
  </si>
  <si>
    <t>z01</t>
  </si>
  <si>
    <t>TOTAL Z</t>
  </si>
  <si>
    <t>begin 't'</t>
  </si>
  <si>
    <t>end 't'</t>
  </si>
  <si>
    <t>TOTAL-T</t>
  </si>
  <si>
    <t>uv01</t>
  </si>
  <si>
    <t>begin/end 'uv'</t>
  </si>
  <si>
    <t>TOTAL-UV</t>
  </si>
  <si>
    <t>TOTAL-W</t>
  </si>
  <si>
    <t>TOTAL-X</t>
  </si>
  <si>
    <t>begin 'w'</t>
  </si>
  <si>
    <t>end 'w'</t>
  </si>
  <si>
    <t>begin/end 'x'</t>
  </si>
  <si>
    <t>TOTAL-Y</t>
  </si>
  <si>
    <t>TOTAL-Z</t>
  </si>
  <si>
    <t>begin/end 'y'</t>
  </si>
  <si>
    <t>begin/end 'z'</t>
  </si>
  <si>
    <t>docx</t>
  </si>
  <si>
    <t>begin &amp; end 'u'</t>
  </si>
  <si>
    <t>begin &amp; end 'v'</t>
  </si>
  <si>
    <t>begin &amp; end 'w'</t>
  </si>
  <si>
    <t>begin &amp; end 'x'</t>
  </si>
  <si>
    <t>begin &amp; end 'y'</t>
  </si>
  <si>
    <t>begin &amp; end 'z'</t>
  </si>
  <si>
    <t>r-s-t</t>
  </si>
  <si>
    <t>Production</t>
  </si>
  <si>
    <t>r-z</t>
  </si>
  <si>
    <t>total</t>
  </si>
  <si>
    <t>partial</t>
  </si>
  <si>
    <t>3/31/19 total</t>
  </si>
  <si>
    <t>rs total</t>
  </si>
  <si>
    <t>tg total</t>
  </si>
  <si>
    <t>kr</t>
  </si>
  <si>
    <t>total 3/31/19</t>
  </si>
  <si>
    <t>kr total</t>
  </si>
  <si>
    <t>mh total</t>
  </si>
  <si>
    <t>completed by 3/31/19</t>
  </si>
  <si>
    <t>TOTAL</t>
  </si>
  <si>
    <t>u-z</t>
  </si>
  <si>
    <t>Project gutenberg files</t>
  </si>
  <si>
    <t>vol. 2-17 (all)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</si>
  <si>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</si>
  <si>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</si>
  <si>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</si>
  <si>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</si>
  <si>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</si>
  <si>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</si>
  <si>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</si>
  <si>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</si>
  <si>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</si>
  <si>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</si>
  <si>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</si>
  <si>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</si>
  <si>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</si>
  <si>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raw total</t>
  </si>
  <si>
    <t>pages</t>
  </si>
  <si>
    <t>eb11 to ocr</t>
  </si>
  <si>
    <t>eb11 total</t>
  </si>
  <si>
    <t>balance</t>
  </si>
  <si>
    <t>pgb 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</si>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</sst>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4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b-pagination-m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b03"/>
      <sheetName val="eb07"/>
      <sheetName val="eb09"/>
      <sheetName val="eb11"/>
      <sheetName val="page_totals"/>
      <sheetName val="scan_time"/>
      <sheetName val="calc pph"/>
      <sheetName val="sum-sp 19"/>
      <sheetName val="wordcounts"/>
    </sheetNames>
    <sheetDataSet>
      <sheetData sheetId="0"/>
      <sheetData sheetId="1"/>
      <sheetData sheetId="2">
        <row r="28">
          <cell r="M28">
            <v>979</v>
          </cell>
        </row>
      </sheetData>
      <sheetData sheetId="3">
        <row r="3">
          <cell r="D3">
            <v>976</v>
          </cell>
          <cell r="N3">
            <v>2036</v>
          </cell>
        </row>
        <row r="4">
          <cell r="N4">
            <v>1816</v>
          </cell>
        </row>
        <row r="5">
          <cell r="N5">
            <v>2770</v>
          </cell>
        </row>
        <row r="6">
          <cell r="N6">
            <v>1046</v>
          </cell>
        </row>
        <row r="7">
          <cell r="N7">
            <v>1281</v>
          </cell>
        </row>
        <row r="8">
          <cell r="N8">
            <v>1209</v>
          </cell>
        </row>
        <row r="9">
          <cell r="N9">
            <v>1346</v>
          </cell>
        </row>
        <row r="10">
          <cell r="N10">
            <v>1351</v>
          </cell>
        </row>
        <row r="11">
          <cell r="N11">
            <v>809</v>
          </cell>
        </row>
        <row r="12">
          <cell r="N12">
            <v>514</v>
          </cell>
        </row>
        <row r="13">
          <cell r="N13">
            <v>342</v>
          </cell>
        </row>
        <row r="14">
          <cell r="N14">
            <v>1178</v>
          </cell>
        </row>
        <row r="15">
          <cell r="G15">
            <v>968</v>
          </cell>
          <cell r="J15">
            <v>145</v>
          </cell>
          <cell r="N15">
            <v>1944</v>
          </cell>
        </row>
        <row r="31">
          <cell r="N31">
            <v>27732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Z37"/>
  <sheetViews>
    <sheetView workbookViewId="0">
      <pane ySplit="1" topLeftCell="A2" activePane="bottomLeft" state="frozen"/>
      <selection pane="bottomLeft" activeCell="M14" sqref="M14"/>
    </sheetView>
  </sheetViews>
  <sheetFormatPr defaultRowHeight="15" x14ac:dyDescent="0.25"/>
  <cols>
    <col min="1" max="1" width="8.42578125" bestFit="1" customWidth="1"/>
    <col min="2" max="2" width="9.5703125" bestFit="1" customWidth="1"/>
    <col min="3" max="3" width="7.85546875" bestFit="1" customWidth="1"/>
    <col min="4" max="4" width="9.140625" bestFit="1" customWidth="1"/>
    <col min="5" max="6" width="8.5703125" bestFit="1" customWidth="1"/>
    <col min="7" max="7" width="8.5703125" customWidth="1"/>
    <col min="8" max="8" width="8.7109375" bestFit="1" customWidth="1"/>
    <col min="9" max="9" width="10.7109375" style="3" bestFit="1" customWidth="1"/>
    <col min="10" max="10" width="10.7109375" style="4" customWidth="1"/>
    <col min="11" max="11" width="10.85546875" style="3" customWidth="1"/>
    <col min="12" max="12" width="11.140625" style="3" bestFit="1" customWidth="1"/>
    <col min="13" max="13" width="18.5703125" customWidth="1"/>
    <col min="14" max="14" width="14.7109375" customWidth="1"/>
  </cols>
  <sheetData>
    <row r="1" spans="1:16380" x14ac:dyDescent="0.25">
      <c r="A1" s="1" t="s">
        <v>2</v>
      </c>
      <c r="B1" s="2" t="s">
        <v>27</v>
      </c>
      <c r="C1" s="1" t="s">
        <v>26</v>
      </c>
      <c r="D1" s="1" t="s">
        <v>4</v>
      </c>
      <c r="E1" s="1" t="s">
        <v>5</v>
      </c>
      <c r="F1" s="1" t="s">
        <v>17</v>
      </c>
      <c r="G1" s="1" t="s">
        <v>126</v>
      </c>
      <c r="H1" s="1" t="s">
        <v>25</v>
      </c>
      <c r="I1" s="2" t="s">
        <v>8</v>
      </c>
      <c r="J1" s="7" t="s">
        <v>116</v>
      </c>
      <c r="K1" s="2" t="s">
        <v>68</v>
      </c>
      <c r="L1" s="2" t="s">
        <v>69</v>
      </c>
      <c r="M1" s="2" t="s">
        <v>21</v>
      </c>
      <c r="N1" s="1" t="s">
        <v>127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</row>
    <row r="2" spans="1:16380" x14ac:dyDescent="0.25">
      <c r="A2" t="s">
        <v>6</v>
      </c>
      <c r="B2" s="3">
        <v>43176</v>
      </c>
      <c r="C2">
        <v>15</v>
      </c>
      <c r="D2">
        <v>770</v>
      </c>
      <c r="E2">
        <v>799</v>
      </c>
      <c r="F2">
        <f>SUM(E2-D2+1)</f>
        <v>30</v>
      </c>
      <c r="H2" t="s">
        <v>16</v>
      </c>
      <c r="I2" s="4">
        <v>43151</v>
      </c>
      <c r="K2" s="3">
        <v>42936</v>
      </c>
      <c r="L2" s="3">
        <v>43259</v>
      </c>
      <c r="M2" s="4" t="s">
        <v>28</v>
      </c>
    </row>
    <row r="3" spans="1:16380" x14ac:dyDescent="0.25">
      <c r="A3" t="s">
        <v>6</v>
      </c>
      <c r="B3" s="3">
        <v>43176</v>
      </c>
      <c r="C3">
        <v>16</v>
      </c>
      <c r="D3">
        <v>1</v>
      </c>
      <c r="E3">
        <v>220</v>
      </c>
      <c r="F3">
        <f>SUM(E3-D3+1)</f>
        <v>220</v>
      </c>
      <c r="H3" t="s">
        <v>16</v>
      </c>
      <c r="I3" s="4">
        <v>43151</v>
      </c>
      <c r="K3" s="3">
        <v>42936</v>
      </c>
      <c r="L3" s="3">
        <v>43259</v>
      </c>
    </row>
    <row r="4" spans="1:16380" x14ac:dyDescent="0.25">
      <c r="A4" t="s">
        <v>7</v>
      </c>
      <c r="B4" s="3">
        <v>43176</v>
      </c>
      <c r="C4">
        <v>16</v>
      </c>
      <c r="D4">
        <v>221</v>
      </c>
      <c r="E4">
        <v>469</v>
      </c>
      <c r="F4">
        <f>SUM(E4-D4+1)</f>
        <v>249</v>
      </c>
      <c r="H4" t="s">
        <v>15</v>
      </c>
      <c r="I4" s="4">
        <v>43151</v>
      </c>
      <c r="K4" s="3">
        <v>42944</v>
      </c>
      <c r="L4" s="3">
        <v>43259</v>
      </c>
    </row>
    <row r="5" spans="1:16380" x14ac:dyDescent="0.25">
      <c r="A5" t="s">
        <v>9</v>
      </c>
      <c r="B5" s="3">
        <v>43176</v>
      </c>
      <c r="C5">
        <v>16</v>
      </c>
      <c r="D5">
        <v>470</v>
      </c>
      <c r="E5">
        <v>579</v>
      </c>
      <c r="F5">
        <f>SUM(E5-D5+1)</f>
        <v>110</v>
      </c>
      <c r="H5" t="s">
        <v>14</v>
      </c>
      <c r="I5" s="4">
        <v>43151</v>
      </c>
      <c r="K5" s="3">
        <v>43151</v>
      </c>
      <c r="L5" s="3">
        <v>43259</v>
      </c>
      <c r="M5" t="s">
        <v>10</v>
      </c>
    </row>
    <row r="6" spans="1:16380" x14ac:dyDescent="0.25">
      <c r="A6" t="s">
        <v>66</v>
      </c>
      <c r="B6" s="3"/>
      <c r="G6">
        <f>SUM(F2:F5)</f>
        <v>609</v>
      </c>
      <c r="I6"/>
    </row>
    <row r="7" spans="1:16380" x14ac:dyDescent="0.25">
      <c r="B7" s="3"/>
      <c r="I7"/>
    </row>
    <row r="8" spans="1:16380" x14ac:dyDescent="0.25">
      <c r="A8" t="s">
        <v>29</v>
      </c>
      <c r="B8" s="3">
        <v>43232</v>
      </c>
      <c r="C8">
        <v>16</v>
      </c>
      <c r="D8">
        <v>579</v>
      </c>
      <c r="E8">
        <v>799</v>
      </c>
      <c r="F8">
        <f t="shared" ref="F8:F34" si="0">SUM(E8-D8+1)</f>
        <v>221</v>
      </c>
      <c r="H8" t="s">
        <v>76</v>
      </c>
      <c r="I8" s="4"/>
      <c r="J8" s="4">
        <v>43487</v>
      </c>
      <c r="K8" s="3">
        <v>43510</v>
      </c>
      <c r="L8" s="3">
        <v>43559</v>
      </c>
      <c r="M8" t="s">
        <v>71</v>
      </c>
    </row>
    <row r="9" spans="1:16380" ht="14.25" customHeight="1" x14ac:dyDescent="0.25">
      <c r="A9" t="s">
        <v>30</v>
      </c>
      <c r="B9" s="3">
        <v>43232</v>
      </c>
      <c r="C9">
        <v>17</v>
      </c>
      <c r="D9">
        <v>1</v>
      </c>
      <c r="E9">
        <v>225</v>
      </c>
      <c r="F9">
        <f t="shared" si="0"/>
        <v>225</v>
      </c>
      <c r="H9" t="s">
        <v>76</v>
      </c>
      <c r="I9" s="4"/>
      <c r="J9" s="4">
        <v>43487</v>
      </c>
      <c r="K9" s="3">
        <v>43510</v>
      </c>
      <c r="L9" s="3">
        <v>43561</v>
      </c>
    </row>
    <row r="10" spans="1:16380" x14ac:dyDescent="0.25">
      <c r="A10" t="s">
        <v>31</v>
      </c>
      <c r="B10" s="3">
        <v>43232</v>
      </c>
      <c r="C10">
        <v>17</v>
      </c>
      <c r="D10">
        <v>226</v>
      </c>
      <c r="E10">
        <v>450</v>
      </c>
      <c r="F10">
        <f t="shared" si="0"/>
        <v>225</v>
      </c>
      <c r="H10" t="s">
        <v>76</v>
      </c>
      <c r="I10" s="4"/>
      <c r="J10" s="4">
        <v>43487</v>
      </c>
      <c r="K10" s="3">
        <v>43510</v>
      </c>
      <c r="L10" s="3">
        <v>41741</v>
      </c>
    </row>
    <row r="11" spans="1:16380" x14ac:dyDescent="0.25">
      <c r="A11" t="s">
        <v>32</v>
      </c>
      <c r="B11" s="3">
        <v>43232</v>
      </c>
      <c r="C11">
        <v>17</v>
      </c>
      <c r="D11">
        <v>451</v>
      </c>
      <c r="E11">
        <v>675</v>
      </c>
      <c r="F11">
        <f t="shared" si="0"/>
        <v>225</v>
      </c>
      <c r="H11" t="s">
        <v>76</v>
      </c>
      <c r="I11" s="4"/>
      <c r="J11" s="4">
        <v>43487</v>
      </c>
      <c r="K11" s="3">
        <v>43511</v>
      </c>
      <c r="L11" s="3">
        <v>43574</v>
      </c>
    </row>
    <row r="12" spans="1:16380" x14ac:dyDescent="0.25">
      <c r="A12" t="s">
        <v>33</v>
      </c>
      <c r="B12" s="3">
        <v>43232</v>
      </c>
      <c r="C12">
        <v>17</v>
      </c>
      <c r="D12">
        <v>676</v>
      </c>
      <c r="E12">
        <v>827</v>
      </c>
      <c r="F12">
        <f t="shared" si="0"/>
        <v>152</v>
      </c>
      <c r="H12" t="s">
        <v>76</v>
      </c>
      <c r="I12" s="4"/>
      <c r="J12" s="4">
        <v>43487</v>
      </c>
      <c r="K12" s="3">
        <v>43550</v>
      </c>
      <c r="L12" s="3">
        <v>43582</v>
      </c>
    </row>
    <row r="13" spans="1:16380" x14ac:dyDescent="0.25">
      <c r="A13" t="s">
        <v>35</v>
      </c>
      <c r="B13" s="3">
        <v>43232</v>
      </c>
      <c r="C13">
        <v>18</v>
      </c>
      <c r="D13">
        <v>1</v>
      </c>
      <c r="E13">
        <v>150</v>
      </c>
      <c r="F13">
        <f t="shared" si="0"/>
        <v>150</v>
      </c>
      <c r="H13" t="s">
        <v>76</v>
      </c>
      <c r="I13" s="4"/>
      <c r="J13" s="4">
        <v>43487</v>
      </c>
      <c r="K13" s="3">
        <v>43550</v>
      </c>
      <c r="L13" s="3">
        <v>43582</v>
      </c>
    </row>
    <row r="14" spans="1:16380" x14ac:dyDescent="0.25">
      <c r="A14" t="s">
        <v>36</v>
      </c>
      <c r="B14" s="3">
        <v>43232</v>
      </c>
      <c r="C14">
        <v>18</v>
      </c>
      <c r="D14">
        <v>151</v>
      </c>
      <c r="E14">
        <v>267</v>
      </c>
      <c r="F14">
        <f t="shared" si="0"/>
        <v>117</v>
      </c>
      <c r="H14" t="s">
        <v>76</v>
      </c>
      <c r="I14" s="4"/>
      <c r="J14" s="4">
        <v>43489</v>
      </c>
      <c r="K14" s="3">
        <v>43550</v>
      </c>
      <c r="L14" s="3">
        <v>43582</v>
      </c>
      <c r="M14" t="s">
        <v>72</v>
      </c>
    </row>
    <row r="15" spans="1:16380" x14ac:dyDescent="0.25">
      <c r="A15" t="s">
        <v>67</v>
      </c>
      <c r="G15">
        <f>SUM(F8:F14)</f>
        <v>1315</v>
      </c>
    </row>
    <row r="17" spans="1:14" x14ac:dyDescent="0.25">
      <c r="A17" t="s">
        <v>78</v>
      </c>
      <c r="B17" s="4">
        <v>43103</v>
      </c>
      <c r="C17">
        <v>18</v>
      </c>
      <c r="D17">
        <v>267</v>
      </c>
      <c r="E17">
        <v>440</v>
      </c>
      <c r="F17">
        <f t="shared" si="0"/>
        <v>174</v>
      </c>
      <c r="H17" t="s">
        <v>76</v>
      </c>
      <c r="J17" s="4">
        <v>43502</v>
      </c>
      <c r="M17" t="s">
        <v>101</v>
      </c>
    </row>
    <row r="18" spans="1:14" x14ac:dyDescent="0.25">
      <c r="A18" t="s">
        <v>79</v>
      </c>
      <c r="B18" s="4">
        <v>43103</v>
      </c>
      <c r="C18">
        <v>18</v>
      </c>
      <c r="D18">
        <v>441</v>
      </c>
      <c r="E18">
        <v>614</v>
      </c>
      <c r="F18">
        <f t="shared" si="0"/>
        <v>174</v>
      </c>
      <c r="H18" t="s">
        <v>76</v>
      </c>
      <c r="J18" s="4">
        <v>43546</v>
      </c>
      <c r="M18" t="s">
        <v>102</v>
      </c>
    </row>
    <row r="19" spans="1:14" x14ac:dyDescent="0.25">
      <c r="A19" t="s">
        <v>103</v>
      </c>
      <c r="G19">
        <f>SUM(F17:F18)</f>
        <v>348</v>
      </c>
    </row>
    <row r="21" spans="1:14" x14ac:dyDescent="0.25">
      <c r="A21" t="s">
        <v>104</v>
      </c>
      <c r="B21" s="4">
        <v>43103</v>
      </c>
      <c r="C21">
        <v>18</v>
      </c>
      <c r="D21">
        <v>615</v>
      </c>
      <c r="E21">
        <v>697</v>
      </c>
      <c r="F21">
        <f t="shared" si="0"/>
        <v>83</v>
      </c>
      <c r="H21" t="s">
        <v>76</v>
      </c>
      <c r="M21" t="s">
        <v>105</v>
      </c>
    </row>
    <row r="22" spans="1:14" x14ac:dyDescent="0.25">
      <c r="A22" t="s">
        <v>106</v>
      </c>
      <c r="G22">
        <f>SUM(F21)</f>
        <v>83</v>
      </c>
      <c r="N22">
        <v>21</v>
      </c>
    </row>
    <row r="24" spans="1:14" x14ac:dyDescent="0.25">
      <c r="A24" t="s">
        <v>91</v>
      </c>
      <c r="B24" s="4">
        <v>43103</v>
      </c>
      <c r="D24">
        <v>697</v>
      </c>
      <c r="E24">
        <v>808</v>
      </c>
      <c r="F24">
        <f t="shared" si="0"/>
        <v>112</v>
      </c>
      <c r="M24" t="s">
        <v>109</v>
      </c>
    </row>
    <row r="25" spans="1:14" x14ac:dyDescent="0.25">
      <c r="A25" t="s">
        <v>92</v>
      </c>
      <c r="B25" s="4">
        <v>43103</v>
      </c>
      <c r="D25">
        <v>809</v>
      </c>
      <c r="E25">
        <v>919</v>
      </c>
      <c r="F25">
        <f t="shared" si="0"/>
        <v>111</v>
      </c>
      <c r="M25" t="s">
        <v>110</v>
      </c>
    </row>
    <row r="26" spans="1:14" x14ac:dyDescent="0.25">
      <c r="A26" t="s">
        <v>107</v>
      </c>
      <c r="G26">
        <f>SUM(F24:F25)</f>
        <v>223</v>
      </c>
    </row>
    <row r="28" spans="1:14" x14ac:dyDescent="0.25">
      <c r="A28" t="s">
        <v>95</v>
      </c>
      <c r="B28" s="4">
        <v>43103</v>
      </c>
      <c r="D28">
        <v>919</v>
      </c>
      <c r="E28">
        <v>923</v>
      </c>
      <c r="F28">
        <f t="shared" si="0"/>
        <v>5</v>
      </c>
      <c r="M28" t="s">
        <v>111</v>
      </c>
    </row>
    <row r="29" spans="1:14" x14ac:dyDescent="0.25">
      <c r="A29" t="s">
        <v>108</v>
      </c>
      <c r="G29">
        <f>SUM(F28)</f>
        <v>5</v>
      </c>
    </row>
    <row r="31" spans="1:14" x14ac:dyDescent="0.25">
      <c r="A31" t="s">
        <v>97</v>
      </c>
      <c r="B31" s="4">
        <v>43103</v>
      </c>
      <c r="D31">
        <v>923</v>
      </c>
      <c r="E31">
        <v>929</v>
      </c>
      <c r="F31">
        <f t="shared" si="0"/>
        <v>7</v>
      </c>
      <c r="M31" t="s">
        <v>114</v>
      </c>
    </row>
    <row r="32" spans="1:14" x14ac:dyDescent="0.25">
      <c r="A32" t="s">
        <v>112</v>
      </c>
      <c r="G32">
        <f t="shared" ref="G32:G35" si="1">SUM(F31)</f>
        <v>7</v>
      </c>
    </row>
    <row r="34" spans="1:14" x14ac:dyDescent="0.25">
      <c r="A34" t="s">
        <v>99</v>
      </c>
      <c r="B34" s="4">
        <v>43103</v>
      </c>
      <c r="D34">
        <v>929</v>
      </c>
      <c r="E34">
        <v>945</v>
      </c>
      <c r="F34">
        <f t="shared" si="0"/>
        <v>17</v>
      </c>
      <c r="M34" t="s">
        <v>115</v>
      </c>
    </row>
    <row r="35" spans="1:14" x14ac:dyDescent="0.25">
      <c r="A35" t="s">
        <v>113</v>
      </c>
      <c r="G35">
        <f t="shared" si="1"/>
        <v>17</v>
      </c>
    </row>
    <row r="36" spans="1:14" x14ac:dyDescent="0.25">
      <c r="M36" t="s">
        <v>128</v>
      </c>
      <c r="N36">
        <f>SUM(G6:G19)+(N22)</f>
        <v>2293</v>
      </c>
    </row>
    <row r="37" spans="1:14" x14ac:dyDescent="0.25">
      <c r="G37">
        <f>SUM(G1:G35)</f>
        <v>2607</v>
      </c>
      <c r="M37" t="s">
        <v>129</v>
      </c>
      <c r="N37">
        <f>SUM(N36-G6)</f>
        <v>1684</v>
      </c>
    </row>
  </sheetData>
  <autoFilter ref="A1:M15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abSelected="1" workbookViewId="0">
      <pane ySplit="1" topLeftCell="A2" activePane="bottomLeft" state="frozen"/>
      <selection pane="bottomLeft" activeCell="L10" sqref="L10"/>
    </sheetView>
  </sheetViews>
  <sheetFormatPr defaultRowHeight="15" x14ac:dyDescent="0.25"/>
  <cols>
    <col min="1" max="1" width="8.85546875" bestFit="1" customWidth="1"/>
    <col min="2" max="2" width="9.5703125" style="3" bestFit="1" customWidth="1"/>
    <col min="3" max="3" width="5.5703125" bestFit="1" customWidth="1"/>
    <col min="4" max="4" width="6.85546875" bestFit="1" customWidth="1"/>
    <col min="5" max="5" width="6.28515625" bestFit="1" customWidth="1"/>
    <col min="6" max="6" width="8.42578125" bestFit="1" customWidth="1"/>
    <col min="7" max="7" width="8.42578125" customWidth="1"/>
    <col min="8" max="8" width="6.42578125" bestFit="1" customWidth="1"/>
    <col min="9" max="9" width="8.7109375" style="3" bestFit="1" customWidth="1"/>
    <col min="10" max="10" width="8.7109375" style="3" customWidth="1"/>
    <col min="11" max="11" width="8.7109375" style="3" bestFit="1" customWidth="1"/>
    <col min="12" max="12" width="8.85546875" style="3" bestFit="1" customWidth="1"/>
    <col min="13" max="13" width="22.7109375" style="3" bestFit="1" customWidth="1"/>
  </cols>
  <sheetData>
    <row r="1" spans="1:14" x14ac:dyDescent="0.25">
      <c r="A1" s="1" t="s">
        <v>1</v>
      </c>
      <c r="B1" s="2" t="s">
        <v>27</v>
      </c>
      <c r="C1" s="1" t="s">
        <v>26</v>
      </c>
      <c r="D1" s="1" t="s">
        <v>4</v>
      </c>
      <c r="E1" s="1" t="s">
        <v>5</v>
      </c>
      <c r="F1" s="1" t="s">
        <v>17</v>
      </c>
      <c r="G1" s="1" t="s">
        <v>126</v>
      </c>
      <c r="H1" s="1" t="s">
        <v>25</v>
      </c>
      <c r="I1" s="2" t="s">
        <v>8</v>
      </c>
      <c r="J1" s="2" t="s">
        <v>116</v>
      </c>
      <c r="K1" s="2" t="s">
        <v>68</v>
      </c>
      <c r="L1" s="2" t="s">
        <v>69</v>
      </c>
      <c r="M1" s="2" t="s">
        <v>21</v>
      </c>
      <c r="N1" s="1" t="s">
        <v>127</v>
      </c>
    </row>
    <row r="2" spans="1:14" x14ac:dyDescent="0.25">
      <c r="A2" t="s">
        <v>6</v>
      </c>
      <c r="B2" s="3">
        <v>43176</v>
      </c>
      <c r="C2">
        <v>19</v>
      </c>
      <c r="D2">
        <v>1</v>
      </c>
      <c r="E2">
        <v>250</v>
      </c>
      <c r="F2">
        <f>SUM(E2-D2+1)</f>
        <v>250</v>
      </c>
      <c r="H2" t="s">
        <v>16</v>
      </c>
      <c r="I2" s="3">
        <v>42901</v>
      </c>
      <c r="K2" s="3">
        <v>43242</v>
      </c>
      <c r="L2" s="3">
        <v>43242</v>
      </c>
      <c r="M2" s="3" t="s">
        <v>11</v>
      </c>
    </row>
    <row r="3" spans="1:14" x14ac:dyDescent="0.25">
      <c r="A3" t="s">
        <v>7</v>
      </c>
      <c r="B3" s="3">
        <v>43176</v>
      </c>
      <c r="C3">
        <v>19</v>
      </c>
      <c r="D3">
        <v>251</v>
      </c>
      <c r="E3">
        <v>500</v>
      </c>
      <c r="F3">
        <f>SUM(E3-D3+1)</f>
        <v>250</v>
      </c>
      <c r="H3" t="s">
        <v>15</v>
      </c>
      <c r="I3" s="3">
        <v>42929</v>
      </c>
      <c r="K3" s="3">
        <v>43242</v>
      </c>
      <c r="L3" s="3">
        <v>43242</v>
      </c>
    </row>
    <row r="4" spans="1:14" x14ac:dyDescent="0.25">
      <c r="A4" t="s">
        <v>9</v>
      </c>
      <c r="B4" s="3">
        <v>43176</v>
      </c>
      <c r="C4">
        <v>19</v>
      </c>
      <c r="D4">
        <v>501</v>
      </c>
      <c r="E4">
        <v>594</v>
      </c>
      <c r="F4">
        <v>94</v>
      </c>
      <c r="H4" t="s">
        <v>59</v>
      </c>
      <c r="I4" s="3">
        <v>43195</v>
      </c>
      <c r="K4" s="3">
        <v>43242</v>
      </c>
      <c r="L4" s="3">
        <v>43242</v>
      </c>
      <c r="M4" s="3" t="s">
        <v>10</v>
      </c>
    </row>
    <row r="5" spans="1:14" x14ac:dyDescent="0.25">
      <c r="A5" t="s">
        <v>24</v>
      </c>
      <c r="G5">
        <f>SUM(F2:F4)</f>
        <v>594</v>
      </c>
    </row>
    <row r="7" spans="1:14" x14ac:dyDescent="0.25">
      <c r="A7" t="s">
        <v>29</v>
      </c>
      <c r="B7" s="3">
        <v>43232</v>
      </c>
      <c r="C7">
        <v>19</v>
      </c>
      <c r="D7">
        <v>594</v>
      </c>
      <c r="E7">
        <v>792</v>
      </c>
      <c r="F7">
        <f t="shared" ref="F7:F10" si="0">SUM((E7-D7)+1)</f>
        <v>199</v>
      </c>
      <c r="H7" t="s">
        <v>74</v>
      </c>
      <c r="J7" s="3">
        <v>43483</v>
      </c>
      <c r="K7" s="3">
        <v>43515</v>
      </c>
      <c r="L7" s="3">
        <v>43586</v>
      </c>
      <c r="M7" s="3" t="s">
        <v>71</v>
      </c>
    </row>
    <row r="8" spans="1:14" x14ac:dyDescent="0.25">
      <c r="A8" t="s">
        <v>30</v>
      </c>
      <c r="B8" s="3">
        <v>43232</v>
      </c>
      <c r="C8">
        <v>20</v>
      </c>
      <c r="D8">
        <v>1</v>
      </c>
      <c r="E8">
        <v>225</v>
      </c>
      <c r="F8">
        <f t="shared" si="0"/>
        <v>225</v>
      </c>
      <c r="H8" t="s">
        <v>74</v>
      </c>
      <c r="J8" s="3">
        <v>43483</v>
      </c>
      <c r="K8" s="3">
        <v>43515</v>
      </c>
      <c r="L8" s="3">
        <v>43591</v>
      </c>
    </row>
    <row r="9" spans="1:14" x14ac:dyDescent="0.25">
      <c r="A9" t="s">
        <v>31</v>
      </c>
      <c r="B9" s="3">
        <v>43232</v>
      </c>
      <c r="C9">
        <v>20</v>
      </c>
      <c r="D9">
        <v>226</v>
      </c>
      <c r="E9">
        <v>450</v>
      </c>
      <c r="F9">
        <f t="shared" si="0"/>
        <v>225</v>
      </c>
      <c r="H9" t="s">
        <v>74</v>
      </c>
      <c r="J9" s="3">
        <v>43483</v>
      </c>
      <c r="K9" s="3">
        <v>43549</v>
      </c>
      <c r="L9" s="3">
        <v>43595</v>
      </c>
    </row>
    <row r="10" spans="1:14" x14ac:dyDescent="0.25">
      <c r="A10" t="s">
        <v>32</v>
      </c>
      <c r="B10" s="3">
        <v>43232</v>
      </c>
      <c r="C10">
        <v>20</v>
      </c>
      <c r="D10">
        <v>451</v>
      </c>
      <c r="E10">
        <v>675</v>
      </c>
      <c r="F10">
        <f t="shared" si="0"/>
        <v>225</v>
      </c>
      <c r="H10" t="s">
        <v>74</v>
      </c>
      <c r="J10" s="3">
        <v>43483</v>
      </c>
      <c r="K10" s="3">
        <v>43550</v>
      </c>
    </row>
    <row r="11" spans="1:14" x14ac:dyDescent="0.25">
      <c r="A11" t="s">
        <v>33</v>
      </c>
      <c r="B11" s="3">
        <v>43232</v>
      </c>
      <c r="C11">
        <v>20</v>
      </c>
      <c r="D11">
        <v>676</v>
      </c>
      <c r="E11">
        <v>848</v>
      </c>
      <c r="F11">
        <f>SUM((E11-D11)+1)</f>
        <v>173</v>
      </c>
      <c r="H11" t="s">
        <v>74</v>
      </c>
      <c r="J11" s="3">
        <v>43483</v>
      </c>
      <c r="K11" s="3">
        <v>43550</v>
      </c>
    </row>
    <row r="12" spans="1:14" x14ac:dyDescent="0.25">
      <c r="A12" t="s">
        <v>35</v>
      </c>
      <c r="B12" s="3">
        <v>43232</v>
      </c>
      <c r="C12">
        <v>21</v>
      </c>
      <c r="D12">
        <v>1</v>
      </c>
      <c r="E12">
        <v>66</v>
      </c>
      <c r="F12">
        <f t="shared" ref="F12" si="1">SUM(E12-D12+1)</f>
        <v>66</v>
      </c>
      <c r="H12" t="s">
        <v>74</v>
      </c>
      <c r="J12" s="3">
        <v>43483</v>
      </c>
      <c r="K12" s="3">
        <v>43550</v>
      </c>
      <c r="M12" s="3" t="s">
        <v>72</v>
      </c>
    </row>
    <row r="13" spans="1:14" x14ac:dyDescent="0.25">
      <c r="A13" t="s">
        <v>34</v>
      </c>
      <c r="G13">
        <f>SUM(F7:F12)</f>
        <v>1113</v>
      </c>
    </row>
    <row r="15" spans="1:14" x14ac:dyDescent="0.25">
      <c r="A15" t="s">
        <v>78</v>
      </c>
      <c r="B15" s="3">
        <v>43493</v>
      </c>
      <c r="C15">
        <v>21</v>
      </c>
      <c r="D15">
        <v>66</v>
      </c>
      <c r="E15">
        <v>255</v>
      </c>
      <c r="F15">
        <f>SUM((E15-D15)+1)</f>
        <v>190</v>
      </c>
      <c r="H15" t="s">
        <v>74</v>
      </c>
      <c r="J15" s="3">
        <v>43504</v>
      </c>
      <c r="M15" s="3" t="s">
        <v>101</v>
      </c>
    </row>
    <row r="16" spans="1:14" x14ac:dyDescent="0.25">
      <c r="A16" t="s">
        <v>79</v>
      </c>
      <c r="B16" s="3">
        <v>43493</v>
      </c>
      <c r="C16">
        <v>21</v>
      </c>
      <c r="D16">
        <v>256</v>
      </c>
      <c r="E16">
        <v>444</v>
      </c>
      <c r="F16">
        <f>SUM((E16-D16)+1)</f>
        <v>189</v>
      </c>
      <c r="H16" t="s">
        <v>74</v>
      </c>
      <c r="J16" s="3">
        <v>43539</v>
      </c>
      <c r="M16" s="3" t="s">
        <v>102</v>
      </c>
    </row>
    <row r="17" spans="1:13" x14ac:dyDescent="0.25">
      <c r="A17" t="s">
        <v>84</v>
      </c>
      <c r="G17">
        <f>SUM(F15:F16)</f>
        <v>379</v>
      </c>
    </row>
    <row r="19" spans="1:13" x14ac:dyDescent="0.25">
      <c r="A19" t="s">
        <v>85</v>
      </c>
      <c r="B19" s="3">
        <v>43493</v>
      </c>
      <c r="C19">
        <v>21</v>
      </c>
      <c r="D19">
        <v>445</v>
      </c>
      <c r="E19">
        <v>533</v>
      </c>
      <c r="F19">
        <f>SUM(E19-D19+1)</f>
        <v>89</v>
      </c>
      <c r="H19" t="s">
        <v>74</v>
      </c>
      <c r="J19" s="3">
        <v>43546</v>
      </c>
      <c r="M19" s="3" t="s">
        <v>117</v>
      </c>
    </row>
    <row r="20" spans="1:13" x14ac:dyDescent="0.25">
      <c r="A20" t="s">
        <v>87</v>
      </c>
      <c r="G20">
        <f>SUM(F19)</f>
        <v>89</v>
      </c>
    </row>
    <row r="22" spans="1:13" x14ac:dyDescent="0.25">
      <c r="A22" t="s">
        <v>88</v>
      </c>
      <c r="B22" s="3">
        <v>43493</v>
      </c>
      <c r="C22">
        <v>21</v>
      </c>
      <c r="D22">
        <v>534</v>
      </c>
      <c r="E22">
        <v>704</v>
      </c>
      <c r="F22">
        <f t="shared" ref="F22:F34" si="2">SUM(E22-D22+1)</f>
        <v>171</v>
      </c>
      <c r="H22" t="s">
        <v>74</v>
      </c>
      <c r="J22" s="3">
        <v>43556</v>
      </c>
      <c r="M22" s="3" t="s">
        <v>118</v>
      </c>
    </row>
    <row r="23" spans="1:13" x14ac:dyDescent="0.25">
      <c r="A23" t="s">
        <v>90</v>
      </c>
      <c r="G23">
        <f>SUM(F22)</f>
        <v>171</v>
      </c>
    </row>
    <row r="25" spans="1:13" x14ac:dyDescent="0.25">
      <c r="A25" t="s">
        <v>91</v>
      </c>
      <c r="B25" s="3">
        <v>43493</v>
      </c>
      <c r="C25">
        <v>21</v>
      </c>
      <c r="D25">
        <v>705</v>
      </c>
      <c r="E25">
        <v>953</v>
      </c>
      <c r="F25">
        <f t="shared" si="2"/>
        <v>249</v>
      </c>
      <c r="H25" t="s">
        <v>74</v>
      </c>
      <c r="J25" s="3">
        <v>43584</v>
      </c>
      <c r="M25" s="3" t="s">
        <v>119</v>
      </c>
    </row>
    <row r="26" spans="1:13" x14ac:dyDescent="0.25">
      <c r="A26" t="s">
        <v>94</v>
      </c>
      <c r="G26">
        <f>SUM(F25)</f>
        <v>249</v>
      </c>
    </row>
    <row r="28" spans="1:13" x14ac:dyDescent="0.25">
      <c r="A28" t="s">
        <v>95</v>
      </c>
      <c r="B28" s="3">
        <v>43493</v>
      </c>
      <c r="C28">
        <v>21</v>
      </c>
      <c r="D28">
        <v>953</v>
      </c>
      <c r="E28">
        <v>957</v>
      </c>
      <c r="F28">
        <f t="shared" si="2"/>
        <v>5</v>
      </c>
      <c r="H28" t="s">
        <v>74</v>
      </c>
      <c r="M28" s="3" t="s">
        <v>120</v>
      </c>
    </row>
    <row r="29" spans="1:13" x14ac:dyDescent="0.25">
      <c r="A29" t="s">
        <v>96</v>
      </c>
      <c r="G29">
        <f>SUM(F28)</f>
        <v>5</v>
      </c>
    </row>
    <row r="31" spans="1:13" x14ac:dyDescent="0.25">
      <c r="A31" t="s">
        <v>97</v>
      </c>
      <c r="B31" s="3">
        <v>43493</v>
      </c>
      <c r="C31">
        <v>21</v>
      </c>
      <c r="D31">
        <v>957</v>
      </c>
      <c r="E31">
        <v>973</v>
      </c>
      <c r="F31">
        <f t="shared" si="2"/>
        <v>17</v>
      </c>
      <c r="H31" t="s">
        <v>74</v>
      </c>
      <c r="M31" s="3" t="s">
        <v>121</v>
      </c>
    </row>
    <row r="32" spans="1:13" x14ac:dyDescent="0.25">
      <c r="A32" t="s">
        <v>98</v>
      </c>
      <c r="G32">
        <f>SUM(F31)</f>
        <v>17</v>
      </c>
    </row>
    <row r="34" spans="1:14" x14ac:dyDescent="0.25">
      <c r="A34" t="s">
        <v>99</v>
      </c>
      <c r="B34" s="3">
        <v>43493</v>
      </c>
      <c r="C34">
        <v>21</v>
      </c>
      <c r="D34">
        <v>974</v>
      </c>
      <c r="E34">
        <v>1027</v>
      </c>
      <c r="F34">
        <f t="shared" si="2"/>
        <v>54</v>
      </c>
      <c r="H34" t="s">
        <v>74</v>
      </c>
      <c r="M34" s="3" t="s">
        <v>122</v>
      </c>
    </row>
    <row r="35" spans="1:14" x14ac:dyDescent="0.25">
      <c r="A35" t="s">
        <v>100</v>
      </c>
      <c r="G35">
        <f>SUM(F34)</f>
        <v>54</v>
      </c>
    </row>
    <row r="36" spans="1:14" x14ac:dyDescent="0.25">
      <c r="M36" s="3" t="s">
        <v>128</v>
      </c>
      <c r="N36">
        <f>SUM(G5:G23)</f>
        <v>2346</v>
      </c>
    </row>
    <row r="37" spans="1:14" x14ac:dyDescent="0.25">
      <c r="G37">
        <f>SUM(G1:G35)</f>
        <v>2671</v>
      </c>
      <c r="M37" s="3" t="s">
        <v>130</v>
      </c>
      <c r="N37">
        <f>SUM(N36-G5)</f>
        <v>1752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workbookViewId="0">
      <pane ySplit="1" topLeftCell="A11" activePane="bottomLeft" state="frozen"/>
      <selection pane="bottomLeft" activeCell="J19" sqref="J19"/>
    </sheetView>
  </sheetViews>
  <sheetFormatPr defaultRowHeight="15" x14ac:dyDescent="0.25"/>
  <cols>
    <col min="1" max="1" width="8.140625" bestFit="1" customWidth="1"/>
    <col min="2" max="2" width="9.5703125" style="3" bestFit="1" customWidth="1"/>
    <col min="3" max="3" width="5.5703125" bestFit="1" customWidth="1"/>
    <col min="4" max="4" width="6.85546875" bestFit="1" customWidth="1"/>
    <col min="5" max="6" width="6.28515625" bestFit="1" customWidth="1"/>
    <col min="7" max="7" width="6.28515625" customWidth="1"/>
    <col min="8" max="8" width="6.42578125" bestFit="1" customWidth="1"/>
    <col min="9" max="9" width="8.7109375" style="3" bestFit="1" customWidth="1"/>
    <col min="10" max="10" width="8.7109375" style="3" customWidth="1"/>
    <col min="11" max="11" width="8.7109375" style="3" bestFit="1" customWidth="1"/>
    <col min="12" max="12" width="8.85546875" style="3" bestFit="1" customWidth="1"/>
    <col min="13" max="13" width="14.7109375" style="3" customWidth="1"/>
  </cols>
  <sheetData>
    <row r="1" spans="1:14" s="1" customFormat="1" x14ac:dyDescent="0.25">
      <c r="A1" s="1" t="s">
        <v>0</v>
      </c>
      <c r="B1" s="2" t="s">
        <v>27</v>
      </c>
      <c r="C1" s="1" t="s">
        <v>26</v>
      </c>
      <c r="D1" s="1" t="s">
        <v>4</v>
      </c>
      <c r="E1" s="1" t="s">
        <v>5</v>
      </c>
      <c r="F1" s="1" t="s">
        <v>17</v>
      </c>
      <c r="G1" s="1" t="s">
        <v>126</v>
      </c>
      <c r="H1" s="1" t="s">
        <v>25</v>
      </c>
      <c r="I1" s="2" t="s">
        <v>8</v>
      </c>
      <c r="J1" s="2" t="s">
        <v>116</v>
      </c>
      <c r="K1" s="2" t="s">
        <v>68</v>
      </c>
      <c r="L1" s="2" t="s">
        <v>69</v>
      </c>
      <c r="M1" s="2" t="s">
        <v>21</v>
      </c>
      <c r="N1" s="1" t="s">
        <v>127</v>
      </c>
    </row>
    <row r="2" spans="1:14" x14ac:dyDescent="0.25">
      <c r="A2" t="s">
        <v>6</v>
      </c>
      <c r="B2" s="3">
        <v>43167</v>
      </c>
      <c r="C2">
        <v>20</v>
      </c>
      <c r="D2">
        <v>190</v>
      </c>
      <c r="E2">
        <v>439</v>
      </c>
      <c r="F2">
        <f>SUM(E2-D2+1)</f>
        <v>250</v>
      </c>
      <c r="H2" t="s">
        <v>16</v>
      </c>
      <c r="I2" s="3">
        <v>43166</v>
      </c>
      <c r="K2" s="3">
        <v>43242</v>
      </c>
      <c r="L2" s="3">
        <v>43244</v>
      </c>
      <c r="M2" s="3" t="s">
        <v>28</v>
      </c>
    </row>
    <row r="3" spans="1:14" x14ac:dyDescent="0.25">
      <c r="A3" t="s">
        <v>7</v>
      </c>
      <c r="B3" s="3">
        <v>43167</v>
      </c>
      <c r="C3">
        <v>20</v>
      </c>
      <c r="D3">
        <v>440</v>
      </c>
      <c r="E3">
        <v>689</v>
      </c>
      <c r="F3">
        <f>SUM(E3-D3+1)</f>
        <v>250</v>
      </c>
      <c r="H3" t="s">
        <v>16</v>
      </c>
      <c r="I3" s="3">
        <v>42996</v>
      </c>
      <c r="K3" s="3">
        <v>43242</v>
      </c>
      <c r="L3" s="3">
        <v>43244</v>
      </c>
    </row>
    <row r="4" spans="1:14" x14ac:dyDescent="0.25">
      <c r="A4" t="s">
        <v>9</v>
      </c>
      <c r="B4" s="3">
        <v>43176</v>
      </c>
      <c r="C4">
        <v>20</v>
      </c>
      <c r="D4">
        <v>690</v>
      </c>
      <c r="E4">
        <v>862</v>
      </c>
      <c r="F4">
        <f>SUM(E4-D4+1)</f>
        <v>173</v>
      </c>
      <c r="H4" t="s">
        <v>14</v>
      </c>
      <c r="I4" s="3">
        <v>43081</v>
      </c>
      <c r="K4" s="3">
        <v>43242</v>
      </c>
      <c r="L4" s="3">
        <v>43244</v>
      </c>
    </row>
    <row r="5" spans="1:14" x14ac:dyDescent="0.25">
      <c r="A5" t="s">
        <v>9</v>
      </c>
      <c r="B5" s="3">
        <v>43176</v>
      </c>
      <c r="C5">
        <v>21</v>
      </c>
      <c r="D5">
        <v>1</v>
      </c>
      <c r="E5">
        <v>65</v>
      </c>
      <c r="F5">
        <f>SUM(E5-D5+1)</f>
        <v>65</v>
      </c>
      <c r="H5" t="s">
        <v>14</v>
      </c>
      <c r="I5" s="3">
        <v>43081</v>
      </c>
      <c r="K5" s="3">
        <v>43242</v>
      </c>
      <c r="L5" s="3">
        <v>43244</v>
      </c>
    </row>
    <row r="6" spans="1:14" x14ac:dyDescent="0.25">
      <c r="A6" t="s">
        <v>12</v>
      </c>
      <c r="B6" s="3">
        <v>43159</v>
      </c>
      <c r="C6">
        <v>21</v>
      </c>
      <c r="D6">
        <v>66</v>
      </c>
      <c r="E6">
        <v>119</v>
      </c>
      <c r="F6">
        <f>SUM(E6-D6+1)</f>
        <v>54</v>
      </c>
      <c r="H6" t="s">
        <v>22</v>
      </c>
      <c r="I6" s="3">
        <v>43144</v>
      </c>
      <c r="K6" s="3">
        <v>43242</v>
      </c>
      <c r="L6" s="3">
        <v>43244</v>
      </c>
      <c r="M6" s="3" t="s">
        <v>10</v>
      </c>
    </row>
    <row r="7" spans="1:14" x14ac:dyDescent="0.25">
      <c r="A7" t="s">
        <v>24</v>
      </c>
      <c r="G7">
        <f>SUM(F2:F6)</f>
        <v>792</v>
      </c>
    </row>
    <row r="9" spans="1:14" x14ac:dyDescent="0.25">
      <c r="A9" t="s">
        <v>29</v>
      </c>
      <c r="B9" s="3">
        <v>43221</v>
      </c>
      <c r="C9">
        <v>21</v>
      </c>
      <c r="D9">
        <v>120</v>
      </c>
      <c r="E9">
        <v>369</v>
      </c>
      <c r="F9">
        <f>SUM(E9-D9+1)</f>
        <v>250</v>
      </c>
      <c r="H9" t="s">
        <v>22</v>
      </c>
      <c r="J9" s="3">
        <v>43483</v>
      </c>
      <c r="K9" s="3">
        <v>43506</v>
      </c>
      <c r="M9" s="3" t="s">
        <v>71</v>
      </c>
    </row>
    <row r="10" spans="1:14" x14ac:dyDescent="0.25">
      <c r="A10" t="s">
        <v>30</v>
      </c>
      <c r="B10" s="3">
        <v>43221</v>
      </c>
      <c r="C10">
        <v>21</v>
      </c>
      <c r="D10">
        <v>370</v>
      </c>
      <c r="E10">
        <v>619</v>
      </c>
      <c r="F10">
        <f t="shared" ref="F10:F15" si="0">SUM(E10-D10+1)</f>
        <v>250</v>
      </c>
      <c r="H10" t="s">
        <v>22</v>
      </c>
      <c r="J10" s="3">
        <v>43483</v>
      </c>
      <c r="K10" s="3">
        <v>43508</v>
      </c>
    </row>
    <row r="11" spans="1:14" x14ac:dyDescent="0.25">
      <c r="A11" t="s">
        <v>31</v>
      </c>
      <c r="B11" s="3">
        <v>43221</v>
      </c>
      <c r="C11">
        <v>21</v>
      </c>
      <c r="D11">
        <v>620</v>
      </c>
      <c r="E11">
        <v>856</v>
      </c>
      <c r="F11">
        <f t="shared" si="0"/>
        <v>237</v>
      </c>
      <c r="H11" t="s">
        <v>74</v>
      </c>
      <c r="J11" s="3">
        <v>43483</v>
      </c>
      <c r="K11" s="3">
        <v>43508</v>
      </c>
    </row>
    <row r="12" spans="1:14" x14ac:dyDescent="0.25">
      <c r="A12" t="s">
        <v>32</v>
      </c>
      <c r="B12" s="3">
        <v>43232</v>
      </c>
      <c r="C12">
        <v>22</v>
      </c>
      <c r="D12">
        <v>1</v>
      </c>
      <c r="E12">
        <v>225</v>
      </c>
      <c r="F12">
        <f>SUM(E12-D12+1)</f>
        <v>225</v>
      </c>
      <c r="H12" t="s">
        <v>74</v>
      </c>
      <c r="J12" s="3">
        <v>43483</v>
      </c>
      <c r="K12" s="3">
        <v>43550</v>
      </c>
    </row>
    <row r="13" spans="1:14" x14ac:dyDescent="0.25">
      <c r="A13" t="s">
        <v>33</v>
      </c>
      <c r="B13" s="3">
        <v>43232</v>
      </c>
      <c r="C13">
        <v>22</v>
      </c>
      <c r="D13">
        <v>226</v>
      </c>
      <c r="E13">
        <v>450</v>
      </c>
      <c r="F13">
        <f t="shared" si="0"/>
        <v>225</v>
      </c>
      <c r="H13" t="s">
        <v>74</v>
      </c>
      <c r="J13" s="3">
        <v>43483</v>
      </c>
      <c r="K13" s="3">
        <v>43550</v>
      </c>
    </row>
    <row r="14" spans="1:14" x14ac:dyDescent="0.25">
      <c r="A14" t="s">
        <v>35</v>
      </c>
      <c r="B14" s="3">
        <v>43232</v>
      </c>
      <c r="C14">
        <v>22</v>
      </c>
      <c r="D14">
        <v>451</v>
      </c>
      <c r="E14">
        <v>675</v>
      </c>
      <c r="F14">
        <f t="shared" si="0"/>
        <v>225</v>
      </c>
      <c r="H14" t="s">
        <v>74</v>
      </c>
      <c r="J14" s="3">
        <v>43489</v>
      </c>
      <c r="K14" s="3">
        <v>43550</v>
      </c>
    </row>
    <row r="15" spans="1:14" x14ac:dyDescent="0.25">
      <c r="A15" t="s">
        <v>36</v>
      </c>
      <c r="B15" s="3">
        <v>43232</v>
      </c>
      <c r="C15">
        <v>22</v>
      </c>
      <c r="D15">
        <v>676</v>
      </c>
      <c r="E15">
        <v>856</v>
      </c>
      <c r="F15">
        <f t="shared" si="0"/>
        <v>181</v>
      </c>
      <c r="H15" t="s">
        <v>74</v>
      </c>
      <c r="J15" s="3">
        <v>43483</v>
      </c>
      <c r="K15" s="3">
        <v>43550</v>
      </c>
      <c r="M15" s="3" t="s">
        <v>73</v>
      </c>
    </row>
    <row r="16" spans="1:14" x14ac:dyDescent="0.25">
      <c r="A16" t="s">
        <v>34</v>
      </c>
      <c r="G16">
        <f>SUM(F9:F15)</f>
        <v>1593</v>
      </c>
    </row>
    <row r="18" spans="1:14" x14ac:dyDescent="0.25">
      <c r="A18" t="s">
        <v>78</v>
      </c>
      <c r="B18" s="3">
        <v>43487</v>
      </c>
      <c r="C18">
        <v>23</v>
      </c>
      <c r="D18">
        <v>1</v>
      </c>
      <c r="E18">
        <v>238</v>
      </c>
      <c r="F18">
        <f>SUM(E18-D18+1)</f>
        <v>238</v>
      </c>
      <c r="H18" t="s">
        <v>131</v>
      </c>
      <c r="J18" s="3">
        <v>43556</v>
      </c>
      <c r="M18" s="3" t="s">
        <v>101</v>
      </c>
    </row>
    <row r="19" spans="1:14" x14ac:dyDescent="0.25">
      <c r="A19" t="s">
        <v>79</v>
      </c>
      <c r="B19" s="3">
        <v>43488</v>
      </c>
      <c r="C19">
        <v>23</v>
      </c>
      <c r="D19">
        <v>239</v>
      </c>
      <c r="E19">
        <v>476</v>
      </c>
      <c r="F19">
        <f t="shared" ref="F19" si="1">SUM(E19-D19+1)</f>
        <v>238</v>
      </c>
    </row>
    <row r="20" spans="1:14" x14ac:dyDescent="0.25">
      <c r="A20" t="s">
        <v>80</v>
      </c>
      <c r="B20" s="3">
        <v>43488</v>
      </c>
      <c r="C20">
        <v>23</v>
      </c>
      <c r="D20">
        <v>477</v>
      </c>
      <c r="E20">
        <v>714</v>
      </c>
      <c r="F20">
        <f>SUM(E20-D20+1)</f>
        <v>238</v>
      </c>
      <c r="M20" s="3" t="s">
        <v>102</v>
      </c>
    </row>
    <row r="21" spans="1:14" x14ac:dyDescent="0.25">
      <c r="A21" t="s">
        <v>84</v>
      </c>
      <c r="G21">
        <f>SUM(F18:F20)</f>
        <v>714</v>
      </c>
    </row>
    <row r="23" spans="1:14" x14ac:dyDescent="0.25">
      <c r="A23" t="s">
        <v>85</v>
      </c>
      <c r="M23" s="3" t="s">
        <v>132</v>
      </c>
      <c r="N23">
        <f>SUM(G7+G16+F18)</f>
        <v>2623</v>
      </c>
    </row>
    <row r="24" spans="1:14" x14ac:dyDescent="0.25">
      <c r="A24" t="s">
        <v>87</v>
      </c>
      <c r="F24">
        <f>SUM(E24-D24+1)</f>
        <v>1</v>
      </c>
      <c r="M24" s="3" t="s">
        <v>133</v>
      </c>
      <c r="N24">
        <f>SUM(F18)</f>
        <v>238</v>
      </c>
    </row>
    <row r="25" spans="1:14" x14ac:dyDescent="0.25">
      <c r="M25" s="3" t="s">
        <v>130</v>
      </c>
      <c r="N25">
        <f>SUM(F10:F15)</f>
        <v>1343</v>
      </c>
    </row>
    <row r="26" spans="1:14" x14ac:dyDescent="0.25">
      <c r="A26" t="s">
        <v>88</v>
      </c>
      <c r="F26">
        <f t="shared" ref="F26:F38" si="2">SUM(E26-D26+1)</f>
        <v>1</v>
      </c>
    </row>
    <row r="27" spans="1:14" x14ac:dyDescent="0.25">
      <c r="A27" t="s">
        <v>90</v>
      </c>
    </row>
    <row r="29" spans="1:14" x14ac:dyDescent="0.25">
      <c r="A29" t="s">
        <v>91</v>
      </c>
      <c r="F29">
        <f t="shared" si="2"/>
        <v>1</v>
      </c>
    </row>
    <row r="30" spans="1:14" x14ac:dyDescent="0.25">
      <c r="A30" t="s">
        <v>94</v>
      </c>
    </row>
    <row r="32" spans="1:14" x14ac:dyDescent="0.25">
      <c r="A32" t="s">
        <v>95</v>
      </c>
      <c r="F32">
        <f t="shared" si="2"/>
        <v>1</v>
      </c>
    </row>
    <row r="33" spans="1:14" x14ac:dyDescent="0.25">
      <c r="A33" t="s">
        <v>96</v>
      </c>
    </row>
    <row r="35" spans="1:14" x14ac:dyDescent="0.25">
      <c r="A35" t="s">
        <v>97</v>
      </c>
      <c r="F35">
        <f t="shared" si="2"/>
        <v>1</v>
      </c>
    </row>
    <row r="36" spans="1:14" x14ac:dyDescent="0.25">
      <c r="A36" t="s">
        <v>98</v>
      </c>
    </row>
    <row r="38" spans="1:14" x14ac:dyDescent="0.25">
      <c r="A38" t="s">
        <v>99</v>
      </c>
      <c r="F38">
        <f t="shared" si="2"/>
        <v>1</v>
      </c>
    </row>
    <row r="39" spans="1:14" x14ac:dyDescent="0.25">
      <c r="A39" t="s">
        <v>100</v>
      </c>
      <c r="M39" s="3" t="s">
        <v>137</v>
      </c>
      <c r="N39" s="8">
        <f>[1]eb09!$M$28</f>
        <v>979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workbookViewId="0">
      <pane ySplit="1" topLeftCell="A17" activePane="bottomLeft" state="frozen"/>
      <selection pane="bottomLeft" activeCell="J26" sqref="J26"/>
    </sheetView>
  </sheetViews>
  <sheetFormatPr defaultRowHeight="15" x14ac:dyDescent="0.25"/>
  <cols>
    <col min="1" max="1" width="8.140625" bestFit="1" customWidth="1"/>
    <col min="2" max="2" width="9.5703125" style="3" bestFit="1" customWidth="1"/>
    <col min="3" max="3" width="5.5703125" bestFit="1" customWidth="1"/>
    <col min="4" max="4" width="6.85546875" bestFit="1" customWidth="1"/>
    <col min="5" max="6" width="6.28515625" bestFit="1" customWidth="1"/>
    <col min="7" max="7" width="5.140625" bestFit="1" customWidth="1"/>
    <col min="8" max="8" width="7.7109375" bestFit="1" customWidth="1"/>
    <col min="9" max="9" width="8.7109375" style="3" bestFit="1" customWidth="1"/>
    <col min="10" max="10" width="9.85546875" style="3" customWidth="1"/>
    <col min="11" max="11" width="8.7109375" style="3" bestFit="1" customWidth="1"/>
    <col min="12" max="12" width="8.85546875" style="3" bestFit="1" customWidth="1"/>
    <col min="13" max="13" width="12.28515625" style="3" bestFit="1" customWidth="1"/>
    <col min="14" max="14" width="12.28515625" bestFit="1" customWidth="1"/>
  </cols>
  <sheetData>
    <row r="1" spans="1:14" x14ac:dyDescent="0.25">
      <c r="A1" s="1" t="s">
        <v>3</v>
      </c>
      <c r="B1" s="2" t="s">
        <v>27</v>
      </c>
      <c r="C1" s="1" t="s">
        <v>26</v>
      </c>
      <c r="D1" s="1" t="s">
        <v>4</v>
      </c>
      <c r="E1" s="1" t="s">
        <v>5</v>
      </c>
      <c r="F1" s="1" t="s">
        <v>17</v>
      </c>
      <c r="G1" s="1" t="s">
        <v>126</v>
      </c>
      <c r="H1" s="1" t="s">
        <v>25</v>
      </c>
      <c r="I1" s="2" t="s">
        <v>8</v>
      </c>
      <c r="J1" s="2" t="s">
        <v>116</v>
      </c>
      <c r="K1" s="2" t="s">
        <v>68</v>
      </c>
      <c r="L1" s="2" t="s">
        <v>69</v>
      </c>
      <c r="M1" s="2" t="s">
        <v>21</v>
      </c>
      <c r="N1" s="2" t="s">
        <v>127</v>
      </c>
    </row>
    <row r="2" spans="1:14" x14ac:dyDescent="0.25">
      <c r="A2" t="s">
        <v>6</v>
      </c>
      <c r="B2" s="3">
        <v>43175</v>
      </c>
      <c r="C2">
        <v>22</v>
      </c>
      <c r="D2">
        <v>765</v>
      </c>
      <c r="E2">
        <v>976</v>
      </c>
      <c r="F2">
        <f t="shared" ref="F2:F7" si="0">SUM(E2-D2+1)</f>
        <v>212</v>
      </c>
      <c r="H2" t="s">
        <v>23</v>
      </c>
      <c r="I2" s="3">
        <v>43250</v>
      </c>
      <c r="K2" s="3">
        <v>43250</v>
      </c>
      <c r="L2" s="3">
        <v>43251</v>
      </c>
      <c r="M2" s="3" t="s">
        <v>70</v>
      </c>
    </row>
    <row r="3" spans="1:14" x14ac:dyDescent="0.25">
      <c r="A3" t="s">
        <v>6</v>
      </c>
      <c r="B3" s="3">
        <v>43175</v>
      </c>
      <c r="C3">
        <v>23</v>
      </c>
      <c r="D3">
        <v>1</v>
      </c>
      <c r="E3">
        <v>38</v>
      </c>
      <c r="F3">
        <f t="shared" si="0"/>
        <v>38</v>
      </c>
      <c r="H3" t="s">
        <v>23</v>
      </c>
      <c r="I3" s="3">
        <v>43250</v>
      </c>
      <c r="K3" s="3">
        <v>43250</v>
      </c>
      <c r="L3" s="3">
        <v>43251</v>
      </c>
    </row>
    <row r="4" spans="1:14" x14ac:dyDescent="0.25">
      <c r="A4" t="s">
        <v>7</v>
      </c>
      <c r="B4" s="3">
        <v>43175</v>
      </c>
      <c r="C4">
        <v>23</v>
      </c>
      <c r="D4">
        <v>39</v>
      </c>
      <c r="E4">
        <v>288</v>
      </c>
      <c r="F4">
        <f t="shared" si="0"/>
        <v>250</v>
      </c>
      <c r="H4" t="s">
        <v>15</v>
      </c>
      <c r="I4" s="3">
        <v>42989</v>
      </c>
      <c r="K4" s="3">
        <v>43221</v>
      </c>
      <c r="L4" s="3">
        <v>43238</v>
      </c>
    </row>
    <row r="5" spans="1:14" x14ac:dyDescent="0.25">
      <c r="A5" t="s">
        <v>9</v>
      </c>
      <c r="B5" s="3">
        <v>43175</v>
      </c>
      <c r="C5">
        <v>23</v>
      </c>
      <c r="D5">
        <v>289</v>
      </c>
      <c r="E5">
        <v>520</v>
      </c>
      <c r="F5">
        <f t="shared" si="0"/>
        <v>232</v>
      </c>
      <c r="H5" t="s">
        <v>14</v>
      </c>
      <c r="I5" s="3">
        <v>43040</v>
      </c>
      <c r="K5" s="3">
        <v>43221</v>
      </c>
      <c r="L5" s="3">
        <v>43237</v>
      </c>
    </row>
    <row r="6" spans="1:14" x14ac:dyDescent="0.25">
      <c r="A6" t="s">
        <v>12</v>
      </c>
      <c r="B6" s="3">
        <v>43172</v>
      </c>
      <c r="C6">
        <v>23</v>
      </c>
      <c r="D6">
        <v>521</v>
      </c>
      <c r="E6">
        <v>758</v>
      </c>
      <c r="F6">
        <f t="shared" si="0"/>
        <v>238</v>
      </c>
      <c r="H6" t="s">
        <v>14</v>
      </c>
      <c r="I6" s="3">
        <v>43159</v>
      </c>
      <c r="K6" s="3">
        <v>43221</v>
      </c>
      <c r="L6" s="3">
        <v>43237</v>
      </c>
    </row>
    <row r="7" spans="1:14" x14ac:dyDescent="0.25">
      <c r="A7" t="s">
        <v>13</v>
      </c>
      <c r="B7" s="3">
        <v>43159</v>
      </c>
      <c r="C7">
        <v>23</v>
      </c>
      <c r="D7">
        <v>759</v>
      </c>
      <c r="E7">
        <v>952</v>
      </c>
      <c r="F7">
        <f t="shared" si="0"/>
        <v>194</v>
      </c>
      <c r="H7" t="s">
        <v>14</v>
      </c>
      <c r="I7" s="3">
        <v>43145</v>
      </c>
      <c r="K7" s="3">
        <v>43200</v>
      </c>
      <c r="L7" s="3">
        <v>43229</v>
      </c>
      <c r="M7" s="3" t="s">
        <v>10</v>
      </c>
    </row>
    <row r="8" spans="1:14" x14ac:dyDescent="0.25">
      <c r="A8" t="s">
        <v>24</v>
      </c>
      <c r="G8">
        <f>SUM(F2:F7)</f>
        <v>1164</v>
      </c>
    </row>
    <row r="10" spans="1:14" x14ac:dyDescent="0.25">
      <c r="A10" t="s">
        <v>29</v>
      </c>
      <c r="B10" s="3">
        <v>43232</v>
      </c>
      <c r="C10">
        <v>23</v>
      </c>
      <c r="D10">
        <v>953</v>
      </c>
      <c r="E10">
        <v>1024</v>
      </c>
      <c r="F10">
        <f t="shared" ref="F10:F22" si="1">SUM(E10-D10+1)</f>
        <v>72</v>
      </c>
      <c r="H10" t="s">
        <v>75</v>
      </c>
      <c r="J10" s="3">
        <v>43489</v>
      </c>
      <c r="K10" s="3">
        <v>43550</v>
      </c>
      <c r="M10" s="3" t="s">
        <v>71</v>
      </c>
    </row>
    <row r="11" spans="1:14" x14ac:dyDescent="0.25">
      <c r="A11" t="s">
        <v>30</v>
      </c>
      <c r="B11" s="3">
        <v>43232</v>
      </c>
      <c r="C11">
        <v>24</v>
      </c>
      <c r="D11">
        <v>1</v>
      </c>
      <c r="E11">
        <v>225</v>
      </c>
      <c r="F11">
        <f t="shared" si="1"/>
        <v>225</v>
      </c>
      <c r="H11" t="s">
        <v>75</v>
      </c>
      <c r="J11" s="3">
        <v>43489</v>
      </c>
    </row>
    <row r="12" spans="1:14" x14ac:dyDescent="0.25">
      <c r="A12" t="s">
        <v>31</v>
      </c>
      <c r="B12" s="3">
        <v>43232</v>
      </c>
      <c r="C12">
        <v>24</v>
      </c>
      <c r="D12">
        <v>226</v>
      </c>
      <c r="E12">
        <v>450</v>
      </c>
      <c r="F12">
        <f t="shared" si="1"/>
        <v>225</v>
      </c>
      <c r="H12" t="s">
        <v>75</v>
      </c>
      <c r="J12" s="3">
        <v>43489</v>
      </c>
    </row>
    <row r="13" spans="1:14" x14ac:dyDescent="0.25">
      <c r="A13" t="s">
        <v>32</v>
      </c>
      <c r="B13" s="3">
        <v>43232</v>
      </c>
      <c r="C13">
        <v>24</v>
      </c>
      <c r="D13">
        <v>451</v>
      </c>
      <c r="E13">
        <v>675</v>
      </c>
      <c r="F13">
        <f t="shared" si="1"/>
        <v>225</v>
      </c>
      <c r="H13" t="s">
        <v>75</v>
      </c>
      <c r="J13" s="3">
        <v>43489</v>
      </c>
    </row>
    <row r="14" spans="1:14" x14ac:dyDescent="0.25">
      <c r="A14" t="s">
        <v>33</v>
      </c>
      <c r="B14" s="3">
        <v>43232</v>
      </c>
      <c r="C14">
        <v>24</v>
      </c>
      <c r="D14">
        <v>676</v>
      </c>
      <c r="E14">
        <v>900</v>
      </c>
      <c r="F14">
        <f t="shared" si="1"/>
        <v>225</v>
      </c>
      <c r="H14" t="s">
        <v>75</v>
      </c>
      <c r="J14" s="3">
        <v>43489</v>
      </c>
    </row>
    <row r="15" spans="1:14" x14ac:dyDescent="0.25">
      <c r="A15" t="s">
        <v>35</v>
      </c>
      <c r="B15" s="3">
        <v>43232</v>
      </c>
      <c r="C15">
        <v>24</v>
      </c>
      <c r="D15">
        <v>901</v>
      </c>
      <c r="E15">
        <v>1024</v>
      </c>
      <c r="F15">
        <f t="shared" si="1"/>
        <v>124</v>
      </c>
      <c r="H15" t="s">
        <v>75</v>
      </c>
      <c r="J15" s="3">
        <v>43489</v>
      </c>
    </row>
    <row r="16" spans="1:14" x14ac:dyDescent="0.25">
      <c r="A16" t="s">
        <v>36</v>
      </c>
      <c r="B16" s="3">
        <v>43232</v>
      </c>
      <c r="C16">
        <v>25</v>
      </c>
      <c r="D16">
        <v>1</v>
      </c>
      <c r="E16">
        <v>225</v>
      </c>
      <c r="F16">
        <f t="shared" si="1"/>
        <v>225</v>
      </c>
      <c r="H16" t="s">
        <v>75</v>
      </c>
      <c r="J16" s="3">
        <v>43480</v>
      </c>
    </row>
    <row r="17" spans="1:14" x14ac:dyDescent="0.25">
      <c r="A17" t="s">
        <v>37</v>
      </c>
      <c r="B17" s="3">
        <v>43232</v>
      </c>
      <c r="C17">
        <v>25</v>
      </c>
      <c r="D17">
        <v>226</v>
      </c>
      <c r="E17">
        <v>450</v>
      </c>
      <c r="F17">
        <f t="shared" si="1"/>
        <v>225</v>
      </c>
      <c r="H17" t="s">
        <v>75</v>
      </c>
      <c r="J17" s="3">
        <v>43502</v>
      </c>
    </row>
    <row r="18" spans="1:14" x14ac:dyDescent="0.25">
      <c r="A18" t="s">
        <v>38</v>
      </c>
      <c r="B18" s="3">
        <v>43232</v>
      </c>
      <c r="C18">
        <v>25</v>
      </c>
      <c r="D18">
        <v>451</v>
      </c>
      <c r="E18">
        <v>675</v>
      </c>
      <c r="F18">
        <f t="shared" si="1"/>
        <v>225</v>
      </c>
      <c r="H18" t="s">
        <v>75</v>
      </c>
      <c r="N18">
        <v>126</v>
      </c>
    </row>
    <row r="19" spans="1:14" x14ac:dyDescent="0.25">
      <c r="A19" t="s">
        <v>39</v>
      </c>
      <c r="B19" s="3">
        <v>43232</v>
      </c>
      <c r="C19">
        <v>25</v>
      </c>
      <c r="D19">
        <v>676</v>
      </c>
      <c r="E19">
        <v>900</v>
      </c>
      <c r="F19">
        <f t="shared" si="1"/>
        <v>225</v>
      </c>
      <c r="H19" t="s">
        <v>74</v>
      </c>
      <c r="J19" s="3">
        <v>43483</v>
      </c>
    </row>
    <row r="20" spans="1:14" x14ac:dyDescent="0.25">
      <c r="A20" t="s">
        <v>40</v>
      </c>
      <c r="B20" s="3">
        <v>43232</v>
      </c>
      <c r="C20">
        <v>25</v>
      </c>
      <c r="D20">
        <v>901</v>
      </c>
      <c r="E20">
        <v>1064</v>
      </c>
      <c r="F20">
        <f t="shared" si="1"/>
        <v>164</v>
      </c>
      <c r="H20" t="s">
        <v>74</v>
      </c>
      <c r="J20" s="3">
        <v>43483</v>
      </c>
    </row>
    <row r="21" spans="1:14" x14ac:dyDescent="0.25">
      <c r="A21" t="s">
        <v>41</v>
      </c>
      <c r="B21" s="3">
        <v>43232</v>
      </c>
      <c r="C21">
        <v>26</v>
      </c>
      <c r="D21">
        <v>1</v>
      </c>
      <c r="E21">
        <v>225</v>
      </c>
      <c r="F21">
        <f t="shared" si="1"/>
        <v>225</v>
      </c>
      <c r="H21" t="s">
        <v>74</v>
      </c>
      <c r="J21" s="3">
        <v>43483</v>
      </c>
    </row>
    <row r="22" spans="1:14" x14ac:dyDescent="0.25">
      <c r="A22" t="s">
        <v>42</v>
      </c>
      <c r="B22" s="3">
        <v>43232</v>
      </c>
      <c r="C22">
        <v>26</v>
      </c>
      <c r="D22">
        <v>226</v>
      </c>
      <c r="E22">
        <v>320</v>
      </c>
      <c r="F22">
        <f t="shared" si="1"/>
        <v>95</v>
      </c>
      <c r="H22" t="s">
        <v>74</v>
      </c>
      <c r="J22" s="3">
        <v>43483</v>
      </c>
      <c r="M22" s="3" t="s">
        <v>72</v>
      </c>
    </row>
    <row r="23" spans="1:14" x14ac:dyDescent="0.25">
      <c r="A23" t="s">
        <v>34</v>
      </c>
      <c r="G23">
        <f>SUM(F10:F22)</f>
        <v>2480</v>
      </c>
    </row>
    <row r="25" spans="1:14" x14ac:dyDescent="0.25">
      <c r="A25" t="s">
        <v>78</v>
      </c>
      <c r="B25" s="3">
        <v>43437</v>
      </c>
      <c r="C25">
        <v>26</v>
      </c>
      <c r="D25">
        <v>321</v>
      </c>
      <c r="E25">
        <v>569</v>
      </c>
      <c r="F25">
        <v>248</v>
      </c>
      <c r="H25" t="s">
        <v>75</v>
      </c>
      <c r="N25">
        <v>72</v>
      </c>
    </row>
    <row r="26" spans="1:14" x14ac:dyDescent="0.25">
      <c r="A26" t="s">
        <v>79</v>
      </c>
      <c r="B26" s="3">
        <v>43437</v>
      </c>
      <c r="C26">
        <v>26</v>
      </c>
      <c r="D26">
        <v>570</v>
      </c>
      <c r="E26">
        <v>817</v>
      </c>
      <c r="F26">
        <v>248</v>
      </c>
    </row>
    <row r="27" spans="1:14" x14ac:dyDescent="0.25">
      <c r="A27" t="s">
        <v>80</v>
      </c>
      <c r="B27" s="3">
        <v>43437</v>
      </c>
      <c r="C27">
        <v>26</v>
      </c>
      <c r="D27">
        <v>818</v>
      </c>
      <c r="E27">
        <v>1064</v>
      </c>
      <c r="F27">
        <v>247</v>
      </c>
    </row>
    <row r="28" spans="1:14" x14ac:dyDescent="0.25">
      <c r="A28" t="s">
        <v>81</v>
      </c>
      <c r="B28" s="3">
        <v>43437</v>
      </c>
      <c r="C28">
        <v>27</v>
      </c>
      <c r="D28">
        <v>1</v>
      </c>
      <c r="E28">
        <v>184</v>
      </c>
      <c r="F28">
        <v>184</v>
      </c>
    </row>
    <row r="29" spans="1:14" x14ac:dyDescent="0.25">
      <c r="A29" t="s">
        <v>82</v>
      </c>
      <c r="B29" s="3">
        <v>43437</v>
      </c>
      <c r="C29">
        <v>27</v>
      </c>
      <c r="D29">
        <v>185</v>
      </c>
      <c r="E29">
        <v>368</v>
      </c>
      <c r="F29">
        <v>184</v>
      </c>
    </row>
    <row r="30" spans="1:14" x14ac:dyDescent="0.25">
      <c r="A30" t="s">
        <v>83</v>
      </c>
      <c r="B30" s="3">
        <v>43437</v>
      </c>
      <c r="C30">
        <v>27</v>
      </c>
      <c r="D30">
        <v>369</v>
      </c>
      <c r="E30">
        <v>552</v>
      </c>
      <c r="F30">
        <v>184</v>
      </c>
    </row>
    <row r="31" spans="1:14" x14ac:dyDescent="0.25">
      <c r="A31" t="s">
        <v>84</v>
      </c>
      <c r="G31">
        <v>1295</v>
      </c>
    </row>
    <row r="33" spans="1:7" x14ac:dyDescent="0.25">
      <c r="A33" t="s">
        <v>85</v>
      </c>
      <c r="B33" s="3">
        <v>43437</v>
      </c>
      <c r="C33">
        <v>27</v>
      </c>
      <c r="D33">
        <v>553</v>
      </c>
      <c r="E33">
        <v>691</v>
      </c>
      <c r="F33">
        <v>139</v>
      </c>
    </row>
    <row r="34" spans="1:7" x14ac:dyDescent="0.25">
      <c r="A34" t="s">
        <v>86</v>
      </c>
      <c r="B34" s="3">
        <v>43437</v>
      </c>
      <c r="C34">
        <v>27</v>
      </c>
      <c r="D34">
        <v>692</v>
      </c>
      <c r="E34">
        <v>829</v>
      </c>
      <c r="F34">
        <v>138</v>
      </c>
    </row>
    <row r="35" spans="1:7" x14ac:dyDescent="0.25">
      <c r="A35" t="s">
        <v>87</v>
      </c>
      <c r="G35">
        <v>277</v>
      </c>
    </row>
    <row r="37" spans="1:7" x14ac:dyDescent="0.25">
      <c r="A37" t="s">
        <v>88</v>
      </c>
      <c r="B37" s="3">
        <v>43444</v>
      </c>
      <c r="C37">
        <v>27</v>
      </c>
      <c r="D37">
        <v>830</v>
      </c>
      <c r="E37">
        <v>1064</v>
      </c>
      <c r="F37">
        <v>234</v>
      </c>
    </row>
    <row r="38" spans="1:7" x14ac:dyDescent="0.25">
      <c r="A38" t="s">
        <v>89</v>
      </c>
      <c r="B38" s="3">
        <v>43444</v>
      </c>
      <c r="C38">
        <v>28</v>
      </c>
      <c r="D38">
        <v>1</v>
      </c>
      <c r="E38">
        <v>222</v>
      </c>
      <c r="F38">
        <v>222</v>
      </c>
    </row>
    <row r="39" spans="1:7" x14ac:dyDescent="0.25">
      <c r="A39" t="s">
        <v>90</v>
      </c>
      <c r="G39">
        <v>456</v>
      </c>
    </row>
    <row r="41" spans="1:7" x14ac:dyDescent="0.25">
      <c r="A41" t="s">
        <v>91</v>
      </c>
      <c r="B41" s="3">
        <v>43444</v>
      </c>
      <c r="C41">
        <v>28</v>
      </c>
      <c r="D41">
        <v>223</v>
      </c>
      <c r="E41">
        <v>442</v>
      </c>
      <c r="F41">
        <v>220</v>
      </c>
    </row>
    <row r="42" spans="1:7" x14ac:dyDescent="0.25">
      <c r="A42" t="s">
        <v>92</v>
      </c>
      <c r="B42" s="3">
        <v>43444</v>
      </c>
      <c r="C42">
        <v>28</v>
      </c>
      <c r="D42">
        <v>443</v>
      </c>
      <c r="E42">
        <v>661</v>
      </c>
      <c r="F42">
        <v>219</v>
      </c>
    </row>
    <row r="43" spans="1:7" x14ac:dyDescent="0.25">
      <c r="A43" t="s">
        <v>93</v>
      </c>
      <c r="B43" s="3">
        <v>43444</v>
      </c>
      <c r="C43">
        <v>28</v>
      </c>
      <c r="D43">
        <v>662</v>
      </c>
      <c r="E43">
        <v>880</v>
      </c>
      <c r="F43">
        <v>219</v>
      </c>
    </row>
    <row r="44" spans="1:7" x14ac:dyDescent="0.25">
      <c r="A44" t="s">
        <v>94</v>
      </c>
      <c r="G44">
        <v>658</v>
      </c>
    </row>
    <row r="46" spans="1:7" x14ac:dyDescent="0.25">
      <c r="A46" t="s">
        <v>95</v>
      </c>
      <c r="B46" s="3">
        <v>43444</v>
      </c>
      <c r="C46">
        <v>28</v>
      </c>
      <c r="D46">
        <v>881</v>
      </c>
      <c r="E46">
        <v>889</v>
      </c>
      <c r="F46">
        <v>9</v>
      </c>
    </row>
    <row r="47" spans="1:7" x14ac:dyDescent="0.25">
      <c r="A47" t="s">
        <v>96</v>
      </c>
      <c r="G47">
        <v>9</v>
      </c>
    </row>
    <row r="49" spans="1:14" x14ac:dyDescent="0.25">
      <c r="A49" t="s">
        <v>97</v>
      </c>
      <c r="B49" s="3">
        <v>43444</v>
      </c>
      <c r="C49">
        <v>28</v>
      </c>
      <c r="D49">
        <v>890</v>
      </c>
      <c r="E49">
        <v>947</v>
      </c>
      <c r="F49">
        <v>58</v>
      </c>
    </row>
    <row r="50" spans="1:14" x14ac:dyDescent="0.25">
      <c r="A50" t="s">
        <v>98</v>
      </c>
      <c r="G50">
        <v>58</v>
      </c>
    </row>
    <row r="52" spans="1:14" x14ac:dyDescent="0.25">
      <c r="A52" t="s">
        <v>99</v>
      </c>
      <c r="B52" s="3">
        <v>43809</v>
      </c>
      <c r="C52">
        <v>28</v>
      </c>
      <c r="D52">
        <v>948</v>
      </c>
      <c r="E52">
        <v>1064</v>
      </c>
      <c r="F52">
        <v>117</v>
      </c>
    </row>
    <row r="53" spans="1:14" x14ac:dyDescent="0.25">
      <c r="A53" t="s">
        <v>100</v>
      </c>
      <c r="G53">
        <v>117</v>
      </c>
    </row>
    <row r="54" spans="1:14" x14ac:dyDescent="0.25">
      <c r="M54" t="s">
        <v>132</v>
      </c>
      <c r="N54">
        <f>SUM(G8+G23+N25-100)</f>
        <v>3616</v>
      </c>
    </row>
    <row r="55" spans="1:14" x14ac:dyDescent="0.25">
      <c r="G55">
        <f>SUM(G1:G53)</f>
        <v>6514</v>
      </c>
      <c r="M55" s="3" t="s">
        <v>134</v>
      </c>
      <c r="N55">
        <f>SUM(F10:F17)+(N18+N25)</f>
        <v>1744</v>
      </c>
    </row>
    <row r="56" spans="1:14" x14ac:dyDescent="0.25">
      <c r="M56" s="3" t="s">
        <v>130</v>
      </c>
      <c r="N56">
        <f>SUM(F19:F22)</f>
        <v>709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J28" sqref="J28"/>
    </sheetView>
  </sheetViews>
  <sheetFormatPr defaultRowHeight="15" x14ac:dyDescent="0.25"/>
  <cols>
    <col min="1" max="1" width="12.42578125" customWidth="1"/>
    <col min="2" max="2" width="12.5703125" style="5" customWidth="1"/>
    <col min="4" max="4" width="13.7109375" customWidth="1"/>
  </cols>
  <sheetData>
    <row r="1" spans="1:3" x14ac:dyDescent="0.25">
      <c r="A1" t="s">
        <v>124</v>
      </c>
      <c r="B1" s="5" t="s">
        <v>123</v>
      </c>
      <c r="C1" t="s">
        <v>125</v>
      </c>
    </row>
    <row r="2" spans="1:3" x14ac:dyDescent="0.25">
      <c r="A2" t="s">
        <v>2</v>
      </c>
      <c r="B2" s="5">
        <f>SUM('eb03'!$G$6,'eb03'!$G$15,'eb03'!$G$19)</f>
        <v>2272</v>
      </c>
      <c r="C2" s="5">
        <f>'eb03'!$G$37</f>
        <v>2607</v>
      </c>
    </row>
    <row r="3" spans="1:3" x14ac:dyDescent="0.25">
      <c r="A3" t="s">
        <v>1</v>
      </c>
      <c r="B3" s="5">
        <f>SUM('eb07'!$G$5,'eb07'!$G$13,'eb07'!$G$17)</f>
        <v>2086</v>
      </c>
      <c r="C3" s="5">
        <f>'eb07'!$G$37</f>
        <v>2671</v>
      </c>
    </row>
    <row r="4" spans="1:3" x14ac:dyDescent="0.25">
      <c r="A4" t="s">
        <v>0</v>
      </c>
      <c r="B4" s="5">
        <f>SUM('eb09'!$G$7,'eb09'!$F$16,'eb09'!$G$21)</f>
        <v>1506</v>
      </c>
      <c r="C4" s="5">
        <f>SUM(B4,'eb09'!$N$39)</f>
        <v>2485</v>
      </c>
    </row>
    <row r="5" spans="1:3" x14ac:dyDescent="0.25">
      <c r="A5" t="s">
        <v>3</v>
      </c>
      <c r="B5" s="5">
        <f>SUM('eb11'!$G$8,'eb11'!$G$23,'eb11'!$G$31)</f>
        <v>4939</v>
      </c>
      <c r="C5" s="5">
        <f>SUM('eb11'!$G$1:'eb11'!$G$53)</f>
        <v>6514</v>
      </c>
    </row>
    <row r="7" spans="1:3" x14ac:dyDescent="0.25">
      <c r="A7" t="s">
        <v>18</v>
      </c>
      <c r="B7" s="5">
        <f>SUM(B2:B5)</f>
        <v>10803</v>
      </c>
      <c r="C7" s="5">
        <f>SUM(C2:C5)</f>
        <v>14277</v>
      </c>
    </row>
    <row r="8" spans="1:3" x14ac:dyDescent="0.25">
      <c r="A8" t="s">
        <v>19</v>
      </c>
      <c r="B8" s="5">
        <v>62447</v>
      </c>
      <c r="C8" s="5">
        <v>62447</v>
      </c>
    </row>
    <row r="9" spans="1:3" x14ac:dyDescent="0.25">
      <c r="A9" t="s">
        <v>20</v>
      </c>
      <c r="B9" s="6">
        <f>SUM(B7/B8*100)</f>
        <v>17.299469950518041</v>
      </c>
      <c r="C9" s="6">
        <f>SUM(C7/C8*100)</f>
        <v>22.862587474178103</v>
      </c>
    </row>
    <row r="11" spans="1:3" x14ac:dyDescent="0.25">
      <c r="A11" t="s">
        <v>124</v>
      </c>
      <c r="B11" s="5" t="s">
        <v>135</v>
      </c>
    </row>
    <row r="12" spans="1:3" x14ac:dyDescent="0.25">
      <c r="A12" t="s">
        <v>2</v>
      </c>
      <c r="B12">
        <f>'eb03'!$N$36</f>
        <v>2293</v>
      </c>
    </row>
    <row r="13" spans="1:3" x14ac:dyDescent="0.25">
      <c r="A13" t="s">
        <v>1</v>
      </c>
      <c r="B13" s="5">
        <f>'eb07'!$N$36</f>
        <v>2346</v>
      </c>
    </row>
    <row r="14" spans="1:3" x14ac:dyDescent="0.25">
      <c r="A14" t="s">
        <v>0</v>
      </c>
      <c r="B14" s="5">
        <f>'eb09'!$N$23</f>
        <v>2623</v>
      </c>
    </row>
    <row r="15" spans="1:3" x14ac:dyDescent="0.25">
      <c r="A15" t="s">
        <v>3</v>
      </c>
      <c r="B15" s="5">
        <f>'eb11'!$N$54</f>
        <v>3616</v>
      </c>
    </row>
    <row r="16" spans="1:3" x14ac:dyDescent="0.25">
      <c r="A16" t="s">
        <v>136</v>
      </c>
      <c r="B16" s="5">
        <f>SUM(B12:B15)</f>
        <v>10878</v>
      </c>
    </row>
    <row r="17" spans="1:4" x14ac:dyDescent="0.25">
      <c r="A17" t="s">
        <v>19</v>
      </c>
      <c r="B17" s="5">
        <v>62447</v>
      </c>
    </row>
    <row r="18" spans="1:4" x14ac:dyDescent="0.25">
      <c r="A18" t="s">
        <v>20</v>
      </c>
      <c r="B18" s="6">
        <f>SUM(B16/B17*100)</f>
        <v>17.419571796883755</v>
      </c>
    </row>
    <row r="20" spans="1:4" x14ac:dyDescent="0.25">
      <c r="A20" s="1" t="s">
        <v>138</v>
      </c>
    </row>
    <row r="21" spans="1:4" x14ac:dyDescent="0.25">
      <c r="A21" t="s">
        <v>3</v>
      </c>
      <c r="B21" s="5" t="s">
        <v>139</v>
      </c>
      <c r="C21" t="s">
        <v>140</v>
      </c>
      <c r="D21" s="8">
        <f>[1]eb11!N3</f>
        <v>2036</v>
      </c>
    </row>
    <row r="22" spans="1:4" x14ac:dyDescent="0.25">
      <c r="C22" t="s">
        <v>141</v>
      </c>
      <c r="D22" s="8">
        <f>[1]eb11!N4</f>
        <v>1816</v>
      </c>
    </row>
    <row r="23" spans="1:4" x14ac:dyDescent="0.25">
      <c r="C23" t="s">
        <v>142</v>
      </c>
      <c r="D23" s="8">
        <f>[1]eb11!N5</f>
        <v>2770</v>
      </c>
    </row>
    <row r="24" spans="1:4" x14ac:dyDescent="0.25">
      <c r="C24" t="s">
        <v>143</v>
      </c>
      <c r="D24" s="8">
        <f>[1]eb11!N6</f>
        <v>1046</v>
      </c>
    </row>
    <row r="25" spans="1:4" x14ac:dyDescent="0.25">
      <c r="C25" t="s">
        <v>144</v>
      </c>
      <c r="D25" s="8">
        <f>[1]eb11!N7</f>
        <v>1281</v>
      </c>
    </row>
    <row r="26" spans="1:4" x14ac:dyDescent="0.25">
      <c r="C26" t="s">
        <v>145</v>
      </c>
      <c r="D26" s="8">
        <f>[1]eb11!N8</f>
        <v>1209</v>
      </c>
    </row>
    <row r="27" spans="1:4" x14ac:dyDescent="0.25">
      <c r="C27" t="s">
        <v>146</v>
      </c>
      <c r="D27" s="8">
        <f>[1]eb11!N9</f>
        <v>1346</v>
      </c>
    </row>
    <row r="28" spans="1:4" x14ac:dyDescent="0.25">
      <c r="C28" t="s">
        <v>147</v>
      </c>
      <c r="D28" s="8">
        <f>[1]eb11!N10</f>
        <v>1351</v>
      </c>
    </row>
    <row r="29" spans="1:4" x14ac:dyDescent="0.25">
      <c r="C29" t="s">
        <v>148</v>
      </c>
      <c r="D29" s="8">
        <f>[1]eb11!N11</f>
        <v>809</v>
      </c>
    </row>
    <row r="30" spans="1:4" x14ac:dyDescent="0.25">
      <c r="C30" t="s">
        <v>149</v>
      </c>
      <c r="D30" s="8">
        <f>[1]eb11!N12</f>
        <v>514</v>
      </c>
    </row>
    <row r="31" spans="1:4" x14ac:dyDescent="0.25">
      <c r="C31" t="s">
        <v>150</v>
      </c>
      <c r="D31" s="8">
        <f>[1]eb11!N13</f>
        <v>342</v>
      </c>
    </row>
    <row r="32" spans="1:4" x14ac:dyDescent="0.25">
      <c r="C32" t="s">
        <v>151</v>
      </c>
      <c r="D32" s="8">
        <f>[1]eb11!N14</f>
        <v>1178</v>
      </c>
    </row>
    <row r="33" spans="1:6" x14ac:dyDescent="0.25">
      <c r="C33" t="s">
        <v>152</v>
      </c>
      <c r="D33" s="8">
        <f>[1]eb11!N15</f>
        <v>1944</v>
      </c>
    </row>
    <row r="34" spans="1:6" x14ac:dyDescent="0.25">
      <c r="C34" t="s">
        <v>153</v>
      </c>
      <c r="D34" s="8">
        <f>SUM(D21:D33)</f>
        <v>17642</v>
      </c>
    </row>
    <row r="35" spans="1:6" x14ac:dyDescent="0.25">
      <c r="C35" s="1" t="s">
        <v>154</v>
      </c>
      <c r="D35" s="9">
        <f>SUM(D34)-([1]eb11!$D$3+[1]eb11!$G$15+[1]eb11!$J$15)</f>
        <v>15553</v>
      </c>
    </row>
    <row r="37" spans="1:6" x14ac:dyDescent="0.25">
      <c r="A37" t="s">
        <v>155</v>
      </c>
    </row>
    <row r="38" spans="1:6" x14ac:dyDescent="0.25">
      <c r="B38" s="5" t="s">
        <v>156</v>
      </c>
      <c r="C38" s="8">
        <f>[1]eb11!$N$31</f>
        <v>27732</v>
      </c>
      <c r="D38" s="11">
        <v>1</v>
      </c>
    </row>
    <row r="39" spans="1:6" x14ac:dyDescent="0.25">
      <c r="B39" s="5" t="s">
        <v>158</v>
      </c>
      <c r="C39" s="8">
        <f>$D$35</f>
        <v>15553</v>
      </c>
      <c r="D39" s="10">
        <f>SUM(C39/C38)</f>
        <v>0.56083225155055527</v>
      </c>
    </row>
    <row r="40" spans="1:6" x14ac:dyDescent="0.25">
      <c r="B40" s="5" t="s">
        <v>157</v>
      </c>
      <c r="C40" s="8">
        <f>SUM(C38-C39)</f>
        <v>12179</v>
      </c>
      <c r="D40" s="10">
        <f>SUM(C40/C38)</f>
        <v>0.43916774844944467</v>
      </c>
      <c r="F40" t="s">
        <v>159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23" sqref="C23"/>
    </sheetView>
  </sheetViews>
  <sheetFormatPr defaultRowHeight="15" x14ac:dyDescent="0.25"/>
  <cols>
    <col min="2" max="2" width="43.140625" customWidth="1"/>
    <col min="3" max="3" width="14.28515625" customWidth="1"/>
    <col min="4" max="4" width="45.28515625" customWidth="1"/>
  </cols>
  <sheetData>
    <row r="1" spans="1:4" x14ac:dyDescent="0.25">
      <c r="A1" t="s">
        <v>43</v>
      </c>
      <c r="B1" t="s">
        <v>44</v>
      </c>
      <c r="C1" t="s">
        <v>47</v>
      </c>
      <c r="D1" t="s">
        <v>49</v>
      </c>
    </row>
    <row r="2" spans="1:4" x14ac:dyDescent="0.25">
      <c r="A2" t="s">
        <v>1</v>
      </c>
      <c r="B2" t="s">
        <v>45</v>
      </c>
      <c r="C2" t="s">
        <v>46</v>
      </c>
      <c r="D2" t="s">
        <v>48</v>
      </c>
    </row>
    <row r="3" spans="1:4" x14ac:dyDescent="0.25">
      <c r="A3" t="s">
        <v>1</v>
      </c>
      <c r="B3" t="s">
        <v>50</v>
      </c>
      <c r="C3" t="s">
        <v>52</v>
      </c>
      <c r="D3" t="s">
        <v>51</v>
      </c>
    </row>
    <row r="4" spans="1:4" x14ac:dyDescent="0.25">
      <c r="A4" t="s">
        <v>1</v>
      </c>
      <c r="B4" t="s">
        <v>53</v>
      </c>
      <c r="C4" t="s">
        <v>54</v>
      </c>
      <c r="D4" t="s">
        <v>55</v>
      </c>
    </row>
    <row r="5" spans="1:4" x14ac:dyDescent="0.25">
      <c r="A5" t="s">
        <v>1</v>
      </c>
      <c r="B5" t="s">
        <v>56</v>
      </c>
      <c r="C5" t="s">
        <v>57</v>
      </c>
      <c r="D5" t="s">
        <v>58</v>
      </c>
    </row>
    <row r="7" spans="1:4" x14ac:dyDescent="0.25">
      <c r="A7" t="s">
        <v>3</v>
      </c>
      <c r="B7" t="s">
        <v>60</v>
      </c>
      <c r="C7" t="s">
        <v>61</v>
      </c>
      <c r="D7" t="s">
        <v>62</v>
      </c>
    </row>
    <row r="8" spans="1:4" x14ac:dyDescent="0.25">
      <c r="A8" t="s">
        <v>3</v>
      </c>
      <c r="B8" t="s">
        <v>60</v>
      </c>
      <c r="C8" t="s">
        <v>63</v>
      </c>
      <c r="D8" t="s">
        <v>64</v>
      </c>
    </row>
    <row r="9" spans="1:4" x14ac:dyDescent="0.25">
      <c r="A9" t="s">
        <v>3</v>
      </c>
      <c r="B9" t="s">
        <v>60</v>
      </c>
      <c r="C9" t="s">
        <v>63</v>
      </c>
      <c r="D9" t="s">
        <v>65</v>
      </c>
    </row>
    <row r="11" spans="1:4" x14ac:dyDescent="0.25">
      <c r="B11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eb03</vt:lpstr>
      <vt:lpstr>eb07</vt:lpstr>
      <vt:lpstr>eb09</vt:lpstr>
      <vt:lpstr>eb11</vt:lpstr>
      <vt:lpstr>totals</vt:lpstr>
      <vt:lpstr>issues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M. Logan</dc:creator>
  <cp:lastModifiedBy>Peter Logan</cp:lastModifiedBy>
  <dcterms:created xsi:type="dcterms:W3CDTF">2017-06-27T17:30:10Z</dcterms:created>
  <dcterms:modified xsi:type="dcterms:W3CDTF">2019-05-15T15:42:21Z</dcterms:modified>
</cp:coreProperties>
</file>