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1240" windowHeight="7245" tabRatio="891"/>
  </bookViews>
  <sheets>
    <sheet name="Opis organizacije" sheetId="4" r:id="rId1"/>
    <sheet name="SWOT F1" sheetId="1" r:id="rId2"/>
    <sheet name="Strategije F1" sheetId="2" r:id="rId3"/>
    <sheet name="Ciljevi za F1" sheetId="3" r:id="rId4"/>
    <sheet name="Mjere F1" sheetId="5" r:id="rId5"/>
    <sheet name="Mjere izracun_F1" sheetId="6" r:id="rId6"/>
    <sheet name="Me1_F1" sheetId="7" r:id="rId7"/>
    <sheet name="Me2_F1" sheetId="8" r:id="rId8"/>
    <sheet name="Me3_F1" sheetId="9" r:id="rId9"/>
    <sheet name="Me4_F1" sheetId="10" r:id="rId10"/>
    <sheet name="Me5_F1" sheetId="11" r:id="rId11"/>
    <sheet name="Me6_F1" sheetId="12" r:id="rId12"/>
    <sheet name="Me7_F1" sheetId="13" r:id="rId13"/>
    <sheet name="SWOT_F2" sheetId="15" r:id="rId14"/>
    <sheet name="Strategije F2" sheetId="26" r:id="rId15"/>
    <sheet name="Ciljevi F2" sheetId="16" r:id="rId16"/>
    <sheet name="Mjere_F2" sheetId="17" r:id="rId17"/>
    <sheet name="Mjere izracun_F2" sheetId="18" r:id="rId18"/>
    <sheet name="Me1_K1" sheetId="19" r:id="rId19"/>
    <sheet name="Me2_K1" sheetId="20" r:id="rId20"/>
    <sheet name="Me3_K1" sheetId="21" r:id="rId21"/>
    <sheet name="Me4_K1" sheetId="22" r:id="rId22"/>
    <sheet name="Me5_K1" sheetId="23" r:id="rId23"/>
    <sheet name="Me6_K1" sheetId="24" r:id="rId24"/>
    <sheet name="Me7_K1" sheetId="25" r:id="rId2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14" i="25"/>
  <c r="C3" i="25"/>
  <c r="I7" i="18"/>
  <c r="I6" i="18"/>
  <c r="C4" i="13" l="1"/>
  <c r="C5" i="13"/>
  <c r="C6" i="13"/>
  <c r="C7" i="13"/>
  <c r="C8" i="13"/>
  <c r="C9" i="13"/>
  <c r="C10" i="13"/>
  <c r="C11" i="13"/>
  <c r="C12" i="13"/>
  <c r="C13" i="13"/>
  <c r="C14" i="13"/>
  <c r="C3" i="13"/>
  <c r="I7" i="6"/>
  <c r="I6" i="6"/>
  <c r="C4" i="11"/>
  <c r="C5" i="11"/>
  <c r="C6" i="11"/>
  <c r="C7" i="11"/>
  <c r="C8" i="11"/>
  <c r="C9" i="11"/>
  <c r="C10" i="11"/>
  <c r="C11" i="11"/>
  <c r="C12" i="11"/>
  <c r="C13" i="11"/>
  <c r="C14" i="11"/>
  <c r="C3" i="11"/>
  <c r="C4" i="10"/>
  <c r="C5" i="10"/>
  <c r="C6" i="10"/>
  <c r="C7" i="10"/>
  <c r="C8" i="10"/>
  <c r="C9" i="10"/>
  <c r="C10" i="10"/>
  <c r="C11" i="10"/>
  <c r="C12" i="10"/>
  <c r="C13" i="10"/>
  <c r="C14" i="10"/>
  <c r="C3" i="10"/>
  <c r="H7" i="6"/>
  <c r="H6" i="6"/>
  <c r="G7" i="6"/>
  <c r="G6" i="6"/>
  <c r="F7" i="6"/>
  <c r="F6" i="6"/>
  <c r="C4" i="23"/>
  <c r="C5" i="23"/>
  <c r="C6" i="23"/>
  <c r="C7" i="23"/>
  <c r="C8" i="23"/>
  <c r="C9" i="23"/>
  <c r="C10" i="23"/>
  <c r="C11" i="23"/>
  <c r="C12" i="23"/>
  <c r="C13" i="23"/>
  <c r="C14" i="23"/>
  <c r="C3" i="23"/>
  <c r="C4" i="22"/>
  <c r="C5" i="22"/>
  <c r="C6" i="22"/>
  <c r="C7" i="22"/>
  <c r="C8" i="22"/>
  <c r="C9" i="22"/>
  <c r="C10" i="22"/>
  <c r="C11" i="22"/>
  <c r="C12" i="22"/>
  <c r="C13" i="22"/>
  <c r="C14" i="22"/>
  <c r="C3" i="22"/>
  <c r="C4" i="21"/>
  <c r="C5" i="21"/>
  <c r="C6" i="21"/>
  <c r="C7" i="21"/>
  <c r="C8" i="21"/>
  <c r="C9" i="21"/>
  <c r="C10" i="21"/>
  <c r="C11" i="21"/>
  <c r="C12" i="21"/>
  <c r="C13" i="21"/>
  <c r="C14" i="21"/>
  <c r="C3" i="21"/>
  <c r="C4" i="20"/>
  <c r="C5" i="20"/>
  <c r="C6" i="20"/>
  <c r="C7" i="20"/>
  <c r="C8" i="20"/>
  <c r="C9" i="20"/>
  <c r="C10" i="20"/>
  <c r="C11" i="20"/>
  <c r="C12" i="20"/>
  <c r="C13" i="20"/>
  <c r="C14" i="20"/>
  <c r="C3" i="20"/>
  <c r="G7" i="18"/>
  <c r="G6" i="18"/>
  <c r="F7" i="18"/>
  <c r="F6" i="18"/>
  <c r="E7" i="18"/>
  <c r="E6" i="18"/>
  <c r="D7" i="18"/>
  <c r="D6" i="18"/>
  <c r="L7" i="17"/>
  <c r="C4" i="12" l="1"/>
  <c r="C5" i="12"/>
  <c r="C6" i="12"/>
  <c r="C7" i="12"/>
  <c r="C8" i="12"/>
  <c r="C9" i="12"/>
  <c r="C10" i="12"/>
  <c r="C11" i="12"/>
  <c r="C12" i="12"/>
  <c r="C13" i="12"/>
  <c r="C14" i="12"/>
  <c r="C3" i="12"/>
</calcChain>
</file>

<file path=xl/sharedStrings.xml><?xml version="1.0" encoding="utf-8"?>
<sst xmlns="http://schemas.openxmlformats.org/spreadsheetml/2006/main" count="586" uniqueCount="270">
  <si>
    <t>F1_S1</t>
  </si>
  <si>
    <t>F1_S2</t>
  </si>
  <si>
    <t>F1_S3</t>
  </si>
  <si>
    <t>F1_W1</t>
  </si>
  <si>
    <t>F1_W2</t>
  </si>
  <si>
    <t>F1_W3</t>
  </si>
  <si>
    <t>F1_O1</t>
  </si>
  <si>
    <t>F1_O2</t>
  </si>
  <si>
    <t>F1_O3</t>
  </si>
  <si>
    <t>F1_T1</t>
  </si>
  <si>
    <t>F1_T2</t>
  </si>
  <si>
    <t>Snage</t>
  </si>
  <si>
    <t>Slabosti</t>
  </si>
  <si>
    <t>Prilike</t>
  </si>
  <si>
    <t>Prijetnje</t>
  </si>
  <si>
    <t>Rangiranje SWOT elemenata</t>
  </si>
  <si>
    <t>W2</t>
  </si>
  <si>
    <t>Rang</t>
  </si>
  <si>
    <t xml:space="preserve">Strategije </t>
  </si>
  <si>
    <t>SWOT analiza za F1</t>
  </si>
  <si>
    <t>Korektivne</t>
  </si>
  <si>
    <t>Agresivne</t>
  </si>
  <si>
    <t>Obrambene</t>
  </si>
  <si>
    <t>Preostale</t>
  </si>
  <si>
    <t>S2 &gt; W1</t>
  </si>
  <si>
    <t>Motivirati potencijalne nove radnike</t>
  </si>
  <si>
    <t>Strategija</t>
  </si>
  <si>
    <t>Opis strategije</t>
  </si>
  <si>
    <t>Aktivnost</t>
  </si>
  <si>
    <t>Cilj</t>
  </si>
  <si>
    <t>Oznaka cilja</t>
  </si>
  <si>
    <t>Utječe na cilj</t>
  </si>
  <si>
    <t>Skup strategija za F1</t>
  </si>
  <si>
    <t>F1</t>
  </si>
  <si>
    <t>F1_K1</t>
  </si>
  <si>
    <t>F1_K2</t>
  </si>
  <si>
    <t>F1_F1</t>
  </si>
  <si>
    <t>F1_U1</t>
  </si>
  <si>
    <t>Me7</t>
  </si>
  <si>
    <t>S</t>
  </si>
  <si>
    <t>Uprava</t>
  </si>
  <si>
    <t>F1_F2</t>
  </si>
  <si>
    <t>Me6</t>
  </si>
  <si>
    <t>J</t>
  </si>
  <si>
    <t>1, Me3</t>
  </si>
  <si>
    <t>Me5</t>
  </si>
  <si>
    <t>Me4</t>
  </si>
  <si>
    <t>1, Me2</t>
  </si>
  <si>
    <t>Me3</t>
  </si>
  <si>
    <t>U</t>
  </si>
  <si>
    <t>-</t>
  </si>
  <si>
    <t>Me2</t>
  </si>
  <si>
    <t>1, Me1</t>
  </si>
  <si>
    <t>Me1</t>
  </si>
  <si>
    <t>Naziv cilja</t>
  </si>
  <si>
    <t xml:space="preserve">Oznaka mjere </t>
  </si>
  <si>
    <t>Naziv mjere</t>
  </si>
  <si>
    <t>Vrsta mjere (s, j, u)</t>
  </si>
  <si>
    <t>Način mjerenja</t>
  </si>
  <si>
    <t>Granične vrijednosti</t>
  </si>
  <si>
    <t>Koeficijent utjecaja</t>
  </si>
  <si>
    <t>Formula za izračunavanje</t>
  </si>
  <si>
    <t>Nositelj</t>
  </si>
  <si>
    <t>Mjerni instrumenti</t>
  </si>
  <si>
    <t>Me 2</t>
  </si>
  <si>
    <t>Me 1</t>
  </si>
  <si>
    <t>Me 3</t>
  </si>
  <si>
    <t>Me 4</t>
  </si>
  <si>
    <t>Me 5</t>
  </si>
  <si>
    <t>Me 6</t>
  </si>
  <si>
    <t>Me 7</t>
  </si>
  <si>
    <t>D</t>
  </si>
  <si>
    <t>G</t>
  </si>
  <si>
    <t>godina</t>
  </si>
  <si>
    <t>mjesec</t>
  </si>
  <si>
    <t>vrijednost</t>
  </si>
  <si>
    <t>Misija</t>
  </si>
  <si>
    <t>Poslovati odgovorno, ekonomično i održivo u pružanju zdravstvenih usluga prema najvišim kriterijima struke i etike, kao Ustanova koja s posebnom pažnjom i profesionalnim pristupom brine o svim korisnicima u skladu sa Međunarodnim standardima kvalitete.</t>
  </si>
  <si>
    <t>Vizija</t>
  </si>
  <si>
    <t>Postati vodeća kontinentalna destinacija zdravstvenog turizma u Republici Hrvatskoj, tj. referentni centar za fizičku pripremu, dijagnostiku i rehabilitaciju sportaša, te glavni subjekt fizikalne medicine i rehabilitacije za područje Hrvatske.</t>
  </si>
  <si>
    <t>Daruvarske toplice</t>
  </si>
  <si>
    <t>Strateški ciljevi</t>
  </si>
  <si>
    <t>K1</t>
  </si>
  <si>
    <t>U potpunosti izvršiti adaptaciju svih vanjskih i unutarnjih bazena do kraja 2025. godine.</t>
  </si>
  <si>
    <t>Ljekoviti izvori tople vode</t>
  </si>
  <si>
    <t>Mogućnost korištenja u bilo koje doba godine</t>
  </si>
  <si>
    <t>Troškovi održavanja</t>
  </si>
  <si>
    <t>Pronalazak kvalitetne radne snage</t>
  </si>
  <si>
    <t>Kašnjenje izrade projekta</t>
  </si>
  <si>
    <t xml:space="preserve">Poticaiji za obnovu </t>
  </si>
  <si>
    <t>Kontinentalni turizam</t>
  </si>
  <si>
    <t>Pandemija</t>
  </si>
  <si>
    <t>Konkurencija</t>
  </si>
  <si>
    <t>F1_S4</t>
  </si>
  <si>
    <t>Veći broj korisnika koji mogu doći na bazen</t>
  </si>
  <si>
    <t>S-&gt;W O-&gt;T S-&gt;T O-&gt;W</t>
  </si>
  <si>
    <t>S-&gt;O</t>
  </si>
  <si>
    <t>s1</t>
  </si>
  <si>
    <t>s2</t>
  </si>
  <si>
    <t>s3</t>
  </si>
  <si>
    <t>s4</t>
  </si>
  <si>
    <t>w1</t>
  </si>
  <si>
    <t>w2</t>
  </si>
  <si>
    <t>w3</t>
  </si>
  <si>
    <t>o1</t>
  </si>
  <si>
    <t>o2</t>
  </si>
  <si>
    <t>o3</t>
  </si>
  <si>
    <t>t1</t>
  </si>
  <si>
    <t>t2</t>
  </si>
  <si>
    <t>t3</t>
  </si>
  <si>
    <t>Isplativost bazena</t>
  </si>
  <si>
    <t>K</t>
  </si>
  <si>
    <t>A</t>
  </si>
  <si>
    <t>S1-O1</t>
  </si>
  <si>
    <t>S3-T2</t>
  </si>
  <si>
    <t>O</t>
  </si>
  <si>
    <t>S2-O3</t>
  </si>
  <si>
    <t>U hladnije vrijeme vanjski bazen se ne koristi</t>
  </si>
  <si>
    <t>S4-W3</t>
  </si>
  <si>
    <t>O2-W1</t>
  </si>
  <si>
    <t>T1</t>
  </si>
  <si>
    <t>O2&gt;W1</t>
  </si>
  <si>
    <t>S3&gt;T2</t>
  </si>
  <si>
    <t>S4&gt;W3</t>
  </si>
  <si>
    <t>S1&gt;O1</t>
  </si>
  <si>
    <t>S2&gt;O3</t>
  </si>
  <si>
    <t>U zimsko vrijeme smanjit troškove održavanja bazena</t>
  </si>
  <si>
    <t>Isprazniti sve vanjske bazena koji nisu u funkciji za vrijeme zime</t>
  </si>
  <si>
    <t>Koristiti marketinške aktivnosti kako bi promovirali ljekovite izvore tople vode</t>
  </si>
  <si>
    <t>Marketinške aktivnosti, oglašavanje</t>
  </si>
  <si>
    <t>Povećati broj korisnika za 20%</t>
  </si>
  <si>
    <t>Omogućiti većem broju korisnika da u isto vrijeme koristi bazen za rehabilitaciju</t>
  </si>
  <si>
    <t>Iskorištavanje poticaja i fondova za obnovu</t>
  </si>
  <si>
    <t>Povećati isplativost bazena za 10%</t>
  </si>
  <si>
    <t>Iskoristiti poticaije kako bi se smanjili troškovi adaptacije I povećala isplativost bazena</t>
  </si>
  <si>
    <t>Promovirati kontinentalni turizam u bilo koje doba godine</t>
  </si>
  <si>
    <t>Promovirati mogućnost korištenja bazena tijekom cijele godine</t>
  </si>
  <si>
    <t>Povećati broj noćenja u zimskim mjesecima za 20%</t>
  </si>
  <si>
    <t xml:space="preserve">Ponuditi bolje uvjete rada </t>
  </si>
  <si>
    <t>Povećati broj radnika za 15% do kraja 2025. godine</t>
  </si>
  <si>
    <t>Smanjiti troškove vanjskog bazena u zimsko vrijeme za 20%</t>
  </si>
  <si>
    <t>Složene - više mjera utjece</t>
  </si>
  <si>
    <t>Jednostavne - jedna mjera utjece na njih</t>
  </si>
  <si>
    <t>Upisne - Bez mjere koja utjece na njih</t>
  </si>
  <si>
    <t>Metodika pSWOTa predviña da se za svaki strateški cilj, konstruira po jedna zasebna tablica s naslovom "Razrada strateškog cilja Ci". Strateški ciljevi se u pravilu odnose na financijsku perspektivu (F) ili na odnose s kupcima (K), pa se u skladu s tim preporuča takvo označavanje da C poprima vrijednosti F (za financije) odnosno K (za korisnike ili kupce), a samo iznimno P (za interne procese) ili U (za učenje). Za indeks i unutar svake perspektive vrijedi i=1, 2,...n.</t>
  </si>
  <si>
    <t>F1_K3</t>
  </si>
  <si>
    <t>Proširiti bazene kako bi mogao primiti više korisnika</t>
  </si>
  <si>
    <t>0-50-75-100</t>
  </si>
  <si>
    <t>Izračun troškova održavanja bazena</t>
  </si>
  <si>
    <t>Broj korisnika koji koriste bazene</t>
  </si>
  <si>
    <t>Povećati broj korisnika koji mogu koristiti bazen za 30%</t>
  </si>
  <si>
    <t>25000-22500-21250-20000</t>
  </si>
  <si>
    <t>0-50-80-100</t>
  </si>
  <si>
    <t>0-15-20-32</t>
  </si>
  <si>
    <t>Prihodi od bazena</t>
  </si>
  <si>
    <t>Godišnji prihod od bazena</t>
  </si>
  <si>
    <t>Izvršiti adaptaciju bazena</t>
  </si>
  <si>
    <t>Troškovi bazena</t>
  </si>
  <si>
    <t>Broj korisnika bazena</t>
  </si>
  <si>
    <t>Ukupan broj korisnika</t>
  </si>
  <si>
    <t>Broj noćenja</t>
  </si>
  <si>
    <t>Broj radnika</t>
  </si>
  <si>
    <t>Broj korisnika koji koriste toplice</t>
  </si>
  <si>
    <t>Broj nočenja koji se ostavrio u zimskim mjesecima</t>
  </si>
  <si>
    <t>Broj novih radnika koji su se zaposlili</t>
  </si>
  <si>
    <t>ili (47/8)*Me1</t>
  </si>
  <si>
    <t>0-60-80-118</t>
  </si>
  <si>
    <t>(59/50)*Me2</t>
  </si>
  <si>
    <t>0-5-10-15 (mil)</t>
  </si>
  <si>
    <t>25000+(0-25000)*Me3/75</t>
  </si>
  <si>
    <t>(1/2*Me4*0.9)+(1/2*Me5*3.8311)</t>
  </si>
  <si>
    <t>25/47*(1/2*Me4)+(1/2*Me5)*50/59</t>
  </si>
  <si>
    <t>Financije</t>
  </si>
  <si>
    <t>Marketing</t>
  </si>
  <si>
    <t>Duga tradicija u pružanju rehabilitacijskih usluga</t>
  </si>
  <si>
    <t>Posjedovanje zemljišta za daljnje širenje</t>
  </si>
  <si>
    <t>Kvalitetan sustav usluživanja korisnika</t>
  </si>
  <si>
    <t>Troškovi održavanja velikog sustava</t>
  </si>
  <si>
    <t>Ugovor o rehabilitaciji s brojnim sportašima i klubovima</t>
  </si>
  <si>
    <t>Izgradnja renomiranog brenda u pružanju rehabilitacijskih usluga</t>
  </si>
  <si>
    <t>S3,S4&gt;T2</t>
  </si>
  <si>
    <t>O3&gt;W2</t>
  </si>
  <si>
    <t>S1&gt;O1,O2</t>
  </si>
  <si>
    <t>S2&gt;W1</t>
  </si>
  <si>
    <t>P</t>
  </si>
  <si>
    <t>Troškovi izgradnje</t>
  </si>
  <si>
    <t>Povoljni krediti</t>
  </si>
  <si>
    <t>O4&gt;W3</t>
  </si>
  <si>
    <t>Iskoristiti dugu tradiciju rehabilitacije sportaša kako bi se privukli novi sportaši i timovi, a samim time povećao kontinentalni turizam</t>
  </si>
  <si>
    <t>Promovirati se kao vodeći rehabilitacijski centar u koji dolaze najpoznatiji sportaši i timovi</t>
  </si>
  <si>
    <t>Preteći konkurenciju promoviranjem prirodnih ljekovitih izvora tople vode i poznatom kvalitetom usluge koje toplice pružaju</t>
  </si>
  <si>
    <t>Korištenjem internet marketinga promovirati kvalitetu usluge koja korisnici dobivaju i naglašavati ljekovite izvore tople vode koji se koriste u samoj rehabilitaciji</t>
  </si>
  <si>
    <t>Izgraditi brend zapošljavanjem samo najboljih fizioterapeuta</t>
  </si>
  <si>
    <t>Zaposliti 5 novih fizioterapeuta do kraja 2025. godine</t>
  </si>
  <si>
    <t>Potpisati ugovor sa 5 novih timova do kraja 2025. godine</t>
  </si>
  <si>
    <t>Zaposliti nove fizioterapeute koji će se dodijelit posebnim timovima koji dolaze na rehabilitaciju ili pripreme</t>
  </si>
  <si>
    <t>Smanjiti troškove održavanja za 10% do kraja 2025. godine</t>
  </si>
  <si>
    <t>Prostor oko toplica ima dodatne sportske sadržaje koji se mogu dati u najam kako bi se smanjili troškovi održavanja</t>
  </si>
  <si>
    <t>Dati sportskim udrugama u najam golf teren, teren za tenis i stolove za stolni tenis kako bi se smanjili troškovi održavanja</t>
  </si>
  <si>
    <t>Otplatiti kredit do kraja 2030. godine</t>
  </si>
  <si>
    <t>Dobijanje povoljnog kredita</t>
  </si>
  <si>
    <t>Prebroditi pandemiju</t>
  </si>
  <si>
    <t xml:space="preserve">Pridržavanjem epidemioloških mjera unutar samih toplica pokušati smanjiti utjecaj pandemije na broj korisnika </t>
  </si>
  <si>
    <t xml:space="preserve">Održati broj korisnika na razini od prošle godine </t>
  </si>
  <si>
    <t>1, Me4</t>
  </si>
  <si>
    <t>0.5*Me6, 0.5*Me5</t>
  </si>
  <si>
    <t>Postati vodeća kontinentalna rehabilitacijska ustanova do kraja 2025. godine</t>
  </si>
  <si>
    <t>Zapošljavanje fizioterapeuta</t>
  </si>
  <si>
    <t>Broj novih fizioterapeuta koji su zaposleni</t>
  </si>
  <si>
    <t>Otplata kredita</t>
  </si>
  <si>
    <t>Iznos kredita koji je otplaćen</t>
  </si>
  <si>
    <t>Potpisivanje novih ugovora</t>
  </si>
  <si>
    <t>Broj ugovora koji je potpisan do kraja 2025. godine</t>
  </si>
  <si>
    <t>Godišnji iznos troškova održavanja</t>
  </si>
  <si>
    <t>Broj korisnika</t>
  </si>
  <si>
    <t>Godišnji broj korisnika koji su bili u toplicama</t>
  </si>
  <si>
    <t>0-2-3-5</t>
  </si>
  <si>
    <t>5-4-2-1</t>
  </si>
  <si>
    <t>100-120-150-188</t>
  </si>
  <si>
    <t>15-12-10-8 (mil)</t>
  </si>
  <si>
    <t>5-8-10-12 (mil)</t>
  </si>
  <si>
    <t>Položaj toplica</t>
  </si>
  <si>
    <t>Položaj na kojem se nalaze toplice na rang listi</t>
  </si>
  <si>
    <t>5*(Me1/88 - 25/22)</t>
  </si>
  <si>
    <t>25000+(-5000)*(Me3/15)</t>
  </si>
  <si>
    <t>118*(Me2/100)</t>
  </si>
  <si>
    <t>5+(-4)*(Me2/5)</t>
  </si>
  <si>
    <t>1,Me3</t>
  </si>
  <si>
    <t>15+(-7)*((-Me3/4)+(5/4))</t>
  </si>
  <si>
    <t>5+(12-5)*((Me4-15)/(8-15))</t>
  </si>
  <si>
    <t>u</t>
  </si>
  <si>
    <t>Ugostiteljstvo</t>
  </si>
  <si>
    <t>Zdravstvo</t>
  </si>
  <si>
    <t>Sportska rekreacija</t>
  </si>
  <si>
    <t>Postotak izvršenosti adaptacije</t>
  </si>
  <si>
    <t>O3 &gt; W2</t>
  </si>
  <si>
    <t>O4 &gt; W3</t>
  </si>
  <si>
    <t>S1 &gt; O1,O2</t>
  </si>
  <si>
    <t>0-200-250-302</t>
  </si>
  <si>
    <t>151*(Me1/16)</t>
  </si>
  <si>
    <t>0.5 Me5, 0.3 Me4, 0.2 Me6</t>
  </si>
  <si>
    <t>100*((1/2*Me5/118)+(3/10*Me4/302)+(1/5*(Me6/-5000+5)))</t>
  </si>
  <si>
    <t>S3,S4 &gt; T2</t>
  </si>
  <si>
    <t>F2</t>
  </si>
  <si>
    <t>Povećati profit za 30% do kraja 2025. godine</t>
  </si>
  <si>
    <t>Povećanje profita</t>
  </si>
  <si>
    <t xml:space="preserve">Koliko se povećao profit </t>
  </si>
  <si>
    <t>SWOT analiza za F2</t>
  </si>
  <si>
    <t>F2_K1</t>
  </si>
  <si>
    <t>F2_K2</t>
  </si>
  <si>
    <t>F2_U1</t>
  </si>
  <si>
    <t>F2_F1</t>
  </si>
  <si>
    <t>F2_F2</t>
  </si>
  <si>
    <t>F2_K3</t>
  </si>
  <si>
    <t>F2_S1</t>
  </si>
  <si>
    <t>F2_S2</t>
  </si>
  <si>
    <t>F2_S3</t>
  </si>
  <si>
    <t>F2_S4</t>
  </si>
  <si>
    <t>F2_W1</t>
  </si>
  <si>
    <t>F2_W2</t>
  </si>
  <si>
    <t>F2_W3</t>
  </si>
  <si>
    <t>F2_O1</t>
  </si>
  <si>
    <t>F2_O2</t>
  </si>
  <si>
    <t>F2_O3</t>
  </si>
  <si>
    <t>F2_O4</t>
  </si>
  <si>
    <t>F2_T1</t>
  </si>
  <si>
    <t>F2_T2</t>
  </si>
  <si>
    <t>10-25-28-30</t>
  </si>
  <si>
    <t>10+(20)*(Me6/10+Me5/14-5/14)</t>
  </si>
  <si>
    <t>Podizanjem kredita pokriti troškove nabave novih rehabilitacijskih uređaja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</si>
</sst>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2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/>
    <xf numFmtId="0" fontId="1" fillId="0" borderId="0" xfId="0" applyFont="1" applyBorder="1" applyAlignment="1"/>
    <xf numFmtId="0" fontId="0" fillId="0" borderId="0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1" xfId="0" applyNumberFormat="1" applyFont="1" applyBorder="1"/>
    <xf numFmtId="0" fontId="0" fillId="0" borderId="6" xfId="0" applyFont="1" applyFill="1" applyBorder="1"/>
    <xf numFmtId="0" fontId="0" fillId="3" borderId="6" xfId="0" applyFont="1" applyFill="1" applyBorder="1"/>
    <xf numFmtId="0" fontId="0" fillId="4" borderId="6" xfId="0" applyFont="1" applyFill="1" applyBorder="1"/>
    <xf numFmtId="0" fontId="0" fillId="4" borderId="0" xfId="0" applyFont="1" applyFill="1"/>
    <xf numFmtId="0" fontId="0" fillId="3" borderId="0" xfId="0" applyFont="1" applyFill="1"/>
    <xf numFmtId="0" fontId="4" fillId="0" borderId="2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22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0" fillId="0" borderId="15" xfId="0" applyBorder="1"/>
    <xf numFmtId="0" fontId="0" fillId="0" borderId="24" xfId="0" applyBorder="1"/>
    <xf numFmtId="1" fontId="4" fillId="0" borderId="1" xfId="0" applyNumberFormat="1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4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0" fontId="0" fillId="0" borderId="0" xfId="0" applyFill="1" applyBorder="1" applyAlignment="1"/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6" fillId="2" borderId="1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3BDD3CB-7B37-4D3F-AAE7-10BBF91C8D31}" type="doc">
      <dgm:prSet loTypeId="urn:microsoft.com/office/officeart/2005/8/layout/orgChart1" loCatId="hierarchy" qsTypeId="urn:microsoft.com/office/officeart/2005/8/quickstyle/simple5" qsCatId="simple" csTypeId="urn:microsoft.com/office/officeart/2005/8/colors/accent1_2" csCatId="accent1" phldr="1"/>
      <dgm:spPr/>
      <dgm:t>
        <a:bodyPr/>
        <a:lstStyle/>
        <a:p>
          <a:endParaRPr lang="hr-HR"/>
        </a:p>
      </dgm:t>
    </dgm:pt>
    <dgm:pt modelId="{AEFD027D-E8BD-440A-835C-F81E6C2A86A1}">
      <dgm:prSet phldrT="[Tekst]"/>
      <dgm:spPr/>
      <dgm:t>
        <a:bodyPr/>
        <a:lstStyle/>
        <a:p>
          <a:r>
            <a:rPr lang="en-US"/>
            <a:t>Daruvarske toplice</a:t>
          </a:r>
          <a:endParaRPr lang="hr-HR"/>
        </a:p>
      </dgm:t>
    </dgm:pt>
    <dgm:pt modelId="{1432CE8B-76D7-4057-A101-59555D0D95FF}" type="parTrans" cxnId="{2DD1AA84-D3D5-431B-A1D1-274B37223FE4}">
      <dgm:prSet/>
      <dgm:spPr/>
      <dgm:t>
        <a:bodyPr/>
        <a:lstStyle/>
        <a:p>
          <a:endParaRPr lang="hr-HR"/>
        </a:p>
      </dgm:t>
    </dgm:pt>
    <dgm:pt modelId="{AB19288F-3DEE-49E4-92B5-FB80DFA453B4}" type="sibTrans" cxnId="{2DD1AA84-D3D5-431B-A1D1-274B37223FE4}">
      <dgm:prSet/>
      <dgm:spPr/>
      <dgm:t>
        <a:bodyPr/>
        <a:lstStyle/>
        <a:p>
          <a:endParaRPr lang="hr-HR"/>
        </a:p>
      </dgm:t>
    </dgm:pt>
    <dgm:pt modelId="{31363E88-6E76-4AA8-8727-377817E3BD01}">
      <dgm:prSet phldrT="[Tekst]"/>
      <dgm:spPr/>
      <dgm:t>
        <a:bodyPr/>
        <a:lstStyle/>
        <a:p>
          <a:r>
            <a:rPr lang="en-US"/>
            <a:t>Uprava</a:t>
          </a:r>
          <a:endParaRPr lang="hr-HR"/>
        </a:p>
      </dgm:t>
    </dgm:pt>
    <dgm:pt modelId="{79A8C841-245F-456F-9208-47753C6E3BB1}" type="parTrans" cxnId="{09CCB490-A593-4B46-A768-1D643E54A9F7}">
      <dgm:prSet/>
      <dgm:spPr/>
      <dgm:t>
        <a:bodyPr/>
        <a:lstStyle/>
        <a:p>
          <a:endParaRPr lang="hr-HR"/>
        </a:p>
      </dgm:t>
    </dgm:pt>
    <dgm:pt modelId="{41F79796-51C8-4916-B12B-31655AFC8864}" type="sibTrans" cxnId="{09CCB490-A593-4B46-A768-1D643E54A9F7}">
      <dgm:prSet/>
      <dgm:spPr/>
      <dgm:t>
        <a:bodyPr/>
        <a:lstStyle/>
        <a:p>
          <a:endParaRPr lang="hr-HR"/>
        </a:p>
      </dgm:t>
    </dgm:pt>
    <dgm:pt modelId="{3D15B232-F8A5-461B-864F-CE890E6E74FC}">
      <dgm:prSet phldrT="[Tekst]"/>
      <dgm:spPr/>
      <dgm:t>
        <a:bodyPr/>
        <a:lstStyle/>
        <a:p>
          <a:r>
            <a:rPr lang="en-US"/>
            <a:t>Financije</a:t>
          </a:r>
          <a:endParaRPr lang="hr-HR"/>
        </a:p>
      </dgm:t>
    </dgm:pt>
    <dgm:pt modelId="{FA0CF7B3-2BA5-4E38-8E0B-CC56FC21A0D8}" type="parTrans" cxnId="{6DC0BC2C-8EF7-4B45-98EA-1750E3DB1FA4}">
      <dgm:prSet/>
      <dgm:spPr/>
      <dgm:t>
        <a:bodyPr/>
        <a:lstStyle/>
        <a:p>
          <a:endParaRPr lang="hr-HR"/>
        </a:p>
      </dgm:t>
    </dgm:pt>
    <dgm:pt modelId="{12ECF7C5-0153-495E-9A13-4E6B966AAD1E}" type="sibTrans" cxnId="{6DC0BC2C-8EF7-4B45-98EA-1750E3DB1FA4}">
      <dgm:prSet/>
      <dgm:spPr/>
      <dgm:t>
        <a:bodyPr/>
        <a:lstStyle/>
        <a:p>
          <a:endParaRPr lang="hr-HR"/>
        </a:p>
      </dgm:t>
    </dgm:pt>
    <dgm:pt modelId="{EEC56EAF-64B7-4D9E-9638-9BBE8293F16D}">
      <dgm:prSet phldrT="[Tekst]"/>
      <dgm:spPr/>
      <dgm:t>
        <a:bodyPr/>
        <a:lstStyle/>
        <a:p>
          <a:r>
            <a:rPr lang="en-US"/>
            <a:t>Ugostiteljstvo</a:t>
          </a:r>
          <a:endParaRPr lang="hr-HR"/>
        </a:p>
      </dgm:t>
    </dgm:pt>
    <dgm:pt modelId="{9514E435-62D2-4468-8BB7-92323982EE6D}" type="parTrans" cxnId="{DB5C772E-E6E5-4316-8C41-EC825FB37F49}">
      <dgm:prSet/>
      <dgm:spPr/>
      <dgm:t>
        <a:bodyPr/>
        <a:lstStyle/>
        <a:p>
          <a:endParaRPr lang="hr-HR"/>
        </a:p>
      </dgm:t>
    </dgm:pt>
    <dgm:pt modelId="{89523132-9687-41D0-93D6-7BA651314CA8}" type="sibTrans" cxnId="{DB5C772E-E6E5-4316-8C41-EC825FB37F49}">
      <dgm:prSet/>
      <dgm:spPr/>
      <dgm:t>
        <a:bodyPr/>
        <a:lstStyle/>
        <a:p>
          <a:endParaRPr lang="hr-HR"/>
        </a:p>
      </dgm:t>
    </dgm:pt>
    <dgm:pt modelId="{1FB7BAE1-8BA7-4C5B-991B-C1E776754535}">
      <dgm:prSet phldrT="[Tekst]"/>
      <dgm:spPr/>
      <dgm:t>
        <a:bodyPr/>
        <a:lstStyle/>
        <a:p>
          <a:r>
            <a:rPr lang="en-US"/>
            <a:t>Zdravstvo</a:t>
          </a:r>
          <a:endParaRPr lang="hr-HR"/>
        </a:p>
      </dgm:t>
    </dgm:pt>
    <dgm:pt modelId="{3FC8C3A5-A6BE-44EE-9D4E-F0C1C5900680}" type="parTrans" cxnId="{63382998-9C7E-4F82-B8F0-3D0B01DF42F4}">
      <dgm:prSet/>
      <dgm:spPr/>
      <dgm:t>
        <a:bodyPr/>
        <a:lstStyle/>
        <a:p>
          <a:endParaRPr lang="hr-HR"/>
        </a:p>
      </dgm:t>
    </dgm:pt>
    <dgm:pt modelId="{4820B8A2-AD3C-4985-ABA1-74E49BFBE46C}" type="sibTrans" cxnId="{63382998-9C7E-4F82-B8F0-3D0B01DF42F4}">
      <dgm:prSet/>
      <dgm:spPr/>
      <dgm:t>
        <a:bodyPr/>
        <a:lstStyle/>
        <a:p>
          <a:endParaRPr lang="hr-HR"/>
        </a:p>
      </dgm:t>
    </dgm:pt>
    <dgm:pt modelId="{79695190-0F08-4C94-8FCF-931569FB7E2F}">
      <dgm:prSet phldrT="[Tekst]"/>
      <dgm:spPr/>
      <dgm:t>
        <a:bodyPr/>
        <a:lstStyle/>
        <a:p>
          <a:r>
            <a:rPr lang="en-US"/>
            <a:t>Marketing</a:t>
          </a:r>
          <a:endParaRPr lang="hr-HR"/>
        </a:p>
      </dgm:t>
    </dgm:pt>
    <dgm:pt modelId="{86B4DA0D-EFBC-4476-82FC-7C440CECFF4D}" type="parTrans" cxnId="{EBB4754E-17FC-4058-AE41-A56993F30F6A}">
      <dgm:prSet/>
      <dgm:spPr/>
      <dgm:t>
        <a:bodyPr/>
        <a:lstStyle/>
        <a:p>
          <a:endParaRPr lang="hr-HR"/>
        </a:p>
      </dgm:t>
    </dgm:pt>
    <dgm:pt modelId="{D1C74BFC-517F-46A0-ACEE-C0CFD38258FE}" type="sibTrans" cxnId="{EBB4754E-17FC-4058-AE41-A56993F30F6A}">
      <dgm:prSet/>
      <dgm:spPr/>
      <dgm:t>
        <a:bodyPr/>
        <a:lstStyle/>
        <a:p>
          <a:endParaRPr lang="hr-HR"/>
        </a:p>
      </dgm:t>
    </dgm:pt>
    <dgm:pt modelId="{9EC71A0B-BD88-4342-94A7-20DFA04F85C0}">
      <dgm:prSet phldrT="[Tekst]"/>
      <dgm:spPr/>
      <dgm:t>
        <a:bodyPr/>
        <a:lstStyle/>
        <a:p>
          <a:r>
            <a:rPr lang="en-US"/>
            <a:t>Sportska rekreacija</a:t>
          </a:r>
          <a:endParaRPr lang="hr-HR"/>
        </a:p>
      </dgm:t>
    </dgm:pt>
    <dgm:pt modelId="{27357568-DFB8-44EA-BDA9-268EF9E34B7A}" type="parTrans" cxnId="{83CCB1E2-D26C-406A-9ED0-7486A018D5E0}">
      <dgm:prSet/>
      <dgm:spPr/>
      <dgm:t>
        <a:bodyPr/>
        <a:lstStyle/>
        <a:p>
          <a:endParaRPr lang="hr-HR"/>
        </a:p>
      </dgm:t>
    </dgm:pt>
    <dgm:pt modelId="{8F1F8E4A-0B4B-4B7F-AFC4-0B2B411A00EE}" type="sibTrans" cxnId="{83CCB1E2-D26C-406A-9ED0-7486A018D5E0}">
      <dgm:prSet/>
      <dgm:spPr/>
      <dgm:t>
        <a:bodyPr/>
        <a:lstStyle/>
        <a:p>
          <a:endParaRPr lang="hr-HR"/>
        </a:p>
      </dgm:t>
    </dgm:pt>
    <dgm:pt modelId="{90D28CE2-DFDF-4102-9146-C2984A8C277C}" type="pres">
      <dgm:prSet presAssocID="{03BDD3CB-7B37-4D3F-AAE7-10BBF91C8D3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8E5E420F-40D0-415E-B164-C1E26D2CD36F}" type="pres">
      <dgm:prSet presAssocID="{AEFD027D-E8BD-440A-835C-F81E6C2A86A1}" presName="hierRoot1" presStyleCnt="0">
        <dgm:presLayoutVars>
          <dgm:hierBranch val="init"/>
        </dgm:presLayoutVars>
      </dgm:prSet>
      <dgm:spPr/>
    </dgm:pt>
    <dgm:pt modelId="{A3A28BFB-23C7-4000-9059-B5DAFD2E63F1}" type="pres">
      <dgm:prSet presAssocID="{AEFD027D-E8BD-440A-835C-F81E6C2A86A1}" presName="rootComposite1" presStyleCnt="0"/>
      <dgm:spPr/>
    </dgm:pt>
    <dgm:pt modelId="{B54CA3AC-EB82-4E8B-8DD1-86AE71197AD9}" type="pres">
      <dgm:prSet presAssocID="{AEFD027D-E8BD-440A-835C-F81E6C2A86A1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9A2A288-50E8-4BBF-A8EB-5366B0319584}" type="pres">
      <dgm:prSet presAssocID="{AEFD027D-E8BD-440A-835C-F81E6C2A86A1}" presName="rootConnector1" presStyleLbl="node1" presStyleIdx="0" presStyleCnt="0"/>
      <dgm:spPr/>
      <dgm:t>
        <a:bodyPr/>
        <a:lstStyle/>
        <a:p>
          <a:endParaRPr lang="en-US"/>
        </a:p>
      </dgm:t>
    </dgm:pt>
    <dgm:pt modelId="{93C2D0EA-492F-46EC-A974-1259692AAA7A}" type="pres">
      <dgm:prSet presAssocID="{AEFD027D-E8BD-440A-835C-F81E6C2A86A1}" presName="hierChild2" presStyleCnt="0"/>
      <dgm:spPr/>
    </dgm:pt>
    <dgm:pt modelId="{C1DCC0D1-6448-4F33-9A30-9A0797C70022}" type="pres">
      <dgm:prSet presAssocID="{79A8C841-245F-456F-9208-47753C6E3BB1}" presName="Name37" presStyleLbl="parChTrans1D2" presStyleIdx="0" presStyleCnt="6"/>
      <dgm:spPr/>
      <dgm:t>
        <a:bodyPr/>
        <a:lstStyle/>
        <a:p>
          <a:endParaRPr lang="en-US"/>
        </a:p>
      </dgm:t>
    </dgm:pt>
    <dgm:pt modelId="{21106F03-F554-4C5A-B0DF-52266E1D92CD}" type="pres">
      <dgm:prSet presAssocID="{31363E88-6E76-4AA8-8727-377817E3BD01}" presName="hierRoot2" presStyleCnt="0">
        <dgm:presLayoutVars>
          <dgm:hierBranch val="init"/>
        </dgm:presLayoutVars>
      </dgm:prSet>
      <dgm:spPr/>
    </dgm:pt>
    <dgm:pt modelId="{B72BD9B2-55D0-4CDD-8A08-43C4271A782A}" type="pres">
      <dgm:prSet presAssocID="{31363E88-6E76-4AA8-8727-377817E3BD01}" presName="rootComposite" presStyleCnt="0"/>
      <dgm:spPr/>
    </dgm:pt>
    <dgm:pt modelId="{2D272480-3B21-480B-94A3-1A569F3799DF}" type="pres">
      <dgm:prSet presAssocID="{31363E88-6E76-4AA8-8727-377817E3BD01}" presName="rootText" presStyleLbl="node2" presStyleIdx="0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633D199-2052-4173-9D48-D3662AC33BD0}" type="pres">
      <dgm:prSet presAssocID="{31363E88-6E76-4AA8-8727-377817E3BD01}" presName="rootConnector" presStyleLbl="node2" presStyleIdx="0" presStyleCnt="6"/>
      <dgm:spPr/>
      <dgm:t>
        <a:bodyPr/>
        <a:lstStyle/>
        <a:p>
          <a:endParaRPr lang="en-US"/>
        </a:p>
      </dgm:t>
    </dgm:pt>
    <dgm:pt modelId="{D0D06725-D6E8-4ED6-A72E-270BCC934919}" type="pres">
      <dgm:prSet presAssocID="{31363E88-6E76-4AA8-8727-377817E3BD01}" presName="hierChild4" presStyleCnt="0"/>
      <dgm:spPr/>
    </dgm:pt>
    <dgm:pt modelId="{189E9676-C053-44E3-B887-0D565FFD7863}" type="pres">
      <dgm:prSet presAssocID="{31363E88-6E76-4AA8-8727-377817E3BD01}" presName="hierChild5" presStyleCnt="0"/>
      <dgm:spPr/>
    </dgm:pt>
    <dgm:pt modelId="{2618C31A-309B-4E65-BEF2-C910584DBFA4}" type="pres">
      <dgm:prSet presAssocID="{FA0CF7B3-2BA5-4E38-8E0B-CC56FC21A0D8}" presName="Name37" presStyleLbl="parChTrans1D2" presStyleIdx="1" presStyleCnt="6"/>
      <dgm:spPr/>
      <dgm:t>
        <a:bodyPr/>
        <a:lstStyle/>
        <a:p>
          <a:endParaRPr lang="en-US"/>
        </a:p>
      </dgm:t>
    </dgm:pt>
    <dgm:pt modelId="{B1918C40-5C82-4B91-A2B4-29CDF71B94FF}" type="pres">
      <dgm:prSet presAssocID="{3D15B232-F8A5-461B-864F-CE890E6E74FC}" presName="hierRoot2" presStyleCnt="0">
        <dgm:presLayoutVars>
          <dgm:hierBranch val="init"/>
        </dgm:presLayoutVars>
      </dgm:prSet>
      <dgm:spPr/>
    </dgm:pt>
    <dgm:pt modelId="{002AF15B-6964-4BAA-9C3B-7EBAC486ECF1}" type="pres">
      <dgm:prSet presAssocID="{3D15B232-F8A5-461B-864F-CE890E6E74FC}" presName="rootComposite" presStyleCnt="0"/>
      <dgm:spPr/>
    </dgm:pt>
    <dgm:pt modelId="{6C82733F-BDD8-467D-BC65-182C3A28F064}" type="pres">
      <dgm:prSet presAssocID="{3D15B232-F8A5-461B-864F-CE890E6E74FC}" presName="rootText" presStyleLbl="node2" presStyleIdx="1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D4B281-A3DB-4746-AFF1-3CA076DD932D}" type="pres">
      <dgm:prSet presAssocID="{3D15B232-F8A5-461B-864F-CE890E6E74FC}" presName="rootConnector" presStyleLbl="node2" presStyleIdx="1" presStyleCnt="6"/>
      <dgm:spPr/>
      <dgm:t>
        <a:bodyPr/>
        <a:lstStyle/>
        <a:p>
          <a:endParaRPr lang="en-US"/>
        </a:p>
      </dgm:t>
    </dgm:pt>
    <dgm:pt modelId="{E4AF4EEC-3DCB-4885-88BC-0D7C29D7A2D5}" type="pres">
      <dgm:prSet presAssocID="{3D15B232-F8A5-461B-864F-CE890E6E74FC}" presName="hierChild4" presStyleCnt="0"/>
      <dgm:spPr/>
    </dgm:pt>
    <dgm:pt modelId="{663FA283-2772-49E8-A1F8-F5EF45E2A0E5}" type="pres">
      <dgm:prSet presAssocID="{3D15B232-F8A5-461B-864F-CE890E6E74FC}" presName="hierChild5" presStyleCnt="0"/>
      <dgm:spPr/>
    </dgm:pt>
    <dgm:pt modelId="{6ED6B72F-A076-4693-A345-9C28EB489BDC}" type="pres">
      <dgm:prSet presAssocID="{9514E435-62D2-4468-8BB7-92323982EE6D}" presName="Name37" presStyleLbl="parChTrans1D2" presStyleIdx="2" presStyleCnt="6"/>
      <dgm:spPr/>
      <dgm:t>
        <a:bodyPr/>
        <a:lstStyle/>
        <a:p>
          <a:endParaRPr lang="en-US"/>
        </a:p>
      </dgm:t>
    </dgm:pt>
    <dgm:pt modelId="{B0009FA2-19DD-4EA5-8723-6D8D0C311351}" type="pres">
      <dgm:prSet presAssocID="{EEC56EAF-64B7-4D9E-9638-9BBE8293F16D}" presName="hierRoot2" presStyleCnt="0">
        <dgm:presLayoutVars>
          <dgm:hierBranch val="init"/>
        </dgm:presLayoutVars>
      </dgm:prSet>
      <dgm:spPr/>
    </dgm:pt>
    <dgm:pt modelId="{AA5D4E07-D834-41C7-9544-5D5E246D67B2}" type="pres">
      <dgm:prSet presAssocID="{EEC56EAF-64B7-4D9E-9638-9BBE8293F16D}" presName="rootComposite" presStyleCnt="0"/>
      <dgm:spPr/>
    </dgm:pt>
    <dgm:pt modelId="{985CDD9A-9EFB-4A4B-88BF-E6458ABA8D69}" type="pres">
      <dgm:prSet presAssocID="{EEC56EAF-64B7-4D9E-9638-9BBE8293F16D}" presName="rootText" presStyleLbl="node2" presStyleIdx="2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2226E2F-BF82-46E5-93AD-338792606D3F}" type="pres">
      <dgm:prSet presAssocID="{EEC56EAF-64B7-4D9E-9638-9BBE8293F16D}" presName="rootConnector" presStyleLbl="node2" presStyleIdx="2" presStyleCnt="6"/>
      <dgm:spPr/>
      <dgm:t>
        <a:bodyPr/>
        <a:lstStyle/>
        <a:p>
          <a:endParaRPr lang="en-US"/>
        </a:p>
      </dgm:t>
    </dgm:pt>
    <dgm:pt modelId="{FA9D5FB7-BB04-4275-BC27-C646F776FB68}" type="pres">
      <dgm:prSet presAssocID="{EEC56EAF-64B7-4D9E-9638-9BBE8293F16D}" presName="hierChild4" presStyleCnt="0"/>
      <dgm:spPr/>
    </dgm:pt>
    <dgm:pt modelId="{2A3E80B8-7097-4620-B9F9-9B981596B631}" type="pres">
      <dgm:prSet presAssocID="{EEC56EAF-64B7-4D9E-9638-9BBE8293F16D}" presName="hierChild5" presStyleCnt="0"/>
      <dgm:spPr/>
    </dgm:pt>
    <dgm:pt modelId="{8C25D29D-3C72-45EC-ABB2-89F25DCBF0D5}" type="pres">
      <dgm:prSet presAssocID="{3FC8C3A5-A6BE-44EE-9D4E-F0C1C5900680}" presName="Name37" presStyleLbl="parChTrans1D2" presStyleIdx="3" presStyleCnt="6"/>
      <dgm:spPr/>
      <dgm:t>
        <a:bodyPr/>
        <a:lstStyle/>
        <a:p>
          <a:endParaRPr lang="en-US"/>
        </a:p>
      </dgm:t>
    </dgm:pt>
    <dgm:pt modelId="{9DC4831A-BE42-446B-957F-60A1FF20FE81}" type="pres">
      <dgm:prSet presAssocID="{1FB7BAE1-8BA7-4C5B-991B-C1E776754535}" presName="hierRoot2" presStyleCnt="0">
        <dgm:presLayoutVars>
          <dgm:hierBranch val="init"/>
        </dgm:presLayoutVars>
      </dgm:prSet>
      <dgm:spPr/>
    </dgm:pt>
    <dgm:pt modelId="{84805A46-DD23-4D72-8543-F4B9587EA204}" type="pres">
      <dgm:prSet presAssocID="{1FB7BAE1-8BA7-4C5B-991B-C1E776754535}" presName="rootComposite" presStyleCnt="0"/>
      <dgm:spPr/>
    </dgm:pt>
    <dgm:pt modelId="{30AE76F5-BDF4-4580-B4CF-FBEC8B3151BC}" type="pres">
      <dgm:prSet presAssocID="{1FB7BAE1-8BA7-4C5B-991B-C1E776754535}" presName="rootText" presStyleLbl="node2" presStyleIdx="3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83602DE-88C6-4FD3-A663-A4854591C1B7}" type="pres">
      <dgm:prSet presAssocID="{1FB7BAE1-8BA7-4C5B-991B-C1E776754535}" presName="rootConnector" presStyleLbl="node2" presStyleIdx="3" presStyleCnt="6"/>
      <dgm:spPr/>
      <dgm:t>
        <a:bodyPr/>
        <a:lstStyle/>
        <a:p>
          <a:endParaRPr lang="en-US"/>
        </a:p>
      </dgm:t>
    </dgm:pt>
    <dgm:pt modelId="{8C78C757-B7C8-437E-9ADF-19CB5D20B784}" type="pres">
      <dgm:prSet presAssocID="{1FB7BAE1-8BA7-4C5B-991B-C1E776754535}" presName="hierChild4" presStyleCnt="0"/>
      <dgm:spPr/>
    </dgm:pt>
    <dgm:pt modelId="{67E6E90F-2D7C-4C8E-A28A-D5E2E764890E}" type="pres">
      <dgm:prSet presAssocID="{1FB7BAE1-8BA7-4C5B-991B-C1E776754535}" presName="hierChild5" presStyleCnt="0"/>
      <dgm:spPr/>
    </dgm:pt>
    <dgm:pt modelId="{63008B6D-541C-406A-9597-817E6D40D34C}" type="pres">
      <dgm:prSet presAssocID="{86B4DA0D-EFBC-4476-82FC-7C440CECFF4D}" presName="Name37" presStyleLbl="parChTrans1D2" presStyleIdx="4" presStyleCnt="6"/>
      <dgm:spPr/>
      <dgm:t>
        <a:bodyPr/>
        <a:lstStyle/>
        <a:p>
          <a:endParaRPr lang="en-US"/>
        </a:p>
      </dgm:t>
    </dgm:pt>
    <dgm:pt modelId="{6861CEC8-3755-4874-9FF2-CF7ECCEF5C63}" type="pres">
      <dgm:prSet presAssocID="{79695190-0F08-4C94-8FCF-931569FB7E2F}" presName="hierRoot2" presStyleCnt="0">
        <dgm:presLayoutVars>
          <dgm:hierBranch val="init"/>
        </dgm:presLayoutVars>
      </dgm:prSet>
      <dgm:spPr/>
    </dgm:pt>
    <dgm:pt modelId="{1C01C24D-C0C8-4E13-938D-EEB5C87E7C5C}" type="pres">
      <dgm:prSet presAssocID="{79695190-0F08-4C94-8FCF-931569FB7E2F}" presName="rootComposite" presStyleCnt="0"/>
      <dgm:spPr/>
    </dgm:pt>
    <dgm:pt modelId="{A5F0A56D-3FC9-4BE3-BDA9-2D0EE698F13E}" type="pres">
      <dgm:prSet presAssocID="{79695190-0F08-4C94-8FCF-931569FB7E2F}" presName="rootText" presStyleLbl="node2" presStyleIdx="4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2B82F57-59BB-41A2-9C2B-E51726733DD0}" type="pres">
      <dgm:prSet presAssocID="{79695190-0F08-4C94-8FCF-931569FB7E2F}" presName="rootConnector" presStyleLbl="node2" presStyleIdx="4" presStyleCnt="6"/>
      <dgm:spPr/>
      <dgm:t>
        <a:bodyPr/>
        <a:lstStyle/>
        <a:p>
          <a:endParaRPr lang="en-US"/>
        </a:p>
      </dgm:t>
    </dgm:pt>
    <dgm:pt modelId="{AE4DDE4C-1E54-48AD-90EC-87C758ED379F}" type="pres">
      <dgm:prSet presAssocID="{79695190-0F08-4C94-8FCF-931569FB7E2F}" presName="hierChild4" presStyleCnt="0"/>
      <dgm:spPr/>
    </dgm:pt>
    <dgm:pt modelId="{51DFC18C-338B-42A7-92BD-7E6C8B8F66B3}" type="pres">
      <dgm:prSet presAssocID="{79695190-0F08-4C94-8FCF-931569FB7E2F}" presName="hierChild5" presStyleCnt="0"/>
      <dgm:spPr/>
    </dgm:pt>
    <dgm:pt modelId="{5F65D96C-C5ED-409B-B720-2010CD906748}" type="pres">
      <dgm:prSet presAssocID="{27357568-DFB8-44EA-BDA9-268EF9E34B7A}" presName="Name37" presStyleLbl="parChTrans1D2" presStyleIdx="5" presStyleCnt="6"/>
      <dgm:spPr/>
      <dgm:t>
        <a:bodyPr/>
        <a:lstStyle/>
        <a:p>
          <a:endParaRPr lang="en-US"/>
        </a:p>
      </dgm:t>
    </dgm:pt>
    <dgm:pt modelId="{0E29BF85-B21C-44A8-B321-9C109D3B18ED}" type="pres">
      <dgm:prSet presAssocID="{9EC71A0B-BD88-4342-94A7-20DFA04F85C0}" presName="hierRoot2" presStyleCnt="0">
        <dgm:presLayoutVars>
          <dgm:hierBranch val="init"/>
        </dgm:presLayoutVars>
      </dgm:prSet>
      <dgm:spPr/>
    </dgm:pt>
    <dgm:pt modelId="{206EEBA6-5B8C-4504-A203-1A01A8CC9DDD}" type="pres">
      <dgm:prSet presAssocID="{9EC71A0B-BD88-4342-94A7-20DFA04F85C0}" presName="rootComposite" presStyleCnt="0"/>
      <dgm:spPr/>
    </dgm:pt>
    <dgm:pt modelId="{F3FE9340-7DFD-4016-A46B-CBE45C48C7B1}" type="pres">
      <dgm:prSet presAssocID="{9EC71A0B-BD88-4342-94A7-20DFA04F85C0}" presName="rootText" presStyleLbl="node2" presStyleIdx="5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AECAD7C-1DEA-4483-9DD7-A914E05935EE}" type="pres">
      <dgm:prSet presAssocID="{9EC71A0B-BD88-4342-94A7-20DFA04F85C0}" presName="rootConnector" presStyleLbl="node2" presStyleIdx="5" presStyleCnt="6"/>
      <dgm:spPr/>
      <dgm:t>
        <a:bodyPr/>
        <a:lstStyle/>
        <a:p>
          <a:endParaRPr lang="en-US"/>
        </a:p>
      </dgm:t>
    </dgm:pt>
    <dgm:pt modelId="{A54FAD17-7C24-4CDE-8C74-F18F7076670F}" type="pres">
      <dgm:prSet presAssocID="{9EC71A0B-BD88-4342-94A7-20DFA04F85C0}" presName="hierChild4" presStyleCnt="0"/>
      <dgm:spPr/>
    </dgm:pt>
    <dgm:pt modelId="{6239B861-7A02-403F-B2BA-EC03AF5BA639}" type="pres">
      <dgm:prSet presAssocID="{9EC71A0B-BD88-4342-94A7-20DFA04F85C0}" presName="hierChild5" presStyleCnt="0"/>
      <dgm:spPr/>
    </dgm:pt>
    <dgm:pt modelId="{83C5E082-3723-4D4F-BA5F-56760E10F923}" type="pres">
      <dgm:prSet presAssocID="{AEFD027D-E8BD-440A-835C-F81E6C2A86A1}" presName="hierChild3" presStyleCnt="0"/>
      <dgm:spPr/>
    </dgm:pt>
  </dgm:ptLst>
  <dgm:cxnLst>
    <dgm:cxn modelId="{0DF9DBB7-4E31-4F7A-A86A-79ABF6DE69E6}" type="presOf" srcId="{EEC56EAF-64B7-4D9E-9638-9BBE8293F16D}" destId="{985CDD9A-9EFB-4A4B-88BF-E6458ABA8D69}" srcOrd="0" destOrd="0" presId="urn:microsoft.com/office/officeart/2005/8/layout/orgChart1"/>
    <dgm:cxn modelId="{2DD1AA84-D3D5-431B-A1D1-274B37223FE4}" srcId="{03BDD3CB-7B37-4D3F-AAE7-10BBF91C8D31}" destId="{AEFD027D-E8BD-440A-835C-F81E6C2A86A1}" srcOrd="0" destOrd="0" parTransId="{1432CE8B-76D7-4057-A101-59555D0D95FF}" sibTransId="{AB19288F-3DEE-49E4-92B5-FB80DFA453B4}"/>
    <dgm:cxn modelId="{4CDCC685-8C34-4F86-B0A5-C4F0F9C0EB7C}" type="presOf" srcId="{9EC71A0B-BD88-4342-94A7-20DFA04F85C0}" destId="{2AECAD7C-1DEA-4483-9DD7-A914E05935EE}" srcOrd="1" destOrd="0" presId="urn:microsoft.com/office/officeart/2005/8/layout/orgChart1"/>
    <dgm:cxn modelId="{E9855C41-04FA-4B87-B794-41EA71F1F0E9}" type="presOf" srcId="{79695190-0F08-4C94-8FCF-931569FB7E2F}" destId="{A5F0A56D-3FC9-4BE3-BDA9-2D0EE698F13E}" srcOrd="0" destOrd="0" presId="urn:microsoft.com/office/officeart/2005/8/layout/orgChart1"/>
    <dgm:cxn modelId="{3CCC5D6A-1463-4C49-8775-C7DFB6DF03B5}" type="presOf" srcId="{86B4DA0D-EFBC-4476-82FC-7C440CECFF4D}" destId="{63008B6D-541C-406A-9597-817E6D40D34C}" srcOrd="0" destOrd="0" presId="urn:microsoft.com/office/officeart/2005/8/layout/orgChart1"/>
    <dgm:cxn modelId="{05CDDC1F-9470-478D-B471-F4A8AB8AF6C3}" type="presOf" srcId="{27357568-DFB8-44EA-BDA9-268EF9E34B7A}" destId="{5F65D96C-C5ED-409B-B720-2010CD906748}" srcOrd="0" destOrd="0" presId="urn:microsoft.com/office/officeart/2005/8/layout/orgChart1"/>
    <dgm:cxn modelId="{6DC0BC2C-8EF7-4B45-98EA-1750E3DB1FA4}" srcId="{AEFD027D-E8BD-440A-835C-F81E6C2A86A1}" destId="{3D15B232-F8A5-461B-864F-CE890E6E74FC}" srcOrd="1" destOrd="0" parTransId="{FA0CF7B3-2BA5-4E38-8E0B-CC56FC21A0D8}" sibTransId="{12ECF7C5-0153-495E-9A13-4E6B966AAD1E}"/>
    <dgm:cxn modelId="{B5B188A6-FBCC-491C-8B16-BA5F0F360397}" type="presOf" srcId="{AEFD027D-E8BD-440A-835C-F81E6C2A86A1}" destId="{A9A2A288-50E8-4BBF-A8EB-5366B0319584}" srcOrd="1" destOrd="0" presId="urn:microsoft.com/office/officeart/2005/8/layout/orgChart1"/>
    <dgm:cxn modelId="{63382998-9C7E-4F82-B8F0-3D0B01DF42F4}" srcId="{AEFD027D-E8BD-440A-835C-F81E6C2A86A1}" destId="{1FB7BAE1-8BA7-4C5B-991B-C1E776754535}" srcOrd="3" destOrd="0" parTransId="{3FC8C3A5-A6BE-44EE-9D4E-F0C1C5900680}" sibTransId="{4820B8A2-AD3C-4985-ABA1-74E49BFBE46C}"/>
    <dgm:cxn modelId="{387D4DA0-39C2-42AB-8198-9B99FFD8D6BE}" type="presOf" srcId="{31363E88-6E76-4AA8-8727-377817E3BD01}" destId="{A633D199-2052-4173-9D48-D3662AC33BD0}" srcOrd="1" destOrd="0" presId="urn:microsoft.com/office/officeart/2005/8/layout/orgChart1"/>
    <dgm:cxn modelId="{4F9EF936-B21B-473C-8D3A-785EC565CA36}" type="presOf" srcId="{03BDD3CB-7B37-4D3F-AAE7-10BBF91C8D31}" destId="{90D28CE2-DFDF-4102-9146-C2984A8C277C}" srcOrd="0" destOrd="0" presId="urn:microsoft.com/office/officeart/2005/8/layout/orgChart1"/>
    <dgm:cxn modelId="{2E0B15DD-DC85-4AE0-8D71-BFF265FFAE0C}" type="presOf" srcId="{FA0CF7B3-2BA5-4E38-8E0B-CC56FC21A0D8}" destId="{2618C31A-309B-4E65-BEF2-C910584DBFA4}" srcOrd="0" destOrd="0" presId="urn:microsoft.com/office/officeart/2005/8/layout/orgChart1"/>
    <dgm:cxn modelId="{E69AE51E-64F4-4559-90C7-8F7B46CF09FC}" type="presOf" srcId="{1FB7BAE1-8BA7-4C5B-991B-C1E776754535}" destId="{30AE76F5-BDF4-4580-B4CF-FBEC8B3151BC}" srcOrd="0" destOrd="0" presId="urn:microsoft.com/office/officeart/2005/8/layout/orgChart1"/>
    <dgm:cxn modelId="{83CCB1E2-D26C-406A-9ED0-7486A018D5E0}" srcId="{AEFD027D-E8BD-440A-835C-F81E6C2A86A1}" destId="{9EC71A0B-BD88-4342-94A7-20DFA04F85C0}" srcOrd="5" destOrd="0" parTransId="{27357568-DFB8-44EA-BDA9-268EF9E34B7A}" sibTransId="{8F1F8E4A-0B4B-4B7F-AFC4-0B2B411A00EE}"/>
    <dgm:cxn modelId="{09BEF66C-CF29-4DB0-9EDF-7CE515CC7FD9}" type="presOf" srcId="{3D15B232-F8A5-461B-864F-CE890E6E74FC}" destId="{6C82733F-BDD8-467D-BC65-182C3A28F064}" srcOrd="0" destOrd="0" presId="urn:microsoft.com/office/officeart/2005/8/layout/orgChart1"/>
    <dgm:cxn modelId="{48B8ABA2-0034-4666-BDC8-8DEE9E0B7AFE}" type="presOf" srcId="{EEC56EAF-64B7-4D9E-9638-9BBE8293F16D}" destId="{02226E2F-BF82-46E5-93AD-338792606D3F}" srcOrd="1" destOrd="0" presId="urn:microsoft.com/office/officeart/2005/8/layout/orgChart1"/>
    <dgm:cxn modelId="{2DB36D2C-4036-4730-98B1-54FB20B9CB9C}" type="presOf" srcId="{79A8C841-245F-456F-9208-47753C6E3BB1}" destId="{C1DCC0D1-6448-4F33-9A30-9A0797C70022}" srcOrd="0" destOrd="0" presId="urn:microsoft.com/office/officeart/2005/8/layout/orgChart1"/>
    <dgm:cxn modelId="{EBB4754E-17FC-4058-AE41-A56993F30F6A}" srcId="{AEFD027D-E8BD-440A-835C-F81E6C2A86A1}" destId="{79695190-0F08-4C94-8FCF-931569FB7E2F}" srcOrd="4" destOrd="0" parTransId="{86B4DA0D-EFBC-4476-82FC-7C440CECFF4D}" sibTransId="{D1C74BFC-517F-46A0-ACEE-C0CFD38258FE}"/>
    <dgm:cxn modelId="{86DA6937-1654-42A1-BA22-995C2A43FF13}" type="presOf" srcId="{9EC71A0B-BD88-4342-94A7-20DFA04F85C0}" destId="{F3FE9340-7DFD-4016-A46B-CBE45C48C7B1}" srcOrd="0" destOrd="0" presId="urn:microsoft.com/office/officeart/2005/8/layout/orgChart1"/>
    <dgm:cxn modelId="{BC8DFB9E-9DA5-40D4-BD88-D05F26F82683}" type="presOf" srcId="{3FC8C3A5-A6BE-44EE-9D4E-F0C1C5900680}" destId="{8C25D29D-3C72-45EC-ABB2-89F25DCBF0D5}" srcOrd="0" destOrd="0" presId="urn:microsoft.com/office/officeart/2005/8/layout/orgChart1"/>
    <dgm:cxn modelId="{3AEEEF36-C502-4357-BB9B-A3EF10E4115C}" type="presOf" srcId="{AEFD027D-E8BD-440A-835C-F81E6C2A86A1}" destId="{B54CA3AC-EB82-4E8B-8DD1-86AE71197AD9}" srcOrd="0" destOrd="0" presId="urn:microsoft.com/office/officeart/2005/8/layout/orgChart1"/>
    <dgm:cxn modelId="{09CCB490-A593-4B46-A768-1D643E54A9F7}" srcId="{AEFD027D-E8BD-440A-835C-F81E6C2A86A1}" destId="{31363E88-6E76-4AA8-8727-377817E3BD01}" srcOrd="0" destOrd="0" parTransId="{79A8C841-245F-456F-9208-47753C6E3BB1}" sibTransId="{41F79796-51C8-4916-B12B-31655AFC8864}"/>
    <dgm:cxn modelId="{D3E9890C-B8D4-4894-957F-76FBF51665DE}" type="presOf" srcId="{1FB7BAE1-8BA7-4C5B-991B-C1E776754535}" destId="{083602DE-88C6-4FD3-A663-A4854591C1B7}" srcOrd="1" destOrd="0" presId="urn:microsoft.com/office/officeart/2005/8/layout/orgChart1"/>
    <dgm:cxn modelId="{AD66D902-E16C-4654-A9FC-F10C24F4DA91}" type="presOf" srcId="{9514E435-62D2-4468-8BB7-92323982EE6D}" destId="{6ED6B72F-A076-4693-A345-9C28EB489BDC}" srcOrd="0" destOrd="0" presId="urn:microsoft.com/office/officeart/2005/8/layout/orgChart1"/>
    <dgm:cxn modelId="{DB5C772E-E6E5-4316-8C41-EC825FB37F49}" srcId="{AEFD027D-E8BD-440A-835C-F81E6C2A86A1}" destId="{EEC56EAF-64B7-4D9E-9638-9BBE8293F16D}" srcOrd="2" destOrd="0" parTransId="{9514E435-62D2-4468-8BB7-92323982EE6D}" sibTransId="{89523132-9687-41D0-93D6-7BA651314CA8}"/>
    <dgm:cxn modelId="{AAA777E6-32D9-4434-BDEE-E37BC6B68F35}" type="presOf" srcId="{31363E88-6E76-4AA8-8727-377817E3BD01}" destId="{2D272480-3B21-480B-94A3-1A569F3799DF}" srcOrd="0" destOrd="0" presId="urn:microsoft.com/office/officeart/2005/8/layout/orgChart1"/>
    <dgm:cxn modelId="{62CE619B-870B-4F1E-BAD8-4391906FA93A}" type="presOf" srcId="{79695190-0F08-4C94-8FCF-931569FB7E2F}" destId="{62B82F57-59BB-41A2-9C2B-E51726733DD0}" srcOrd="1" destOrd="0" presId="urn:microsoft.com/office/officeart/2005/8/layout/orgChart1"/>
    <dgm:cxn modelId="{19CF23F8-B6BA-4D66-9C32-0A043076D201}" type="presOf" srcId="{3D15B232-F8A5-461B-864F-CE890E6E74FC}" destId="{B3D4B281-A3DB-4746-AFF1-3CA076DD932D}" srcOrd="1" destOrd="0" presId="urn:microsoft.com/office/officeart/2005/8/layout/orgChart1"/>
    <dgm:cxn modelId="{FA508A79-82CC-4ECB-B0B6-1EC93505F3A4}" type="presParOf" srcId="{90D28CE2-DFDF-4102-9146-C2984A8C277C}" destId="{8E5E420F-40D0-415E-B164-C1E26D2CD36F}" srcOrd="0" destOrd="0" presId="urn:microsoft.com/office/officeart/2005/8/layout/orgChart1"/>
    <dgm:cxn modelId="{7F43A4AA-F27C-4D72-81C6-7BDEA8C38B99}" type="presParOf" srcId="{8E5E420F-40D0-415E-B164-C1E26D2CD36F}" destId="{A3A28BFB-23C7-4000-9059-B5DAFD2E63F1}" srcOrd="0" destOrd="0" presId="urn:microsoft.com/office/officeart/2005/8/layout/orgChart1"/>
    <dgm:cxn modelId="{0E8CA4D4-8D1B-41D9-8387-63A383D933D4}" type="presParOf" srcId="{A3A28BFB-23C7-4000-9059-B5DAFD2E63F1}" destId="{B54CA3AC-EB82-4E8B-8DD1-86AE71197AD9}" srcOrd="0" destOrd="0" presId="urn:microsoft.com/office/officeart/2005/8/layout/orgChart1"/>
    <dgm:cxn modelId="{15BD7C16-926C-482A-B655-31AE9D96FE72}" type="presParOf" srcId="{A3A28BFB-23C7-4000-9059-B5DAFD2E63F1}" destId="{A9A2A288-50E8-4BBF-A8EB-5366B0319584}" srcOrd="1" destOrd="0" presId="urn:microsoft.com/office/officeart/2005/8/layout/orgChart1"/>
    <dgm:cxn modelId="{0F77A13F-6CA5-4794-9F48-4D2398131562}" type="presParOf" srcId="{8E5E420F-40D0-415E-B164-C1E26D2CD36F}" destId="{93C2D0EA-492F-46EC-A974-1259692AAA7A}" srcOrd="1" destOrd="0" presId="urn:microsoft.com/office/officeart/2005/8/layout/orgChart1"/>
    <dgm:cxn modelId="{DE828346-C39D-4CB8-86FB-7E6E36E2213A}" type="presParOf" srcId="{93C2D0EA-492F-46EC-A974-1259692AAA7A}" destId="{C1DCC0D1-6448-4F33-9A30-9A0797C70022}" srcOrd="0" destOrd="0" presId="urn:microsoft.com/office/officeart/2005/8/layout/orgChart1"/>
    <dgm:cxn modelId="{94DF6229-097E-45CA-9A6E-61C51E96C486}" type="presParOf" srcId="{93C2D0EA-492F-46EC-A974-1259692AAA7A}" destId="{21106F03-F554-4C5A-B0DF-52266E1D92CD}" srcOrd="1" destOrd="0" presId="urn:microsoft.com/office/officeart/2005/8/layout/orgChart1"/>
    <dgm:cxn modelId="{0BCB492F-5622-4FB0-8679-D2831EBD1411}" type="presParOf" srcId="{21106F03-F554-4C5A-B0DF-52266E1D92CD}" destId="{B72BD9B2-55D0-4CDD-8A08-43C4271A782A}" srcOrd="0" destOrd="0" presId="urn:microsoft.com/office/officeart/2005/8/layout/orgChart1"/>
    <dgm:cxn modelId="{268B7D42-D9D6-4FA4-B08A-1BEBB611FDC6}" type="presParOf" srcId="{B72BD9B2-55D0-4CDD-8A08-43C4271A782A}" destId="{2D272480-3B21-480B-94A3-1A569F3799DF}" srcOrd="0" destOrd="0" presId="urn:microsoft.com/office/officeart/2005/8/layout/orgChart1"/>
    <dgm:cxn modelId="{938BD1D0-E270-4E3A-AC1C-0CD7E76E6F8A}" type="presParOf" srcId="{B72BD9B2-55D0-4CDD-8A08-43C4271A782A}" destId="{A633D199-2052-4173-9D48-D3662AC33BD0}" srcOrd="1" destOrd="0" presId="urn:microsoft.com/office/officeart/2005/8/layout/orgChart1"/>
    <dgm:cxn modelId="{F944B53C-0F04-4B6A-901B-4CF31D499B2A}" type="presParOf" srcId="{21106F03-F554-4C5A-B0DF-52266E1D92CD}" destId="{D0D06725-D6E8-4ED6-A72E-270BCC934919}" srcOrd="1" destOrd="0" presId="urn:microsoft.com/office/officeart/2005/8/layout/orgChart1"/>
    <dgm:cxn modelId="{75C45E57-2207-4E5D-B278-DA7852CE1BB5}" type="presParOf" srcId="{21106F03-F554-4C5A-B0DF-52266E1D92CD}" destId="{189E9676-C053-44E3-B887-0D565FFD7863}" srcOrd="2" destOrd="0" presId="urn:microsoft.com/office/officeart/2005/8/layout/orgChart1"/>
    <dgm:cxn modelId="{609A3AB6-FF5B-49F9-8F2D-15C55A0D88A0}" type="presParOf" srcId="{93C2D0EA-492F-46EC-A974-1259692AAA7A}" destId="{2618C31A-309B-4E65-BEF2-C910584DBFA4}" srcOrd="2" destOrd="0" presId="urn:microsoft.com/office/officeart/2005/8/layout/orgChart1"/>
    <dgm:cxn modelId="{3DCA4B2E-D332-4E74-A84E-DA3A746451F3}" type="presParOf" srcId="{93C2D0EA-492F-46EC-A974-1259692AAA7A}" destId="{B1918C40-5C82-4B91-A2B4-29CDF71B94FF}" srcOrd="3" destOrd="0" presId="urn:microsoft.com/office/officeart/2005/8/layout/orgChart1"/>
    <dgm:cxn modelId="{03FC579B-7935-445E-AFDE-964077C43182}" type="presParOf" srcId="{B1918C40-5C82-4B91-A2B4-29CDF71B94FF}" destId="{002AF15B-6964-4BAA-9C3B-7EBAC486ECF1}" srcOrd="0" destOrd="0" presId="urn:microsoft.com/office/officeart/2005/8/layout/orgChart1"/>
    <dgm:cxn modelId="{1A44FC0E-17B9-40DC-957B-71A81035866E}" type="presParOf" srcId="{002AF15B-6964-4BAA-9C3B-7EBAC486ECF1}" destId="{6C82733F-BDD8-467D-BC65-182C3A28F064}" srcOrd="0" destOrd="0" presId="urn:microsoft.com/office/officeart/2005/8/layout/orgChart1"/>
    <dgm:cxn modelId="{3E6005CF-68CD-4B43-8DCF-808F01861564}" type="presParOf" srcId="{002AF15B-6964-4BAA-9C3B-7EBAC486ECF1}" destId="{B3D4B281-A3DB-4746-AFF1-3CA076DD932D}" srcOrd="1" destOrd="0" presId="urn:microsoft.com/office/officeart/2005/8/layout/orgChart1"/>
    <dgm:cxn modelId="{D2487779-8416-41DD-AB25-3D59BAFBF1EF}" type="presParOf" srcId="{B1918C40-5C82-4B91-A2B4-29CDF71B94FF}" destId="{E4AF4EEC-3DCB-4885-88BC-0D7C29D7A2D5}" srcOrd="1" destOrd="0" presId="urn:microsoft.com/office/officeart/2005/8/layout/orgChart1"/>
    <dgm:cxn modelId="{D01D6C93-4B87-44B2-B109-0A971BF27842}" type="presParOf" srcId="{B1918C40-5C82-4B91-A2B4-29CDF71B94FF}" destId="{663FA283-2772-49E8-A1F8-F5EF45E2A0E5}" srcOrd="2" destOrd="0" presId="urn:microsoft.com/office/officeart/2005/8/layout/orgChart1"/>
    <dgm:cxn modelId="{EC5DE67C-716F-4542-8D2B-FB1A41F7F34E}" type="presParOf" srcId="{93C2D0EA-492F-46EC-A974-1259692AAA7A}" destId="{6ED6B72F-A076-4693-A345-9C28EB489BDC}" srcOrd="4" destOrd="0" presId="urn:microsoft.com/office/officeart/2005/8/layout/orgChart1"/>
    <dgm:cxn modelId="{7D4175D4-4FD4-4094-94FC-6AB44B39850F}" type="presParOf" srcId="{93C2D0EA-492F-46EC-A974-1259692AAA7A}" destId="{B0009FA2-19DD-4EA5-8723-6D8D0C311351}" srcOrd="5" destOrd="0" presId="urn:microsoft.com/office/officeart/2005/8/layout/orgChart1"/>
    <dgm:cxn modelId="{1292F8C7-4BAD-41A9-828A-CA99BA07616E}" type="presParOf" srcId="{B0009FA2-19DD-4EA5-8723-6D8D0C311351}" destId="{AA5D4E07-D834-41C7-9544-5D5E246D67B2}" srcOrd="0" destOrd="0" presId="urn:microsoft.com/office/officeart/2005/8/layout/orgChart1"/>
    <dgm:cxn modelId="{2B7385DE-C4C3-43B7-B45F-E1C497C13887}" type="presParOf" srcId="{AA5D4E07-D834-41C7-9544-5D5E246D67B2}" destId="{985CDD9A-9EFB-4A4B-88BF-E6458ABA8D69}" srcOrd="0" destOrd="0" presId="urn:microsoft.com/office/officeart/2005/8/layout/orgChart1"/>
    <dgm:cxn modelId="{29F411EA-B727-4BEF-BCD2-E25E8099E04C}" type="presParOf" srcId="{AA5D4E07-D834-41C7-9544-5D5E246D67B2}" destId="{02226E2F-BF82-46E5-93AD-338792606D3F}" srcOrd="1" destOrd="0" presId="urn:microsoft.com/office/officeart/2005/8/layout/orgChart1"/>
    <dgm:cxn modelId="{F8F5483A-A961-488F-9CAE-E646AF187F2F}" type="presParOf" srcId="{B0009FA2-19DD-4EA5-8723-6D8D0C311351}" destId="{FA9D5FB7-BB04-4275-BC27-C646F776FB68}" srcOrd="1" destOrd="0" presId="urn:microsoft.com/office/officeart/2005/8/layout/orgChart1"/>
    <dgm:cxn modelId="{61B5A701-22E8-4AF2-B3C1-8F0812D00781}" type="presParOf" srcId="{B0009FA2-19DD-4EA5-8723-6D8D0C311351}" destId="{2A3E80B8-7097-4620-B9F9-9B981596B631}" srcOrd="2" destOrd="0" presId="urn:microsoft.com/office/officeart/2005/8/layout/orgChart1"/>
    <dgm:cxn modelId="{89830311-E807-4DF8-B3B8-12501B21731B}" type="presParOf" srcId="{93C2D0EA-492F-46EC-A974-1259692AAA7A}" destId="{8C25D29D-3C72-45EC-ABB2-89F25DCBF0D5}" srcOrd="6" destOrd="0" presId="urn:microsoft.com/office/officeart/2005/8/layout/orgChart1"/>
    <dgm:cxn modelId="{41D97B84-C8B7-43ED-8F62-896E0DABBCFB}" type="presParOf" srcId="{93C2D0EA-492F-46EC-A974-1259692AAA7A}" destId="{9DC4831A-BE42-446B-957F-60A1FF20FE81}" srcOrd="7" destOrd="0" presId="urn:microsoft.com/office/officeart/2005/8/layout/orgChart1"/>
    <dgm:cxn modelId="{A5D41072-01CD-4B7B-8C4D-F69241B5E987}" type="presParOf" srcId="{9DC4831A-BE42-446B-957F-60A1FF20FE81}" destId="{84805A46-DD23-4D72-8543-F4B9587EA204}" srcOrd="0" destOrd="0" presId="urn:microsoft.com/office/officeart/2005/8/layout/orgChart1"/>
    <dgm:cxn modelId="{E3620318-EC91-4DD3-9D39-C23D40B149AD}" type="presParOf" srcId="{84805A46-DD23-4D72-8543-F4B9587EA204}" destId="{30AE76F5-BDF4-4580-B4CF-FBEC8B3151BC}" srcOrd="0" destOrd="0" presId="urn:microsoft.com/office/officeart/2005/8/layout/orgChart1"/>
    <dgm:cxn modelId="{3C9D079E-B027-499E-96F6-0AB3921C5774}" type="presParOf" srcId="{84805A46-DD23-4D72-8543-F4B9587EA204}" destId="{083602DE-88C6-4FD3-A663-A4854591C1B7}" srcOrd="1" destOrd="0" presId="urn:microsoft.com/office/officeart/2005/8/layout/orgChart1"/>
    <dgm:cxn modelId="{3A081676-D52F-4AB2-9BE3-5DB504A31F6F}" type="presParOf" srcId="{9DC4831A-BE42-446B-957F-60A1FF20FE81}" destId="{8C78C757-B7C8-437E-9ADF-19CB5D20B784}" srcOrd="1" destOrd="0" presId="urn:microsoft.com/office/officeart/2005/8/layout/orgChart1"/>
    <dgm:cxn modelId="{F194A1F6-EC2F-48EA-A175-AE14DE788338}" type="presParOf" srcId="{9DC4831A-BE42-446B-957F-60A1FF20FE81}" destId="{67E6E90F-2D7C-4C8E-A28A-D5E2E764890E}" srcOrd="2" destOrd="0" presId="urn:microsoft.com/office/officeart/2005/8/layout/orgChart1"/>
    <dgm:cxn modelId="{45629636-3A8D-4508-9E83-53041EECC513}" type="presParOf" srcId="{93C2D0EA-492F-46EC-A974-1259692AAA7A}" destId="{63008B6D-541C-406A-9597-817E6D40D34C}" srcOrd="8" destOrd="0" presId="urn:microsoft.com/office/officeart/2005/8/layout/orgChart1"/>
    <dgm:cxn modelId="{830CA2D0-3504-46C3-9393-6E4C53C0944B}" type="presParOf" srcId="{93C2D0EA-492F-46EC-A974-1259692AAA7A}" destId="{6861CEC8-3755-4874-9FF2-CF7ECCEF5C63}" srcOrd="9" destOrd="0" presId="urn:microsoft.com/office/officeart/2005/8/layout/orgChart1"/>
    <dgm:cxn modelId="{A7B89334-4560-4208-B075-AB3770CD5C5E}" type="presParOf" srcId="{6861CEC8-3755-4874-9FF2-CF7ECCEF5C63}" destId="{1C01C24D-C0C8-4E13-938D-EEB5C87E7C5C}" srcOrd="0" destOrd="0" presId="urn:microsoft.com/office/officeart/2005/8/layout/orgChart1"/>
    <dgm:cxn modelId="{F523C911-5DD3-4BBC-9B3F-E58595301042}" type="presParOf" srcId="{1C01C24D-C0C8-4E13-938D-EEB5C87E7C5C}" destId="{A5F0A56D-3FC9-4BE3-BDA9-2D0EE698F13E}" srcOrd="0" destOrd="0" presId="urn:microsoft.com/office/officeart/2005/8/layout/orgChart1"/>
    <dgm:cxn modelId="{1D111AE5-D7A5-4ED3-B8EE-DD8C67B5443E}" type="presParOf" srcId="{1C01C24D-C0C8-4E13-938D-EEB5C87E7C5C}" destId="{62B82F57-59BB-41A2-9C2B-E51726733DD0}" srcOrd="1" destOrd="0" presId="urn:microsoft.com/office/officeart/2005/8/layout/orgChart1"/>
    <dgm:cxn modelId="{7C1736F7-30A9-43D0-B1FB-1CEDDA93E297}" type="presParOf" srcId="{6861CEC8-3755-4874-9FF2-CF7ECCEF5C63}" destId="{AE4DDE4C-1E54-48AD-90EC-87C758ED379F}" srcOrd="1" destOrd="0" presId="urn:microsoft.com/office/officeart/2005/8/layout/orgChart1"/>
    <dgm:cxn modelId="{0273FCDE-77E9-48D9-A450-E8B0303AFBB4}" type="presParOf" srcId="{6861CEC8-3755-4874-9FF2-CF7ECCEF5C63}" destId="{51DFC18C-338B-42A7-92BD-7E6C8B8F66B3}" srcOrd="2" destOrd="0" presId="urn:microsoft.com/office/officeart/2005/8/layout/orgChart1"/>
    <dgm:cxn modelId="{39BF7CA3-CCE4-4E80-865A-4A5293B6EFDC}" type="presParOf" srcId="{93C2D0EA-492F-46EC-A974-1259692AAA7A}" destId="{5F65D96C-C5ED-409B-B720-2010CD906748}" srcOrd="10" destOrd="0" presId="urn:microsoft.com/office/officeart/2005/8/layout/orgChart1"/>
    <dgm:cxn modelId="{F1F55190-0A28-4B34-998B-6C1BAC164043}" type="presParOf" srcId="{93C2D0EA-492F-46EC-A974-1259692AAA7A}" destId="{0E29BF85-B21C-44A8-B321-9C109D3B18ED}" srcOrd="11" destOrd="0" presId="urn:microsoft.com/office/officeart/2005/8/layout/orgChart1"/>
    <dgm:cxn modelId="{B2249F56-7201-4A67-A01C-31EE6026B5B6}" type="presParOf" srcId="{0E29BF85-B21C-44A8-B321-9C109D3B18ED}" destId="{206EEBA6-5B8C-4504-A203-1A01A8CC9DDD}" srcOrd="0" destOrd="0" presId="urn:microsoft.com/office/officeart/2005/8/layout/orgChart1"/>
    <dgm:cxn modelId="{41178159-9C13-40E9-AB55-F787580D7526}" type="presParOf" srcId="{206EEBA6-5B8C-4504-A203-1A01A8CC9DDD}" destId="{F3FE9340-7DFD-4016-A46B-CBE45C48C7B1}" srcOrd="0" destOrd="0" presId="urn:microsoft.com/office/officeart/2005/8/layout/orgChart1"/>
    <dgm:cxn modelId="{766EA86D-3617-4917-A3C4-36B25B3BB9CC}" type="presParOf" srcId="{206EEBA6-5B8C-4504-A203-1A01A8CC9DDD}" destId="{2AECAD7C-1DEA-4483-9DD7-A914E05935EE}" srcOrd="1" destOrd="0" presId="urn:microsoft.com/office/officeart/2005/8/layout/orgChart1"/>
    <dgm:cxn modelId="{F7CB8828-A2CF-47A4-8438-089DC92B6BA6}" type="presParOf" srcId="{0E29BF85-B21C-44A8-B321-9C109D3B18ED}" destId="{A54FAD17-7C24-4CDE-8C74-F18F7076670F}" srcOrd="1" destOrd="0" presId="urn:microsoft.com/office/officeart/2005/8/layout/orgChart1"/>
    <dgm:cxn modelId="{58C6A15F-0915-4050-AB2C-5FE9D9CA393C}" type="presParOf" srcId="{0E29BF85-B21C-44A8-B321-9C109D3B18ED}" destId="{6239B861-7A02-403F-B2BA-EC03AF5BA639}" srcOrd="2" destOrd="0" presId="urn:microsoft.com/office/officeart/2005/8/layout/orgChart1"/>
    <dgm:cxn modelId="{CFA330A3-3AE2-40CA-873A-E53CC3D3631C}" type="presParOf" srcId="{8E5E420F-40D0-415E-B164-C1E26D2CD36F}" destId="{83C5E082-3723-4D4F-BA5F-56760E10F923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F65D96C-C5ED-409B-B720-2010CD906748}">
      <dsp:nvSpPr>
        <dsp:cNvPr id="0" name=""/>
        <dsp:cNvSpPr/>
      </dsp:nvSpPr>
      <dsp:spPr>
        <a:xfrm>
          <a:off x="8962857" y="2812062"/>
          <a:ext cx="7686659" cy="5336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6809"/>
              </a:lnTo>
              <a:lnTo>
                <a:pt x="7686659" y="266809"/>
              </a:lnTo>
              <a:lnTo>
                <a:pt x="7686659" y="5336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008B6D-541C-406A-9597-817E6D40D34C}">
      <dsp:nvSpPr>
        <dsp:cNvPr id="0" name=""/>
        <dsp:cNvSpPr/>
      </dsp:nvSpPr>
      <dsp:spPr>
        <a:xfrm>
          <a:off x="8962857" y="2812062"/>
          <a:ext cx="4611995" cy="5336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6809"/>
              </a:lnTo>
              <a:lnTo>
                <a:pt x="4611995" y="266809"/>
              </a:lnTo>
              <a:lnTo>
                <a:pt x="4611995" y="5336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C25D29D-3C72-45EC-ABB2-89F25DCBF0D5}">
      <dsp:nvSpPr>
        <dsp:cNvPr id="0" name=""/>
        <dsp:cNvSpPr/>
      </dsp:nvSpPr>
      <dsp:spPr>
        <a:xfrm>
          <a:off x="8962857" y="2812062"/>
          <a:ext cx="1537331" cy="5336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6809"/>
              </a:lnTo>
              <a:lnTo>
                <a:pt x="1537331" y="266809"/>
              </a:lnTo>
              <a:lnTo>
                <a:pt x="1537331" y="5336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D6B72F-A076-4693-A345-9C28EB489BDC}">
      <dsp:nvSpPr>
        <dsp:cNvPr id="0" name=""/>
        <dsp:cNvSpPr/>
      </dsp:nvSpPr>
      <dsp:spPr>
        <a:xfrm>
          <a:off x="7425525" y="2812062"/>
          <a:ext cx="1537331" cy="533619"/>
        </a:xfrm>
        <a:custGeom>
          <a:avLst/>
          <a:gdLst/>
          <a:ahLst/>
          <a:cxnLst/>
          <a:rect l="0" t="0" r="0" b="0"/>
          <a:pathLst>
            <a:path>
              <a:moveTo>
                <a:pt x="1537331" y="0"/>
              </a:moveTo>
              <a:lnTo>
                <a:pt x="1537331" y="266809"/>
              </a:lnTo>
              <a:lnTo>
                <a:pt x="0" y="266809"/>
              </a:lnTo>
              <a:lnTo>
                <a:pt x="0" y="5336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18C31A-309B-4E65-BEF2-C910584DBFA4}">
      <dsp:nvSpPr>
        <dsp:cNvPr id="0" name=""/>
        <dsp:cNvSpPr/>
      </dsp:nvSpPr>
      <dsp:spPr>
        <a:xfrm>
          <a:off x="4350861" y="2812062"/>
          <a:ext cx="4611995" cy="533619"/>
        </a:xfrm>
        <a:custGeom>
          <a:avLst/>
          <a:gdLst/>
          <a:ahLst/>
          <a:cxnLst/>
          <a:rect l="0" t="0" r="0" b="0"/>
          <a:pathLst>
            <a:path>
              <a:moveTo>
                <a:pt x="4611995" y="0"/>
              </a:moveTo>
              <a:lnTo>
                <a:pt x="4611995" y="266809"/>
              </a:lnTo>
              <a:lnTo>
                <a:pt x="0" y="266809"/>
              </a:lnTo>
              <a:lnTo>
                <a:pt x="0" y="5336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DCC0D1-6448-4F33-9A30-9A0797C70022}">
      <dsp:nvSpPr>
        <dsp:cNvPr id="0" name=""/>
        <dsp:cNvSpPr/>
      </dsp:nvSpPr>
      <dsp:spPr>
        <a:xfrm>
          <a:off x="1276197" y="2812062"/>
          <a:ext cx="7686659" cy="533619"/>
        </a:xfrm>
        <a:custGeom>
          <a:avLst/>
          <a:gdLst/>
          <a:ahLst/>
          <a:cxnLst/>
          <a:rect l="0" t="0" r="0" b="0"/>
          <a:pathLst>
            <a:path>
              <a:moveTo>
                <a:pt x="7686659" y="0"/>
              </a:moveTo>
              <a:lnTo>
                <a:pt x="7686659" y="266809"/>
              </a:lnTo>
              <a:lnTo>
                <a:pt x="0" y="266809"/>
              </a:lnTo>
              <a:lnTo>
                <a:pt x="0" y="5336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54CA3AC-EB82-4E8B-8DD1-86AE71197AD9}">
      <dsp:nvSpPr>
        <dsp:cNvPr id="0" name=""/>
        <dsp:cNvSpPr/>
      </dsp:nvSpPr>
      <dsp:spPr>
        <a:xfrm>
          <a:off x="7692334" y="1541540"/>
          <a:ext cx="2541044" cy="127052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22225" tIns="22225" rIns="22225" bIns="22225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500" kern="1200"/>
            <a:t>Daruvarske toplice</a:t>
          </a:r>
          <a:endParaRPr lang="hr-HR" sz="3500" kern="1200"/>
        </a:p>
      </dsp:txBody>
      <dsp:txXfrm>
        <a:off x="7692334" y="1541540"/>
        <a:ext cx="2541044" cy="1270522"/>
      </dsp:txXfrm>
    </dsp:sp>
    <dsp:sp modelId="{2D272480-3B21-480B-94A3-1A569F3799DF}">
      <dsp:nvSpPr>
        <dsp:cNvPr id="0" name=""/>
        <dsp:cNvSpPr/>
      </dsp:nvSpPr>
      <dsp:spPr>
        <a:xfrm>
          <a:off x="5675" y="3345682"/>
          <a:ext cx="2541044" cy="127052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22225" tIns="22225" rIns="22225" bIns="22225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500" kern="1200"/>
            <a:t>Uprava</a:t>
          </a:r>
          <a:endParaRPr lang="hr-HR" sz="3500" kern="1200"/>
        </a:p>
      </dsp:txBody>
      <dsp:txXfrm>
        <a:off x="5675" y="3345682"/>
        <a:ext cx="2541044" cy="1270522"/>
      </dsp:txXfrm>
    </dsp:sp>
    <dsp:sp modelId="{6C82733F-BDD8-467D-BC65-182C3A28F064}">
      <dsp:nvSpPr>
        <dsp:cNvPr id="0" name=""/>
        <dsp:cNvSpPr/>
      </dsp:nvSpPr>
      <dsp:spPr>
        <a:xfrm>
          <a:off x="3080339" y="3345682"/>
          <a:ext cx="2541044" cy="127052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22225" tIns="22225" rIns="22225" bIns="22225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500" kern="1200"/>
            <a:t>Financije</a:t>
          </a:r>
          <a:endParaRPr lang="hr-HR" sz="3500" kern="1200"/>
        </a:p>
      </dsp:txBody>
      <dsp:txXfrm>
        <a:off x="3080339" y="3345682"/>
        <a:ext cx="2541044" cy="1270522"/>
      </dsp:txXfrm>
    </dsp:sp>
    <dsp:sp modelId="{985CDD9A-9EFB-4A4B-88BF-E6458ABA8D69}">
      <dsp:nvSpPr>
        <dsp:cNvPr id="0" name=""/>
        <dsp:cNvSpPr/>
      </dsp:nvSpPr>
      <dsp:spPr>
        <a:xfrm>
          <a:off x="6155002" y="3345682"/>
          <a:ext cx="2541044" cy="127052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22225" tIns="22225" rIns="22225" bIns="22225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500" kern="1200"/>
            <a:t>Ugostiteljstvo</a:t>
          </a:r>
          <a:endParaRPr lang="hr-HR" sz="3500" kern="1200"/>
        </a:p>
      </dsp:txBody>
      <dsp:txXfrm>
        <a:off x="6155002" y="3345682"/>
        <a:ext cx="2541044" cy="1270522"/>
      </dsp:txXfrm>
    </dsp:sp>
    <dsp:sp modelId="{30AE76F5-BDF4-4580-B4CF-FBEC8B3151BC}">
      <dsp:nvSpPr>
        <dsp:cNvPr id="0" name=""/>
        <dsp:cNvSpPr/>
      </dsp:nvSpPr>
      <dsp:spPr>
        <a:xfrm>
          <a:off x="9229666" y="3345682"/>
          <a:ext cx="2541044" cy="127052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22225" tIns="22225" rIns="22225" bIns="22225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500" kern="1200"/>
            <a:t>Zdravstvo</a:t>
          </a:r>
          <a:endParaRPr lang="hr-HR" sz="3500" kern="1200"/>
        </a:p>
      </dsp:txBody>
      <dsp:txXfrm>
        <a:off x="9229666" y="3345682"/>
        <a:ext cx="2541044" cy="1270522"/>
      </dsp:txXfrm>
    </dsp:sp>
    <dsp:sp modelId="{A5F0A56D-3FC9-4BE3-BDA9-2D0EE698F13E}">
      <dsp:nvSpPr>
        <dsp:cNvPr id="0" name=""/>
        <dsp:cNvSpPr/>
      </dsp:nvSpPr>
      <dsp:spPr>
        <a:xfrm>
          <a:off x="12304330" y="3345682"/>
          <a:ext cx="2541044" cy="127052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22225" tIns="22225" rIns="22225" bIns="22225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500" kern="1200"/>
            <a:t>Marketing</a:t>
          </a:r>
          <a:endParaRPr lang="hr-HR" sz="3500" kern="1200"/>
        </a:p>
      </dsp:txBody>
      <dsp:txXfrm>
        <a:off x="12304330" y="3345682"/>
        <a:ext cx="2541044" cy="1270522"/>
      </dsp:txXfrm>
    </dsp:sp>
    <dsp:sp modelId="{F3FE9340-7DFD-4016-A46B-CBE45C48C7B1}">
      <dsp:nvSpPr>
        <dsp:cNvPr id="0" name=""/>
        <dsp:cNvSpPr/>
      </dsp:nvSpPr>
      <dsp:spPr>
        <a:xfrm>
          <a:off x="15378994" y="3345682"/>
          <a:ext cx="2541044" cy="127052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22225" tIns="22225" rIns="22225" bIns="22225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500" kern="1200"/>
            <a:t>Sportska rekreacija</a:t>
          </a:r>
          <a:endParaRPr lang="hr-HR" sz="3500" kern="1200"/>
        </a:p>
      </dsp:txBody>
      <dsp:txXfrm>
        <a:off x="15378994" y="3345682"/>
        <a:ext cx="2541044" cy="127052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199801</xdr:colOff>
      <xdr:row>7</xdr:row>
      <xdr:rowOff>115643</xdr:rowOff>
    </xdr:from>
    <xdr:to>
      <xdr:col>17</xdr:col>
      <xdr:colOff>123265</xdr:colOff>
      <xdr:row>39</xdr:row>
      <xdr:rowOff>177388</xdr:rowOff>
    </xdr:to>
    <xdr:graphicFrame macro="">
      <xdr:nvGraphicFramePr>
        <xdr:cNvPr id="4" name="Dijagram 3">
          <a:extLst>
            <a:ext uri="{FF2B5EF4-FFF2-40B4-BE49-F238E27FC236}">
              <a16:creationId xmlns="" xmlns:a16="http://schemas.microsoft.com/office/drawing/2014/main" id="{66A9049B-B977-464A-88B4-6C21B38E2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2</xdr:col>
      <xdr:colOff>1335405</xdr:colOff>
      <xdr:row>0</xdr:row>
      <xdr:rowOff>235323</xdr:rowOff>
    </xdr:from>
    <xdr:to>
      <xdr:col>2</xdr:col>
      <xdr:colOff>5285022</xdr:colOff>
      <xdr:row>0</xdr:row>
      <xdr:rowOff>1344189</xdr:rowOff>
    </xdr:to>
    <xdr:pic>
      <xdr:nvPicPr>
        <xdr:cNvPr id="8" name="Slika 7">
          <a:extLst>
            <a:ext uri="{FF2B5EF4-FFF2-40B4-BE49-F238E27FC236}">
              <a16:creationId xmlns="" xmlns:a16="http://schemas.microsoft.com/office/drawing/2014/main" id="{06B055A9-6031-4B53-9483-3B43B6991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376" y="235323"/>
          <a:ext cx="3949617" cy="1108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abSelected="1" zoomScale="85" zoomScaleNormal="85" workbookViewId="0">
      <selection activeCell="D6" sqref="D6"/>
    </sheetView>
  </sheetViews>
  <sheetFormatPr defaultRowHeight="15" x14ac:dyDescent="0.25"/>
  <cols>
    <col min="2" max="2" width="18.28515625" customWidth="1"/>
    <col min="3" max="3" width="114.5703125" customWidth="1"/>
  </cols>
  <sheetData>
    <row r="1" spans="2:11" ht="121.9" customHeight="1" thickBot="1" x14ac:dyDescent="0.3">
      <c r="B1" s="58" t="s">
        <v>80</v>
      </c>
      <c r="C1" s="59"/>
    </row>
    <row r="2" spans="2:11" ht="85.15" customHeight="1" thickBot="1" x14ac:dyDescent="0.3">
      <c r="B2" s="53" t="s">
        <v>76</v>
      </c>
      <c r="C2" s="51" t="s">
        <v>77</v>
      </c>
    </row>
    <row r="3" spans="2:11" ht="61.5" thickBot="1" x14ac:dyDescent="0.3">
      <c r="B3" s="53" t="s">
        <v>78</v>
      </c>
      <c r="C3" s="52" t="s">
        <v>79</v>
      </c>
      <c r="D3" s="20"/>
      <c r="E3" s="20"/>
      <c r="F3" s="20"/>
      <c r="G3" s="20"/>
      <c r="H3" s="20"/>
    </row>
    <row r="4" spans="2:11" ht="21" thickBot="1" x14ac:dyDescent="0.3">
      <c r="B4" s="58" t="s">
        <v>81</v>
      </c>
      <c r="C4" s="59"/>
      <c r="D4" s="20"/>
      <c r="E4" s="20"/>
      <c r="F4" s="20"/>
      <c r="G4" s="20"/>
      <c r="H4" s="20"/>
    </row>
    <row r="5" spans="2:11" ht="67.5" customHeight="1" thickBot="1" x14ac:dyDescent="0.3">
      <c r="B5" s="53" t="s">
        <v>33</v>
      </c>
      <c r="C5" s="51" t="s">
        <v>83</v>
      </c>
      <c r="D5" s="19"/>
      <c r="E5" s="19"/>
      <c r="F5" s="19"/>
      <c r="G5" s="19"/>
      <c r="H5" s="19"/>
    </row>
    <row r="6" spans="2:11" ht="51" customHeight="1" thickBot="1" x14ac:dyDescent="0.3">
      <c r="B6" s="53" t="s">
        <v>243</v>
      </c>
      <c r="C6" s="54" t="s">
        <v>244</v>
      </c>
      <c r="D6" s="21"/>
      <c r="E6" s="21"/>
      <c r="F6" s="21"/>
      <c r="G6" s="21"/>
      <c r="H6" s="21"/>
    </row>
    <row r="7" spans="2:11" x14ac:dyDescent="0.25">
      <c r="B7" s="20"/>
      <c r="C7" s="20"/>
      <c r="D7" s="20"/>
      <c r="E7" s="20"/>
      <c r="F7" s="20"/>
      <c r="G7" s="20"/>
      <c r="H7" s="20"/>
    </row>
    <row r="8" spans="2:11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2:11" x14ac:dyDescent="0.25">
      <c r="B9" s="20"/>
      <c r="C9" s="20"/>
      <c r="D9" s="20"/>
      <c r="E9" s="20"/>
      <c r="F9" s="20"/>
      <c r="G9" s="20"/>
      <c r="H9" s="50"/>
      <c r="I9" s="50"/>
      <c r="J9" s="50"/>
    </row>
  </sheetData>
  <mergeCells count="2">
    <mergeCell ref="B1:C1"/>
    <mergeCell ref="B4:C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t="s">
        <v>67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39">
        <f>151*(Me1_F1!C3/16)</f>
        <v>0</v>
      </c>
      <c r="D3">
        <v>302</v>
      </c>
    </row>
    <row r="4" spans="1:4" x14ac:dyDescent="0.25">
      <c r="A4">
        <v>2020</v>
      </c>
      <c r="B4">
        <v>2</v>
      </c>
      <c r="C4" s="39">
        <f>151*(Me1_F1!C4/16)</f>
        <v>302</v>
      </c>
      <c r="D4">
        <v>302</v>
      </c>
    </row>
    <row r="5" spans="1:4" x14ac:dyDescent="0.25">
      <c r="A5">
        <v>2020</v>
      </c>
      <c r="B5">
        <v>3</v>
      </c>
      <c r="C5" s="39">
        <f>151*(Me1_F1!C5/16)</f>
        <v>0</v>
      </c>
      <c r="D5">
        <v>302</v>
      </c>
    </row>
    <row r="6" spans="1:4" x14ac:dyDescent="0.25">
      <c r="A6">
        <v>2020</v>
      </c>
      <c r="B6">
        <v>4</v>
      </c>
      <c r="C6" s="39">
        <f>151*(Me1_F1!C6/16)</f>
        <v>235.9375</v>
      </c>
      <c r="D6">
        <v>302</v>
      </c>
    </row>
    <row r="7" spans="1:4" x14ac:dyDescent="0.25">
      <c r="A7">
        <v>2020</v>
      </c>
      <c r="B7">
        <v>5</v>
      </c>
      <c r="C7" s="39">
        <f>151*(Me1_F1!C7/16)</f>
        <v>75.5</v>
      </c>
      <c r="D7">
        <v>302</v>
      </c>
    </row>
    <row r="8" spans="1:4" x14ac:dyDescent="0.25">
      <c r="A8">
        <v>2020</v>
      </c>
      <c r="B8">
        <v>6</v>
      </c>
      <c r="C8" s="39">
        <f>151*(Me1_F1!C8/16)</f>
        <v>94.375</v>
      </c>
      <c r="D8">
        <v>302</v>
      </c>
    </row>
    <row r="9" spans="1:4" x14ac:dyDescent="0.25">
      <c r="A9">
        <v>2020</v>
      </c>
      <c r="B9">
        <v>7</v>
      </c>
      <c r="C9" s="39">
        <f>151*(Me1_F1!C9/16)</f>
        <v>141.5625</v>
      </c>
      <c r="D9">
        <v>302</v>
      </c>
    </row>
    <row r="10" spans="1:4" x14ac:dyDescent="0.25">
      <c r="A10">
        <v>2020</v>
      </c>
      <c r="B10">
        <v>8</v>
      </c>
      <c r="C10" s="39">
        <f>151*(Me1_F1!C10/16)</f>
        <v>188.75</v>
      </c>
      <c r="D10">
        <v>302</v>
      </c>
    </row>
    <row r="11" spans="1:4" x14ac:dyDescent="0.25">
      <c r="A11">
        <v>2020</v>
      </c>
      <c r="B11">
        <v>9</v>
      </c>
      <c r="C11" s="39">
        <f>151*(Me1_F1!C11/16)</f>
        <v>207.625</v>
      </c>
      <c r="D11">
        <v>302</v>
      </c>
    </row>
    <row r="12" spans="1:4" x14ac:dyDescent="0.25">
      <c r="A12">
        <v>2020</v>
      </c>
      <c r="B12">
        <v>10</v>
      </c>
      <c r="C12" s="39">
        <f>151*(Me1_F1!C12/16)</f>
        <v>217.0625</v>
      </c>
      <c r="D12">
        <v>302</v>
      </c>
    </row>
    <row r="13" spans="1:4" x14ac:dyDescent="0.25">
      <c r="A13">
        <v>2020</v>
      </c>
      <c r="B13">
        <v>11</v>
      </c>
      <c r="C13" s="39">
        <f>151*(Me1_F1!C13/16)</f>
        <v>264.25</v>
      </c>
      <c r="D13">
        <v>302</v>
      </c>
    </row>
    <row r="14" spans="1:4" x14ac:dyDescent="0.25">
      <c r="A14">
        <v>2020</v>
      </c>
      <c r="B14">
        <v>12</v>
      </c>
      <c r="C14" s="39">
        <f>151*(Me1_F1!C14/16)</f>
        <v>283.125</v>
      </c>
      <c r="D14">
        <v>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33" sqref="J33"/>
    </sheetView>
  </sheetViews>
  <sheetFormatPr defaultRowHeight="15" x14ac:dyDescent="0.25"/>
  <sheetData>
    <row r="1" spans="1:4" x14ac:dyDescent="0.25">
      <c r="A1" t="s">
        <v>68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39">
        <f>118*(Me2_F1!C3/100)</f>
        <v>106.2</v>
      </c>
      <c r="D3">
        <v>118</v>
      </c>
    </row>
    <row r="4" spans="1:4" x14ac:dyDescent="0.25">
      <c r="A4">
        <v>2020</v>
      </c>
      <c r="B4">
        <v>2</v>
      </c>
      <c r="C4" s="39">
        <f>118*(Me2_F1!C4/100)</f>
        <v>116.82</v>
      </c>
      <c r="D4">
        <v>118</v>
      </c>
    </row>
    <row r="5" spans="1:4" x14ac:dyDescent="0.25">
      <c r="A5">
        <v>2020</v>
      </c>
      <c r="B5">
        <v>3</v>
      </c>
      <c r="C5" s="39">
        <f>118*(Me2_F1!C5/100)</f>
        <v>94.4</v>
      </c>
      <c r="D5">
        <v>118</v>
      </c>
    </row>
    <row r="6" spans="1:4" x14ac:dyDescent="0.25">
      <c r="A6">
        <v>2020</v>
      </c>
      <c r="B6">
        <v>4</v>
      </c>
      <c r="C6" s="39">
        <f>118*(Me2_F1!C6/100)</f>
        <v>64.900000000000006</v>
      </c>
      <c r="D6">
        <v>118</v>
      </c>
    </row>
    <row r="7" spans="1:4" x14ac:dyDescent="0.25">
      <c r="A7">
        <v>2020</v>
      </c>
      <c r="B7">
        <v>5</v>
      </c>
      <c r="C7" s="39">
        <f>118*(Me2_F1!C7/100)</f>
        <v>0</v>
      </c>
      <c r="D7">
        <v>118</v>
      </c>
    </row>
    <row r="8" spans="1:4" x14ac:dyDescent="0.25">
      <c r="A8">
        <v>2020</v>
      </c>
      <c r="B8">
        <v>6</v>
      </c>
      <c r="C8" s="39">
        <f>118*(Me2_F1!C8/100)</f>
        <v>0</v>
      </c>
      <c r="D8">
        <v>118</v>
      </c>
    </row>
    <row r="9" spans="1:4" x14ac:dyDescent="0.25">
      <c r="A9">
        <v>2020</v>
      </c>
      <c r="B9">
        <v>7</v>
      </c>
      <c r="C9" s="39">
        <f>118*(Me2_F1!C9/100)</f>
        <v>0</v>
      </c>
      <c r="D9">
        <v>118</v>
      </c>
    </row>
    <row r="10" spans="1:4" x14ac:dyDescent="0.25">
      <c r="A10">
        <v>2020</v>
      </c>
      <c r="B10">
        <v>8</v>
      </c>
      <c r="C10" s="39">
        <f>118*(Me2_F1!C10/100)</f>
        <v>0</v>
      </c>
      <c r="D10">
        <v>118</v>
      </c>
    </row>
    <row r="11" spans="1:4" x14ac:dyDescent="0.25">
      <c r="A11">
        <v>2020</v>
      </c>
      <c r="B11">
        <v>9</v>
      </c>
      <c r="C11" s="39">
        <f>118*(Me2_F1!C11/100)</f>
        <v>0</v>
      </c>
      <c r="D11">
        <v>118</v>
      </c>
    </row>
    <row r="12" spans="1:4" x14ac:dyDescent="0.25">
      <c r="A12">
        <v>2020</v>
      </c>
      <c r="B12">
        <v>10</v>
      </c>
      <c r="C12" s="39">
        <f>118*(Me2_F1!C12/100)</f>
        <v>23.6</v>
      </c>
      <c r="D12">
        <v>118</v>
      </c>
    </row>
    <row r="13" spans="1:4" x14ac:dyDescent="0.25">
      <c r="A13">
        <v>2020</v>
      </c>
      <c r="B13">
        <v>11</v>
      </c>
      <c r="C13" s="39">
        <f>118*(Me2_F1!C13/100)</f>
        <v>90.86</v>
      </c>
      <c r="D13">
        <v>118</v>
      </c>
    </row>
    <row r="14" spans="1:4" x14ac:dyDescent="0.25">
      <c r="A14">
        <v>2020</v>
      </c>
      <c r="B14">
        <v>12</v>
      </c>
      <c r="C14" s="39">
        <f>118*(Me2_F1!C14/100)</f>
        <v>15.34</v>
      </c>
      <c r="D14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" sqref="C3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69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39">
        <f>25000+(0-25000)*Me3_F1!C3/75</f>
        <v>24333.333333333332</v>
      </c>
      <c r="D3">
        <v>20000</v>
      </c>
    </row>
    <row r="4" spans="1:4" x14ac:dyDescent="0.25">
      <c r="A4">
        <v>2020</v>
      </c>
      <c r="B4">
        <v>2</v>
      </c>
      <c r="C4" s="39">
        <f>25000+(0-25000)*Me3_F1!C4/75</f>
        <v>24000</v>
      </c>
      <c r="D4">
        <v>20000</v>
      </c>
    </row>
    <row r="5" spans="1:4" x14ac:dyDescent="0.25">
      <c r="A5">
        <v>2020</v>
      </c>
      <c r="B5">
        <v>3</v>
      </c>
      <c r="C5" s="39">
        <f>25000+(0-25000)*Me3_F1!C5/75</f>
        <v>23666.666666666668</v>
      </c>
      <c r="D5">
        <v>20000</v>
      </c>
    </row>
    <row r="6" spans="1:4" x14ac:dyDescent="0.25">
      <c r="A6">
        <v>2020</v>
      </c>
      <c r="B6">
        <v>4</v>
      </c>
      <c r="C6" s="39">
        <f>25000+(0-25000)*Me3_F1!C6/75</f>
        <v>23666.666666666668</v>
      </c>
      <c r="D6">
        <v>20000</v>
      </c>
    </row>
    <row r="7" spans="1:4" x14ac:dyDescent="0.25">
      <c r="A7">
        <v>2020</v>
      </c>
      <c r="B7">
        <v>5</v>
      </c>
      <c r="C7" s="39">
        <f>25000+(0-25000)*Me3_F1!C7/75</f>
        <v>23000</v>
      </c>
      <c r="D7">
        <v>20000</v>
      </c>
    </row>
    <row r="8" spans="1:4" x14ac:dyDescent="0.25">
      <c r="A8">
        <v>2020</v>
      </c>
      <c r="B8">
        <v>6</v>
      </c>
      <c r="C8" s="39">
        <f>25000+(0-25000)*Me3_F1!C8/75</f>
        <v>21666.666666666668</v>
      </c>
      <c r="D8">
        <v>20000</v>
      </c>
    </row>
    <row r="9" spans="1:4" x14ac:dyDescent="0.25">
      <c r="A9">
        <v>2020</v>
      </c>
      <c r="B9">
        <v>7</v>
      </c>
      <c r="C9" s="39">
        <f>25000+(0-25000)*Me3_F1!C9/75</f>
        <v>21000</v>
      </c>
      <c r="D9">
        <v>20000</v>
      </c>
    </row>
    <row r="10" spans="1:4" x14ac:dyDescent="0.25">
      <c r="A10">
        <v>2020</v>
      </c>
      <c r="B10">
        <v>8</v>
      </c>
      <c r="C10" s="39">
        <f>25000+(0-25000)*Me3_F1!C10/75</f>
        <v>20000</v>
      </c>
      <c r="D10">
        <v>20000</v>
      </c>
    </row>
    <row r="11" spans="1:4" x14ac:dyDescent="0.25">
      <c r="A11">
        <v>2020</v>
      </c>
      <c r="B11">
        <v>9</v>
      </c>
      <c r="C11" s="39">
        <f>25000+(0-25000)*Me3_F1!C11/75</f>
        <v>22666.666666666668</v>
      </c>
      <c r="D11">
        <v>20000</v>
      </c>
    </row>
    <row r="12" spans="1:4" x14ac:dyDescent="0.25">
      <c r="A12">
        <v>2020</v>
      </c>
      <c r="B12">
        <v>10</v>
      </c>
      <c r="C12" s="39">
        <f>25000+(0-25000)*Me3_F1!C12/75</f>
        <v>22666.666666666668</v>
      </c>
      <c r="D12">
        <v>20000</v>
      </c>
    </row>
    <row r="13" spans="1:4" x14ac:dyDescent="0.25">
      <c r="A13">
        <v>2020</v>
      </c>
      <c r="B13">
        <v>11</v>
      </c>
      <c r="C13" s="39">
        <f>25000+(0-25000)*Me3_F1!C13/75</f>
        <v>23666.666666666668</v>
      </c>
      <c r="D13">
        <v>20000</v>
      </c>
    </row>
    <row r="14" spans="1:4" x14ac:dyDescent="0.25">
      <c r="A14">
        <v>2020</v>
      </c>
      <c r="B14">
        <v>12</v>
      </c>
      <c r="C14" s="39">
        <f>25000+(0-25000)*Me3_F1!C14/75</f>
        <v>23666.666666666668</v>
      </c>
      <c r="D14">
        <v>20000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70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39">
        <f>100*((1/2*Me5_F1!C3/118)+(3/10*Me4_F1!C3/302)+(1/5*(Me6_F1!C3/-5000+5)))</f>
        <v>47.666666666666671</v>
      </c>
      <c r="D3">
        <v>100</v>
      </c>
    </row>
    <row r="4" spans="1:4" x14ac:dyDescent="0.25">
      <c r="A4">
        <v>2020</v>
      </c>
      <c r="B4">
        <v>2</v>
      </c>
      <c r="C4" s="39">
        <f>100*((1/2*Me5_F1!C4/118)+(3/10*Me4_F1!C4/302)+(1/5*(Me6_F1!C4/-5000+5)))</f>
        <v>83.5</v>
      </c>
      <c r="D4">
        <v>100</v>
      </c>
    </row>
    <row r="5" spans="1:4" x14ac:dyDescent="0.25">
      <c r="A5">
        <v>2020</v>
      </c>
      <c r="B5">
        <v>3</v>
      </c>
      <c r="C5" s="39">
        <f>100*((1/2*Me5_F1!C5/118)+(3/10*Me4_F1!C5/302)+(1/5*(Me6_F1!C5/-5000+5)))</f>
        <v>45.333333333333336</v>
      </c>
      <c r="D5">
        <v>100</v>
      </c>
    </row>
    <row r="6" spans="1:4" x14ac:dyDescent="0.25">
      <c r="A6">
        <v>2020</v>
      </c>
      <c r="B6">
        <v>4</v>
      </c>
      <c r="C6" s="39">
        <f>100*((1/2*Me5_F1!C6/118)+(3/10*Me4_F1!C6/302)+(1/5*(Me6_F1!C6/-5000+5)))</f>
        <v>56.270833333333336</v>
      </c>
      <c r="D6">
        <v>100</v>
      </c>
    </row>
    <row r="7" spans="1:4" x14ac:dyDescent="0.25">
      <c r="A7">
        <v>2020</v>
      </c>
      <c r="B7">
        <v>5</v>
      </c>
      <c r="C7" s="39">
        <f>100*((1/2*Me5_F1!C7/118)+(3/10*Me4_F1!C7/302)+(1/5*(Me6_F1!C7/-5000+5)))</f>
        <v>15.500000000000009</v>
      </c>
      <c r="D7">
        <v>100</v>
      </c>
    </row>
    <row r="8" spans="1:4" x14ac:dyDescent="0.25">
      <c r="A8">
        <v>2020</v>
      </c>
      <c r="B8">
        <v>6</v>
      </c>
      <c r="C8" s="39">
        <f>100*((1/2*Me5_F1!C8/118)+(3/10*Me4_F1!C8/302)+(1/5*(Me6_F1!C8/-5000+5)))</f>
        <v>22.708333333333321</v>
      </c>
      <c r="D8">
        <v>100</v>
      </c>
    </row>
    <row r="9" spans="1:4" x14ac:dyDescent="0.25">
      <c r="A9">
        <v>2020</v>
      </c>
      <c r="B9">
        <v>7</v>
      </c>
      <c r="C9" s="39">
        <f>100*((1/2*Me5_F1!C9/118)+(3/10*Me4_F1!C9/302)+(1/5*(Me6_F1!C9/-5000+5)))</f>
        <v>30.062499999999996</v>
      </c>
      <c r="D9">
        <v>100</v>
      </c>
    </row>
    <row r="10" spans="1:4" x14ac:dyDescent="0.25">
      <c r="A10">
        <v>2020</v>
      </c>
      <c r="B10">
        <v>8</v>
      </c>
      <c r="C10" s="39">
        <f>100*((1/2*Me5_F1!C10/118)+(3/10*Me4_F1!C10/302)+(1/5*(Me6_F1!C10/-5000+5)))</f>
        <v>38.75</v>
      </c>
      <c r="D10">
        <v>100</v>
      </c>
    </row>
    <row r="11" spans="1:4" x14ac:dyDescent="0.25">
      <c r="A11">
        <v>2020</v>
      </c>
      <c r="B11">
        <v>9</v>
      </c>
      <c r="C11" s="39">
        <f>100*((1/2*Me5_F1!C11/118)+(3/10*Me4_F1!C11/302)+(1/5*(Me6_F1!C11/-5000+5)))</f>
        <v>29.958333333333336</v>
      </c>
      <c r="D11">
        <v>100</v>
      </c>
    </row>
    <row r="12" spans="1:4" x14ac:dyDescent="0.25">
      <c r="A12">
        <v>2020</v>
      </c>
      <c r="B12">
        <v>10</v>
      </c>
      <c r="C12" s="39">
        <f>100*((1/2*Me5_F1!C12/118)+(3/10*Me4_F1!C12/302)+(1/5*(Me6_F1!C12/-5000+5)))</f>
        <v>40.895833333333336</v>
      </c>
      <c r="D12">
        <v>100</v>
      </c>
    </row>
    <row r="13" spans="1:4" x14ac:dyDescent="0.25">
      <c r="A13">
        <v>2020</v>
      </c>
      <c r="B13">
        <v>11</v>
      </c>
      <c r="C13" s="39">
        <f>100*((1/2*Me5_F1!C13/118)+(3/10*Me4_F1!C13/302)+(1/5*(Me6_F1!C13/-5000+5)))</f>
        <v>70.083333333333329</v>
      </c>
      <c r="D13">
        <v>100</v>
      </c>
    </row>
    <row r="14" spans="1:4" x14ac:dyDescent="0.25">
      <c r="A14">
        <v>2020</v>
      </c>
      <c r="B14">
        <v>12</v>
      </c>
      <c r="C14" s="39">
        <f>100*((1/2*Me5_F1!C14/118)+(3/10*Me4_F1!C14/302)+(1/5*(Me6_F1!C14/-5000+5)))</f>
        <v>39.958333333333336</v>
      </c>
      <c r="D14">
        <v>100</v>
      </c>
    </row>
    <row r="15" spans="1:4" x14ac:dyDescent="0.25">
      <c r="C15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workbookViewId="0">
      <selection activeCell="B20" sqref="B20"/>
    </sheetView>
  </sheetViews>
  <sheetFormatPr defaultColWidth="9.140625" defaultRowHeight="15" x14ac:dyDescent="0.25"/>
  <cols>
    <col min="1" max="2" width="9.140625" style="1"/>
    <col min="3" max="3" width="12" style="1" customWidth="1"/>
    <col min="4" max="16384" width="9.140625" style="1"/>
  </cols>
  <sheetData>
    <row r="2" spans="1:13" x14ac:dyDescent="0.25">
      <c r="A2" s="2" t="s">
        <v>247</v>
      </c>
      <c r="C2" s="1" t="s">
        <v>244</v>
      </c>
    </row>
    <row r="3" spans="1:13" x14ac:dyDescent="0.25">
      <c r="I3" s="30" t="s">
        <v>111</v>
      </c>
      <c r="J3" s="1" t="s">
        <v>180</v>
      </c>
      <c r="K3" s="1" t="s">
        <v>181</v>
      </c>
      <c r="L3" s="1" t="s">
        <v>183</v>
      </c>
      <c r="M3" s="1" t="s">
        <v>187</v>
      </c>
    </row>
    <row r="4" spans="1:13" x14ac:dyDescent="0.25">
      <c r="A4" s="7" t="s">
        <v>11</v>
      </c>
      <c r="B4" s="28" t="s">
        <v>254</v>
      </c>
      <c r="C4" s="6" t="s">
        <v>174</v>
      </c>
      <c r="D4" s="6"/>
      <c r="E4" s="6"/>
      <c r="F4" s="6"/>
      <c r="G4" s="6"/>
      <c r="I4" s="29" t="s">
        <v>112</v>
      </c>
      <c r="J4" s="1" t="s">
        <v>182</v>
      </c>
    </row>
    <row r="5" spans="1:13" x14ac:dyDescent="0.25">
      <c r="A5" s="7"/>
      <c r="B5" s="27" t="s">
        <v>255</v>
      </c>
      <c r="C5" s="6" t="s">
        <v>175</v>
      </c>
      <c r="D5" s="6"/>
      <c r="E5" s="6"/>
      <c r="F5" s="6"/>
      <c r="G5" s="6"/>
      <c r="I5" s="1" t="s">
        <v>115</v>
      </c>
      <c r="J5" s="1" t="s">
        <v>120</v>
      </c>
    </row>
    <row r="6" spans="1:13" x14ac:dyDescent="0.25">
      <c r="A6" s="7"/>
      <c r="B6" s="27" t="s">
        <v>256</v>
      </c>
      <c r="C6" s="6" t="s">
        <v>84</v>
      </c>
      <c r="D6" s="6"/>
      <c r="E6" s="6"/>
      <c r="F6" s="6"/>
      <c r="G6" s="6"/>
      <c r="I6" s="1" t="s">
        <v>184</v>
      </c>
    </row>
    <row r="7" spans="1:13" x14ac:dyDescent="0.25">
      <c r="A7" s="7"/>
      <c r="B7" s="27" t="s">
        <v>257</v>
      </c>
      <c r="C7" s="22" t="s">
        <v>176</v>
      </c>
      <c r="D7" s="6"/>
      <c r="E7" s="6"/>
      <c r="F7" s="6"/>
      <c r="G7" s="6"/>
    </row>
    <row r="8" spans="1:13" x14ac:dyDescent="0.25">
      <c r="A8" s="7"/>
      <c r="B8" s="26"/>
      <c r="C8" s="22"/>
      <c r="D8" s="6"/>
      <c r="E8" s="6"/>
      <c r="F8" s="6"/>
      <c r="G8" s="6"/>
    </row>
    <row r="9" spans="1:13" x14ac:dyDescent="0.25">
      <c r="A9" s="7" t="s">
        <v>12</v>
      </c>
      <c r="B9" s="27" t="s">
        <v>258</v>
      </c>
      <c r="C9" s="6" t="s">
        <v>177</v>
      </c>
      <c r="D9" s="6"/>
      <c r="E9" s="6"/>
      <c r="F9" s="6"/>
      <c r="G9" s="6"/>
    </row>
    <row r="10" spans="1:13" x14ac:dyDescent="0.25">
      <c r="A10" s="7"/>
      <c r="B10" s="27" t="s">
        <v>259</v>
      </c>
      <c r="C10" s="6" t="s">
        <v>87</v>
      </c>
      <c r="D10" s="6"/>
      <c r="E10" s="6"/>
      <c r="F10" s="6"/>
      <c r="G10" s="6"/>
    </row>
    <row r="11" spans="1:13" x14ac:dyDescent="0.25">
      <c r="A11" s="7"/>
      <c r="B11" s="27" t="s">
        <v>260</v>
      </c>
      <c r="C11" s="22" t="s">
        <v>185</v>
      </c>
      <c r="D11" s="6"/>
      <c r="E11" s="6"/>
      <c r="F11" s="6"/>
      <c r="G11" s="6"/>
    </row>
    <row r="12" spans="1:13" x14ac:dyDescent="0.25">
      <c r="A12" s="7"/>
      <c r="B12" s="26"/>
      <c r="C12" s="6"/>
      <c r="D12" s="6"/>
      <c r="E12" s="6"/>
      <c r="F12" s="6"/>
      <c r="G12" s="6"/>
    </row>
    <row r="13" spans="1:13" x14ac:dyDescent="0.25">
      <c r="A13" s="7" t="s">
        <v>13</v>
      </c>
      <c r="B13" s="28" t="s">
        <v>261</v>
      </c>
      <c r="C13" s="6" t="s">
        <v>178</v>
      </c>
      <c r="D13" s="6"/>
      <c r="E13" s="6"/>
      <c r="F13" s="6"/>
      <c r="G13" s="6"/>
    </row>
    <row r="14" spans="1:13" x14ac:dyDescent="0.25">
      <c r="A14" s="7"/>
      <c r="B14" s="28" t="s">
        <v>262</v>
      </c>
      <c r="C14" s="22" t="s">
        <v>90</v>
      </c>
      <c r="D14" s="6"/>
      <c r="E14" s="6"/>
      <c r="F14" s="6"/>
      <c r="G14" s="6"/>
    </row>
    <row r="15" spans="1:13" x14ac:dyDescent="0.25">
      <c r="A15" s="7"/>
      <c r="B15" s="27" t="s">
        <v>263</v>
      </c>
      <c r="C15" s="6" t="s">
        <v>179</v>
      </c>
      <c r="D15" s="6"/>
      <c r="E15" s="6"/>
      <c r="F15" s="6"/>
      <c r="G15" s="6"/>
    </row>
    <row r="16" spans="1:13" x14ac:dyDescent="0.25">
      <c r="A16" s="7"/>
      <c r="B16" s="27" t="s">
        <v>264</v>
      </c>
      <c r="C16" s="22" t="s">
        <v>186</v>
      </c>
      <c r="D16" s="6"/>
      <c r="E16" s="6"/>
      <c r="F16" s="6"/>
      <c r="G16" s="6"/>
    </row>
    <row r="17" spans="1:8" x14ac:dyDescent="0.25">
      <c r="A17" s="7"/>
      <c r="B17" s="26"/>
      <c r="C17" s="6"/>
      <c r="D17" s="6"/>
      <c r="E17" s="6"/>
      <c r="F17" s="6"/>
      <c r="G17" s="6"/>
    </row>
    <row r="18" spans="1:8" x14ac:dyDescent="0.25">
      <c r="A18" s="7" t="s">
        <v>14</v>
      </c>
      <c r="B18" s="26" t="s">
        <v>265</v>
      </c>
      <c r="C18" s="6" t="s">
        <v>91</v>
      </c>
      <c r="D18" s="6"/>
      <c r="E18" s="6"/>
      <c r="F18" s="6"/>
      <c r="G18" s="6"/>
    </row>
    <row r="19" spans="1:8" x14ac:dyDescent="0.25">
      <c r="A19" s="7"/>
      <c r="B19" s="27" t="s">
        <v>266</v>
      </c>
      <c r="C19" s="22" t="s">
        <v>92</v>
      </c>
      <c r="D19" s="6"/>
      <c r="E19" s="6"/>
      <c r="F19" s="6"/>
      <c r="G19" s="6"/>
    </row>
    <row r="20" spans="1:8" x14ac:dyDescent="0.25">
      <c r="A20" s="7"/>
      <c r="B20" s="26"/>
      <c r="C20" s="6"/>
      <c r="D20" s="6"/>
      <c r="E20" s="6"/>
      <c r="F20" s="6"/>
      <c r="G20" s="6"/>
    </row>
    <row r="22" spans="1:8" x14ac:dyDescent="0.25">
      <c r="A22" s="2" t="s">
        <v>15</v>
      </c>
      <c r="H22" s="2" t="s">
        <v>17</v>
      </c>
    </row>
    <row r="24" spans="1:8" x14ac:dyDescent="0.25">
      <c r="B24" s="7"/>
      <c r="C24" s="7" t="s">
        <v>97</v>
      </c>
      <c r="D24" s="7" t="s">
        <v>98</v>
      </c>
      <c r="E24" s="7" t="s">
        <v>99</v>
      </c>
      <c r="F24" s="7" t="s">
        <v>100</v>
      </c>
      <c r="G24" s="6"/>
      <c r="H24" s="7" t="s">
        <v>97</v>
      </c>
    </row>
    <row r="25" spans="1:8" x14ac:dyDescent="0.25">
      <c r="B25" s="7" t="s">
        <v>97</v>
      </c>
      <c r="C25" s="7"/>
      <c r="D25" s="7" t="s">
        <v>97</v>
      </c>
      <c r="E25" s="7" t="s">
        <v>97</v>
      </c>
      <c r="F25" s="7" t="s">
        <v>97</v>
      </c>
      <c r="G25" s="6"/>
      <c r="H25" s="7" t="s">
        <v>98</v>
      </c>
    </row>
    <row r="26" spans="1:8" x14ac:dyDescent="0.25">
      <c r="B26" s="7" t="s">
        <v>98</v>
      </c>
      <c r="C26" s="7"/>
      <c r="D26" s="7"/>
      <c r="E26" s="7" t="s">
        <v>98</v>
      </c>
      <c r="F26" s="7" t="s">
        <v>98</v>
      </c>
      <c r="G26" s="6"/>
      <c r="H26" s="7" t="s">
        <v>99</v>
      </c>
    </row>
    <row r="27" spans="1:8" x14ac:dyDescent="0.25">
      <c r="B27" s="7" t="s">
        <v>99</v>
      </c>
      <c r="C27" s="7"/>
      <c r="D27" s="7"/>
      <c r="E27" s="7"/>
      <c r="F27" s="7" t="s">
        <v>99</v>
      </c>
      <c r="G27" s="6"/>
      <c r="H27" s="7" t="s">
        <v>100</v>
      </c>
    </row>
    <row r="28" spans="1:8" x14ac:dyDescent="0.25">
      <c r="B28" s="7" t="s">
        <v>100</v>
      </c>
      <c r="C28" s="7"/>
      <c r="D28" s="7"/>
      <c r="E28" s="7"/>
      <c r="F28" s="7"/>
      <c r="G28" s="6"/>
    </row>
    <row r="30" spans="1:8" x14ac:dyDescent="0.25">
      <c r="B30" s="7"/>
      <c r="C30" s="7" t="s">
        <v>101</v>
      </c>
      <c r="D30" s="7" t="s">
        <v>102</v>
      </c>
      <c r="E30" s="7" t="s">
        <v>103</v>
      </c>
      <c r="H30" s="7" t="s">
        <v>101</v>
      </c>
    </row>
    <row r="31" spans="1:8" x14ac:dyDescent="0.25">
      <c r="B31" s="7" t="s">
        <v>101</v>
      </c>
      <c r="C31" s="7"/>
      <c r="D31" s="7" t="s">
        <v>101</v>
      </c>
      <c r="E31" s="7" t="s">
        <v>101</v>
      </c>
      <c r="H31" s="7" t="s">
        <v>102</v>
      </c>
    </row>
    <row r="32" spans="1:8" x14ac:dyDescent="0.25">
      <c r="B32" s="7" t="s">
        <v>102</v>
      </c>
      <c r="C32" s="7"/>
      <c r="D32" s="7"/>
      <c r="E32" s="7" t="s">
        <v>102</v>
      </c>
      <c r="H32" s="7" t="s">
        <v>103</v>
      </c>
    </row>
    <row r="33" spans="2:8" x14ac:dyDescent="0.25">
      <c r="B33" s="7" t="s">
        <v>103</v>
      </c>
      <c r="C33" s="7"/>
      <c r="D33" s="7"/>
      <c r="E33" s="7"/>
    </row>
    <row r="35" spans="2:8" x14ac:dyDescent="0.25">
      <c r="B35" s="7"/>
      <c r="C35" s="7" t="s">
        <v>104</v>
      </c>
      <c r="D35" s="7" t="s">
        <v>105</v>
      </c>
      <c r="E35" s="7" t="s">
        <v>106</v>
      </c>
      <c r="H35" s="7" t="s">
        <v>104</v>
      </c>
    </row>
    <row r="36" spans="2:8" x14ac:dyDescent="0.25">
      <c r="B36" s="7" t="s">
        <v>104</v>
      </c>
      <c r="C36" s="7"/>
      <c r="D36" s="7" t="s">
        <v>104</v>
      </c>
      <c r="E36" s="7" t="s">
        <v>104</v>
      </c>
      <c r="H36" s="7" t="s">
        <v>105</v>
      </c>
    </row>
    <row r="37" spans="2:8" x14ac:dyDescent="0.25">
      <c r="B37" s="7" t="s">
        <v>105</v>
      </c>
      <c r="C37" s="7"/>
      <c r="D37" s="7"/>
      <c r="E37" s="7" t="s">
        <v>105</v>
      </c>
      <c r="H37" s="7" t="s">
        <v>106</v>
      </c>
    </row>
    <row r="38" spans="2:8" x14ac:dyDescent="0.25">
      <c r="B38" s="7" t="s">
        <v>106</v>
      </c>
      <c r="C38" s="7"/>
      <c r="D38" s="7"/>
      <c r="E38" s="25"/>
    </row>
    <row r="40" spans="2:8" x14ac:dyDescent="0.25">
      <c r="B40" s="7"/>
      <c r="C40" s="7" t="s">
        <v>107</v>
      </c>
      <c r="D40" s="7" t="s">
        <v>108</v>
      </c>
      <c r="E40" s="7" t="s">
        <v>109</v>
      </c>
      <c r="H40" s="7" t="s">
        <v>107</v>
      </c>
    </row>
    <row r="41" spans="2:8" x14ac:dyDescent="0.25">
      <c r="B41" s="7" t="s">
        <v>107</v>
      </c>
      <c r="C41" s="7"/>
      <c r="D41" s="7" t="s">
        <v>107</v>
      </c>
      <c r="E41" s="7" t="s">
        <v>107</v>
      </c>
      <c r="H41" s="7" t="s">
        <v>108</v>
      </c>
    </row>
    <row r="42" spans="2:8" x14ac:dyDescent="0.25">
      <c r="B42" s="7" t="s">
        <v>108</v>
      </c>
      <c r="C42" s="7"/>
      <c r="D42" s="7"/>
      <c r="E42" s="7" t="s">
        <v>108</v>
      </c>
      <c r="H42" s="7" t="s">
        <v>109</v>
      </c>
    </row>
    <row r="43" spans="2:8" x14ac:dyDescent="0.25">
      <c r="B43" s="7" t="s">
        <v>109</v>
      </c>
      <c r="C43" s="7"/>
      <c r="D43" s="7"/>
      <c r="E43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zoomScale="140" zoomScaleNormal="140" workbookViewId="0">
      <selection activeCell="B6" sqref="B6"/>
    </sheetView>
  </sheetViews>
  <sheetFormatPr defaultRowHeight="15" x14ac:dyDescent="0.25"/>
  <cols>
    <col min="1" max="1" width="14.7109375" customWidth="1"/>
    <col min="2" max="2" width="21" customWidth="1"/>
    <col min="4" max="4" width="20.140625" customWidth="1"/>
  </cols>
  <sheetData>
    <row r="3" spans="1:4" x14ac:dyDescent="0.25">
      <c r="A3" s="2" t="s">
        <v>18</v>
      </c>
      <c r="B3" s="1"/>
    </row>
    <row r="4" spans="1:4" x14ac:dyDescent="0.25">
      <c r="A4" s="1"/>
      <c r="B4" s="1"/>
    </row>
    <row r="5" spans="1:4" x14ac:dyDescent="0.25">
      <c r="A5" s="23" t="s">
        <v>20</v>
      </c>
      <c r="B5" s="55" t="s">
        <v>242</v>
      </c>
    </row>
    <row r="6" spans="1:4" ht="34.15" customHeight="1" x14ac:dyDescent="0.25">
      <c r="A6" s="24" t="s">
        <v>95</v>
      </c>
      <c r="B6" s="55" t="s">
        <v>235</v>
      </c>
    </row>
    <row r="7" spans="1:4" x14ac:dyDescent="0.25">
      <c r="A7" s="23"/>
      <c r="B7" s="55" t="s">
        <v>24</v>
      </c>
    </row>
    <row r="8" spans="1:4" x14ac:dyDescent="0.25">
      <c r="A8" s="23"/>
      <c r="B8" s="24" t="s">
        <v>236</v>
      </c>
    </row>
    <row r="9" spans="1:4" x14ac:dyDescent="0.25">
      <c r="A9" s="23" t="s">
        <v>21</v>
      </c>
      <c r="B9" s="40" t="s">
        <v>237</v>
      </c>
    </row>
    <row r="10" spans="1:4" x14ac:dyDescent="0.25">
      <c r="A10" s="23" t="s">
        <v>96</v>
      </c>
      <c r="B10" s="40"/>
    </row>
    <row r="11" spans="1:4" x14ac:dyDescent="0.25">
      <c r="A11" s="23" t="s">
        <v>22</v>
      </c>
      <c r="B11" s="40" t="s">
        <v>120</v>
      </c>
    </row>
    <row r="12" spans="1:4" x14ac:dyDescent="0.25">
      <c r="A12" s="23" t="s">
        <v>23</v>
      </c>
      <c r="B12" s="40"/>
    </row>
    <row r="14" spans="1:4" x14ac:dyDescent="0.25">
      <c r="B14" s="1"/>
      <c r="C14" s="1"/>
      <c r="D14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topLeftCell="A4" zoomScaleNormal="100" workbookViewId="0">
      <selection activeCell="D7" sqref="D7"/>
    </sheetView>
  </sheetViews>
  <sheetFormatPr defaultRowHeight="15" x14ac:dyDescent="0.25"/>
  <cols>
    <col min="1" max="1" width="18.28515625" customWidth="1"/>
    <col min="2" max="2" width="40.28515625" customWidth="1"/>
    <col min="3" max="3" width="39.7109375" customWidth="1"/>
    <col min="4" max="4" width="36.28515625" customWidth="1"/>
    <col min="5" max="5" width="11.85546875" customWidth="1"/>
    <col min="6" max="6" width="10.28515625" customWidth="1"/>
  </cols>
  <sheetData>
    <row r="2" spans="1:16" ht="30" x14ac:dyDescent="0.25">
      <c r="A2" s="8" t="s">
        <v>26</v>
      </c>
      <c r="B2" s="8" t="s">
        <v>27</v>
      </c>
      <c r="C2" s="8" t="s">
        <v>28</v>
      </c>
      <c r="D2" s="8" t="s">
        <v>29</v>
      </c>
      <c r="E2" s="8" t="s">
        <v>30</v>
      </c>
      <c r="F2" s="8" t="s">
        <v>31</v>
      </c>
    </row>
    <row r="3" spans="1:16" ht="102.75" customHeight="1" x14ac:dyDescent="0.25">
      <c r="A3" s="3" t="s">
        <v>182</v>
      </c>
      <c r="B3" s="3" t="s">
        <v>188</v>
      </c>
      <c r="C3" s="3" t="s">
        <v>189</v>
      </c>
      <c r="D3" s="3" t="s">
        <v>194</v>
      </c>
      <c r="E3" s="3" t="s">
        <v>248</v>
      </c>
      <c r="F3" s="3" t="s">
        <v>249</v>
      </c>
      <c r="J3" t="s">
        <v>82</v>
      </c>
      <c r="K3" t="s">
        <v>37</v>
      </c>
      <c r="L3" t="s">
        <v>41</v>
      </c>
      <c r="M3" t="s">
        <v>35</v>
      </c>
      <c r="N3" t="s">
        <v>34</v>
      </c>
      <c r="O3" t="s">
        <v>36</v>
      </c>
      <c r="P3" t="s">
        <v>145</v>
      </c>
    </row>
    <row r="4" spans="1:16" ht="117" customHeight="1" x14ac:dyDescent="0.25">
      <c r="A4" s="3" t="s">
        <v>180</v>
      </c>
      <c r="B4" s="3" t="s">
        <v>190</v>
      </c>
      <c r="C4" s="3" t="s">
        <v>191</v>
      </c>
      <c r="D4" s="3" t="s">
        <v>206</v>
      </c>
      <c r="E4" s="3" t="s">
        <v>249</v>
      </c>
      <c r="F4" s="3" t="s">
        <v>251</v>
      </c>
    </row>
    <row r="5" spans="1:16" ht="115.15" customHeight="1" x14ac:dyDescent="0.25">
      <c r="A5" s="3" t="s">
        <v>181</v>
      </c>
      <c r="B5" s="3" t="s">
        <v>192</v>
      </c>
      <c r="C5" s="3" t="s">
        <v>195</v>
      </c>
      <c r="D5" s="3" t="s">
        <v>193</v>
      </c>
      <c r="E5" s="3" t="s">
        <v>250</v>
      </c>
      <c r="F5" s="3" t="s">
        <v>243</v>
      </c>
    </row>
    <row r="6" spans="1:16" ht="69.599999999999994" customHeight="1" x14ac:dyDescent="0.25">
      <c r="A6" s="3" t="s">
        <v>183</v>
      </c>
      <c r="B6" s="3" t="s">
        <v>197</v>
      </c>
      <c r="C6" s="3" t="s">
        <v>198</v>
      </c>
      <c r="D6" s="3" t="s">
        <v>196</v>
      </c>
      <c r="E6" s="3" t="s">
        <v>251</v>
      </c>
      <c r="F6" s="3" t="s">
        <v>252</v>
      </c>
    </row>
    <row r="7" spans="1:16" ht="55.5" customHeight="1" x14ac:dyDescent="0.25">
      <c r="A7" s="3" t="s">
        <v>187</v>
      </c>
      <c r="B7" s="3" t="s">
        <v>200</v>
      </c>
      <c r="C7" s="3" t="s">
        <v>269</v>
      </c>
      <c r="D7" s="3" t="s">
        <v>199</v>
      </c>
      <c r="E7" s="3" t="s">
        <v>252</v>
      </c>
      <c r="F7" s="3" t="s">
        <v>243</v>
      </c>
    </row>
    <row r="8" spans="1:16" ht="79.5" customHeight="1" x14ac:dyDescent="0.25">
      <c r="A8" s="3" t="s">
        <v>120</v>
      </c>
      <c r="B8" s="3" t="s">
        <v>201</v>
      </c>
      <c r="C8" s="3" t="s">
        <v>202</v>
      </c>
      <c r="D8" s="3" t="s">
        <v>203</v>
      </c>
      <c r="E8" s="3" t="s">
        <v>253</v>
      </c>
      <c r="F8" s="3" t="s">
        <v>248</v>
      </c>
    </row>
    <row r="9" spans="1:16" ht="57.75" customHeight="1" x14ac:dyDescent="0.25">
      <c r="A9" s="3"/>
      <c r="B9" s="3"/>
      <c r="C9" s="3"/>
      <c r="D9" s="3" t="s">
        <v>244</v>
      </c>
      <c r="E9" s="3" t="s">
        <v>243</v>
      </c>
      <c r="F9" s="3"/>
    </row>
    <row r="10" spans="1:16" x14ac:dyDescent="0.25">
      <c r="A10" s="5"/>
      <c r="D10" t="s">
        <v>144</v>
      </c>
    </row>
    <row r="11" spans="1:16" x14ac:dyDescent="0.25">
      <c r="A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Normal="100" workbookViewId="0">
      <selection activeCell="F6" sqref="F6"/>
    </sheetView>
  </sheetViews>
  <sheetFormatPr defaultColWidth="8.85546875" defaultRowHeight="15" x14ac:dyDescent="0.25"/>
  <cols>
    <col min="1" max="1" width="12.42578125" style="9" customWidth="1"/>
    <col min="2" max="2" width="20.7109375" style="9" customWidth="1"/>
    <col min="3" max="3" width="15.28515625" style="9" customWidth="1"/>
    <col min="4" max="4" width="16.28515625" style="9" customWidth="1"/>
    <col min="5" max="5" width="17.85546875" style="9" customWidth="1"/>
    <col min="6" max="6" width="19.7109375" style="9" customWidth="1"/>
    <col min="7" max="7" width="21.42578125" style="9" customWidth="1"/>
    <col min="8" max="8" width="18.140625" style="9" customWidth="1"/>
    <col min="9" max="9" width="22.85546875" style="9" customWidth="1"/>
    <col min="10" max="10" width="17.42578125" style="9" customWidth="1"/>
    <col min="11" max="16384" width="8.85546875" style="9"/>
  </cols>
  <sheetData>
    <row r="1" spans="1:12" ht="15.75" thickBot="1" x14ac:dyDescent="0.3"/>
    <row r="2" spans="1:12" x14ac:dyDescent="0.25">
      <c r="A2" s="67" t="s">
        <v>30</v>
      </c>
      <c r="B2" s="69" t="s">
        <v>54</v>
      </c>
      <c r="C2" s="60" t="s">
        <v>63</v>
      </c>
      <c r="D2" s="61"/>
      <c r="E2" s="61"/>
      <c r="F2" s="61"/>
      <c r="G2" s="61"/>
      <c r="H2" s="61"/>
      <c r="I2" s="61"/>
      <c r="J2" s="62"/>
    </row>
    <row r="3" spans="1:12" x14ac:dyDescent="0.25">
      <c r="A3" s="68"/>
      <c r="B3" s="70"/>
      <c r="C3" s="41" t="s">
        <v>55</v>
      </c>
      <c r="D3" s="41" t="s">
        <v>56</v>
      </c>
      <c r="E3" s="41" t="s">
        <v>57</v>
      </c>
      <c r="F3" s="41" t="s">
        <v>58</v>
      </c>
      <c r="G3" s="41" t="s">
        <v>59</v>
      </c>
      <c r="H3" s="41" t="s">
        <v>60</v>
      </c>
      <c r="I3" s="41" t="s">
        <v>61</v>
      </c>
      <c r="J3" s="42" t="s">
        <v>62</v>
      </c>
    </row>
    <row r="4" spans="1:12" ht="96.6" customHeight="1" x14ac:dyDescent="0.25">
      <c r="A4" s="56" t="s">
        <v>243</v>
      </c>
      <c r="B4" s="24" t="s">
        <v>244</v>
      </c>
      <c r="C4" s="13" t="s">
        <v>38</v>
      </c>
      <c r="D4" s="13" t="s">
        <v>245</v>
      </c>
      <c r="E4" s="13" t="s">
        <v>39</v>
      </c>
      <c r="F4" s="13" t="s">
        <v>246</v>
      </c>
      <c r="G4" s="15" t="s">
        <v>267</v>
      </c>
      <c r="H4" s="13" t="s">
        <v>205</v>
      </c>
      <c r="I4" s="13" t="s">
        <v>268</v>
      </c>
      <c r="J4" s="14" t="s">
        <v>232</v>
      </c>
      <c r="K4" s="34" t="s">
        <v>170</v>
      </c>
    </row>
    <row r="5" spans="1:12" ht="78.599999999999994" customHeight="1" x14ac:dyDescent="0.25">
      <c r="A5" s="56" t="s">
        <v>250</v>
      </c>
      <c r="B5" s="32" t="s">
        <v>193</v>
      </c>
      <c r="C5" s="13" t="s">
        <v>42</v>
      </c>
      <c r="D5" s="13" t="s">
        <v>207</v>
      </c>
      <c r="E5" s="13" t="s">
        <v>230</v>
      </c>
      <c r="F5" s="13" t="s">
        <v>208</v>
      </c>
      <c r="G5" s="13" t="s">
        <v>216</v>
      </c>
      <c r="H5" s="13" t="s">
        <v>50</v>
      </c>
      <c r="I5" s="13" t="s">
        <v>50</v>
      </c>
      <c r="J5" s="14" t="s">
        <v>40</v>
      </c>
    </row>
    <row r="6" spans="1:12" ht="68.45" customHeight="1" x14ac:dyDescent="0.25">
      <c r="A6" s="56" t="s">
        <v>252</v>
      </c>
      <c r="B6" s="32" t="s">
        <v>199</v>
      </c>
      <c r="C6" s="13" t="s">
        <v>45</v>
      </c>
      <c r="D6" s="15" t="s">
        <v>209</v>
      </c>
      <c r="E6" s="13" t="s">
        <v>43</v>
      </c>
      <c r="F6" s="15" t="s">
        <v>210</v>
      </c>
      <c r="G6" s="13" t="s">
        <v>220</v>
      </c>
      <c r="H6" s="13" t="s">
        <v>204</v>
      </c>
      <c r="I6" s="13" t="s">
        <v>229</v>
      </c>
      <c r="J6" s="14" t="s">
        <v>172</v>
      </c>
      <c r="K6" s="34" t="s">
        <v>167</v>
      </c>
    </row>
    <row r="7" spans="1:12" ht="68.45" customHeight="1" x14ac:dyDescent="0.25">
      <c r="A7" s="56" t="s">
        <v>251</v>
      </c>
      <c r="B7" s="32" t="s">
        <v>196</v>
      </c>
      <c r="C7" s="15" t="s">
        <v>46</v>
      </c>
      <c r="D7" s="15" t="s">
        <v>86</v>
      </c>
      <c r="E7" s="13" t="s">
        <v>43</v>
      </c>
      <c r="F7" s="13" t="s">
        <v>213</v>
      </c>
      <c r="G7" s="13" t="s">
        <v>219</v>
      </c>
      <c r="H7" s="13" t="s">
        <v>227</v>
      </c>
      <c r="I7" s="13" t="s">
        <v>228</v>
      </c>
      <c r="J7" s="14" t="s">
        <v>172</v>
      </c>
      <c r="K7" s="34"/>
      <c r="L7" s="9">
        <f>15+(-7)*((-ME2/4)+(5/4))</f>
        <v>6.25</v>
      </c>
    </row>
    <row r="8" spans="1:12" ht="75" x14ac:dyDescent="0.25">
      <c r="A8" s="56" t="s">
        <v>249</v>
      </c>
      <c r="B8" s="32" t="s">
        <v>206</v>
      </c>
      <c r="C8" s="13" t="s">
        <v>48</v>
      </c>
      <c r="D8" s="13" t="s">
        <v>221</v>
      </c>
      <c r="E8" s="13" t="s">
        <v>43</v>
      </c>
      <c r="F8" s="13" t="s">
        <v>222</v>
      </c>
      <c r="G8" s="13" t="s">
        <v>217</v>
      </c>
      <c r="H8" s="13" t="s">
        <v>47</v>
      </c>
      <c r="I8" s="13" t="s">
        <v>226</v>
      </c>
      <c r="J8" s="14" t="s">
        <v>173</v>
      </c>
      <c r="K8" s="34" t="s">
        <v>165</v>
      </c>
    </row>
    <row r="9" spans="1:12" ht="77.45" customHeight="1" x14ac:dyDescent="0.25">
      <c r="A9" s="56" t="s">
        <v>248</v>
      </c>
      <c r="B9" s="32" t="s">
        <v>194</v>
      </c>
      <c r="C9" s="13" t="s">
        <v>51</v>
      </c>
      <c r="D9" s="13" t="s">
        <v>211</v>
      </c>
      <c r="E9" s="13" t="s">
        <v>43</v>
      </c>
      <c r="F9" s="13" t="s">
        <v>212</v>
      </c>
      <c r="G9" s="13" t="s">
        <v>216</v>
      </c>
      <c r="H9" s="13" t="s">
        <v>52</v>
      </c>
      <c r="I9" s="13" t="s">
        <v>223</v>
      </c>
      <c r="J9" s="14" t="s">
        <v>40</v>
      </c>
    </row>
    <row r="10" spans="1:12" ht="65.45" customHeight="1" thickBot="1" x14ac:dyDescent="0.3">
      <c r="A10" s="57" t="s">
        <v>253</v>
      </c>
      <c r="B10" s="33" t="s">
        <v>203</v>
      </c>
      <c r="C10" s="17" t="s">
        <v>53</v>
      </c>
      <c r="D10" s="17" t="s">
        <v>214</v>
      </c>
      <c r="E10" s="17" t="s">
        <v>49</v>
      </c>
      <c r="F10" s="17" t="s">
        <v>215</v>
      </c>
      <c r="G10" s="17" t="s">
        <v>218</v>
      </c>
      <c r="H10" s="17" t="s">
        <v>50</v>
      </c>
      <c r="I10" s="17"/>
      <c r="J10" s="18" t="s">
        <v>40</v>
      </c>
    </row>
    <row r="11" spans="1:12" ht="30" x14ac:dyDescent="0.25">
      <c r="E11" s="31" t="s">
        <v>141</v>
      </c>
    </row>
    <row r="12" spans="1:12" ht="45" x14ac:dyDescent="0.25">
      <c r="E12" s="31" t="s">
        <v>142</v>
      </c>
    </row>
    <row r="13" spans="1:12" ht="30" x14ac:dyDescent="0.25">
      <c r="E13" s="31" t="s">
        <v>143</v>
      </c>
    </row>
  </sheetData>
  <mergeCells count="3">
    <mergeCell ref="A2:A3"/>
    <mergeCell ref="B2:B3"/>
    <mergeCell ref="C2:J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8"/>
  <sheetViews>
    <sheetView topLeftCell="B1" zoomScale="160" zoomScaleNormal="160" workbookViewId="0">
      <selection activeCell="J8" sqref="J8"/>
    </sheetView>
  </sheetViews>
  <sheetFormatPr defaultRowHeight="15" x14ac:dyDescent="0.25"/>
  <cols>
    <col min="4" max="4" width="12.85546875" bestFit="1" customWidth="1"/>
  </cols>
  <sheetData>
    <row r="4" spans="2:9" ht="15.75" thickBot="1" x14ac:dyDescent="0.3"/>
    <row r="5" spans="2:9" ht="15.75" thickBot="1" x14ac:dyDescent="0.3">
      <c r="C5" s="37" t="s">
        <v>65</v>
      </c>
      <c r="D5" s="38" t="s">
        <v>64</v>
      </c>
      <c r="E5" s="38" t="s">
        <v>66</v>
      </c>
      <c r="F5" s="38" t="s">
        <v>67</v>
      </c>
      <c r="G5" s="46" t="s">
        <v>68</v>
      </c>
      <c r="H5" s="37" t="s">
        <v>69</v>
      </c>
      <c r="I5" s="47" t="s">
        <v>70</v>
      </c>
    </row>
    <row r="6" spans="2:9" ht="16.5" customHeight="1" thickTop="1" thickBot="1" x14ac:dyDescent="0.3">
      <c r="B6" t="s">
        <v>71</v>
      </c>
      <c r="C6" s="19">
        <v>100</v>
      </c>
      <c r="D6" s="44">
        <f>5*(C6/88 - 25/22)</f>
        <v>0</v>
      </c>
      <c r="E6" s="45">
        <f>5+(-4)*(D6/5)</f>
        <v>5</v>
      </c>
      <c r="F6" s="44">
        <f>15+(-7)*((-E6/4)+(5/4))</f>
        <v>15</v>
      </c>
      <c r="G6" s="44">
        <f>5+(12-5)*((F6-15)/(8-15))</f>
        <v>5</v>
      </c>
      <c r="H6" s="35">
        <v>0</v>
      </c>
      <c r="I6" s="44">
        <f>10+(20)*(H6/10+G6/14-5/14)</f>
        <v>10</v>
      </c>
    </row>
    <row r="7" spans="2:9" ht="16.5" thickTop="1" thickBot="1" x14ac:dyDescent="0.3">
      <c r="B7" t="s">
        <v>72</v>
      </c>
      <c r="C7" s="19">
        <v>188</v>
      </c>
      <c r="D7" s="44">
        <f>5*(C7/88 - 25/22)</f>
        <v>4.9999999999999991</v>
      </c>
      <c r="E7" s="45">
        <f>5+(-4)*(D7/5)</f>
        <v>1.0000000000000009</v>
      </c>
      <c r="F7" s="44">
        <f>15+(-7)*((-E7/4)+(5/4))</f>
        <v>8.0000000000000018</v>
      </c>
      <c r="G7" s="44">
        <f>5+(12-5)*((F7-15)/(8-15))</f>
        <v>11.999999999999998</v>
      </c>
      <c r="H7" s="35">
        <v>5</v>
      </c>
      <c r="I7" s="44">
        <f>10+(20)*(H7/10+G7/14-5/14)</f>
        <v>29.999999999999996</v>
      </c>
    </row>
    <row r="8" spans="2:9" ht="15.75" thickTop="1" x14ac:dyDescent="0.25"/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>
      <selection activeCell="F13" sqref="F13"/>
    </sheetView>
  </sheetViews>
  <sheetFormatPr defaultRowHeight="15" x14ac:dyDescent="0.25"/>
  <sheetData>
    <row r="1" spans="1:4" x14ac:dyDescent="0.25">
      <c r="A1" t="s">
        <v>65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40">
        <v>100</v>
      </c>
      <c r="D3">
        <v>188</v>
      </c>
    </row>
    <row r="4" spans="1:4" x14ac:dyDescent="0.25">
      <c r="A4">
        <v>2020</v>
      </c>
      <c r="B4">
        <v>2</v>
      </c>
      <c r="C4" s="40">
        <v>120</v>
      </c>
      <c r="D4">
        <v>188</v>
      </c>
    </row>
    <row r="5" spans="1:4" x14ac:dyDescent="0.25">
      <c r="A5">
        <v>2020</v>
      </c>
      <c r="B5">
        <v>3</v>
      </c>
      <c r="C5" s="40">
        <v>125</v>
      </c>
      <c r="D5">
        <v>188</v>
      </c>
    </row>
    <row r="6" spans="1:4" x14ac:dyDescent="0.25">
      <c r="A6">
        <v>2020</v>
      </c>
      <c r="B6">
        <v>4</v>
      </c>
      <c r="C6" s="40">
        <v>135</v>
      </c>
      <c r="D6">
        <v>188</v>
      </c>
    </row>
    <row r="7" spans="1:4" x14ac:dyDescent="0.25">
      <c r="A7">
        <v>2020</v>
      </c>
      <c r="B7">
        <v>5</v>
      </c>
      <c r="C7" s="40">
        <v>145</v>
      </c>
      <c r="D7">
        <v>188</v>
      </c>
    </row>
    <row r="8" spans="1:4" x14ac:dyDescent="0.25">
      <c r="A8">
        <v>2020</v>
      </c>
      <c r="B8">
        <v>6</v>
      </c>
      <c r="C8" s="40">
        <v>178</v>
      </c>
      <c r="D8">
        <v>188</v>
      </c>
    </row>
    <row r="9" spans="1:4" x14ac:dyDescent="0.25">
      <c r="A9">
        <v>2020</v>
      </c>
      <c r="B9">
        <v>7</v>
      </c>
      <c r="C9" s="40">
        <v>180</v>
      </c>
      <c r="D9">
        <v>188</v>
      </c>
    </row>
    <row r="10" spans="1:4" x14ac:dyDescent="0.25">
      <c r="A10">
        <v>2020</v>
      </c>
      <c r="B10">
        <v>8</v>
      </c>
      <c r="C10" s="40">
        <v>188</v>
      </c>
      <c r="D10">
        <v>188</v>
      </c>
    </row>
    <row r="11" spans="1:4" x14ac:dyDescent="0.25">
      <c r="A11">
        <v>2020</v>
      </c>
      <c r="B11">
        <v>9</v>
      </c>
      <c r="C11" s="40">
        <v>164</v>
      </c>
      <c r="D11">
        <v>188</v>
      </c>
    </row>
    <row r="12" spans="1:4" x14ac:dyDescent="0.25">
      <c r="A12">
        <v>2020</v>
      </c>
      <c r="B12">
        <v>10</v>
      </c>
      <c r="C12" s="40">
        <v>150</v>
      </c>
      <c r="D12">
        <v>188</v>
      </c>
    </row>
    <row r="13" spans="1:4" x14ac:dyDescent="0.25">
      <c r="A13">
        <v>2020</v>
      </c>
      <c r="B13">
        <v>11</v>
      </c>
      <c r="C13" s="40">
        <v>143</v>
      </c>
      <c r="D13">
        <v>188</v>
      </c>
    </row>
    <row r="14" spans="1:4" x14ac:dyDescent="0.25">
      <c r="A14">
        <v>2020</v>
      </c>
      <c r="B14">
        <v>12</v>
      </c>
      <c r="C14" s="40">
        <v>131</v>
      </c>
      <c r="D14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zoomScale="130" zoomScaleNormal="130" workbookViewId="0">
      <selection activeCell="C17" sqref="C17"/>
    </sheetView>
  </sheetViews>
  <sheetFormatPr defaultColWidth="9.140625" defaultRowHeight="15" x14ac:dyDescent="0.25"/>
  <cols>
    <col min="1" max="2" width="9.140625" style="1"/>
    <col min="3" max="3" width="12" style="1" customWidth="1"/>
    <col min="4" max="16384" width="9.140625" style="1"/>
  </cols>
  <sheetData>
    <row r="2" spans="1:12" x14ac:dyDescent="0.25">
      <c r="A2" s="2" t="s">
        <v>19</v>
      </c>
    </row>
    <row r="3" spans="1:12" x14ac:dyDescent="0.25">
      <c r="I3" s="30" t="s">
        <v>111</v>
      </c>
      <c r="J3" s="1" t="s">
        <v>119</v>
      </c>
      <c r="K3" s="1" t="s">
        <v>114</v>
      </c>
      <c r="L3" s="1" t="s">
        <v>118</v>
      </c>
    </row>
    <row r="4" spans="1:12" x14ac:dyDescent="0.25">
      <c r="A4" s="7" t="s">
        <v>11</v>
      </c>
      <c r="B4" s="28" t="s">
        <v>0</v>
      </c>
      <c r="C4" s="6" t="s">
        <v>110</v>
      </c>
      <c r="D4" s="6"/>
      <c r="E4" s="6"/>
      <c r="F4" s="6"/>
      <c r="G4" s="6"/>
      <c r="I4" s="29" t="s">
        <v>112</v>
      </c>
      <c r="J4" s="1" t="s">
        <v>113</v>
      </c>
      <c r="K4" s="1" t="s">
        <v>116</v>
      </c>
    </row>
    <row r="5" spans="1:12" x14ac:dyDescent="0.25">
      <c r="A5" s="7"/>
      <c r="B5" s="28" t="s">
        <v>1</v>
      </c>
      <c r="C5" s="6" t="s">
        <v>85</v>
      </c>
      <c r="D5" s="6"/>
      <c r="E5" s="6"/>
      <c r="F5" s="6"/>
      <c r="G5" s="6"/>
      <c r="I5" s="1" t="s">
        <v>115</v>
      </c>
      <c r="J5" s="1" t="s">
        <v>16</v>
      </c>
    </row>
    <row r="6" spans="1:12" x14ac:dyDescent="0.25">
      <c r="A6" s="7"/>
      <c r="B6" s="27" t="s">
        <v>2</v>
      </c>
      <c r="C6" s="6" t="s">
        <v>84</v>
      </c>
      <c r="D6" s="6"/>
      <c r="E6" s="6"/>
      <c r="F6" s="6"/>
      <c r="G6" s="6"/>
      <c r="I6" s="1" t="s">
        <v>184</v>
      </c>
      <c r="J6" s="1" t="s">
        <v>120</v>
      </c>
    </row>
    <row r="7" spans="1:12" x14ac:dyDescent="0.25">
      <c r="A7" s="7"/>
      <c r="B7" s="27" t="s">
        <v>93</v>
      </c>
      <c r="C7" s="22" t="s">
        <v>94</v>
      </c>
      <c r="D7" s="6"/>
      <c r="E7" s="6"/>
      <c r="F7" s="6"/>
      <c r="G7" s="6"/>
    </row>
    <row r="8" spans="1:12" x14ac:dyDescent="0.25">
      <c r="A8" s="7"/>
      <c r="B8" s="26"/>
      <c r="C8" s="22"/>
      <c r="D8" s="6"/>
      <c r="E8" s="6"/>
      <c r="F8" s="6"/>
      <c r="G8" s="6"/>
    </row>
    <row r="9" spans="1:12" x14ac:dyDescent="0.25">
      <c r="A9" s="7" t="s">
        <v>12</v>
      </c>
      <c r="B9" s="27" t="s">
        <v>3</v>
      </c>
      <c r="C9" s="6" t="s">
        <v>86</v>
      </c>
      <c r="D9" s="6"/>
      <c r="E9" s="6"/>
      <c r="F9" s="6"/>
      <c r="G9" s="6"/>
    </row>
    <row r="10" spans="1:12" x14ac:dyDescent="0.25">
      <c r="A10" s="7"/>
      <c r="B10" s="26" t="s">
        <v>4</v>
      </c>
      <c r="C10" s="6" t="s">
        <v>87</v>
      </c>
      <c r="D10" s="6"/>
      <c r="E10" s="6"/>
      <c r="F10" s="6"/>
      <c r="G10" s="6"/>
    </row>
    <row r="11" spans="1:12" x14ac:dyDescent="0.25">
      <c r="A11" s="7"/>
      <c r="B11" s="27" t="s">
        <v>5</v>
      </c>
      <c r="C11" s="6" t="s">
        <v>88</v>
      </c>
      <c r="D11" s="6"/>
      <c r="E11" s="6"/>
      <c r="F11" s="6"/>
      <c r="G11" s="6"/>
    </row>
    <row r="12" spans="1:12" x14ac:dyDescent="0.25">
      <c r="A12" s="7"/>
      <c r="B12" s="26"/>
      <c r="C12" s="6"/>
      <c r="D12" s="6"/>
      <c r="E12" s="6"/>
      <c r="F12" s="6"/>
      <c r="G12" s="6"/>
    </row>
    <row r="13" spans="1:12" x14ac:dyDescent="0.25">
      <c r="A13" s="7" t="s">
        <v>13</v>
      </c>
      <c r="B13" s="28" t="s">
        <v>6</v>
      </c>
      <c r="C13" s="6" t="s">
        <v>89</v>
      </c>
      <c r="D13" s="6"/>
      <c r="E13" s="6"/>
      <c r="F13" s="6"/>
      <c r="G13" s="6"/>
    </row>
    <row r="14" spans="1:12" x14ac:dyDescent="0.25">
      <c r="A14" s="7"/>
      <c r="B14" s="27" t="s">
        <v>7</v>
      </c>
      <c r="C14" s="6" t="s">
        <v>117</v>
      </c>
      <c r="D14" s="6"/>
      <c r="E14" s="6"/>
      <c r="F14" s="6"/>
      <c r="G14" s="6"/>
    </row>
    <row r="15" spans="1:12" x14ac:dyDescent="0.25">
      <c r="A15" s="7"/>
      <c r="B15" s="28" t="s">
        <v>8</v>
      </c>
      <c r="C15" s="6" t="s">
        <v>90</v>
      </c>
      <c r="D15" s="6"/>
      <c r="E15" s="6"/>
      <c r="F15" s="6"/>
      <c r="G15" s="6"/>
    </row>
    <row r="16" spans="1:12" x14ac:dyDescent="0.25">
      <c r="A16" s="7"/>
      <c r="B16" s="26"/>
      <c r="C16" s="6"/>
      <c r="D16" s="6"/>
      <c r="E16" s="6"/>
      <c r="F16" s="6"/>
      <c r="G16" s="6"/>
    </row>
    <row r="17" spans="1:8" x14ac:dyDescent="0.25">
      <c r="A17" s="7" t="s">
        <v>14</v>
      </c>
      <c r="B17" s="26" t="s">
        <v>9</v>
      </c>
      <c r="C17" s="6" t="s">
        <v>91</v>
      </c>
      <c r="D17" s="6"/>
      <c r="E17" s="6"/>
      <c r="F17" s="6"/>
      <c r="G17" s="6"/>
    </row>
    <row r="18" spans="1:8" x14ac:dyDescent="0.25">
      <c r="A18" s="7"/>
      <c r="B18" s="27" t="s">
        <v>10</v>
      </c>
      <c r="C18" s="22" t="s">
        <v>92</v>
      </c>
      <c r="D18" s="6"/>
      <c r="E18" s="6"/>
      <c r="F18" s="6"/>
      <c r="G18" s="6"/>
    </row>
    <row r="19" spans="1:8" x14ac:dyDescent="0.25">
      <c r="A19" s="7"/>
      <c r="B19" s="26"/>
      <c r="C19" s="6"/>
      <c r="D19" s="6"/>
      <c r="E19" s="6"/>
      <c r="F19" s="6"/>
      <c r="G19" s="6"/>
    </row>
    <row r="21" spans="1:8" x14ac:dyDescent="0.25">
      <c r="A21" s="2" t="s">
        <v>15</v>
      </c>
      <c r="H21" s="2" t="s">
        <v>17</v>
      </c>
    </row>
    <row r="23" spans="1:8" x14ac:dyDescent="0.25">
      <c r="B23" s="7"/>
      <c r="C23" s="7" t="s">
        <v>97</v>
      </c>
      <c r="D23" s="7" t="s">
        <v>98</v>
      </c>
      <c r="E23" s="7" t="s">
        <v>99</v>
      </c>
      <c r="F23" s="7" t="s">
        <v>100</v>
      </c>
      <c r="G23" s="6"/>
      <c r="H23" s="7" t="s">
        <v>97</v>
      </c>
    </row>
    <row r="24" spans="1:8" x14ac:dyDescent="0.25">
      <c r="B24" s="7" t="s">
        <v>97</v>
      </c>
      <c r="C24" s="7"/>
      <c r="D24" s="7" t="s">
        <v>97</v>
      </c>
      <c r="E24" s="7" t="s">
        <v>97</v>
      </c>
      <c r="F24" s="7" t="s">
        <v>97</v>
      </c>
      <c r="G24" s="6"/>
      <c r="H24" s="7" t="s">
        <v>98</v>
      </c>
    </row>
    <row r="25" spans="1:8" x14ac:dyDescent="0.25">
      <c r="B25" s="7" t="s">
        <v>98</v>
      </c>
      <c r="C25" s="7"/>
      <c r="D25" s="7"/>
      <c r="E25" s="7" t="s">
        <v>98</v>
      </c>
      <c r="F25" s="7" t="s">
        <v>98</v>
      </c>
      <c r="G25" s="6"/>
      <c r="H25" s="7" t="s">
        <v>99</v>
      </c>
    </row>
    <row r="26" spans="1:8" x14ac:dyDescent="0.25">
      <c r="B26" s="7" t="s">
        <v>99</v>
      </c>
      <c r="C26" s="7"/>
      <c r="D26" s="7"/>
      <c r="E26" s="7"/>
      <c r="F26" s="7" t="s">
        <v>99</v>
      </c>
      <c r="G26" s="6"/>
      <c r="H26" s="7" t="s">
        <v>100</v>
      </c>
    </row>
    <row r="27" spans="1:8" x14ac:dyDescent="0.25">
      <c r="B27" s="7" t="s">
        <v>100</v>
      </c>
      <c r="C27" s="7"/>
      <c r="D27" s="7"/>
      <c r="E27" s="7"/>
      <c r="F27" s="7"/>
      <c r="G27" s="6"/>
    </row>
    <row r="29" spans="1:8" x14ac:dyDescent="0.25">
      <c r="B29" s="7"/>
      <c r="C29" s="7" t="s">
        <v>101</v>
      </c>
      <c r="D29" s="7" t="s">
        <v>102</v>
      </c>
      <c r="E29" s="7" t="s">
        <v>103</v>
      </c>
      <c r="H29" s="7" t="s">
        <v>101</v>
      </c>
    </row>
    <row r="30" spans="1:8" x14ac:dyDescent="0.25">
      <c r="B30" s="7" t="s">
        <v>101</v>
      </c>
      <c r="C30" s="7"/>
      <c r="D30" s="7" t="s">
        <v>101</v>
      </c>
      <c r="E30" s="7" t="s">
        <v>101</v>
      </c>
      <c r="H30" s="7" t="s">
        <v>102</v>
      </c>
    </row>
    <row r="31" spans="1:8" x14ac:dyDescent="0.25">
      <c r="B31" s="7" t="s">
        <v>102</v>
      </c>
      <c r="C31" s="7"/>
      <c r="D31" s="7"/>
      <c r="E31" s="7" t="s">
        <v>102</v>
      </c>
      <c r="H31" s="7" t="s">
        <v>103</v>
      </c>
    </row>
    <row r="32" spans="1:8" x14ac:dyDescent="0.25">
      <c r="B32" s="7" t="s">
        <v>103</v>
      </c>
      <c r="C32" s="7"/>
      <c r="D32" s="7"/>
      <c r="E32" s="7"/>
    </row>
    <row r="34" spans="2:8" x14ac:dyDescent="0.25">
      <c r="B34" s="7"/>
      <c r="C34" s="7" t="s">
        <v>104</v>
      </c>
      <c r="D34" s="7" t="s">
        <v>105</v>
      </c>
      <c r="E34" s="7" t="s">
        <v>106</v>
      </c>
      <c r="H34" s="7" t="s">
        <v>104</v>
      </c>
    </row>
    <row r="35" spans="2:8" x14ac:dyDescent="0.25">
      <c r="B35" s="7" t="s">
        <v>104</v>
      </c>
      <c r="C35" s="7"/>
      <c r="D35" s="7" t="s">
        <v>104</v>
      </c>
      <c r="E35" s="7" t="s">
        <v>104</v>
      </c>
      <c r="H35" s="7" t="s">
        <v>105</v>
      </c>
    </row>
    <row r="36" spans="2:8" x14ac:dyDescent="0.25">
      <c r="B36" s="7" t="s">
        <v>105</v>
      </c>
      <c r="C36" s="7"/>
      <c r="D36" s="7"/>
      <c r="E36" s="7" t="s">
        <v>105</v>
      </c>
      <c r="H36" s="7" t="s">
        <v>106</v>
      </c>
    </row>
    <row r="37" spans="2:8" x14ac:dyDescent="0.25">
      <c r="B37" s="7" t="s">
        <v>106</v>
      </c>
      <c r="C37" s="7"/>
      <c r="D37" s="7"/>
      <c r="E37" s="25"/>
    </row>
    <row r="39" spans="2:8" x14ac:dyDescent="0.25">
      <c r="B39" s="7"/>
      <c r="C39" s="7" t="s">
        <v>107</v>
      </c>
      <c r="D39" s="7" t="s">
        <v>108</v>
      </c>
      <c r="E39" s="7"/>
      <c r="H39" s="7" t="s">
        <v>107</v>
      </c>
    </row>
    <row r="40" spans="2:8" x14ac:dyDescent="0.25">
      <c r="B40" s="7" t="s">
        <v>107</v>
      </c>
      <c r="C40" s="7"/>
      <c r="D40" s="7" t="s">
        <v>107</v>
      </c>
      <c r="E40" s="7"/>
      <c r="H40" s="7" t="s">
        <v>108</v>
      </c>
    </row>
    <row r="41" spans="2:8" x14ac:dyDescent="0.25">
      <c r="B41" s="7" t="s">
        <v>108</v>
      </c>
      <c r="C41" s="7"/>
      <c r="D41" s="7"/>
      <c r="E41" s="7"/>
      <c r="H41" s="7"/>
    </row>
    <row r="42" spans="2:8" x14ac:dyDescent="0.25">
      <c r="B42" s="7"/>
      <c r="C42" s="7"/>
      <c r="D42" s="7"/>
      <c r="E42" s="7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12" sqref="J12"/>
    </sheetView>
  </sheetViews>
  <sheetFormatPr defaultRowHeight="15" x14ac:dyDescent="0.25"/>
  <sheetData>
    <row r="1" spans="1:4" x14ac:dyDescent="0.25">
      <c r="A1" t="s">
        <v>64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48">
        <f>5*(Me1_K1!C3/88-25/22)</f>
        <v>0</v>
      </c>
      <c r="D3">
        <v>5</v>
      </c>
    </row>
    <row r="4" spans="1:4" x14ac:dyDescent="0.25">
      <c r="A4">
        <v>2020</v>
      </c>
      <c r="B4">
        <v>2</v>
      </c>
      <c r="C4" s="48">
        <f>5*(Me1_K1!C4/88-25/22)</f>
        <v>1.1363636363636354</v>
      </c>
      <c r="D4">
        <v>5</v>
      </c>
    </row>
    <row r="5" spans="1:4" x14ac:dyDescent="0.25">
      <c r="A5">
        <v>2020</v>
      </c>
      <c r="B5">
        <v>3</v>
      </c>
      <c r="C5" s="48">
        <f>5*(Me1_K1!C5/88-25/22)</f>
        <v>1.4204545454545447</v>
      </c>
      <c r="D5">
        <v>5</v>
      </c>
    </row>
    <row r="6" spans="1:4" x14ac:dyDescent="0.25">
      <c r="A6">
        <v>2020</v>
      </c>
      <c r="B6">
        <v>4</v>
      </c>
      <c r="C6" s="48">
        <f>5*(Me1_K1!C6/88-25/22)</f>
        <v>1.9886363636363635</v>
      </c>
      <c r="D6">
        <v>5</v>
      </c>
    </row>
    <row r="7" spans="1:4" x14ac:dyDescent="0.25">
      <c r="A7">
        <v>2020</v>
      </c>
      <c r="B7">
        <v>5</v>
      </c>
      <c r="C7" s="48">
        <f>5*(Me1_K1!C7/88-25/22)</f>
        <v>2.5568181818181812</v>
      </c>
      <c r="D7">
        <v>5</v>
      </c>
    </row>
    <row r="8" spans="1:4" x14ac:dyDescent="0.25">
      <c r="A8">
        <v>2020</v>
      </c>
      <c r="B8">
        <v>6</v>
      </c>
      <c r="C8" s="48">
        <f>5*(Me1_K1!C8/88-25/22)</f>
        <v>4.4318181818181825</v>
      </c>
      <c r="D8">
        <v>5</v>
      </c>
    </row>
    <row r="9" spans="1:4" x14ac:dyDescent="0.25">
      <c r="A9">
        <v>2020</v>
      </c>
      <c r="B9">
        <v>7</v>
      </c>
      <c r="C9" s="48">
        <f>5*(Me1_K1!C9/88-25/22)</f>
        <v>4.545454545454545</v>
      </c>
      <c r="D9">
        <v>5</v>
      </c>
    </row>
    <row r="10" spans="1:4" x14ac:dyDescent="0.25">
      <c r="A10">
        <v>2020</v>
      </c>
      <c r="B10">
        <v>8</v>
      </c>
      <c r="C10" s="48">
        <f>5*(Me1_K1!C10/88-25/22)</f>
        <v>4.9999999999999991</v>
      </c>
      <c r="D10">
        <v>5</v>
      </c>
    </row>
    <row r="11" spans="1:4" x14ac:dyDescent="0.25">
      <c r="A11">
        <v>2020</v>
      </c>
      <c r="B11">
        <v>9</v>
      </c>
      <c r="C11" s="48">
        <f>5*(Me1_K1!C11/88-25/22)</f>
        <v>3.6363636363636354</v>
      </c>
      <c r="D11">
        <v>5</v>
      </c>
    </row>
    <row r="12" spans="1:4" x14ac:dyDescent="0.25">
      <c r="A12">
        <v>2020</v>
      </c>
      <c r="B12">
        <v>10</v>
      </c>
      <c r="C12" s="48">
        <f>5*(Me1_K1!C12/88-25/22)</f>
        <v>2.8409090909090908</v>
      </c>
      <c r="D12">
        <v>5</v>
      </c>
    </row>
    <row r="13" spans="1:4" x14ac:dyDescent="0.25">
      <c r="A13">
        <v>2020</v>
      </c>
      <c r="B13">
        <v>11</v>
      </c>
      <c r="C13" s="48">
        <f>5*(Me1_K1!C13/88-25/22)</f>
        <v>2.4431818181818175</v>
      </c>
      <c r="D13">
        <v>5</v>
      </c>
    </row>
    <row r="14" spans="1:4" x14ac:dyDescent="0.25">
      <c r="A14">
        <v>2020</v>
      </c>
      <c r="B14">
        <v>12</v>
      </c>
      <c r="C14" s="48">
        <f>5*(Me1_K1!C14/88-25/22)</f>
        <v>1.7613636363636354</v>
      </c>
      <c r="D14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66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49">
        <f>5+(-4)*(Me2_K1!C3/5)</f>
        <v>5</v>
      </c>
      <c r="D3">
        <v>1</v>
      </c>
    </row>
    <row r="4" spans="1:4" x14ac:dyDescent="0.25">
      <c r="A4">
        <v>2020</v>
      </c>
      <c r="B4">
        <v>2</v>
      </c>
      <c r="C4" s="49">
        <f>5+(-4)*(Me2_K1!C4/5)</f>
        <v>4.0909090909090917</v>
      </c>
      <c r="D4">
        <v>1</v>
      </c>
    </row>
    <row r="5" spans="1:4" x14ac:dyDescent="0.25">
      <c r="A5">
        <v>2020</v>
      </c>
      <c r="B5">
        <v>3</v>
      </c>
      <c r="C5" s="49">
        <f>5+(-4)*(Me2_K1!C5/5)</f>
        <v>3.8636363636363642</v>
      </c>
      <c r="D5">
        <v>1</v>
      </c>
    </row>
    <row r="6" spans="1:4" x14ac:dyDescent="0.25">
      <c r="A6">
        <v>2020</v>
      </c>
      <c r="B6">
        <v>4</v>
      </c>
      <c r="C6" s="49">
        <f>5+(-4)*(Me2_K1!C6/5)</f>
        <v>3.4090909090909092</v>
      </c>
      <c r="D6">
        <v>1</v>
      </c>
    </row>
    <row r="7" spans="1:4" x14ac:dyDescent="0.25">
      <c r="A7">
        <v>2020</v>
      </c>
      <c r="B7">
        <v>5</v>
      </c>
      <c r="C7" s="49">
        <f>5+(-4)*(Me2_K1!C7/5)</f>
        <v>2.954545454545455</v>
      </c>
      <c r="D7">
        <v>1</v>
      </c>
    </row>
    <row r="8" spans="1:4" x14ac:dyDescent="0.25">
      <c r="A8">
        <v>2020</v>
      </c>
      <c r="B8">
        <v>6</v>
      </c>
      <c r="C8" s="49">
        <f>5+(-4)*(Me2_K1!C8/5)</f>
        <v>1.4545454545454541</v>
      </c>
      <c r="D8">
        <v>1</v>
      </c>
    </row>
    <row r="9" spans="1:4" x14ac:dyDescent="0.25">
      <c r="A9">
        <v>2020</v>
      </c>
      <c r="B9">
        <v>7</v>
      </c>
      <c r="C9" s="49">
        <f>5+(-4)*(Me2_K1!C9/5)</f>
        <v>1.3636363636363642</v>
      </c>
      <c r="D9">
        <v>1</v>
      </c>
    </row>
    <row r="10" spans="1:4" x14ac:dyDescent="0.25">
      <c r="A10">
        <v>2020</v>
      </c>
      <c r="B10">
        <v>8</v>
      </c>
      <c r="C10" s="49">
        <f>5+(-4)*(Me2_K1!C10/5)</f>
        <v>1.0000000000000009</v>
      </c>
      <c r="D10">
        <v>1</v>
      </c>
    </row>
    <row r="11" spans="1:4" x14ac:dyDescent="0.25">
      <c r="A11">
        <v>2020</v>
      </c>
      <c r="B11">
        <v>9</v>
      </c>
      <c r="C11" s="49">
        <f>5+(-4)*(Me2_K1!C11/5)</f>
        <v>2.0909090909090917</v>
      </c>
      <c r="D11">
        <v>1</v>
      </c>
    </row>
    <row r="12" spans="1:4" x14ac:dyDescent="0.25">
      <c r="A12">
        <v>2020</v>
      </c>
      <c r="B12">
        <v>10</v>
      </c>
      <c r="C12" s="49">
        <f>5+(-4)*(Me2_K1!C12/5)</f>
        <v>2.7272727272727275</v>
      </c>
      <c r="D12">
        <v>1</v>
      </c>
    </row>
    <row r="13" spans="1:4" x14ac:dyDescent="0.25">
      <c r="A13">
        <v>2020</v>
      </c>
      <c r="B13">
        <v>11</v>
      </c>
      <c r="C13" s="49">
        <f>5+(-4)*(Me2_K1!C13/5)</f>
        <v>3.0454545454545459</v>
      </c>
      <c r="D13">
        <v>1</v>
      </c>
    </row>
    <row r="14" spans="1:4" x14ac:dyDescent="0.25">
      <c r="A14">
        <v>2020</v>
      </c>
      <c r="B14">
        <v>12</v>
      </c>
      <c r="C14" s="49">
        <f>5+(-4)*(Me2_K1!C14/5)</f>
        <v>3.5909090909090917</v>
      </c>
      <c r="D1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67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48">
        <f>15+(-7)*((-Me3_K1!C3/4)+(5/4))</f>
        <v>15</v>
      </c>
      <c r="D3">
        <v>8</v>
      </c>
    </row>
    <row r="4" spans="1:4" x14ac:dyDescent="0.25">
      <c r="A4">
        <v>2020</v>
      </c>
      <c r="B4">
        <v>2</v>
      </c>
      <c r="C4" s="48">
        <f>15+(-7)*((-Me3_K1!C4/4)+(5/4))</f>
        <v>13.40909090909091</v>
      </c>
      <c r="D4">
        <v>8</v>
      </c>
    </row>
    <row r="5" spans="1:4" x14ac:dyDescent="0.25">
      <c r="A5">
        <v>2020</v>
      </c>
      <c r="B5">
        <v>3</v>
      </c>
      <c r="C5" s="48">
        <f>15+(-7)*((-Me3_K1!C5/4)+(5/4))</f>
        <v>13.011363636363637</v>
      </c>
      <c r="D5">
        <v>8</v>
      </c>
    </row>
    <row r="6" spans="1:4" x14ac:dyDescent="0.25">
      <c r="A6">
        <v>2020</v>
      </c>
      <c r="B6">
        <v>4</v>
      </c>
      <c r="C6" s="48">
        <f>15+(-7)*((-Me3_K1!C6/4)+(5/4))</f>
        <v>12.21590909090909</v>
      </c>
      <c r="D6">
        <v>8</v>
      </c>
    </row>
    <row r="7" spans="1:4" x14ac:dyDescent="0.25">
      <c r="A7">
        <v>2020</v>
      </c>
      <c r="B7">
        <v>5</v>
      </c>
      <c r="C7" s="48">
        <f>15+(-7)*((-Me3_K1!C7/4)+(5/4))</f>
        <v>11.420454545454547</v>
      </c>
      <c r="D7">
        <v>8</v>
      </c>
    </row>
    <row r="8" spans="1:4" x14ac:dyDescent="0.25">
      <c r="A8">
        <v>2020</v>
      </c>
      <c r="B8">
        <v>6</v>
      </c>
      <c r="C8" s="48">
        <f>15+(-7)*((-Me3_K1!C8/4)+(5/4))</f>
        <v>8.795454545454545</v>
      </c>
      <c r="D8">
        <v>8</v>
      </c>
    </row>
    <row r="9" spans="1:4" x14ac:dyDescent="0.25">
      <c r="A9">
        <v>2020</v>
      </c>
      <c r="B9">
        <v>7</v>
      </c>
      <c r="C9" s="48">
        <f>15+(-7)*((-Me3_K1!C9/4)+(5/4))</f>
        <v>8.6363636363636367</v>
      </c>
      <c r="D9">
        <v>8</v>
      </c>
    </row>
    <row r="10" spans="1:4" x14ac:dyDescent="0.25">
      <c r="A10">
        <v>2020</v>
      </c>
      <c r="B10">
        <v>8</v>
      </c>
      <c r="C10" s="48">
        <f>15+(-7)*((-Me3_K1!C10/4)+(5/4))</f>
        <v>8.0000000000000018</v>
      </c>
      <c r="D10">
        <v>8</v>
      </c>
    </row>
    <row r="11" spans="1:4" x14ac:dyDescent="0.25">
      <c r="A11">
        <v>2020</v>
      </c>
      <c r="B11">
        <v>9</v>
      </c>
      <c r="C11" s="48">
        <f>15+(-7)*((-Me3_K1!C11/4)+(5/4))</f>
        <v>9.9090909090909101</v>
      </c>
      <c r="D11">
        <v>8</v>
      </c>
    </row>
    <row r="12" spans="1:4" x14ac:dyDescent="0.25">
      <c r="A12">
        <v>2020</v>
      </c>
      <c r="B12">
        <v>10</v>
      </c>
      <c r="C12" s="48">
        <f>15+(-7)*((-Me3_K1!C12/4)+(5/4))</f>
        <v>11.022727272727273</v>
      </c>
      <c r="D12">
        <v>8</v>
      </c>
    </row>
    <row r="13" spans="1:4" x14ac:dyDescent="0.25">
      <c r="A13">
        <v>2020</v>
      </c>
      <c r="B13">
        <v>11</v>
      </c>
      <c r="C13" s="48">
        <f>15+(-7)*((-Me3_K1!C13/4)+(5/4))</f>
        <v>11.579545454545455</v>
      </c>
      <c r="D13">
        <v>8</v>
      </c>
    </row>
    <row r="14" spans="1:4" x14ac:dyDescent="0.25">
      <c r="A14">
        <v>2020</v>
      </c>
      <c r="B14">
        <v>12</v>
      </c>
      <c r="C14" s="48">
        <f>15+(-7)*((-Me3_K1!C14/4)+(5/4))</f>
        <v>12.53409090909091</v>
      </c>
      <c r="D14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3" sqref="C3"/>
    </sheetView>
  </sheetViews>
  <sheetFormatPr defaultRowHeight="15" x14ac:dyDescent="0.25"/>
  <sheetData>
    <row r="1" spans="1:6" x14ac:dyDescent="0.25">
      <c r="A1" t="s">
        <v>68</v>
      </c>
    </row>
    <row r="2" spans="1:6" x14ac:dyDescent="0.25">
      <c r="A2" t="s">
        <v>73</v>
      </c>
      <c r="B2" t="s">
        <v>74</v>
      </c>
      <c r="D2" t="s">
        <v>72</v>
      </c>
    </row>
    <row r="3" spans="1:6" x14ac:dyDescent="0.25">
      <c r="A3">
        <v>2020</v>
      </c>
      <c r="B3">
        <v>1</v>
      </c>
      <c r="C3" s="39">
        <f>5+(12-5)*((Me4_K1!C3-15)/(8-15))</f>
        <v>5</v>
      </c>
      <c r="D3">
        <v>12</v>
      </c>
      <c r="F3">
        <v>0</v>
      </c>
    </row>
    <row r="4" spans="1:6" x14ac:dyDescent="0.25">
      <c r="A4">
        <v>2020</v>
      </c>
      <c r="B4">
        <v>2</v>
      </c>
      <c r="C4" s="39">
        <f>5+(12-5)*((Me4_K1!C4-15)/(8-15))</f>
        <v>6.5909090909090899</v>
      </c>
      <c r="D4">
        <v>12</v>
      </c>
      <c r="F4">
        <v>1.3409090909090897</v>
      </c>
    </row>
    <row r="5" spans="1:6" x14ac:dyDescent="0.25">
      <c r="A5">
        <v>2020</v>
      </c>
      <c r="B5">
        <v>3</v>
      </c>
      <c r="C5" s="39">
        <f>5+(12-5)*((Me4_K1!C5-15)/(8-15))</f>
        <v>6.9886363636363633</v>
      </c>
      <c r="D5">
        <v>12</v>
      </c>
      <c r="F5">
        <v>1.6761363636363626</v>
      </c>
    </row>
    <row r="6" spans="1:6" x14ac:dyDescent="0.25">
      <c r="A6">
        <v>2020</v>
      </c>
      <c r="B6">
        <v>4</v>
      </c>
      <c r="C6" s="39">
        <f>5+(12-5)*((Me4_K1!C6-15)/(8-15))</f>
        <v>7.7840909090909101</v>
      </c>
      <c r="D6">
        <v>12</v>
      </c>
      <c r="F6">
        <v>2.3465909090909087</v>
      </c>
    </row>
    <row r="7" spans="1:6" x14ac:dyDescent="0.25">
      <c r="A7">
        <v>2020</v>
      </c>
      <c r="B7">
        <v>5</v>
      </c>
      <c r="C7" s="39">
        <f>5+(12-5)*((Me4_K1!C7-15)/(8-15))</f>
        <v>8.5795454545454533</v>
      </c>
      <c r="D7">
        <v>12</v>
      </c>
      <c r="F7">
        <v>3.0170454545454537</v>
      </c>
    </row>
    <row r="8" spans="1:6" x14ac:dyDescent="0.25">
      <c r="A8">
        <v>2020</v>
      </c>
      <c r="B8">
        <v>6</v>
      </c>
      <c r="C8" s="39">
        <f>5+(12-5)*((Me4_K1!C8-15)/(8-15))</f>
        <v>11.204545454545455</v>
      </c>
      <c r="D8">
        <v>12</v>
      </c>
      <c r="F8">
        <v>5.2295454545454554</v>
      </c>
    </row>
    <row r="9" spans="1:6" x14ac:dyDescent="0.25">
      <c r="A9">
        <v>2020</v>
      </c>
      <c r="B9">
        <v>7</v>
      </c>
      <c r="C9" s="39">
        <f>5+(12-5)*((Me4_K1!C9-15)/(8-15))</f>
        <v>11.363636363636363</v>
      </c>
      <c r="D9">
        <v>12</v>
      </c>
      <c r="F9">
        <v>5.3636363636363624</v>
      </c>
    </row>
    <row r="10" spans="1:6" x14ac:dyDescent="0.25">
      <c r="A10">
        <v>2020</v>
      </c>
      <c r="B10">
        <v>8</v>
      </c>
      <c r="C10" s="39">
        <f>5+(12-5)*((Me4_K1!C10-15)/(8-15))</f>
        <v>11.999999999999998</v>
      </c>
      <c r="D10">
        <v>12</v>
      </c>
      <c r="F10">
        <v>5.8999999999999986</v>
      </c>
    </row>
    <row r="11" spans="1:6" x14ac:dyDescent="0.25">
      <c r="A11">
        <v>2020</v>
      </c>
      <c r="B11">
        <v>9</v>
      </c>
      <c r="C11" s="39">
        <f>5+(12-5)*((Me4_K1!C11-15)/(8-15))</f>
        <v>10.09090909090909</v>
      </c>
      <c r="D11">
        <v>12</v>
      </c>
      <c r="F11">
        <v>4.2909090909090892</v>
      </c>
    </row>
    <row r="12" spans="1:6" x14ac:dyDescent="0.25">
      <c r="A12">
        <v>2020</v>
      </c>
      <c r="B12">
        <v>10</v>
      </c>
      <c r="C12" s="39">
        <f>5+(12-5)*((Me4_K1!C12-15)/(8-15))</f>
        <v>8.9772727272727266</v>
      </c>
      <c r="D12">
        <v>12</v>
      </c>
      <c r="F12">
        <v>3.3522727272727271</v>
      </c>
    </row>
    <row r="13" spans="1:6" x14ac:dyDescent="0.25">
      <c r="A13">
        <v>2020</v>
      </c>
      <c r="B13">
        <v>11</v>
      </c>
      <c r="C13" s="39">
        <f>5+(12-5)*((Me4_K1!C13-15)/(8-15))</f>
        <v>8.420454545454545</v>
      </c>
      <c r="D13">
        <v>12</v>
      </c>
      <c r="F13">
        <v>2.8829545454545444</v>
      </c>
    </row>
    <row r="14" spans="1:6" x14ac:dyDescent="0.25">
      <c r="A14">
        <v>2020</v>
      </c>
      <c r="B14">
        <v>12</v>
      </c>
      <c r="C14" s="39">
        <f>5+(12-5)*((Me4_K1!C14-15)/(8-15))</f>
        <v>7.4659090909090899</v>
      </c>
      <c r="D14">
        <v>12</v>
      </c>
      <c r="F14">
        <v>2.0784090909090898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1" sqref="G21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69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39">
        <v>1</v>
      </c>
      <c r="D3">
        <v>5</v>
      </c>
    </row>
    <row r="4" spans="1:4" x14ac:dyDescent="0.25">
      <c r="A4">
        <v>2020</v>
      </c>
      <c r="B4">
        <v>2</v>
      </c>
      <c r="C4" s="39">
        <v>1</v>
      </c>
      <c r="D4">
        <v>5</v>
      </c>
    </row>
    <row r="5" spans="1:4" x14ac:dyDescent="0.25">
      <c r="A5">
        <v>2020</v>
      </c>
      <c r="B5">
        <v>3</v>
      </c>
      <c r="C5" s="39">
        <v>1</v>
      </c>
      <c r="D5">
        <v>5</v>
      </c>
    </row>
    <row r="6" spans="1:4" x14ac:dyDescent="0.25">
      <c r="A6">
        <v>2020</v>
      </c>
      <c r="B6">
        <v>4</v>
      </c>
      <c r="C6" s="39">
        <v>1</v>
      </c>
      <c r="D6">
        <v>5</v>
      </c>
    </row>
    <row r="7" spans="1:4" x14ac:dyDescent="0.25">
      <c r="A7">
        <v>2020</v>
      </c>
      <c r="B7">
        <v>5</v>
      </c>
      <c r="C7" s="39">
        <v>4</v>
      </c>
      <c r="D7">
        <v>5</v>
      </c>
    </row>
    <row r="8" spans="1:4" x14ac:dyDescent="0.25">
      <c r="A8">
        <v>2020</v>
      </c>
      <c r="B8">
        <v>6</v>
      </c>
      <c r="C8" s="39">
        <v>4</v>
      </c>
      <c r="D8">
        <v>5</v>
      </c>
    </row>
    <row r="9" spans="1:4" x14ac:dyDescent="0.25">
      <c r="A9">
        <v>2020</v>
      </c>
      <c r="B9">
        <v>7</v>
      </c>
      <c r="C9" s="39">
        <v>5</v>
      </c>
      <c r="D9">
        <v>5</v>
      </c>
    </row>
    <row r="10" spans="1:4" x14ac:dyDescent="0.25">
      <c r="A10">
        <v>2020</v>
      </c>
      <c r="B10">
        <v>8</v>
      </c>
      <c r="C10" s="39">
        <v>5</v>
      </c>
      <c r="D10">
        <v>5</v>
      </c>
    </row>
    <row r="11" spans="1:4" x14ac:dyDescent="0.25">
      <c r="A11">
        <v>2020</v>
      </c>
      <c r="B11">
        <v>9</v>
      </c>
      <c r="C11" s="39">
        <v>4</v>
      </c>
      <c r="D11">
        <v>5</v>
      </c>
    </row>
    <row r="12" spans="1:4" x14ac:dyDescent="0.25">
      <c r="A12">
        <v>2020</v>
      </c>
      <c r="B12">
        <v>10</v>
      </c>
      <c r="C12" s="39">
        <v>2</v>
      </c>
      <c r="D12">
        <v>5</v>
      </c>
    </row>
    <row r="13" spans="1:4" x14ac:dyDescent="0.25">
      <c r="A13">
        <v>2020</v>
      </c>
      <c r="B13">
        <v>11</v>
      </c>
      <c r="C13" s="39">
        <v>2</v>
      </c>
      <c r="D13">
        <v>5</v>
      </c>
    </row>
    <row r="14" spans="1:4" x14ac:dyDescent="0.25">
      <c r="A14">
        <v>2020</v>
      </c>
      <c r="B14">
        <v>12</v>
      </c>
      <c r="C14" s="39">
        <v>2</v>
      </c>
      <c r="D14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0" sqref="C10"/>
    </sheetView>
  </sheetViews>
  <sheetFormatPr defaultRowHeight="15" x14ac:dyDescent="0.25"/>
  <sheetData>
    <row r="1" spans="1:4" x14ac:dyDescent="0.25">
      <c r="A1" t="s">
        <v>70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39">
        <f>10+(20)*(Me6_K1!C3/10+Me5_K1!C3/14-5/14)</f>
        <v>12</v>
      </c>
      <c r="D3">
        <v>30</v>
      </c>
    </row>
    <row r="4" spans="1:4" x14ac:dyDescent="0.25">
      <c r="A4">
        <v>2020</v>
      </c>
      <c r="B4">
        <v>2</v>
      </c>
      <c r="C4" s="39">
        <f>10+(20)*(Me6_K1!C4/10+Me5_K1!C4/14-5/14)</f>
        <v>14.272727272727272</v>
      </c>
      <c r="D4">
        <v>30</v>
      </c>
    </row>
    <row r="5" spans="1:4" x14ac:dyDescent="0.25">
      <c r="A5">
        <v>2020</v>
      </c>
      <c r="B5">
        <v>3</v>
      </c>
      <c r="C5" s="39">
        <f>10+(20)*(Me6_K1!C5/10+Me5_K1!C5/14-5/14)</f>
        <v>14.84090909090909</v>
      </c>
      <c r="D5">
        <v>30</v>
      </c>
    </row>
    <row r="6" spans="1:4" x14ac:dyDescent="0.25">
      <c r="A6">
        <v>2020</v>
      </c>
      <c r="B6">
        <v>4</v>
      </c>
      <c r="C6" s="39">
        <f>10+(20)*(Me6_K1!C6/10+Me5_K1!C6/14-5/14)</f>
        <v>15.977272727272727</v>
      </c>
      <c r="D6">
        <v>30</v>
      </c>
    </row>
    <row r="7" spans="1:4" x14ac:dyDescent="0.25">
      <c r="A7">
        <v>2020</v>
      </c>
      <c r="B7">
        <v>5</v>
      </c>
      <c r="C7" s="39">
        <f>10+(20)*(Me6_K1!C7/10+Me5_K1!C7/14-5/14)</f>
        <v>23.11363636363636</v>
      </c>
      <c r="D7">
        <v>30</v>
      </c>
    </row>
    <row r="8" spans="1:4" x14ac:dyDescent="0.25">
      <c r="A8">
        <v>2020</v>
      </c>
      <c r="B8">
        <v>6</v>
      </c>
      <c r="C8" s="39">
        <f>10+(20)*(Me6_K1!C8/10+Me5_K1!C8/14-5/14)</f>
        <v>26.863636363636367</v>
      </c>
      <c r="D8">
        <v>30</v>
      </c>
    </row>
    <row r="9" spans="1:4" x14ac:dyDescent="0.25">
      <c r="A9">
        <v>2020</v>
      </c>
      <c r="B9">
        <v>7</v>
      </c>
      <c r="C9" s="39">
        <f>10+(20)*(Me6_K1!C9/10+Me5_K1!C9/14-5/14)</f>
        <v>29.090909090909093</v>
      </c>
      <c r="D9">
        <v>30</v>
      </c>
    </row>
    <row r="10" spans="1:4" x14ac:dyDescent="0.25">
      <c r="A10">
        <v>2020</v>
      </c>
      <c r="B10">
        <v>8</v>
      </c>
      <c r="C10" s="39">
        <f>10+(20)*(Me6_K1!C10/10+Me5_K1!C10/14-5/14)</f>
        <v>29.999999999999996</v>
      </c>
      <c r="D10">
        <v>30</v>
      </c>
    </row>
    <row r="11" spans="1:4" x14ac:dyDescent="0.25">
      <c r="A11">
        <v>2020</v>
      </c>
      <c r="B11">
        <v>9</v>
      </c>
      <c r="C11" s="39">
        <f>10+(20)*(Me6_K1!C11/10+Me5_K1!C11/14-5/14)</f>
        <v>25.272727272727273</v>
      </c>
      <c r="D11">
        <v>30</v>
      </c>
    </row>
    <row r="12" spans="1:4" x14ac:dyDescent="0.25">
      <c r="A12">
        <v>2020</v>
      </c>
      <c r="B12">
        <v>10</v>
      </c>
      <c r="C12" s="39">
        <f>10+(20)*(Me6_K1!C12/10+Me5_K1!C12/14-5/14)</f>
        <v>19.68181818181818</v>
      </c>
      <c r="D12">
        <v>30</v>
      </c>
    </row>
    <row r="13" spans="1:4" x14ac:dyDescent="0.25">
      <c r="A13">
        <v>2020</v>
      </c>
      <c r="B13">
        <v>11</v>
      </c>
      <c r="C13" s="39">
        <f>10+(20)*(Me6_K1!C13/10+Me5_K1!C13/14-5/14)</f>
        <v>18.88636363636364</v>
      </c>
      <c r="D13">
        <v>30</v>
      </c>
    </row>
    <row r="14" spans="1:4" x14ac:dyDescent="0.25">
      <c r="A14">
        <v>2020</v>
      </c>
      <c r="B14">
        <v>12</v>
      </c>
      <c r="C14" s="39">
        <f>10+(20)*(Me6_K1!C14/10+Me5_K1!C14/14-5/14)</f>
        <v>17.52272727272727</v>
      </c>
      <c r="D14">
        <v>30</v>
      </c>
    </row>
    <row r="15" spans="1:4" x14ac:dyDescent="0.25">
      <c r="C1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zoomScale="140" zoomScaleNormal="140" workbookViewId="0">
      <selection activeCell="B20" sqref="B20"/>
    </sheetView>
  </sheetViews>
  <sheetFormatPr defaultRowHeight="15" x14ac:dyDescent="0.25"/>
  <cols>
    <col min="1" max="1" width="14.7109375" customWidth="1"/>
    <col min="2" max="2" width="21" customWidth="1"/>
    <col min="4" max="4" width="20.140625" customWidth="1"/>
  </cols>
  <sheetData>
    <row r="3" spans="1:4" x14ac:dyDescent="0.25">
      <c r="A3" s="2" t="s">
        <v>18</v>
      </c>
      <c r="B3" s="1"/>
    </row>
    <row r="4" spans="1:4" x14ac:dyDescent="0.25">
      <c r="A4" s="1"/>
      <c r="B4" s="1"/>
    </row>
    <row r="5" spans="1:4" x14ac:dyDescent="0.25">
      <c r="A5" s="23" t="s">
        <v>20</v>
      </c>
      <c r="B5" s="40" t="s">
        <v>119</v>
      </c>
    </row>
    <row r="6" spans="1:4" ht="34.15" customHeight="1" x14ac:dyDescent="0.25">
      <c r="A6" s="24" t="s">
        <v>95</v>
      </c>
      <c r="B6" s="40" t="s">
        <v>114</v>
      </c>
    </row>
    <row r="7" spans="1:4" x14ac:dyDescent="0.25">
      <c r="A7" s="23"/>
      <c r="B7" s="40" t="s">
        <v>118</v>
      </c>
    </row>
    <row r="8" spans="1:4" x14ac:dyDescent="0.25">
      <c r="A8" s="23"/>
      <c r="B8" s="24"/>
    </row>
    <row r="9" spans="1:4" x14ac:dyDescent="0.25">
      <c r="A9" s="23" t="s">
        <v>21</v>
      </c>
      <c r="B9" s="40" t="s">
        <v>113</v>
      </c>
    </row>
    <row r="10" spans="1:4" x14ac:dyDescent="0.25">
      <c r="A10" s="23" t="s">
        <v>96</v>
      </c>
      <c r="B10" s="40" t="s">
        <v>116</v>
      </c>
    </row>
    <row r="11" spans="1:4" x14ac:dyDescent="0.25">
      <c r="A11" s="23" t="s">
        <v>22</v>
      </c>
      <c r="B11" s="40" t="s">
        <v>16</v>
      </c>
    </row>
    <row r="12" spans="1:4" x14ac:dyDescent="0.25">
      <c r="A12" s="23" t="s">
        <v>23</v>
      </c>
      <c r="B12" s="40" t="s">
        <v>120</v>
      </c>
    </row>
    <row r="14" spans="1:4" x14ac:dyDescent="0.25">
      <c r="B14" s="1"/>
      <c r="C14" s="1"/>
      <c r="D1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opLeftCell="A2" zoomScaleNormal="100" workbookViewId="0">
      <selection activeCell="D8" sqref="D8"/>
    </sheetView>
  </sheetViews>
  <sheetFormatPr defaultRowHeight="15" x14ac:dyDescent="0.25"/>
  <cols>
    <col min="1" max="1" width="18.28515625" customWidth="1"/>
    <col min="2" max="2" width="21.28515625" customWidth="1"/>
    <col min="3" max="3" width="19.85546875" customWidth="1"/>
    <col min="4" max="4" width="22.28515625" customWidth="1"/>
    <col min="5" max="5" width="11.85546875" customWidth="1"/>
    <col min="6" max="6" width="10.28515625" customWidth="1"/>
  </cols>
  <sheetData>
    <row r="2" spans="1:6" ht="30" x14ac:dyDescent="0.25">
      <c r="A2" s="8" t="s">
        <v>26</v>
      </c>
      <c r="B2" s="8" t="s">
        <v>27</v>
      </c>
      <c r="C2" s="8" t="s">
        <v>28</v>
      </c>
      <c r="D2" s="8" t="s">
        <v>29</v>
      </c>
      <c r="E2" s="8" t="s">
        <v>30</v>
      </c>
      <c r="F2" s="8" t="s">
        <v>31</v>
      </c>
    </row>
    <row r="3" spans="1:6" ht="102.75" customHeight="1" x14ac:dyDescent="0.25">
      <c r="A3" s="3" t="s">
        <v>121</v>
      </c>
      <c r="B3" s="3" t="s">
        <v>126</v>
      </c>
      <c r="C3" s="3" t="s">
        <v>127</v>
      </c>
      <c r="D3" s="3" t="s">
        <v>140</v>
      </c>
      <c r="E3" s="3" t="s">
        <v>36</v>
      </c>
      <c r="F3" s="3" t="s">
        <v>33</v>
      </c>
    </row>
    <row r="4" spans="1:6" ht="59.25" customHeight="1" x14ac:dyDescent="0.25">
      <c r="A4" s="3" t="s">
        <v>122</v>
      </c>
      <c r="B4" s="3" t="s">
        <v>128</v>
      </c>
      <c r="C4" s="3" t="s">
        <v>129</v>
      </c>
      <c r="D4" s="3" t="s">
        <v>130</v>
      </c>
      <c r="E4" s="3" t="s">
        <v>34</v>
      </c>
      <c r="F4" s="3" t="s">
        <v>33</v>
      </c>
    </row>
    <row r="5" spans="1:6" ht="78.75" customHeight="1" x14ac:dyDescent="0.25">
      <c r="A5" s="3" t="s">
        <v>123</v>
      </c>
      <c r="B5" s="3" t="s">
        <v>131</v>
      </c>
      <c r="C5" s="3" t="s">
        <v>146</v>
      </c>
      <c r="D5" s="3" t="s">
        <v>150</v>
      </c>
      <c r="E5" s="3" t="s">
        <v>35</v>
      </c>
      <c r="F5" s="3" t="s">
        <v>33</v>
      </c>
    </row>
    <row r="6" spans="1:6" ht="64.150000000000006" customHeight="1" x14ac:dyDescent="0.25">
      <c r="A6" s="3" t="s">
        <v>124</v>
      </c>
      <c r="B6" s="3" t="s">
        <v>134</v>
      </c>
      <c r="C6" s="3" t="s">
        <v>132</v>
      </c>
      <c r="D6" s="3" t="s">
        <v>133</v>
      </c>
      <c r="E6" s="3" t="s">
        <v>41</v>
      </c>
      <c r="F6" s="3" t="s">
        <v>36</v>
      </c>
    </row>
    <row r="7" spans="1:6" ht="55.5" customHeight="1" x14ac:dyDescent="0.25">
      <c r="A7" s="3" t="s">
        <v>125</v>
      </c>
      <c r="B7" s="3" t="s">
        <v>135</v>
      </c>
      <c r="C7" s="3" t="s">
        <v>136</v>
      </c>
      <c r="D7" s="3" t="s">
        <v>137</v>
      </c>
      <c r="E7" s="3" t="s">
        <v>145</v>
      </c>
      <c r="F7" s="3" t="s">
        <v>35</v>
      </c>
    </row>
    <row r="8" spans="1:6" ht="79.5" customHeight="1" x14ac:dyDescent="0.25">
      <c r="A8" s="3" t="s">
        <v>16</v>
      </c>
      <c r="B8" s="3" t="s">
        <v>25</v>
      </c>
      <c r="C8" s="3" t="s">
        <v>138</v>
      </c>
      <c r="D8" s="3" t="s">
        <v>139</v>
      </c>
      <c r="E8" s="3" t="s">
        <v>37</v>
      </c>
      <c r="F8" s="3" t="s">
        <v>34</v>
      </c>
    </row>
    <row r="9" spans="1:6" ht="57.75" customHeight="1" x14ac:dyDescent="0.25">
      <c r="A9" s="3"/>
      <c r="B9" s="3" t="s">
        <v>32</v>
      </c>
      <c r="C9" s="3"/>
      <c r="D9" s="3" t="s">
        <v>83</v>
      </c>
      <c r="E9" s="3" t="s">
        <v>33</v>
      </c>
      <c r="F9" s="3"/>
    </row>
    <row r="10" spans="1:6" x14ac:dyDescent="0.25">
      <c r="A10" s="5"/>
      <c r="D10" t="s">
        <v>144</v>
      </c>
    </row>
    <row r="11" spans="1:6" x14ac:dyDescent="0.25">
      <c r="A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Normal="100" workbookViewId="0">
      <selection activeCell="O7" sqref="O7"/>
    </sheetView>
  </sheetViews>
  <sheetFormatPr defaultColWidth="8.85546875" defaultRowHeight="15" x14ac:dyDescent="0.25"/>
  <cols>
    <col min="1" max="1" width="12.42578125" style="9" customWidth="1"/>
    <col min="2" max="2" width="15.85546875" style="9" customWidth="1"/>
    <col min="3" max="3" width="15.28515625" style="9" customWidth="1"/>
    <col min="4" max="4" width="16.28515625" style="9" customWidth="1"/>
    <col min="5" max="5" width="17.85546875" style="9" customWidth="1"/>
    <col min="6" max="6" width="19.7109375" style="9" customWidth="1"/>
    <col min="7" max="7" width="21.42578125" style="9" customWidth="1"/>
    <col min="8" max="8" width="18.140625" style="9" customWidth="1"/>
    <col min="9" max="9" width="22.85546875" style="9" customWidth="1"/>
    <col min="10" max="10" width="17.42578125" style="9" customWidth="1"/>
    <col min="11" max="16384" width="8.85546875" style="9"/>
  </cols>
  <sheetData>
    <row r="1" spans="1:12" ht="15.75" thickBot="1" x14ac:dyDescent="0.3"/>
    <row r="2" spans="1:12" x14ac:dyDescent="0.25">
      <c r="A2" s="63" t="s">
        <v>30</v>
      </c>
      <c r="B2" s="65" t="s">
        <v>54</v>
      </c>
      <c r="C2" s="60" t="s">
        <v>63</v>
      </c>
      <c r="D2" s="61"/>
      <c r="E2" s="61"/>
      <c r="F2" s="61"/>
      <c r="G2" s="61"/>
      <c r="H2" s="61"/>
      <c r="I2" s="61"/>
      <c r="J2" s="62"/>
    </row>
    <row r="3" spans="1:12" x14ac:dyDescent="0.25">
      <c r="A3" s="64"/>
      <c r="B3" s="66"/>
      <c r="C3" s="10" t="s">
        <v>55</v>
      </c>
      <c r="D3" s="10" t="s">
        <v>56</v>
      </c>
      <c r="E3" s="10" t="s">
        <v>57</v>
      </c>
      <c r="F3" s="10" t="s">
        <v>58</v>
      </c>
      <c r="G3" s="10" t="s">
        <v>59</v>
      </c>
      <c r="H3" s="10" t="s">
        <v>60</v>
      </c>
      <c r="I3" s="10" t="s">
        <v>61</v>
      </c>
      <c r="J3" s="11" t="s">
        <v>62</v>
      </c>
    </row>
    <row r="4" spans="1:12" ht="96.6" customHeight="1" x14ac:dyDescent="0.25">
      <c r="A4" s="12" t="s">
        <v>33</v>
      </c>
      <c r="B4" s="32" t="s">
        <v>83</v>
      </c>
      <c r="C4" s="13" t="s">
        <v>38</v>
      </c>
      <c r="D4" s="13" t="s">
        <v>156</v>
      </c>
      <c r="E4" s="13" t="s">
        <v>39</v>
      </c>
      <c r="F4" s="13" t="s">
        <v>234</v>
      </c>
      <c r="G4" s="15" t="s">
        <v>147</v>
      </c>
      <c r="H4" s="13" t="s">
        <v>240</v>
      </c>
      <c r="I4" s="13" t="s">
        <v>241</v>
      </c>
      <c r="J4" s="14" t="s">
        <v>40</v>
      </c>
      <c r="K4" s="34" t="s">
        <v>170</v>
      </c>
      <c r="L4" s="43" t="s">
        <v>171</v>
      </c>
    </row>
    <row r="5" spans="1:12" ht="78.599999999999994" customHeight="1" x14ac:dyDescent="0.25">
      <c r="A5" s="12" t="s">
        <v>36</v>
      </c>
      <c r="B5" s="32" t="s">
        <v>140</v>
      </c>
      <c r="C5" s="13" t="s">
        <v>42</v>
      </c>
      <c r="D5" s="13" t="s">
        <v>157</v>
      </c>
      <c r="E5" s="13" t="s">
        <v>43</v>
      </c>
      <c r="F5" s="13" t="s">
        <v>148</v>
      </c>
      <c r="G5" s="13" t="s">
        <v>151</v>
      </c>
      <c r="H5" s="13" t="s">
        <v>44</v>
      </c>
      <c r="I5" s="13" t="s">
        <v>224</v>
      </c>
      <c r="J5" s="14" t="s">
        <v>172</v>
      </c>
      <c r="K5" s="9" t="s">
        <v>169</v>
      </c>
    </row>
    <row r="6" spans="1:12" ht="68.45" customHeight="1" x14ac:dyDescent="0.25">
      <c r="A6" s="12" t="s">
        <v>35</v>
      </c>
      <c r="B6" s="32" t="s">
        <v>150</v>
      </c>
      <c r="C6" s="13" t="s">
        <v>45</v>
      </c>
      <c r="D6" s="15" t="s">
        <v>158</v>
      </c>
      <c r="E6" s="13" t="s">
        <v>43</v>
      </c>
      <c r="F6" s="15" t="s">
        <v>149</v>
      </c>
      <c r="G6" s="13" t="s">
        <v>166</v>
      </c>
      <c r="H6" s="13" t="s">
        <v>47</v>
      </c>
      <c r="I6" s="13" t="s">
        <v>225</v>
      </c>
      <c r="J6" s="14" t="s">
        <v>233</v>
      </c>
      <c r="K6" s="34" t="s">
        <v>167</v>
      </c>
    </row>
    <row r="7" spans="1:12" ht="45" x14ac:dyDescent="0.25">
      <c r="A7" s="12" t="s">
        <v>34</v>
      </c>
      <c r="B7" s="32" t="s">
        <v>130</v>
      </c>
      <c r="C7" s="13" t="s">
        <v>46</v>
      </c>
      <c r="D7" s="13" t="s">
        <v>159</v>
      </c>
      <c r="E7" s="13" t="s">
        <v>43</v>
      </c>
      <c r="F7" s="13" t="s">
        <v>162</v>
      </c>
      <c r="G7" s="13" t="s">
        <v>238</v>
      </c>
      <c r="H7" s="13" t="s">
        <v>52</v>
      </c>
      <c r="I7" s="13" t="s">
        <v>239</v>
      </c>
      <c r="J7" s="14" t="s">
        <v>233</v>
      </c>
      <c r="K7" s="34" t="s">
        <v>165</v>
      </c>
    </row>
    <row r="8" spans="1:12" ht="43.9" customHeight="1" x14ac:dyDescent="0.25">
      <c r="A8" s="12" t="s">
        <v>41</v>
      </c>
      <c r="B8" s="32" t="s">
        <v>133</v>
      </c>
      <c r="C8" s="13" t="s">
        <v>48</v>
      </c>
      <c r="D8" s="13" t="s">
        <v>154</v>
      </c>
      <c r="E8" s="13" t="s">
        <v>49</v>
      </c>
      <c r="F8" s="13" t="s">
        <v>155</v>
      </c>
      <c r="G8" s="13" t="s">
        <v>168</v>
      </c>
      <c r="H8" s="13" t="s">
        <v>50</v>
      </c>
      <c r="I8" s="13" t="s">
        <v>50</v>
      </c>
      <c r="J8" s="14" t="s">
        <v>172</v>
      </c>
    </row>
    <row r="9" spans="1:12" ht="68.45" customHeight="1" x14ac:dyDescent="0.25">
      <c r="A9" s="12" t="s">
        <v>145</v>
      </c>
      <c r="B9" s="32" t="s">
        <v>137</v>
      </c>
      <c r="C9" s="15" t="s">
        <v>51</v>
      </c>
      <c r="D9" s="15" t="s">
        <v>160</v>
      </c>
      <c r="E9" s="13" t="s">
        <v>49</v>
      </c>
      <c r="F9" s="13" t="s">
        <v>163</v>
      </c>
      <c r="G9" s="13" t="s">
        <v>152</v>
      </c>
      <c r="H9" s="13" t="s">
        <v>50</v>
      </c>
      <c r="I9" s="13" t="s">
        <v>50</v>
      </c>
      <c r="J9" s="14" t="s">
        <v>231</v>
      </c>
    </row>
    <row r="10" spans="1:12" ht="65.45" customHeight="1" thickBot="1" x14ac:dyDescent="0.3">
      <c r="A10" s="16" t="s">
        <v>37</v>
      </c>
      <c r="B10" s="33" t="s">
        <v>139</v>
      </c>
      <c r="C10" s="17" t="s">
        <v>53</v>
      </c>
      <c r="D10" s="17" t="s">
        <v>161</v>
      </c>
      <c r="E10" s="17" t="s">
        <v>49</v>
      </c>
      <c r="F10" s="17" t="s">
        <v>164</v>
      </c>
      <c r="G10" s="17" t="s">
        <v>153</v>
      </c>
      <c r="H10" s="17" t="s">
        <v>50</v>
      </c>
      <c r="I10" s="17" t="s">
        <v>50</v>
      </c>
      <c r="J10" s="18" t="s">
        <v>40</v>
      </c>
    </row>
    <row r="11" spans="1:12" ht="30" x14ac:dyDescent="0.25">
      <c r="E11" s="31" t="s">
        <v>141</v>
      </c>
    </row>
    <row r="12" spans="1:12" ht="45" x14ac:dyDescent="0.25">
      <c r="E12" s="31" t="s">
        <v>142</v>
      </c>
    </row>
    <row r="13" spans="1:12" ht="30" x14ac:dyDescent="0.25">
      <c r="E13" s="31" t="s">
        <v>143</v>
      </c>
    </row>
  </sheetData>
  <mergeCells count="3">
    <mergeCell ref="C2:J2"/>
    <mergeCell ref="A2:A3"/>
    <mergeCell ref="B2:B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8"/>
  <sheetViews>
    <sheetView topLeftCell="B1" zoomScale="160" zoomScaleNormal="160" workbookViewId="0">
      <selection activeCell="H6" sqref="H6"/>
    </sheetView>
  </sheetViews>
  <sheetFormatPr defaultRowHeight="15" x14ac:dyDescent="0.25"/>
  <cols>
    <col min="4" max="4" width="12.85546875" bestFit="1" customWidth="1"/>
  </cols>
  <sheetData>
    <row r="4" spans="2:9" ht="15.75" thickBot="1" x14ac:dyDescent="0.3"/>
    <row r="5" spans="2:9" ht="15.75" thickBot="1" x14ac:dyDescent="0.3">
      <c r="C5" s="37" t="s">
        <v>65</v>
      </c>
      <c r="D5" s="37" t="s">
        <v>64</v>
      </c>
      <c r="E5" s="37" t="s">
        <v>66</v>
      </c>
      <c r="F5" s="38" t="s">
        <v>67</v>
      </c>
      <c r="G5" s="38" t="s">
        <v>68</v>
      </c>
      <c r="H5" s="38" t="s">
        <v>69</v>
      </c>
      <c r="I5" s="38" t="s">
        <v>70</v>
      </c>
    </row>
    <row r="6" spans="2:9" ht="16.5" customHeight="1" thickTop="1" thickBot="1" x14ac:dyDescent="0.3">
      <c r="B6" t="s">
        <v>71</v>
      </c>
      <c r="C6" s="19">
        <v>0</v>
      </c>
      <c r="D6" s="35">
        <v>0</v>
      </c>
      <c r="E6" s="19">
        <v>0</v>
      </c>
      <c r="F6" s="36">
        <f>151*(C6/16)</f>
        <v>0</v>
      </c>
      <c r="G6" s="36">
        <f>118*(D6/100)</f>
        <v>0</v>
      </c>
      <c r="H6" s="36">
        <f>25000+(-5000)*(E6/15)</f>
        <v>25000</v>
      </c>
      <c r="I6" s="36">
        <f>100*((1/2*G6/118)+(3/10*F6/302)+(1/5*(H6/-5000+5)))</f>
        <v>0</v>
      </c>
    </row>
    <row r="7" spans="2:9" ht="16.5" thickTop="1" thickBot="1" x14ac:dyDescent="0.3">
      <c r="B7" t="s">
        <v>72</v>
      </c>
      <c r="C7" s="19">
        <v>32</v>
      </c>
      <c r="D7" s="35">
        <v>100</v>
      </c>
      <c r="E7" s="19">
        <v>15</v>
      </c>
      <c r="F7" s="36">
        <f>151*(C7/16)</f>
        <v>302</v>
      </c>
      <c r="G7" s="36">
        <f>118*(D7/100)</f>
        <v>118</v>
      </c>
      <c r="H7" s="36">
        <f>25000+(-5000)*(E7/15)</f>
        <v>20000</v>
      </c>
      <c r="I7" s="36">
        <f>100*((1/2*G7/118)+(3/10*F7/302)+(1/5*(H7/-5000+5)))</f>
        <v>100</v>
      </c>
    </row>
    <row r="8" spans="2:9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>
      <selection activeCell="C3" sqref="C3"/>
    </sheetView>
  </sheetViews>
  <sheetFormatPr defaultRowHeight="15" x14ac:dyDescent="0.25"/>
  <sheetData>
    <row r="1" spans="1:4" x14ac:dyDescent="0.25">
      <c r="A1" t="s">
        <v>65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40">
        <v>0</v>
      </c>
      <c r="D3">
        <v>32</v>
      </c>
    </row>
    <row r="4" spans="1:4" x14ac:dyDescent="0.25">
      <c r="A4">
        <v>2020</v>
      </c>
      <c r="B4">
        <v>2</v>
      </c>
      <c r="C4" s="40">
        <v>32</v>
      </c>
      <c r="D4">
        <v>32</v>
      </c>
    </row>
    <row r="5" spans="1:4" x14ac:dyDescent="0.25">
      <c r="A5">
        <v>2020</v>
      </c>
      <c r="B5">
        <v>3</v>
      </c>
      <c r="C5" s="40">
        <v>0</v>
      </c>
      <c r="D5">
        <v>32</v>
      </c>
    </row>
    <row r="6" spans="1:4" x14ac:dyDescent="0.25">
      <c r="A6">
        <v>2020</v>
      </c>
      <c r="B6">
        <v>4</v>
      </c>
      <c r="C6" s="40">
        <v>25</v>
      </c>
      <c r="D6">
        <v>32</v>
      </c>
    </row>
    <row r="7" spans="1:4" x14ac:dyDescent="0.25">
      <c r="A7">
        <v>2020</v>
      </c>
      <c r="B7">
        <v>5</v>
      </c>
      <c r="C7" s="40">
        <v>8</v>
      </c>
      <c r="D7">
        <v>32</v>
      </c>
    </row>
    <row r="8" spans="1:4" x14ac:dyDescent="0.25">
      <c r="A8">
        <v>2020</v>
      </c>
      <c r="B8">
        <v>6</v>
      </c>
      <c r="C8" s="40">
        <v>10</v>
      </c>
      <c r="D8">
        <v>32</v>
      </c>
    </row>
    <row r="9" spans="1:4" x14ac:dyDescent="0.25">
      <c r="A9">
        <v>2020</v>
      </c>
      <c r="B9">
        <v>7</v>
      </c>
      <c r="C9" s="40">
        <v>15</v>
      </c>
      <c r="D9">
        <v>32</v>
      </c>
    </row>
    <row r="10" spans="1:4" x14ac:dyDescent="0.25">
      <c r="A10">
        <v>2020</v>
      </c>
      <c r="B10">
        <v>8</v>
      </c>
      <c r="C10" s="40">
        <v>20</v>
      </c>
      <c r="D10">
        <v>32</v>
      </c>
    </row>
    <row r="11" spans="1:4" x14ac:dyDescent="0.25">
      <c r="A11">
        <v>2020</v>
      </c>
      <c r="B11">
        <v>9</v>
      </c>
      <c r="C11" s="40">
        <v>22</v>
      </c>
      <c r="D11">
        <v>32</v>
      </c>
    </row>
    <row r="12" spans="1:4" x14ac:dyDescent="0.25">
      <c r="A12">
        <v>2020</v>
      </c>
      <c r="B12">
        <v>10</v>
      </c>
      <c r="C12" s="40">
        <v>23</v>
      </c>
      <c r="D12">
        <v>32</v>
      </c>
    </row>
    <row r="13" spans="1:4" x14ac:dyDescent="0.25">
      <c r="A13">
        <v>2020</v>
      </c>
      <c r="B13">
        <v>11</v>
      </c>
      <c r="C13" s="40">
        <v>28</v>
      </c>
      <c r="D13">
        <v>32</v>
      </c>
    </row>
    <row r="14" spans="1:4" x14ac:dyDescent="0.25">
      <c r="A14">
        <v>2020</v>
      </c>
      <c r="B14">
        <v>12</v>
      </c>
      <c r="C14" s="40">
        <v>30</v>
      </c>
      <c r="D14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I6" sqref="I6"/>
    </sheetView>
  </sheetViews>
  <sheetFormatPr defaultRowHeight="15" x14ac:dyDescent="0.25"/>
  <sheetData>
    <row r="1" spans="1:4" x14ac:dyDescent="0.25">
      <c r="A1" t="s">
        <v>64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13">
        <v>90</v>
      </c>
      <c r="D3">
        <v>100</v>
      </c>
    </row>
    <row r="4" spans="1:4" x14ac:dyDescent="0.25">
      <c r="A4">
        <v>2020</v>
      </c>
      <c r="B4">
        <v>2</v>
      </c>
      <c r="C4" s="13">
        <v>99</v>
      </c>
      <c r="D4">
        <v>100</v>
      </c>
    </row>
    <row r="5" spans="1:4" x14ac:dyDescent="0.25">
      <c r="A5">
        <v>2020</v>
      </c>
      <c r="B5">
        <v>3</v>
      </c>
      <c r="C5" s="13">
        <v>80</v>
      </c>
      <c r="D5">
        <v>100</v>
      </c>
    </row>
    <row r="6" spans="1:4" x14ac:dyDescent="0.25">
      <c r="A6">
        <v>2020</v>
      </c>
      <c r="B6">
        <v>4</v>
      </c>
      <c r="C6" s="13">
        <v>55</v>
      </c>
      <c r="D6">
        <v>100</v>
      </c>
    </row>
    <row r="7" spans="1:4" x14ac:dyDescent="0.25">
      <c r="A7">
        <v>2020</v>
      </c>
      <c r="B7">
        <v>5</v>
      </c>
      <c r="C7" s="13">
        <v>0</v>
      </c>
      <c r="D7">
        <v>100</v>
      </c>
    </row>
    <row r="8" spans="1:4" x14ac:dyDescent="0.25">
      <c r="A8">
        <v>2020</v>
      </c>
      <c r="B8">
        <v>6</v>
      </c>
      <c r="C8" s="13">
        <v>0</v>
      </c>
      <c r="D8">
        <v>100</v>
      </c>
    </row>
    <row r="9" spans="1:4" x14ac:dyDescent="0.25">
      <c r="A9">
        <v>2020</v>
      </c>
      <c r="B9">
        <v>7</v>
      </c>
      <c r="C9" s="13">
        <v>0</v>
      </c>
      <c r="D9">
        <v>100</v>
      </c>
    </row>
    <row r="10" spans="1:4" x14ac:dyDescent="0.25">
      <c r="A10">
        <v>2020</v>
      </c>
      <c r="B10">
        <v>8</v>
      </c>
      <c r="C10" s="13">
        <v>0</v>
      </c>
      <c r="D10">
        <v>100</v>
      </c>
    </row>
    <row r="11" spans="1:4" x14ac:dyDescent="0.25">
      <c r="A11">
        <v>2020</v>
      </c>
      <c r="B11">
        <v>9</v>
      </c>
      <c r="C11" s="13">
        <v>0</v>
      </c>
      <c r="D11">
        <v>100</v>
      </c>
    </row>
    <row r="12" spans="1:4" x14ac:dyDescent="0.25">
      <c r="A12">
        <v>2020</v>
      </c>
      <c r="B12">
        <v>10</v>
      </c>
      <c r="C12" s="13">
        <v>20</v>
      </c>
      <c r="D12">
        <v>100</v>
      </c>
    </row>
    <row r="13" spans="1:4" x14ac:dyDescent="0.25">
      <c r="A13">
        <v>2020</v>
      </c>
      <c r="B13">
        <v>11</v>
      </c>
      <c r="C13" s="13">
        <v>77</v>
      </c>
      <c r="D13">
        <v>100</v>
      </c>
    </row>
    <row r="14" spans="1:4" x14ac:dyDescent="0.25">
      <c r="A14">
        <v>2020</v>
      </c>
      <c r="B14">
        <v>12</v>
      </c>
      <c r="C14" s="13">
        <v>13</v>
      </c>
      <c r="D14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12" sqref="G12"/>
    </sheetView>
  </sheetViews>
  <sheetFormatPr defaultRowHeight="15" x14ac:dyDescent="0.25"/>
  <sheetData>
    <row r="1" spans="1:4" x14ac:dyDescent="0.25">
      <c r="A1" t="s">
        <v>66</v>
      </c>
    </row>
    <row r="2" spans="1:4" x14ac:dyDescent="0.25">
      <c r="A2" t="s">
        <v>73</v>
      </c>
      <c r="B2" t="s">
        <v>74</v>
      </c>
      <c r="C2" t="s">
        <v>75</v>
      </c>
      <c r="D2" t="s">
        <v>72</v>
      </c>
    </row>
    <row r="3" spans="1:4" x14ac:dyDescent="0.25">
      <c r="A3">
        <v>2020</v>
      </c>
      <c r="B3">
        <v>1</v>
      </c>
      <c r="C3" s="40">
        <v>2</v>
      </c>
      <c r="D3">
        <v>15</v>
      </c>
    </row>
    <row r="4" spans="1:4" x14ac:dyDescent="0.25">
      <c r="A4">
        <v>2020</v>
      </c>
      <c r="B4">
        <v>2</v>
      </c>
      <c r="C4" s="40">
        <v>3</v>
      </c>
      <c r="D4">
        <v>15</v>
      </c>
    </row>
    <row r="5" spans="1:4" x14ac:dyDescent="0.25">
      <c r="A5">
        <v>2020</v>
      </c>
      <c r="B5">
        <v>3</v>
      </c>
      <c r="C5" s="40">
        <v>4</v>
      </c>
      <c r="D5">
        <v>15</v>
      </c>
    </row>
    <row r="6" spans="1:4" x14ac:dyDescent="0.25">
      <c r="A6">
        <v>2020</v>
      </c>
      <c r="B6">
        <v>4</v>
      </c>
      <c r="C6" s="40">
        <v>4</v>
      </c>
      <c r="D6">
        <v>15</v>
      </c>
    </row>
    <row r="7" spans="1:4" x14ac:dyDescent="0.25">
      <c r="A7">
        <v>2020</v>
      </c>
      <c r="B7">
        <v>5</v>
      </c>
      <c r="C7" s="40">
        <v>6</v>
      </c>
      <c r="D7">
        <v>15</v>
      </c>
    </row>
    <row r="8" spans="1:4" x14ac:dyDescent="0.25">
      <c r="A8">
        <v>2020</v>
      </c>
      <c r="B8">
        <v>6</v>
      </c>
      <c r="C8" s="40">
        <v>10</v>
      </c>
      <c r="D8">
        <v>15</v>
      </c>
    </row>
    <row r="9" spans="1:4" x14ac:dyDescent="0.25">
      <c r="A9">
        <v>2020</v>
      </c>
      <c r="B9">
        <v>7</v>
      </c>
      <c r="C9" s="40">
        <v>12</v>
      </c>
      <c r="D9">
        <v>15</v>
      </c>
    </row>
    <row r="10" spans="1:4" x14ac:dyDescent="0.25">
      <c r="A10">
        <v>2020</v>
      </c>
      <c r="B10">
        <v>8</v>
      </c>
      <c r="C10" s="40">
        <v>15</v>
      </c>
      <c r="D10">
        <v>15</v>
      </c>
    </row>
    <row r="11" spans="1:4" x14ac:dyDescent="0.25">
      <c r="A11">
        <v>2020</v>
      </c>
      <c r="B11">
        <v>9</v>
      </c>
      <c r="C11" s="40">
        <v>7</v>
      </c>
      <c r="D11">
        <v>15</v>
      </c>
    </row>
    <row r="12" spans="1:4" x14ac:dyDescent="0.25">
      <c r="A12">
        <v>2020</v>
      </c>
      <c r="B12">
        <v>10</v>
      </c>
      <c r="C12" s="40">
        <v>7</v>
      </c>
      <c r="D12">
        <v>15</v>
      </c>
    </row>
    <row r="13" spans="1:4" x14ac:dyDescent="0.25">
      <c r="A13">
        <v>2020</v>
      </c>
      <c r="B13">
        <v>11</v>
      </c>
      <c r="C13" s="40">
        <v>4</v>
      </c>
      <c r="D13">
        <v>15</v>
      </c>
    </row>
    <row r="14" spans="1:4" x14ac:dyDescent="0.25">
      <c r="A14">
        <v>2020</v>
      </c>
      <c r="B14">
        <v>12</v>
      </c>
      <c r="C14" s="40">
        <v>4</v>
      </c>
      <c r="D14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C798B5B024A4C48A0E208ABD3C4E9B4" ma:contentTypeVersion="7" ma:contentTypeDescription="Stvaranje novog dokumenta." ma:contentTypeScope="" ma:versionID="96f7ee831e24d580174fe290f39cd4ce">
  <xsd:schema xmlns:xsd="http://www.w3.org/2001/XMLSchema" xmlns:xs="http://www.w3.org/2001/XMLSchema" xmlns:p="http://schemas.microsoft.com/office/2006/metadata/properties" xmlns:ns3="4903905c-700e-4552-8d79-88256a158bee" xmlns:ns4="506552d1-d104-47fe-9e4e-fb8853cdc98a" targetNamespace="http://schemas.microsoft.com/office/2006/metadata/properties" ma:root="true" ma:fieldsID="8c437b282b8b8809a951dde975875e7e" ns3:_="" ns4:_="">
    <xsd:import namespace="4903905c-700e-4552-8d79-88256a158bee"/>
    <xsd:import namespace="506552d1-d104-47fe-9e4e-fb8853cdc9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905c-700e-4552-8d79-88256a158b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552d1-d104-47fe-9e4e-fb8853cdc9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Zajednički se koristi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ji o zajedničkom korištenju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Raspršivanje savjeta za zajedničko korištenj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AB729D-1FE3-4764-A75E-12D0C8284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27E9D0-09FB-47FA-B497-B3CE8814A99F}">
  <ds:schemaRefs>
    <ds:schemaRef ds:uri="506552d1-d104-47fe-9e4e-fb8853cdc98a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4903905c-700e-4552-8d79-88256a158be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41EFD27-30D1-4CCC-B82D-7E356D07DD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03905c-700e-4552-8d79-88256a158bee"/>
    <ds:schemaRef ds:uri="506552d1-d104-47fe-9e4e-fb8853cdc9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Opis organizacije</vt:lpstr>
      <vt:lpstr>SWOT F1</vt:lpstr>
      <vt:lpstr>Strategije F1</vt:lpstr>
      <vt:lpstr>Ciljevi za F1</vt:lpstr>
      <vt:lpstr>Mjere F1</vt:lpstr>
      <vt:lpstr>Mjere izracun_F1</vt:lpstr>
      <vt:lpstr>Me1_F1</vt:lpstr>
      <vt:lpstr>Me2_F1</vt:lpstr>
      <vt:lpstr>Me3_F1</vt:lpstr>
      <vt:lpstr>Me4_F1</vt:lpstr>
      <vt:lpstr>Me5_F1</vt:lpstr>
      <vt:lpstr>Me6_F1</vt:lpstr>
      <vt:lpstr>Me7_F1</vt:lpstr>
      <vt:lpstr>SWOT_F2</vt:lpstr>
      <vt:lpstr>Strategije F2</vt:lpstr>
      <vt:lpstr>Ciljevi F2</vt:lpstr>
      <vt:lpstr>Mjere_F2</vt:lpstr>
      <vt:lpstr>Mjere izracun_F2</vt:lpstr>
      <vt:lpstr>Me1_K1</vt:lpstr>
      <vt:lpstr>Me2_K1</vt:lpstr>
      <vt:lpstr>Me3_K1</vt:lpstr>
      <vt:lpstr>Me4_K1</vt:lpstr>
      <vt:lpstr>Me5_K1</vt:lpstr>
      <vt:lpstr>Me6_K1</vt:lpstr>
      <vt:lpstr>Me7_K1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matomicic</dc:creator>
  <cp:lastModifiedBy>Dominik</cp:lastModifiedBy>
  <cp:lastPrinted>2021-01-15T15:30:28Z</cp:lastPrinted>
  <dcterms:created xsi:type="dcterms:W3CDTF">2017-08-09T22:09:05Z</dcterms:created>
  <dcterms:modified xsi:type="dcterms:W3CDTF">2021-01-21T09:15:20Z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0x010100CC798B5B024A4C48A0E208ABD3C4E9B4</vt:lpwstr>
  </property>
</Properties>
</file>