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ProgramReviewAssesment\CSC Data\"/>
    </mc:Choice>
  </mc:AlternateContent>
  <bookViews>
    <workbookView xWindow="0" yWindow="0" windowWidth="25200" windowHeight="11850" firstSheet="1" activeTab="2"/>
  </bookViews>
  <sheets>
    <sheet name="Major by Year" sheetId="2" r:id="rId1"/>
    <sheet name="Major by Load" sheetId="3" r:id="rId2"/>
    <sheet name="Major by Gender and Ethnicity" sheetId="5" r:id="rId3"/>
    <sheet name="Major by Age Group" sheetId="6" r:id="rId4"/>
    <sheet name="Major by Pell Eligibility" sheetId="7" r:id="rId5"/>
    <sheet name="Major by cohort type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6" l="1"/>
  <c r="D18" i="6"/>
  <c r="E18" i="6"/>
  <c r="F18" i="6"/>
  <c r="G18" i="6"/>
  <c r="H18" i="6"/>
  <c r="I18" i="6"/>
  <c r="J18" i="6"/>
  <c r="C18" i="6"/>
  <c r="J12" i="6"/>
  <c r="I12" i="6"/>
  <c r="H12" i="6"/>
  <c r="F12" i="6"/>
  <c r="F13" i="6"/>
  <c r="G13" i="6" s="1"/>
  <c r="F14" i="6"/>
  <c r="I14" i="6" s="1"/>
  <c r="F15" i="6"/>
  <c r="I15" i="6" s="1"/>
  <c r="F16" i="6"/>
  <c r="I16" i="6" s="1"/>
  <c r="C12" i="6"/>
  <c r="G12" i="6" s="1"/>
  <c r="J11" i="6"/>
  <c r="I11" i="6"/>
  <c r="H11" i="6"/>
  <c r="G11" i="6"/>
  <c r="F11" i="6"/>
  <c r="C11" i="6"/>
  <c r="G4" i="5"/>
  <c r="G18" i="5"/>
  <c r="H18" i="5"/>
  <c r="I18" i="5"/>
  <c r="J18" i="5"/>
  <c r="K18" i="5"/>
  <c r="F18" i="5"/>
  <c r="F26" i="5"/>
  <c r="G28" i="5"/>
  <c r="F27" i="5"/>
  <c r="H27" i="5"/>
  <c r="G27" i="5"/>
  <c r="I27" i="5"/>
  <c r="F31" i="5"/>
  <c r="F32" i="5"/>
  <c r="F28" i="5"/>
  <c r="P21" i="5"/>
  <c r="P22" i="5"/>
  <c r="P23" i="5"/>
  <c r="P24" i="5"/>
  <c r="P25" i="5"/>
  <c r="P20" i="5"/>
  <c r="O21" i="5"/>
  <c r="O22" i="5"/>
  <c r="O23" i="5"/>
  <c r="O24" i="5"/>
  <c r="O25" i="5"/>
  <c r="O20" i="5"/>
  <c r="N21" i="5"/>
  <c r="N22" i="5"/>
  <c r="N23" i="5"/>
  <c r="N24" i="5"/>
  <c r="N25" i="5"/>
  <c r="N20" i="5"/>
  <c r="M21" i="5"/>
  <c r="M22" i="5"/>
  <c r="M23" i="5"/>
  <c r="M24" i="5"/>
  <c r="M25" i="5"/>
  <c r="M20" i="5"/>
  <c r="L21" i="5"/>
  <c r="L22" i="5"/>
  <c r="L23" i="5"/>
  <c r="L24" i="5"/>
  <c r="L25" i="5"/>
  <c r="L20" i="5"/>
  <c r="I24" i="5"/>
  <c r="H24" i="5"/>
  <c r="G24" i="5"/>
  <c r="F24" i="5"/>
  <c r="I23" i="5"/>
  <c r="H23" i="5"/>
  <c r="G23" i="5"/>
  <c r="F23" i="5"/>
  <c r="K25" i="5"/>
  <c r="K22" i="5"/>
  <c r="I22" i="5"/>
  <c r="H22" i="5"/>
  <c r="G22" i="5"/>
  <c r="F22" i="5"/>
  <c r="K21" i="5"/>
  <c r="I21" i="5"/>
  <c r="H21" i="5"/>
  <c r="G21" i="5"/>
  <c r="F21" i="5"/>
  <c r="I7" i="5"/>
  <c r="I6" i="5"/>
  <c r="K20" i="5"/>
  <c r="F20" i="5"/>
  <c r="F53" i="5"/>
  <c r="H17" i="5"/>
  <c r="J17" i="5" s="1"/>
  <c r="G17" i="5"/>
  <c r="F17" i="5"/>
  <c r="B55" i="5"/>
  <c r="D55" i="5" s="1"/>
  <c r="B45" i="5"/>
  <c r="F16" i="5" s="1"/>
  <c r="C45" i="5"/>
  <c r="G16" i="5" s="1"/>
  <c r="D45" i="5"/>
  <c r="H16" i="5" s="1"/>
  <c r="C35" i="5"/>
  <c r="G15" i="5" s="1"/>
  <c r="F15" i="5"/>
  <c r="K14" i="5"/>
  <c r="J14" i="5"/>
  <c r="I14" i="5"/>
  <c r="H14" i="5"/>
  <c r="D25" i="5"/>
  <c r="G14" i="5"/>
  <c r="F14" i="5"/>
  <c r="C25" i="5"/>
  <c r="B25" i="5"/>
  <c r="K13" i="5"/>
  <c r="J13" i="5"/>
  <c r="I13" i="5"/>
  <c r="I12" i="5"/>
  <c r="B15" i="5"/>
  <c r="C15" i="5"/>
  <c r="F13" i="5"/>
  <c r="K12" i="5"/>
  <c r="J12" i="5"/>
  <c r="H12" i="5"/>
  <c r="G12" i="5"/>
  <c r="F12" i="5"/>
  <c r="C5" i="5"/>
  <c r="G46" i="5" s="1"/>
  <c r="G53" i="5" s="1"/>
  <c r="B5" i="5"/>
  <c r="N51" i="5"/>
  <c r="G51" i="5"/>
  <c r="C55" i="5"/>
  <c r="G50" i="5"/>
  <c r="G49" i="5"/>
  <c r="B35" i="5"/>
  <c r="G48" i="5"/>
  <c r="K53" i="5"/>
  <c r="G47" i="5"/>
  <c r="M47" i="5"/>
  <c r="I53" i="5"/>
  <c r="J53" i="5"/>
  <c r="H53" i="5"/>
  <c r="M46" i="5"/>
  <c r="D60" i="5"/>
  <c r="E59" i="5"/>
  <c r="F65" i="5"/>
  <c r="C66" i="5"/>
  <c r="D59" i="5"/>
  <c r="B66" i="5"/>
  <c r="D66" i="5"/>
  <c r="G16" i="6" l="1"/>
  <c r="H16" i="6"/>
  <c r="G15" i="6"/>
  <c r="H15" i="6"/>
  <c r="H14" i="6"/>
  <c r="G14" i="6"/>
  <c r="J14" i="6" s="1"/>
  <c r="I13" i="6"/>
  <c r="H13" i="6"/>
  <c r="J13" i="6" s="1"/>
  <c r="L26" i="5"/>
  <c r="K26" i="5"/>
  <c r="Q22" i="5"/>
  <c r="Q21" i="5"/>
  <c r="Q20" i="5"/>
  <c r="K24" i="5"/>
  <c r="K23" i="5"/>
  <c r="I17" i="5"/>
  <c r="K17" i="5" s="1"/>
  <c r="D44" i="5"/>
  <c r="I16" i="5"/>
  <c r="J16" i="5"/>
  <c r="D35" i="5"/>
  <c r="H15" i="5" s="1"/>
  <c r="J15" i="5" s="1"/>
  <c r="D15" i="5"/>
  <c r="G13" i="5"/>
  <c r="H13" i="5" s="1"/>
  <c r="D5" i="5"/>
  <c r="A6" i="2"/>
  <c r="F8" i="2"/>
  <c r="D6" i="2"/>
  <c r="E6" i="2"/>
  <c r="F6" i="2"/>
  <c r="G6" i="2"/>
  <c r="C6" i="2"/>
  <c r="J16" i="6" l="1"/>
  <c r="J15" i="6"/>
  <c r="M26" i="5"/>
  <c r="Q26" i="5" s="1"/>
  <c r="P26" i="5"/>
  <c r="N26" i="5"/>
  <c r="O26" i="5"/>
  <c r="Q25" i="5"/>
  <c r="K16" i="5"/>
  <c r="I15" i="5"/>
  <c r="K15" i="5" s="1"/>
  <c r="Q24" i="5" l="1"/>
  <c r="Q23" i="5"/>
</calcChain>
</file>

<file path=xl/sharedStrings.xml><?xml version="1.0" encoding="utf-8"?>
<sst xmlns="http://schemas.openxmlformats.org/spreadsheetml/2006/main" count="217" uniqueCount="56">
  <si>
    <t>15/FA</t>
  </si>
  <si>
    <t>16/FA</t>
  </si>
  <si>
    <t>17/FA</t>
  </si>
  <si>
    <t>18/FA</t>
  </si>
  <si>
    <t>Part Time</t>
  </si>
  <si>
    <t>Full Time</t>
  </si>
  <si>
    <t>Female</t>
  </si>
  <si>
    <t>Male</t>
  </si>
  <si>
    <t>American Indian or Alaskan Native</t>
  </si>
  <si>
    <t>Asian</t>
  </si>
  <si>
    <t>Black or African American</t>
  </si>
  <si>
    <t>Hispanic</t>
  </si>
  <si>
    <t>Native Hawaiian or other Pacific Islander</t>
  </si>
  <si>
    <t>2 or more races</t>
  </si>
  <si>
    <t>Non-resident alien</t>
  </si>
  <si>
    <t>Race and ethnicity unknown</t>
  </si>
  <si>
    <t>White</t>
  </si>
  <si>
    <t>16-22</t>
  </si>
  <si>
    <t>23-29</t>
  </si>
  <si>
    <t>30+</t>
  </si>
  <si>
    <t>Not Pell eligible</t>
  </si>
  <si>
    <t>Pell eligible</t>
  </si>
  <si>
    <t>First Year</t>
  </si>
  <si>
    <t>No Cohort</t>
  </si>
  <si>
    <t>Transfer</t>
  </si>
  <si>
    <t>19/FA</t>
  </si>
  <si>
    <t>Includes all active majors on student's record on the audit file date.</t>
  </si>
  <si>
    <t xml:space="preserve">Includes all active majors on student's record on the audit file date. </t>
  </si>
  <si>
    <t>20/FA</t>
  </si>
  <si>
    <t>Majors at fall audit file date, Fall 2015-Fall 2020</t>
  </si>
  <si>
    <t>Majors at fall audit file date by full-time, gender, and ethnic group, Fall 2015-Fall 2020</t>
  </si>
  <si>
    <t>Majors at fall audit file date by age group, Fall 2015-Fall 2020</t>
  </si>
  <si>
    <t>Computer Science, BS</t>
  </si>
  <si>
    <t>Overall</t>
  </si>
  <si>
    <t xml:space="preserve"> </t>
  </si>
  <si>
    <t>FA 15-16</t>
  </si>
  <si>
    <t>FA 16-17</t>
  </si>
  <si>
    <t>FA 17-28</t>
  </si>
  <si>
    <t>FA 18-19</t>
  </si>
  <si>
    <t>FA 19-20</t>
  </si>
  <si>
    <t xml:space="preserve">Men </t>
  </si>
  <si>
    <t>Black</t>
  </si>
  <si>
    <t>Sum</t>
  </si>
  <si>
    <t>Year</t>
  </si>
  <si>
    <t>Women</t>
  </si>
  <si>
    <t>Percent Women CSC Majors</t>
  </si>
  <si>
    <t>Other</t>
  </si>
  <si>
    <t>Total</t>
  </si>
  <si>
    <t>Percent Femail</t>
  </si>
  <si>
    <t>Percent Male</t>
  </si>
  <si>
    <t xml:space="preserve"> White</t>
  </si>
  <si>
    <t xml:space="preserve"> Hispanic </t>
  </si>
  <si>
    <t xml:space="preserve">Asian </t>
  </si>
  <si>
    <t xml:space="preserve">Other </t>
  </si>
  <si>
    <t>Average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</si>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</sst>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Arial Bold"/>
    </font>
    <font>
      <sz val="9"/>
      <color indexed="8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1" xfId="0" applyNumberFormat="1" applyBorder="1"/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top" wrapText="1"/>
    </xf>
    <xf numFmtId="0" fontId="0" fillId="0" borderId="0" xfId="0"/>
    <xf numFmtId="0" fontId="4" fillId="0" borderId="1" xfId="0" applyNumberFormat="1" applyFont="1" applyFill="1" applyBorder="1" applyAlignment="1">
      <alignment horizontal="center"/>
    </xf>
    <xf numFmtId="0" fontId="0" fillId="0" borderId="0" xfId="0"/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0" xfId="0"/>
    <xf numFmtId="0" fontId="0" fillId="0" borderId="1" xfId="0" applyNumberForma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0" xfId="0"/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  <xf numFmtId="0" fontId="0" fillId="0" borderId="6" xfId="0" applyBorder="1"/>
    <xf numFmtId="0" fontId="1" fillId="0" borderId="5" xfId="0" applyFont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'Major by Year'!$C$5:$G$5</c:f>
              <c:strCache>
                <c:ptCount val="5"/>
                <c:pt idx="0">
                  <c:v>FA 15-16</c:v>
                </c:pt>
                <c:pt idx="1">
                  <c:v>FA 16-17</c:v>
                </c:pt>
                <c:pt idx="2">
                  <c:v>FA 17-28</c:v>
                </c:pt>
                <c:pt idx="3">
                  <c:v>FA 18-19</c:v>
                </c:pt>
                <c:pt idx="4">
                  <c:v>FA 19-20</c:v>
                </c:pt>
              </c:strCache>
            </c:strRef>
          </c:cat>
          <c:val>
            <c:numRef>
              <c:f>'Major by Year'!$C$6:$G$6</c:f>
              <c:numCache>
                <c:formatCode>General</c:formatCode>
                <c:ptCount val="5"/>
                <c:pt idx="0">
                  <c:v>18.181818181818183</c:v>
                </c:pt>
                <c:pt idx="1">
                  <c:v>19.780219780219781</c:v>
                </c:pt>
                <c:pt idx="2">
                  <c:v>-2.7522935779816518</c:v>
                </c:pt>
                <c:pt idx="3">
                  <c:v>-7.5471698113207548</c:v>
                </c:pt>
                <c:pt idx="4">
                  <c:v>15.306122448979592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1-44D3-87BA-7A693D6ED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9168"/>
        <c:axId val="85822080"/>
      </c:lineChart>
      <c:catAx>
        <c:axId val="8581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2080"/>
        <c:crosses val="autoZero"/>
        <c:auto val="1"/>
        <c:lblAlgn val="ctr"/>
        <c:lblOffset val="100"/>
        <c:noMultiLvlLbl val="0"/>
      </c:catAx>
      <c:valAx>
        <c:axId val="858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91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CSC Majors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'Major by Year'!$B$3:$G$3</c:f>
              <c:strCache>
                <c:ptCount val="6"/>
                <c:pt idx="0">
                  <c:v>15/FA</c:v>
                </c:pt>
                <c:pt idx="1">
                  <c:v>16/FA</c:v>
                </c:pt>
                <c:pt idx="2">
                  <c:v>17/FA</c:v>
                </c:pt>
                <c:pt idx="3">
                  <c:v>18/FA</c:v>
                </c:pt>
                <c:pt idx="4">
                  <c:v>19/FA</c:v>
                </c:pt>
                <c:pt idx="5">
                  <c:v>20/FA</c:v>
                </c:pt>
              </c:strCache>
            </c:strRef>
          </c:cat>
          <c:val>
            <c:numRef>
              <c:f>'Major by Year'!$B$4:$G$4</c:f>
              <c:numCache>
                <c:formatCode>General</c:formatCode>
                <c:ptCount val="6"/>
                <c:pt idx="0">
                  <c:v>77</c:v>
                </c:pt>
                <c:pt idx="1">
                  <c:v>91</c:v>
                </c:pt>
                <c:pt idx="2">
                  <c:v>109</c:v>
                </c:pt>
                <c:pt idx="3">
                  <c:v>106</c:v>
                </c:pt>
                <c:pt idx="4">
                  <c:v>98</c:v>
                </c:pt>
                <c:pt idx="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2-49E9-B983-BB68316B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49088"/>
        <c:axId val="90349920"/>
      </c:lineChart>
      <c:catAx>
        <c:axId val="9034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9920"/>
        <c:crosses val="autoZero"/>
        <c:auto val="1"/>
        <c:lblAlgn val="ctr"/>
        <c:lblOffset val="100"/>
        <c:noMultiLvlLbl val="0"/>
      </c:catAx>
      <c:valAx>
        <c:axId val="903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 CSC Demographics</a:t>
            </a:r>
          </a:p>
        </c:rich>
      </c:tx>
      <c:layout>
        <c:manualLayout>
          <c:xMode val="edge"/>
          <c:yMode val="edge"/>
          <c:x val="0.2983818897637795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'Major by Gender and Ethnicity'!$H$45:$K$45</c:f>
              <c:strCache>
                <c:ptCount val="4"/>
                <c:pt idx="0">
                  <c:v>White</c:v>
                </c:pt>
                <c:pt idx="1">
                  <c:v>Hispanic</c:v>
                </c:pt>
                <c:pt idx="2">
                  <c:v>Black</c:v>
                </c:pt>
                <c:pt idx="3">
                  <c:v>Asian</c:v>
                </c:pt>
              </c:strCache>
            </c:strRef>
          </c:cat>
          <c:val>
            <c:numRef>
              <c:f>'Major by Gender and Ethnicity'!$H$53:$K$53</c:f>
              <c:numCache>
                <c:formatCode>General</c:formatCode>
                <c:ptCount val="4"/>
                <c:pt idx="0">
                  <c:v>41.983333333333327</c:v>
                </c:pt>
                <c:pt idx="1">
                  <c:v>34.300000000000004</c:v>
                </c:pt>
                <c:pt idx="2">
                  <c:v>9.6</c:v>
                </c:pt>
                <c:pt idx="3">
                  <c:v>5.4833333333333334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F-452A-A029-8371A1505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Women CSC Majors Per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'Major by Gender and Ethnicity'!$F$45</c:f>
              <c:strCache>
                <c:ptCount val="1"/>
                <c:pt idx="0">
                  <c:v>Percent Women CSC Majors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'Major by Gender and Ethnicity'!$E$45:$E$51</c15:sqref>
                  </c15:fullRef>
                </c:ext>
              </c:extLst>
              <c:f>'Major by Gender and Ethnicity'!$E$46:$E$51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'Major by Gender and Ethnicity'!$F$46:$F$51</c15:sqref>
                  </c15:fullRef>
                </c:ext>
              </c:extLst>
              <c:f>'Major by Gender and Ethnicity'!$F$47:$F$51</c:f>
              <c:numCache>
                <c:formatCode>General</c:formatCode>
                <c:ptCount val="5"/>
                <c:pt idx="0">
                  <c:v>14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1-47B0-A0F0-D9B659382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102639"/>
        <c:axId val="1791041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'Major by Gender and Ethnicity'!$E$45:$E$51</c15:sqref>
                        </c15:fullRef>
                        <c15:formulaRef>
                          <c15:sqref>'Major by Gender and Ethnicity'!$E$46:$E$51</c15:sqref>
                        </c15:formulaRef>
                      </c:ext>
                    </c:extLst>
                    <c:strCache>
                      <c:ptCount val="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'Major by Gender and Ethnicity'!$E$46:$E$51</c15:sqref>
                        </c15:fullRef>
                        <c15:formulaRef>
                          <c15:sqref>'Major by Gender and Ethnicity'!$E$47:$E$51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B1-47B0-A0F0-D9B65938250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'Major by Gender and Ethnicity'!$F$46:$F$51</c15:sqref>
                        </c15:formulaRef>
                      </c:ext>
                    </c:extLst>
                    <c:strCache>
                      <c:ptCount val="6"/>
                      <c:pt idx="0">
                        <c:v>13</c:v>
                      </c:pt>
                      <c:pt idx="1">
                        <c:v>14</c:v>
                      </c:pt>
                      <c:pt idx="2">
                        <c:v>16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18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'Major by Gender and Ethnicity'!$E$45:$E$51</c15:sqref>
                        </c15:fullRef>
                        <c15:formulaRef>
                          <c15:sqref>'Major by Gender and Ethnicity'!$E$46:$E$51</c15:sqref>
                        </c15:formulaRef>
                      </c:ext>
                    </c:extLst>
                    <c:strCache>
                      <c:ptCount val="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2B1-47B0-A0F0-D9B65938250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'Major by Gender and Ethnicity'!$E$46:$E$51</c15:sqref>
                        </c15:formulaRef>
                      </c:ext>
                    </c:extLst>
                    <c:strCache>
                      <c:ptCount val="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'Major by Gender and Ethnicity'!$E$45:$E$51</c15:sqref>
                        </c15:fullRef>
                        <c15:formulaRef>
                          <c15:sqref>'Major by Gender and Ethnicity'!$E$46:$E$51</c15:sqref>
                        </c15:formulaRef>
                      </c:ext>
                    </c:extLst>
                    <c:strCache>
                      <c:ptCount val="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2B1-47B0-A0F0-D9B65938250D}"/>
                  </c:ext>
                </c:extLst>
              </c15:ser>
            </c15:filteredLineSeries>
          </c:ext>
        </c:extLst>
      </c:lineChart>
      <c:catAx>
        <c:axId val="160710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41551"/>
        <c:crosses val="autoZero"/>
        <c:auto val="1"/>
        <c:lblAlgn val="ctr"/>
        <c:lblOffset val="100"/>
        <c:noMultiLvlLbl val="0"/>
      </c:catAx>
      <c:valAx>
        <c:axId val="1791041551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0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CSC Majors by 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'Major by Gender and Ethnicity'!$H$45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'Major by Gender and Ethnicity'!$E$46:$E$51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'Major by Gender and Ethnicity'!$H$46:$H$51</c:f>
              <c:numCache>
                <c:formatCode>General</c:formatCode>
                <c:ptCount val="6"/>
                <c:pt idx="0">
                  <c:v>49.4</c:v>
                </c:pt>
                <c:pt idx="1">
                  <c:v>45.1</c:v>
                </c:pt>
                <c:pt idx="2">
                  <c:v>43.1</c:v>
                </c:pt>
                <c:pt idx="3">
                  <c:v>45.3</c:v>
                </c:pt>
                <c:pt idx="4">
                  <c:v>35.700000000000003</c:v>
                </c:pt>
                <c:pt idx="5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9-449E-B342-AEDE0635F1F6}"/>
            </c:ext>
          </c:extLst>
        </c:ser>
        <c:ser>
          <c:idx val="1"/>
          <c:order val="1"/>
          <c:tx>
            <c:strRef>
              <c:f>'Major by Gender and Ethnicity'!$I$45</c:f>
              <c:strCache>
                <c:ptCount val="1"/>
                <c:pt idx="0">
                  <c:v>Hispanic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'Major by Gender and Ethnicity'!$E$46:$E$51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'Major by Gender and Ethnicity'!$I$46:$I$51</c:f>
              <c:numCache>
                <c:formatCode>General</c:formatCode>
                <c:ptCount val="6"/>
                <c:pt idx="0">
                  <c:v>28.6</c:v>
                </c:pt>
                <c:pt idx="1">
                  <c:v>31.9</c:v>
                </c:pt>
                <c:pt idx="2">
                  <c:v>29.4</c:v>
                </c:pt>
                <c:pt idx="3">
                  <c:v>32.1</c:v>
                </c:pt>
                <c:pt idx="4">
                  <c:v>40.799999999999997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9-449E-B342-AEDE0635F1F6}"/>
            </c:ext>
          </c:extLst>
        </c:ser>
        <c:ser>
          <c:idx val="2"/>
          <c:order val="2"/>
          <c:tx>
            <c:strRef>
              <c:f>'Major by Gender and Ethnicity'!$J$45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'Major by Gender and Ethnicity'!$E$46:$E$51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'Major by Gender and Ethnicity'!$J$46:$J$51</c:f>
              <c:numCache>
                <c:formatCode>General</c:formatCode>
                <c:ptCount val="6"/>
                <c:pt idx="0">
                  <c:v>11.7</c:v>
                </c:pt>
                <c:pt idx="1">
                  <c:v>13.2</c:v>
                </c:pt>
                <c:pt idx="2">
                  <c:v>14.7</c:v>
                </c:pt>
                <c:pt idx="3">
                  <c:v>9.4</c:v>
                </c:pt>
                <c:pt idx="4">
                  <c:v>5.0999999999999996</c:v>
                </c:pt>
                <c:pt idx="5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9-449E-B342-AEDE0635F1F6}"/>
            </c:ext>
          </c:extLst>
        </c:ser>
        <c:ser>
          <c:idx val="3"/>
          <c:order val="3"/>
          <c:tx>
            <c:strRef>
              <c:f>'Major by Gender and Ethnicity'!$K$45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'Major by Gender and Ethnicity'!$E$46:$E$51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'Major by Gender and Ethnicity'!$K$46:$K$51</c:f>
              <c:numCache>
                <c:formatCode>General</c:formatCode>
                <c:ptCount val="6"/>
                <c:pt idx="0">
                  <c:v>5.2</c:v>
                </c:pt>
                <c:pt idx="1">
                  <c:v>4.4000000000000004</c:v>
                </c:pt>
                <c:pt idx="2">
                  <c:v>4.5999999999999996</c:v>
                </c:pt>
                <c:pt idx="3">
                  <c:v>4.7</c:v>
                </c:pt>
                <c:pt idx="4">
                  <c:v>6.1</c:v>
                </c:pt>
                <c:pt idx="5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19-449E-B342-AEDE0635F1F6}"/>
            </c:ext>
          </c:extLst>
        </c:ser>
        <c:ser>
          <c:idx val="4"/>
          <c:order val="4"/>
          <c:tx>
            <c:strRef>
              <c:f>'Major by Gender and Ethnicity'!$L$45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'Major by Gender and Ethnicity'!$E$46:$E$51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'Major by Gender and Ethnicity'!$L$46:$L$51</c:f>
              <c:numCache>
                <c:formatCode>General</c:formatCode>
                <c:ptCount val="6"/>
                <c:pt idx="0">
                  <c:v>5.2</c:v>
                </c:pt>
                <c:pt idx="1">
                  <c:v>5.5</c:v>
                </c:pt>
                <c:pt idx="2">
                  <c:v>8.3000000000000007</c:v>
                </c:pt>
                <c:pt idx="3">
                  <c:v>8.5</c:v>
                </c:pt>
                <c:pt idx="4">
                  <c:v>12.2</c:v>
                </c:pt>
                <c:pt idx="5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19-449E-B342-AEDE0635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438719"/>
        <c:axId val="1601439135"/>
      </c:lineChart>
      <c:catAx>
        <c:axId val="16014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39135"/>
        <c:crosses val="autoZero"/>
        <c:auto val="1"/>
        <c:lblAlgn val="ctr"/>
        <c:lblOffset val="100"/>
        <c:noMultiLvlLbl val="0"/>
      </c:catAx>
      <c:valAx>
        <c:axId val="16014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3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CSC Majors by 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'Major by Gender and Ethnicity'!$H$45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'Major by Gender and Ethnicity'!$E$46:$E$51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'Major by Gender and Ethnicity'!$H$46:$H$51</c:f>
              <c:numCache>
                <c:formatCode>General</c:formatCode>
                <c:ptCount val="6"/>
                <c:pt idx="0">
                  <c:v>49.4</c:v>
                </c:pt>
                <c:pt idx="1">
                  <c:v>45.1</c:v>
                </c:pt>
                <c:pt idx="2">
                  <c:v>43.1</c:v>
                </c:pt>
                <c:pt idx="3">
                  <c:v>45.3</c:v>
                </c:pt>
                <c:pt idx="4">
                  <c:v>35.700000000000003</c:v>
                </c:pt>
                <c:pt idx="5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C-48BF-9058-BB6B146945A0}"/>
            </c:ext>
          </c:extLst>
        </c:ser>
        <c:ser>
          <c:idx val="1"/>
          <c:order val="1"/>
          <c:tx>
            <c:strRef>
              <c:f>'Major by Gender and Ethnicity'!$I$45</c:f>
              <c:strCache>
                <c:ptCount val="1"/>
                <c:pt idx="0">
                  <c:v>Hispanic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'Major by Gender and Ethnicity'!$E$46:$E$51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'Major by Gender and Ethnicity'!$I$46:$I$51</c:f>
              <c:numCache>
                <c:formatCode>General</c:formatCode>
                <c:ptCount val="6"/>
                <c:pt idx="0">
                  <c:v>28.6</c:v>
                </c:pt>
                <c:pt idx="1">
                  <c:v>31.9</c:v>
                </c:pt>
                <c:pt idx="2">
                  <c:v>29.4</c:v>
                </c:pt>
                <c:pt idx="3">
                  <c:v>32.1</c:v>
                </c:pt>
                <c:pt idx="4">
                  <c:v>40.799999999999997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C-48BF-9058-BB6B146945A0}"/>
            </c:ext>
          </c:extLst>
        </c:ser>
        <c:ser>
          <c:idx val="2"/>
          <c:order val="2"/>
          <c:tx>
            <c:strRef>
              <c:f>'Major by Gender and Ethnicity'!$J$45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'Major by Gender and Ethnicity'!$E$46:$E$51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'Major by Gender and Ethnicity'!$J$46:$J$51</c:f>
              <c:numCache>
                <c:formatCode>General</c:formatCode>
                <c:ptCount val="6"/>
                <c:pt idx="0">
                  <c:v>11.7</c:v>
                </c:pt>
                <c:pt idx="1">
                  <c:v>13.2</c:v>
                </c:pt>
                <c:pt idx="2">
                  <c:v>14.7</c:v>
                </c:pt>
                <c:pt idx="3">
                  <c:v>9.4</c:v>
                </c:pt>
                <c:pt idx="4">
                  <c:v>5.0999999999999996</c:v>
                </c:pt>
                <c:pt idx="5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C-48BF-9058-BB6B146945A0}"/>
            </c:ext>
          </c:extLst>
        </c:ser>
        <c:ser>
          <c:idx val="3"/>
          <c:order val="3"/>
          <c:tx>
            <c:strRef>
              <c:f>'Major by Gender and Ethnicity'!$K$45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'Major by Gender and Ethnicity'!$E$46:$E$51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'Major by Gender and Ethnicity'!$K$46:$K$51</c:f>
              <c:numCache>
                <c:formatCode>General</c:formatCode>
                <c:ptCount val="6"/>
                <c:pt idx="0">
                  <c:v>5.2</c:v>
                </c:pt>
                <c:pt idx="1">
                  <c:v>4.4000000000000004</c:v>
                </c:pt>
                <c:pt idx="2">
                  <c:v>4.5999999999999996</c:v>
                </c:pt>
                <c:pt idx="3">
                  <c:v>4.7</c:v>
                </c:pt>
                <c:pt idx="4">
                  <c:v>6.1</c:v>
                </c:pt>
                <c:pt idx="5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C-48BF-9058-BB6B146945A0}"/>
            </c:ext>
          </c:extLst>
        </c:ser>
        <c:ser>
          <c:idx val="4"/>
          <c:order val="4"/>
          <c:tx>
            <c:strRef>
              <c:f>'Major by Gender and Ethnicity'!$L$45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'Major by Gender and Ethnicity'!$E$46:$E$51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'Major by Gender and Ethnicity'!$L$46:$L$51</c:f>
              <c:numCache>
                <c:formatCode>General</c:formatCode>
                <c:ptCount val="6"/>
                <c:pt idx="0">
                  <c:v>5.2</c:v>
                </c:pt>
                <c:pt idx="1">
                  <c:v>5.5</c:v>
                </c:pt>
                <c:pt idx="2">
                  <c:v>8.3000000000000007</c:v>
                </c:pt>
                <c:pt idx="3">
                  <c:v>8.5</c:v>
                </c:pt>
                <c:pt idx="4">
                  <c:v>12.2</c:v>
                </c:pt>
                <c:pt idx="5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BC-48BF-9058-BB6B14694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438719"/>
        <c:axId val="1601439135"/>
      </c:lineChart>
      <c:catAx>
        <c:axId val="16014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39135"/>
        <c:crosses val="autoZero"/>
        <c:auto val="1"/>
        <c:lblAlgn val="ctr"/>
        <c:lblOffset val="100"/>
        <c:noMultiLvlLbl val="0"/>
      </c:catAx>
      <c:valAx>
        <c:axId val="16014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3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'Major by Age Group'!$G$10</c:f>
              <c:strCache>
                <c:ptCount val="1"/>
                <c:pt idx="0">
                  <c:v>16-22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'Major by Age Group'!$B$11:$B$16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'Major by Age Group'!$G$11:$G$16</c:f>
              <c:numCache>
                <c:formatCode>General</c:formatCode>
                <c:ptCount val="6"/>
                <c:pt idx="0">
                  <c:v>77.900000000000006</c:v>
                </c:pt>
                <c:pt idx="1">
                  <c:v>79.099999999999994</c:v>
                </c:pt>
                <c:pt idx="2">
                  <c:v>77.099999999999994</c:v>
                </c:pt>
                <c:pt idx="3">
                  <c:v>78.3</c:v>
                </c:pt>
                <c:pt idx="4">
                  <c:v>76.599999999999994</c:v>
                </c:pt>
                <c:pt idx="5">
                  <c:v>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B-4D76-BA6C-94F228CF57F8}"/>
            </c:ext>
          </c:extLst>
        </c:ser>
        <c:ser>
          <c:idx val="1"/>
          <c:order val="1"/>
          <c:tx>
            <c:strRef>
              <c:f>'Major by Age Group'!$H$10</c:f>
              <c:strCache>
                <c:ptCount val="1"/>
                <c:pt idx="0">
                  <c:v>23-29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'Major by Age Group'!$B$11:$B$16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'Major by Age Group'!$H$11:$H$16</c:f>
              <c:numCache>
                <c:formatCode>General</c:formatCode>
                <c:ptCount val="6"/>
                <c:pt idx="0">
                  <c:v>20.8</c:v>
                </c:pt>
                <c:pt idx="1">
                  <c:v>17.600000000000001</c:v>
                </c:pt>
                <c:pt idx="2">
                  <c:v>17.399999999999999</c:v>
                </c:pt>
                <c:pt idx="3">
                  <c:v>17</c:v>
                </c:pt>
                <c:pt idx="4">
                  <c:v>17.8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B-4D76-BA6C-94F228CF57F8}"/>
            </c:ext>
          </c:extLst>
        </c:ser>
        <c:ser>
          <c:idx val="2"/>
          <c:order val="2"/>
          <c:tx>
            <c:strRef>
              <c:f>'Major by Age Group'!$I$10</c:f>
              <c:strCache>
                <c:ptCount val="1"/>
                <c:pt idx="0">
                  <c:v>30+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'Major by Age Group'!$B$11:$B$16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'Major by Age Group'!$I$11:$I$16</c:f>
              <c:numCache>
                <c:formatCode>General</c:formatCode>
                <c:ptCount val="6"/>
                <c:pt idx="0">
                  <c:v>1.3</c:v>
                </c:pt>
                <c:pt idx="1">
                  <c:v>3.3</c:v>
                </c:pt>
                <c:pt idx="2">
                  <c:v>5.5</c:v>
                </c:pt>
                <c:pt idx="3">
                  <c:v>4.7</c:v>
                </c:pt>
                <c:pt idx="4">
                  <c:v>5.6</c:v>
                </c:pt>
                <c:pt idx="5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DB-4D76-BA6C-94F228CF5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384655"/>
        <c:axId val="1768385487"/>
      </c:lineChart>
      <c:catAx>
        <c:axId val="176838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85487"/>
        <c:crosses val="autoZero"/>
        <c:auto val="1"/>
        <c:lblAlgn val="ctr"/>
        <c:lblOffset val="100"/>
        <c:noMultiLvlLbl val="0"/>
      </c:catAx>
      <c:valAx>
        <c:axId val="17683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8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CSC</a:t>
            </a:r>
            <a:r>
              <a:rPr lang="en-US" baseline="0"/>
              <a:t> Majors By Age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'Major by Age Group'!$C$10</c:f>
              <c:strCache>
                <c:ptCount val="1"/>
                <c:pt idx="0">
                  <c:v>16-22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'Major by Age Group'!$B$11:$B$16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'Major by Age Group'!$C$11:$C$16</c:f>
              <c:numCache>
                <c:formatCode>General</c:formatCode>
                <c:ptCount val="6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83</c:v>
                </c:pt>
                <c:pt idx="4">
                  <c:v>82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1-41C6-9C66-D589ABB239C8}"/>
            </c:ext>
          </c:extLst>
        </c:ser>
        <c:ser>
          <c:idx val="1"/>
          <c:order val="1"/>
          <c:tx>
            <c:strRef>
              <c:f>'Major by Age Group'!$D$10</c:f>
              <c:strCache>
                <c:ptCount val="1"/>
                <c:pt idx="0">
                  <c:v>23-29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'Major by Age Group'!$B$11:$B$16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'Major by Age Group'!$D$11:$D$16</c:f>
              <c:numCache>
                <c:formatCode>General</c:formatCode>
                <c:ptCount val="6"/>
                <c:pt idx="0">
                  <c:v>16</c:v>
                </c:pt>
                <c:pt idx="1">
                  <c:v>16</c:v>
                </c:pt>
                <c:pt idx="2">
                  <c:v>19</c:v>
                </c:pt>
                <c:pt idx="3">
                  <c:v>18</c:v>
                </c:pt>
                <c:pt idx="4">
                  <c:v>19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1-41C6-9C66-D589ABB239C8}"/>
            </c:ext>
          </c:extLst>
        </c:ser>
        <c:ser>
          <c:idx val="2"/>
          <c:order val="2"/>
          <c:tx>
            <c:strRef>
              <c:f>'Major by Age Group'!$E$10</c:f>
              <c:strCache>
                <c:ptCount val="1"/>
                <c:pt idx="0">
                  <c:v>30+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'Major by Age Group'!$B$11:$B$16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'Major by Age Group'!$E$11:$E$16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1-41C6-9C66-D589ABB23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077407"/>
        <c:axId val="1610079071"/>
      </c:lineChart>
      <c:catAx>
        <c:axId val="161007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079071"/>
        <c:crosses val="autoZero"/>
        <c:auto val="1"/>
        <c:lblAlgn val="ctr"/>
        <c:lblOffset val="100"/>
        <c:noMultiLvlLbl val="0"/>
      </c:catAx>
      <c:valAx>
        <c:axId val="161007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0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4</xdr:row>
      <xdr:rowOff>95250</xdr:rowOff>
    </xdr:from>
    <xdr:to>
      <xdr:col>18</xdr:col>
      <xdr:colOff>247650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57149</xdr:colOff>
      <xdr:row>10</xdr:row>
      <xdr:rowOff>133350</xdr:rowOff>
    </xdr:from>
    <xdr:to>
      <xdr:col>8</xdr:col>
      <xdr:colOff>200024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54</xdr:row>
      <xdr:rowOff>114300</xdr:rowOff>
    </xdr:from>
    <xdr:to>
      <xdr:col>15</xdr:col>
      <xdr:colOff>571500</xdr:colOff>
      <xdr:row>69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2</xdr:row>
      <xdr:rowOff>38100</xdr:rowOff>
    </xdr:from>
    <xdr:to>
      <xdr:col>21</xdr:col>
      <xdr:colOff>466725</xdr:colOff>
      <xdr:row>16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28</xdr:row>
      <xdr:rowOff>9525</xdr:rowOff>
    </xdr:from>
    <xdr:to>
      <xdr:col>14</xdr:col>
      <xdr:colOff>342900</xdr:colOff>
      <xdr:row>42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23</xdr:row>
      <xdr:rowOff>171450</xdr:rowOff>
    </xdr:from>
    <xdr:to>
      <xdr:col>16</xdr:col>
      <xdr:colOff>171450</xdr:colOff>
      <xdr:row>38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338137</xdr:colOff>
      <xdr:row>8</xdr:row>
      <xdr:rowOff>161925</xdr:rowOff>
    </xdr:from>
    <xdr:to>
      <xdr:col>22</xdr:col>
      <xdr:colOff>604837</xdr:colOff>
      <xdr:row>23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</xdr:colOff>
      <xdr:row>12</xdr:row>
      <xdr:rowOff>123825</xdr:rowOff>
    </xdr:from>
    <xdr:to>
      <xdr:col>20</xdr:col>
      <xdr:colOff>481012</xdr:colOff>
      <xdr:row>27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opLeftCell="B1" workbookViewId="0">
      <selection activeCell="I7" sqref="I7"/>
    </sheetView>
  </sheetViews>
  <sheetFormatPr defaultRowHeight="15" x14ac:dyDescent="0.25"/>
  <cols>
    <col min="1" max="1" width="21.7109375" style="5" bestFit="1" customWidth="1"/>
    <col min="2" max="2" width="11" style="1" bestFit="1" customWidth="1"/>
    <col min="3" max="3" width="10.7109375" style="1" bestFit="1" customWidth="1"/>
    <col min="4" max="4" width="17.42578125" style="1" bestFit="1" customWidth="1"/>
    <col min="5" max="5" width="9.140625" style="1"/>
    <col min="6" max="6" width="9.42578125" style="1" bestFit="1" customWidth="1"/>
    <col min="7" max="7" width="9.140625" style="1"/>
    <col min="8" max="8" width="9.42578125" style="1" bestFit="1" customWidth="1"/>
    <col min="9" max="9" width="9.140625" style="1"/>
    <col min="10" max="10" width="9.42578125" style="1" bestFit="1" customWidth="1"/>
    <col min="11" max="16384" width="9.140625" style="1"/>
  </cols>
  <sheetData>
    <row r="1" spans="1:13" ht="15" customHeight="1" x14ac:dyDescent="0.25">
      <c r="A1" s="28" t="s">
        <v>29</v>
      </c>
      <c r="B1" s="28"/>
      <c r="C1" s="28"/>
      <c r="D1" s="28"/>
      <c r="E1" s="28"/>
      <c r="F1" s="28"/>
      <c r="G1" s="28"/>
      <c r="H1" s="11"/>
      <c r="I1" s="11"/>
      <c r="J1" s="11"/>
      <c r="K1" s="11"/>
      <c r="L1" s="11"/>
      <c r="M1" s="11"/>
    </row>
    <row r="2" spans="1:13" ht="18" customHeight="1" x14ac:dyDescent="0.25">
      <c r="A2" s="27" t="s">
        <v>26</v>
      </c>
      <c r="B2" s="27"/>
      <c r="C2" s="27"/>
      <c r="D2" s="27"/>
      <c r="E2" s="27"/>
      <c r="F2" s="27"/>
      <c r="G2" s="27"/>
      <c r="H2" s="12"/>
      <c r="I2" s="12"/>
      <c r="J2" s="12"/>
      <c r="K2" s="12"/>
      <c r="L2" s="12"/>
      <c r="M2" s="12"/>
    </row>
    <row r="3" spans="1:13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F3" s="3" t="s">
        <v>25</v>
      </c>
      <c r="G3" s="6" t="s">
        <v>28</v>
      </c>
    </row>
    <row r="4" spans="1:13" x14ac:dyDescent="0.25">
      <c r="A4" s="2" t="s">
        <v>32</v>
      </c>
      <c r="B4" s="4">
        <v>77</v>
      </c>
      <c r="C4" s="4">
        <v>91</v>
      </c>
      <c r="D4" s="4">
        <v>109</v>
      </c>
      <c r="E4" s="4">
        <v>106</v>
      </c>
      <c r="F4" s="4">
        <v>98</v>
      </c>
      <c r="G4" s="8">
        <v>113</v>
      </c>
    </row>
    <row r="5" spans="1:13" x14ac:dyDescent="0.25"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</row>
    <row r="6" spans="1:13" x14ac:dyDescent="0.25">
      <c r="A6" s="1">
        <f>AVERAGE(C6:G6)</f>
        <v>8.5937394043430295</v>
      </c>
      <c r="C6" s="1">
        <f>(C4-B4)/B4*100</f>
        <v>18.181818181818183</v>
      </c>
      <c r="D6" s="1">
        <f>(D4-C4)/C4*100</f>
        <v>19.780219780219781</v>
      </c>
      <c r="E6" s="1">
        <f>(E4-D4)/D4*100</f>
        <v>-2.7522935779816518</v>
      </c>
      <c r="F6" s="1">
        <f>(F4-E4)/E4*100</f>
        <v>-7.5471698113207548</v>
      </c>
      <c r="G6" s="1">
        <f>(G4-F4)/F4*100</f>
        <v>15.306122448979592</v>
      </c>
    </row>
    <row r="7" spans="1:13" x14ac:dyDescent="0.25">
      <c r="A7" s="1"/>
    </row>
    <row r="8" spans="1:13" x14ac:dyDescent="0.25">
      <c r="A8" s="1"/>
      <c r="E8" s="1" t="s">
        <v>33</v>
      </c>
      <c r="F8" s="1">
        <f>(G4-B4)/B4*100</f>
        <v>46.753246753246749</v>
      </c>
    </row>
    <row r="9" spans="1:13" x14ac:dyDescent="0.25">
      <c r="A9" s="1"/>
    </row>
    <row r="10" spans="1:13" x14ac:dyDescent="0.25">
      <c r="A10" s="1"/>
      <c r="D10" s="1" t="s">
        <v>34</v>
      </c>
      <c r="E10" s="1" t="s">
        <v>34</v>
      </c>
      <c r="F10" s="1" t="s">
        <v>34</v>
      </c>
    </row>
    <row r="11" spans="1:13" x14ac:dyDescent="0.25">
      <c r="A11" s="1"/>
    </row>
    <row r="13" spans="1:13" x14ac:dyDescent="0.25">
      <c r="A13" s="1"/>
    </row>
    <row r="14" spans="1:13" x14ac:dyDescent="0.25">
      <c r="A14" s="1"/>
    </row>
    <row r="15" spans="1:13" x14ac:dyDescent="0.25">
      <c r="A15" s="1"/>
    </row>
    <row r="16" spans="1:13" x14ac:dyDescent="0.25">
      <c r="A16" s="1"/>
    </row>
    <row r="17" spans="1:1" x14ac:dyDescent="0.25">
      <c r="A17" s="1"/>
    </row>
    <row r="18" spans="1:1" x14ac:dyDescent="0.25">
      <c r="A18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2:G2"/>
    <mergeCell ref="A1:G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B5" sqref="B5"/>
    </sheetView>
  </sheetViews>
  <sheetFormatPr defaultRowHeight="15" x14ac:dyDescent="0.25"/>
  <cols>
    <col min="1" max="1" width="21.7109375" bestFit="1" customWidth="1"/>
    <col min="2" max="2" width="9.42578125" bestFit="1" customWidth="1"/>
    <col min="4" max="4" width="9.42578125" bestFit="1" customWidth="1"/>
    <col min="6" max="6" width="9.42578125" bestFit="1" customWidth="1"/>
    <col min="8" max="8" width="9.42578125" bestFit="1" customWidth="1"/>
    <col min="10" max="10" width="9.42578125" bestFit="1" customWidth="1"/>
  </cols>
  <sheetData>
    <row r="1" spans="1:13" s="25" customFormat="1" ht="15" customHeight="1" x14ac:dyDescent="0.25">
      <c r="A1" s="28" t="s">
        <v>29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15" customHeight="1" x14ac:dyDescent="0.25">
      <c r="A2" s="27" t="s">
        <v>26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x14ac:dyDescent="0.25">
      <c r="A3" s="30"/>
      <c r="B3" s="29" t="s">
        <v>0</v>
      </c>
      <c r="C3" s="29"/>
      <c r="D3" s="29" t="s">
        <v>1</v>
      </c>
      <c r="E3" s="29"/>
      <c r="F3" s="29" t="s">
        <v>2</v>
      </c>
      <c r="G3" s="29"/>
      <c r="H3" s="29" t="s">
        <v>3</v>
      </c>
      <c r="I3" s="29"/>
      <c r="J3" s="29" t="s">
        <v>25</v>
      </c>
      <c r="K3" s="29"/>
      <c r="L3" s="29" t="s">
        <v>28</v>
      </c>
      <c r="M3" s="29"/>
    </row>
    <row r="4" spans="1:13" x14ac:dyDescent="0.25">
      <c r="A4" s="30"/>
      <c r="B4" s="7" t="s">
        <v>4</v>
      </c>
      <c r="C4" s="7" t="s">
        <v>5</v>
      </c>
      <c r="D4" s="7" t="s">
        <v>4</v>
      </c>
      <c r="E4" s="7" t="s">
        <v>5</v>
      </c>
      <c r="F4" s="7" t="s">
        <v>4</v>
      </c>
      <c r="G4" s="7" t="s">
        <v>5</v>
      </c>
      <c r="H4" s="7" t="s">
        <v>4</v>
      </c>
      <c r="I4" s="7" t="s">
        <v>5</v>
      </c>
      <c r="J4" s="7" t="s">
        <v>4</v>
      </c>
      <c r="K4" s="7" t="s">
        <v>5</v>
      </c>
      <c r="L4" s="7" t="s">
        <v>4</v>
      </c>
      <c r="M4" s="7" t="s">
        <v>5</v>
      </c>
    </row>
    <row r="5" spans="1:13" x14ac:dyDescent="0.25">
      <c r="A5" s="2" t="s">
        <v>32</v>
      </c>
      <c r="B5" s="14">
        <v>4</v>
      </c>
      <c r="C5" s="14">
        <v>73</v>
      </c>
      <c r="D5" s="14">
        <v>1</v>
      </c>
      <c r="E5" s="14">
        <v>90</v>
      </c>
      <c r="F5" s="14">
        <v>10</v>
      </c>
      <c r="G5" s="14">
        <v>99</v>
      </c>
      <c r="H5" s="14">
        <v>7</v>
      </c>
      <c r="I5" s="14">
        <v>99</v>
      </c>
      <c r="J5" s="14">
        <v>1</v>
      </c>
      <c r="K5" s="14">
        <v>97</v>
      </c>
      <c r="L5" s="4">
        <v>4</v>
      </c>
      <c r="M5" s="4">
        <v>109</v>
      </c>
    </row>
  </sheetData>
  <mergeCells count="9">
    <mergeCell ref="L3:M3"/>
    <mergeCell ref="A1:M1"/>
    <mergeCell ref="A2:M2"/>
    <mergeCell ref="A3:A4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topLeftCell="A14" workbookViewId="0">
      <selection activeCell="U22" sqref="U22"/>
    </sheetView>
  </sheetViews>
  <sheetFormatPr defaultRowHeight="15" x14ac:dyDescent="0.25"/>
  <cols>
    <col min="1" max="1" width="37.5703125" bestFit="1" customWidth="1"/>
    <col min="2" max="2" width="12.5703125" customWidth="1"/>
    <col min="3" max="3" width="13.28515625" customWidth="1"/>
    <col min="8" max="8" width="9.140625" style="25"/>
    <col min="12" max="12" width="9.140625" style="25"/>
  </cols>
  <sheetData>
    <row r="1" spans="1:11" ht="24" customHeight="1" x14ac:dyDescent="0.25">
      <c r="A1" s="28" t="s">
        <v>30</v>
      </c>
      <c r="B1" s="28"/>
      <c r="C1" s="28"/>
      <c r="D1" s="11"/>
      <c r="E1" s="11"/>
      <c r="F1" s="11"/>
      <c r="G1" s="11"/>
      <c r="H1" s="11"/>
      <c r="I1" s="11"/>
      <c r="J1" s="11"/>
    </row>
    <row r="2" spans="1:11" ht="25.5" customHeight="1" x14ac:dyDescent="0.25">
      <c r="A2" s="27" t="s">
        <v>27</v>
      </c>
      <c r="B2" s="27"/>
      <c r="C2" s="27"/>
      <c r="D2" s="12"/>
      <c r="E2" s="12"/>
      <c r="F2" s="12"/>
      <c r="G2" s="12"/>
      <c r="H2" s="12"/>
      <c r="I2" s="12"/>
      <c r="J2" s="12"/>
    </row>
    <row r="3" spans="1:11" x14ac:dyDescent="0.25">
      <c r="A3" s="32"/>
      <c r="B3" s="31" t="s">
        <v>32</v>
      </c>
      <c r="C3" s="31"/>
      <c r="D3" s="15"/>
      <c r="E3" s="15"/>
      <c r="F3" s="15"/>
      <c r="G3" s="15"/>
      <c r="I3" s="15"/>
      <c r="J3" s="15"/>
    </row>
    <row r="4" spans="1:11" x14ac:dyDescent="0.25">
      <c r="A4" s="32"/>
      <c r="B4" s="18" t="s">
        <v>6</v>
      </c>
      <c r="C4" s="18" t="s">
        <v>7</v>
      </c>
      <c r="D4" s="15"/>
      <c r="E4" s="15"/>
      <c r="F4" s="15"/>
      <c r="G4" s="15">
        <f>(113-77)/77</f>
        <v>0.46753246753246752</v>
      </c>
      <c r="I4" s="15"/>
      <c r="J4" s="15"/>
    </row>
    <row r="5" spans="1:11" x14ac:dyDescent="0.25">
      <c r="A5" s="20">
        <v>2015</v>
      </c>
      <c r="B5" s="21">
        <f>SUM(B6:B14)</f>
        <v>13</v>
      </c>
      <c r="C5" s="21">
        <f>SUM(C6:C14)</f>
        <v>64</v>
      </c>
      <c r="D5" s="15">
        <f>SUM(B5:C5)</f>
        <v>77</v>
      </c>
      <c r="E5" s="15"/>
      <c r="F5" s="15"/>
      <c r="G5" s="15"/>
      <c r="I5" s="15"/>
      <c r="J5" s="15"/>
    </row>
    <row r="6" spans="1:11" x14ac:dyDescent="0.25">
      <c r="A6" s="17" t="s">
        <v>8</v>
      </c>
      <c r="B6" s="19"/>
      <c r="C6" s="19"/>
      <c r="D6" s="15"/>
      <c r="E6" s="15"/>
      <c r="F6" s="15"/>
      <c r="G6" s="15"/>
      <c r="I6" s="15">
        <f>9/77</f>
        <v>0.11688311688311688</v>
      </c>
      <c r="J6" s="15"/>
    </row>
    <row r="7" spans="1:11" x14ac:dyDescent="0.25">
      <c r="A7" s="17" t="s">
        <v>9</v>
      </c>
      <c r="B7" s="19">
        <v>2</v>
      </c>
      <c r="C7" s="19">
        <v>2</v>
      </c>
      <c r="D7" s="15"/>
      <c r="E7" s="15"/>
      <c r="F7" s="15"/>
      <c r="G7" s="15"/>
      <c r="I7" s="15">
        <f>22/77</f>
        <v>0.2857142857142857</v>
      </c>
      <c r="J7" s="15"/>
    </row>
    <row r="8" spans="1:11" x14ac:dyDescent="0.25">
      <c r="A8" s="17" t="s">
        <v>10</v>
      </c>
      <c r="B8" s="19">
        <v>2</v>
      </c>
      <c r="C8" s="19">
        <v>7</v>
      </c>
      <c r="D8" s="15"/>
      <c r="E8" s="15"/>
      <c r="F8" s="15"/>
      <c r="G8" s="15"/>
      <c r="I8" s="15"/>
      <c r="J8" s="15"/>
    </row>
    <row r="9" spans="1:11" x14ac:dyDescent="0.25">
      <c r="A9" s="17" t="s">
        <v>11</v>
      </c>
      <c r="B9" s="19">
        <v>6</v>
      </c>
      <c r="C9" s="19">
        <v>16</v>
      </c>
      <c r="D9" s="15"/>
      <c r="E9" s="15"/>
      <c r="F9" s="15"/>
      <c r="G9" s="15"/>
      <c r="I9" s="15"/>
      <c r="J9" s="15"/>
    </row>
    <row r="10" spans="1:11" x14ac:dyDescent="0.25">
      <c r="A10" s="17" t="s">
        <v>12</v>
      </c>
      <c r="B10" s="19"/>
      <c r="C10" s="19"/>
      <c r="D10" s="15"/>
      <c r="E10" s="15"/>
      <c r="F10" s="15"/>
      <c r="G10" s="15"/>
      <c r="I10" s="15"/>
      <c r="J10" s="15"/>
    </row>
    <row r="11" spans="1:11" x14ac:dyDescent="0.25">
      <c r="A11" s="17" t="s">
        <v>13</v>
      </c>
      <c r="B11" s="19"/>
      <c r="C11" s="19">
        <v>3</v>
      </c>
      <c r="D11" s="15"/>
      <c r="E11" s="25" t="s">
        <v>43</v>
      </c>
      <c r="F11" t="s">
        <v>6</v>
      </c>
      <c r="G11" t="s">
        <v>7</v>
      </c>
      <c r="H11" s="25" t="s">
        <v>47</v>
      </c>
      <c r="I11" s="35" t="s">
        <v>48</v>
      </c>
      <c r="J11" s="35" t="s">
        <v>49</v>
      </c>
    </row>
    <row r="12" spans="1:11" x14ac:dyDescent="0.25">
      <c r="A12" s="17" t="s">
        <v>14</v>
      </c>
      <c r="B12" s="19"/>
      <c r="C12" s="19"/>
      <c r="D12" s="15"/>
      <c r="E12" s="25">
        <v>2015</v>
      </c>
      <c r="F12">
        <f>B5</f>
        <v>13</v>
      </c>
      <c r="G12">
        <f>C5</f>
        <v>64</v>
      </c>
      <c r="H12" s="25">
        <f>D5</f>
        <v>77</v>
      </c>
      <c r="I12">
        <f>ROUND(F12/H12*100,1)</f>
        <v>16.899999999999999</v>
      </c>
      <c r="J12" s="25">
        <f>ROUND(G12/H12*100,1)</f>
        <v>83.1</v>
      </c>
      <c r="K12">
        <f>SUM(I12:J12)</f>
        <v>100</v>
      </c>
    </row>
    <row r="13" spans="1:11" x14ac:dyDescent="0.25">
      <c r="A13" s="17" t="s">
        <v>15</v>
      </c>
      <c r="B13" s="19"/>
      <c r="C13" s="19">
        <v>1</v>
      </c>
      <c r="D13" s="15"/>
      <c r="E13" s="25">
        <v>2016</v>
      </c>
      <c r="F13">
        <f>B15</f>
        <v>14</v>
      </c>
      <c r="G13">
        <f>C15</f>
        <v>77</v>
      </c>
      <c r="H13" s="25">
        <f>SUM(F13:G13)</f>
        <v>91</v>
      </c>
      <c r="I13" s="25">
        <f>ROUND(F13/H13*100,1)</f>
        <v>15.4</v>
      </c>
      <c r="J13" s="25">
        <f>ROUND(G13/H13*100,1)</f>
        <v>84.6</v>
      </c>
      <c r="K13" s="25">
        <f>SUM(I13:J13)</f>
        <v>100</v>
      </c>
    </row>
    <row r="14" spans="1:11" x14ac:dyDescent="0.25">
      <c r="A14" s="17" t="s">
        <v>16</v>
      </c>
      <c r="B14" s="19">
        <v>3</v>
      </c>
      <c r="C14" s="19">
        <v>35</v>
      </c>
      <c r="D14" s="15"/>
      <c r="E14" s="25">
        <v>2017</v>
      </c>
      <c r="F14">
        <f>B25</f>
        <v>16</v>
      </c>
      <c r="G14">
        <f>C25</f>
        <v>93</v>
      </c>
      <c r="H14" s="25">
        <f>D25</f>
        <v>109</v>
      </c>
      <c r="I14" s="25">
        <f t="shared" ref="I14:I18" si="0">ROUND(F14/H14*100,1)</f>
        <v>14.7</v>
      </c>
      <c r="J14" s="25">
        <f t="shared" ref="J14:J18" si="1">ROUND(G14/H14*100,1)</f>
        <v>85.3</v>
      </c>
      <c r="K14" s="25">
        <f t="shared" ref="K14:K18" si="2">SUM(I14:J14)</f>
        <v>100</v>
      </c>
    </row>
    <row r="15" spans="1:11" x14ac:dyDescent="0.25">
      <c r="A15" s="20">
        <v>2016</v>
      </c>
      <c r="B15" s="21">
        <f>SUM(B16:B24)</f>
        <v>14</v>
      </c>
      <c r="C15" s="21">
        <f>SUM(C16:C24)</f>
        <v>77</v>
      </c>
      <c r="D15" s="15">
        <f>SUM(B15:C15)</f>
        <v>91</v>
      </c>
      <c r="E15" s="25">
        <v>2018</v>
      </c>
      <c r="F15">
        <f>B35</f>
        <v>16</v>
      </c>
      <c r="G15">
        <f>C35</f>
        <v>90</v>
      </c>
      <c r="H15" s="25">
        <f>D35</f>
        <v>106</v>
      </c>
      <c r="I15" s="25">
        <f t="shared" si="0"/>
        <v>15.1</v>
      </c>
      <c r="J15" s="25">
        <f t="shared" si="1"/>
        <v>84.9</v>
      </c>
      <c r="K15" s="25">
        <f t="shared" si="2"/>
        <v>100</v>
      </c>
    </row>
    <row r="16" spans="1:11" x14ac:dyDescent="0.25">
      <c r="A16" s="17" t="s">
        <v>8</v>
      </c>
      <c r="B16" s="19"/>
      <c r="C16" s="19"/>
      <c r="D16" s="15"/>
      <c r="E16" s="25">
        <v>2019</v>
      </c>
      <c r="F16">
        <f>B45</f>
        <v>16</v>
      </c>
      <c r="G16">
        <f>C45</f>
        <v>82</v>
      </c>
      <c r="H16" s="25">
        <f>D45</f>
        <v>98</v>
      </c>
      <c r="I16" s="25">
        <f t="shared" si="0"/>
        <v>16.3</v>
      </c>
      <c r="J16" s="25">
        <f t="shared" si="1"/>
        <v>83.7</v>
      </c>
      <c r="K16" s="25">
        <f t="shared" si="2"/>
        <v>100</v>
      </c>
    </row>
    <row r="17" spans="1:17" x14ac:dyDescent="0.25">
      <c r="A17" s="17" t="s">
        <v>9</v>
      </c>
      <c r="B17" s="19">
        <v>1</v>
      </c>
      <c r="C17" s="19">
        <v>3</v>
      </c>
      <c r="D17" s="13"/>
      <c r="E17" s="25">
        <v>2020</v>
      </c>
      <c r="F17">
        <f>B55</f>
        <v>18</v>
      </c>
      <c r="G17">
        <f>C55</f>
        <v>95</v>
      </c>
      <c r="H17" s="25">
        <f>D55</f>
        <v>113</v>
      </c>
      <c r="I17" s="25">
        <f t="shared" si="0"/>
        <v>15.9</v>
      </c>
      <c r="J17" s="25">
        <f t="shared" si="1"/>
        <v>84.1</v>
      </c>
      <c r="K17" s="25">
        <f t="shared" si="2"/>
        <v>100</v>
      </c>
    </row>
    <row r="18" spans="1:17" x14ac:dyDescent="0.25">
      <c r="A18" s="17" t="s">
        <v>10</v>
      </c>
      <c r="B18" s="19">
        <v>1</v>
      </c>
      <c r="C18" s="19">
        <v>11</v>
      </c>
      <c r="D18" s="13"/>
      <c r="E18" s="13" t="s">
        <v>54</v>
      </c>
      <c r="F18" s="13">
        <f>ROUND(AVERAGE(F12:F17),1)</f>
        <v>15.5</v>
      </c>
      <c r="G18" s="25">
        <f t="shared" ref="G18:K18" si="3">ROUND(AVERAGE(G12:G17),1)</f>
        <v>83.5</v>
      </c>
      <c r="H18" s="25">
        <f t="shared" si="3"/>
        <v>99</v>
      </c>
      <c r="I18" s="25">
        <f t="shared" si="3"/>
        <v>15.7</v>
      </c>
      <c r="J18" s="25">
        <f t="shared" si="3"/>
        <v>84.3</v>
      </c>
      <c r="K18" s="25">
        <f t="shared" si="3"/>
        <v>100</v>
      </c>
    </row>
    <row r="19" spans="1:17" x14ac:dyDescent="0.25">
      <c r="A19" s="17" t="s">
        <v>11</v>
      </c>
      <c r="B19" s="19">
        <v>8</v>
      </c>
      <c r="C19" s="19">
        <v>21</v>
      </c>
      <c r="D19" s="13"/>
      <c r="F19" s="35" t="s">
        <v>16</v>
      </c>
      <c r="G19" s="25" t="s">
        <v>11</v>
      </c>
      <c r="H19" s="25" t="s">
        <v>41</v>
      </c>
      <c r="I19" s="35" t="s">
        <v>9</v>
      </c>
      <c r="J19" s="35" t="s">
        <v>46</v>
      </c>
      <c r="K19" s="35" t="s">
        <v>47</v>
      </c>
      <c r="L19" s="35" t="s">
        <v>50</v>
      </c>
      <c r="M19" s="35" t="s">
        <v>51</v>
      </c>
      <c r="N19" s="35" t="s">
        <v>41</v>
      </c>
      <c r="O19" s="35" t="s">
        <v>52</v>
      </c>
      <c r="P19" s="35" t="s">
        <v>53</v>
      </c>
      <c r="Q19" s="35" t="s">
        <v>47</v>
      </c>
    </row>
    <row r="20" spans="1:17" x14ac:dyDescent="0.25">
      <c r="A20" s="17" t="s">
        <v>12</v>
      </c>
      <c r="B20" s="19"/>
      <c r="C20" s="19"/>
      <c r="D20" s="13"/>
      <c r="E20">
        <v>2015</v>
      </c>
      <c r="F20">
        <f>SUM(B14:C14)</f>
        <v>38</v>
      </c>
      <c r="G20">
        <v>22</v>
      </c>
      <c r="H20" s="25">
        <v>9</v>
      </c>
      <c r="I20" s="35">
        <v>4</v>
      </c>
      <c r="J20" s="35">
        <v>4</v>
      </c>
      <c r="K20">
        <f>SUM(F20:J20)</f>
        <v>77</v>
      </c>
      <c r="L20" s="25">
        <f>ROUND(F20/K20*100,1)</f>
        <v>49.4</v>
      </c>
      <c r="M20" s="25">
        <f>ROUND(G20/K20*100,1)</f>
        <v>28.6</v>
      </c>
      <c r="N20" s="25">
        <f>ROUND(H20/K20*100,1)</f>
        <v>11.7</v>
      </c>
      <c r="O20" s="25">
        <f>ROUND(I20/K20*100,1)</f>
        <v>5.2</v>
      </c>
      <c r="P20" s="25">
        <f>ROUND(J20/K20*100,1)</f>
        <v>5.2</v>
      </c>
      <c r="Q20">
        <f>SUM(L20:P20)</f>
        <v>100.10000000000001</v>
      </c>
    </row>
    <row r="21" spans="1:17" x14ac:dyDescent="0.25">
      <c r="A21" s="17" t="s">
        <v>13</v>
      </c>
      <c r="B21" s="19"/>
      <c r="C21" s="19">
        <v>2</v>
      </c>
      <c r="D21" s="13"/>
      <c r="E21">
        <v>2016</v>
      </c>
      <c r="F21">
        <f>SUM(B24:C24)</f>
        <v>41</v>
      </c>
      <c r="G21">
        <f>SUM(B19:C19)</f>
        <v>29</v>
      </c>
      <c r="H21" s="25">
        <f>SUM(B18:C18)</f>
        <v>12</v>
      </c>
      <c r="I21">
        <f>SUM(B17:C17)</f>
        <v>4</v>
      </c>
      <c r="J21">
        <v>5</v>
      </c>
      <c r="K21" s="25">
        <f>SUM(F21:J21)</f>
        <v>91</v>
      </c>
      <c r="L21" s="25">
        <f t="shared" ref="L21:L25" si="4">ROUND(F21/K21*100,1)</f>
        <v>45.1</v>
      </c>
      <c r="M21" s="25">
        <f t="shared" ref="M21:M25" si="5">ROUND(G21/K21*100,1)</f>
        <v>31.9</v>
      </c>
      <c r="N21" s="25">
        <f t="shared" ref="N21:N25" si="6">ROUND(H21/K21*100,1)</f>
        <v>13.2</v>
      </c>
      <c r="O21" s="25">
        <f t="shared" ref="O21:O25" si="7">ROUND(I21/K21*100,1)</f>
        <v>4.4000000000000004</v>
      </c>
      <c r="P21" s="25">
        <f t="shared" ref="P21:P25" si="8">ROUND(J21/K21*100,1)</f>
        <v>5.5</v>
      </c>
      <c r="Q21" s="25">
        <f t="shared" ref="Q21:Q26" si="9">SUM(L21:P21)</f>
        <v>100.10000000000001</v>
      </c>
    </row>
    <row r="22" spans="1:17" x14ac:dyDescent="0.25">
      <c r="A22" s="17" t="s">
        <v>14</v>
      </c>
      <c r="B22" s="19"/>
      <c r="C22" s="19"/>
      <c r="D22" s="13"/>
      <c r="E22">
        <v>2017</v>
      </c>
      <c r="F22">
        <f>SUM(B34:C34)</f>
        <v>47</v>
      </c>
      <c r="G22">
        <f>SUM(B29:C29)</f>
        <v>32</v>
      </c>
      <c r="H22" s="25">
        <f>SUM(B28:C28)</f>
        <v>16</v>
      </c>
      <c r="I22">
        <f>SUM(B27:C27)</f>
        <v>5</v>
      </c>
      <c r="J22">
        <v>9</v>
      </c>
      <c r="K22" s="25">
        <f>SUM(F22:J22)</f>
        <v>109</v>
      </c>
      <c r="L22" s="25">
        <f t="shared" si="4"/>
        <v>43.1</v>
      </c>
      <c r="M22" s="25">
        <f t="shared" si="5"/>
        <v>29.4</v>
      </c>
      <c r="N22" s="25">
        <f t="shared" si="6"/>
        <v>14.7</v>
      </c>
      <c r="O22" s="25">
        <f t="shared" si="7"/>
        <v>4.5999999999999996</v>
      </c>
      <c r="P22" s="25">
        <f t="shared" si="8"/>
        <v>8.3000000000000007</v>
      </c>
      <c r="Q22" s="25">
        <f t="shared" si="9"/>
        <v>100.1</v>
      </c>
    </row>
    <row r="23" spans="1:17" x14ac:dyDescent="0.25">
      <c r="A23" s="17" t="s">
        <v>15</v>
      </c>
      <c r="B23" s="19"/>
      <c r="C23" s="19">
        <v>3</v>
      </c>
      <c r="D23" s="13"/>
      <c r="E23">
        <v>2018</v>
      </c>
      <c r="F23">
        <f>SUM(B44:C44)</f>
        <v>48</v>
      </c>
      <c r="G23">
        <f>SUM(B39:C39)</f>
        <v>34</v>
      </c>
      <c r="H23" s="25">
        <f>SUM(B38:C38)</f>
        <v>10</v>
      </c>
      <c r="I23">
        <f>SUM(B37:C37)</f>
        <v>5</v>
      </c>
      <c r="J23">
        <v>9</v>
      </c>
      <c r="K23" s="25">
        <f t="shared" ref="K23:K26" si="10">SUM(F23:J23)</f>
        <v>106</v>
      </c>
      <c r="L23" s="25">
        <f t="shared" si="4"/>
        <v>45.3</v>
      </c>
      <c r="M23" s="25">
        <f t="shared" si="5"/>
        <v>32.1</v>
      </c>
      <c r="N23" s="25">
        <f t="shared" si="6"/>
        <v>9.4</v>
      </c>
      <c r="O23" s="25">
        <f t="shared" si="7"/>
        <v>4.7</v>
      </c>
      <c r="P23" s="25">
        <f t="shared" si="8"/>
        <v>8.5</v>
      </c>
      <c r="Q23" s="25">
        <f t="shared" si="9"/>
        <v>100.00000000000001</v>
      </c>
    </row>
    <row r="24" spans="1:17" x14ac:dyDescent="0.25">
      <c r="A24" s="17" t="s">
        <v>16</v>
      </c>
      <c r="B24" s="19">
        <v>4</v>
      </c>
      <c r="C24" s="19">
        <v>37</v>
      </c>
      <c r="D24" s="13"/>
      <c r="E24">
        <v>2019</v>
      </c>
      <c r="F24">
        <f>SUM(B54:C54)</f>
        <v>35</v>
      </c>
      <c r="G24">
        <f>SUM(B49:C49)</f>
        <v>40</v>
      </c>
      <c r="H24" s="25">
        <f>SUM(B48:C48)</f>
        <v>5</v>
      </c>
      <c r="I24">
        <f>SUM(B47:C47)</f>
        <v>6</v>
      </c>
      <c r="J24">
        <v>12</v>
      </c>
      <c r="K24" s="25">
        <f t="shared" si="10"/>
        <v>98</v>
      </c>
      <c r="L24" s="25">
        <f t="shared" si="4"/>
        <v>35.700000000000003</v>
      </c>
      <c r="M24" s="25">
        <f t="shared" si="5"/>
        <v>40.799999999999997</v>
      </c>
      <c r="N24" s="25">
        <f t="shared" si="6"/>
        <v>5.0999999999999996</v>
      </c>
      <c r="O24" s="25">
        <f t="shared" si="7"/>
        <v>6.1</v>
      </c>
      <c r="P24" s="25">
        <f t="shared" si="8"/>
        <v>12.2</v>
      </c>
      <c r="Q24" s="25">
        <f t="shared" si="9"/>
        <v>99.899999999999991</v>
      </c>
    </row>
    <row r="25" spans="1:17" x14ac:dyDescent="0.25">
      <c r="A25" s="20">
        <v>2017</v>
      </c>
      <c r="B25" s="21">
        <f>SUM(B26:B34)</f>
        <v>16</v>
      </c>
      <c r="C25" s="21">
        <f>SUM(C26:C34)</f>
        <v>93</v>
      </c>
      <c r="D25" s="13">
        <f>SUM(B25:C25)</f>
        <v>109</v>
      </c>
      <c r="E25">
        <v>2020</v>
      </c>
      <c r="F25">
        <v>38</v>
      </c>
      <c r="G25">
        <v>49</v>
      </c>
      <c r="H25" s="25">
        <v>4</v>
      </c>
      <c r="I25" s="35">
        <v>9</v>
      </c>
      <c r="J25" s="35">
        <v>14</v>
      </c>
      <c r="K25" s="25">
        <f t="shared" si="10"/>
        <v>114</v>
      </c>
      <c r="L25" s="25">
        <f t="shared" si="4"/>
        <v>33.299999999999997</v>
      </c>
      <c r="M25" s="25">
        <f t="shared" si="5"/>
        <v>43</v>
      </c>
      <c r="N25" s="25">
        <f t="shared" si="6"/>
        <v>3.5</v>
      </c>
      <c r="O25" s="25">
        <f t="shared" si="7"/>
        <v>7.9</v>
      </c>
      <c r="P25" s="25">
        <f t="shared" si="8"/>
        <v>12.3</v>
      </c>
      <c r="Q25" s="25">
        <f t="shared" si="9"/>
        <v>100</v>
      </c>
    </row>
    <row r="26" spans="1:17" x14ac:dyDescent="0.25">
      <c r="A26" s="17" t="s">
        <v>8</v>
      </c>
      <c r="B26" s="16"/>
      <c r="C26" s="16"/>
      <c r="D26" s="13"/>
      <c r="E26" s="13"/>
      <c r="F26">
        <f>3/35*100</f>
        <v>8.5714285714285712</v>
      </c>
      <c r="K26" s="25">
        <f t="shared" si="10"/>
        <v>8.5714285714285712</v>
      </c>
      <c r="L26" s="25">
        <f t="shared" ref="L23:L26" si="11">ROUND(F26/K26*100,2)</f>
        <v>100</v>
      </c>
      <c r="M26" s="25">
        <f t="shared" ref="M21:M26" si="12">ROUND(G26/K26*100,2)</f>
        <v>0</v>
      </c>
      <c r="N26" s="25">
        <f t="shared" ref="N21:N26" si="13">ROUND(H26/K26*100,2)</f>
        <v>0</v>
      </c>
      <c r="O26" s="25">
        <f t="shared" ref="O21:O26" si="14">ROUND(I26/K26*100,2)</f>
        <v>0</v>
      </c>
      <c r="P26" s="25">
        <f t="shared" ref="P21:P26" si="15">ROUND(J26/K26*100,2)</f>
        <v>0</v>
      </c>
      <c r="Q26" s="25">
        <f t="shared" si="9"/>
        <v>100</v>
      </c>
    </row>
    <row r="27" spans="1:17" x14ac:dyDescent="0.25">
      <c r="A27" s="17" t="s">
        <v>9</v>
      </c>
      <c r="B27" s="16">
        <v>1</v>
      </c>
      <c r="C27" s="16">
        <v>4</v>
      </c>
      <c r="D27" s="13"/>
      <c r="E27" s="13"/>
      <c r="F27" s="13">
        <f>(F24-F23)/F23*100</f>
        <v>-27.083333333333332</v>
      </c>
      <c r="G27" s="13">
        <f>(H24-H23)/H23</f>
        <v>-0.5</v>
      </c>
      <c r="H27" s="25">
        <f>(H25-H22)/H22*100</f>
        <v>-75</v>
      </c>
      <c r="I27" s="13">
        <f>-12/16</f>
        <v>-0.75</v>
      </c>
      <c r="J27" s="13"/>
    </row>
    <row r="28" spans="1:17" x14ac:dyDescent="0.25">
      <c r="A28" s="17" t="s">
        <v>10</v>
      </c>
      <c r="B28" s="16">
        <v>3</v>
      </c>
      <c r="C28" s="16">
        <v>13</v>
      </c>
      <c r="D28" s="13"/>
      <c r="E28" s="13"/>
      <c r="F28" s="13">
        <f>38/77</f>
        <v>0.4935064935064935</v>
      </c>
      <c r="G28" s="13">
        <f>(6/23)*100</f>
        <v>26.086956521739129</v>
      </c>
      <c r="I28" s="13"/>
      <c r="J28" s="13"/>
    </row>
    <row r="29" spans="1:17" x14ac:dyDescent="0.25">
      <c r="A29" s="17" t="s">
        <v>11</v>
      </c>
      <c r="B29" s="16">
        <v>6</v>
      </c>
      <c r="C29" s="16">
        <v>26</v>
      </c>
      <c r="D29" s="13"/>
      <c r="E29" s="13"/>
      <c r="F29" s="13"/>
      <c r="G29" s="13"/>
      <c r="I29" s="13"/>
      <c r="J29" s="13"/>
    </row>
    <row r="30" spans="1:17" x14ac:dyDescent="0.25">
      <c r="A30" s="17" t="s">
        <v>12</v>
      </c>
      <c r="B30" s="16"/>
      <c r="C30" s="16">
        <v>2</v>
      </c>
      <c r="D30" s="13"/>
      <c r="E30" s="13"/>
      <c r="F30" s="13"/>
      <c r="G30" s="13"/>
      <c r="I30" s="13"/>
      <c r="J30" s="13"/>
    </row>
    <row r="31" spans="1:17" x14ac:dyDescent="0.25">
      <c r="A31" s="17" t="s">
        <v>13</v>
      </c>
      <c r="B31" s="16"/>
      <c r="C31" s="16">
        <v>2</v>
      </c>
      <c r="D31" s="13"/>
      <c r="F31">
        <f>(49-22)/22*100</f>
        <v>122.72727272727273</v>
      </c>
    </row>
    <row r="32" spans="1:17" x14ac:dyDescent="0.25">
      <c r="A32" s="17" t="s">
        <v>14</v>
      </c>
      <c r="B32" s="16"/>
      <c r="C32" s="16"/>
      <c r="D32" s="13"/>
      <c r="F32">
        <f>(48-35)/48</f>
        <v>0.27083333333333331</v>
      </c>
    </row>
    <row r="33" spans="1:20" x14ac:dyDescent="0.25">
      <c r="A33" s="17" t="s">
        <v>15</v>
      </c>
      <c r="B33" s="16">
        <v>1</v>
      </c>
      <c r="C33" s="16">
        <v>4</v>
      </c>
      <c r="D33" s="13"/>
    </row>
    <row r="34" spans="1:20" x14ac:dyDescent="0.25">
      <c r="A34" s="17" t="s">
        <v>16</v>
      </c>
      <c r="B34" s="16">
        <v>5</v>
      </c>
      <c r="C34" s="16">
        <v>42</v>
      </c>
      <c r="D34" s="13"/>
    </row>
    <row r="35" spans="1:20" x14ac:dyDescent="0.25">
      <c r="A35" s="20">
        <v>2018</v>
      </c>
      <c r="B35" s="21">
        <f>SUM(B36:B44)</f>
        <v>16</v>
      </c>
      <c r="C35" s="21">
        <f>SUM(C36:C44)</f>
        <v>90</v>
      </c>
      <c r="D35" s="13">
        <f>SUM(B35:C35)</f>
        <v>106</v>
      </c>
    </row>
    <row r="36" spans="1:20" x14ac:dyDescent="0.25">
      <c r="A36" s="17" t="s">
        <v>8</v>
      </c>
      <c r="B36" s="16"/>
      <c r="C36" s="16">
        <v>1</v>
      </c>
      <c r="D36" s="13"/>
    </row>
    <row r="37" spans="1:20" x14ac:dyDescent="0.25">
      <c r="A37" s="17" t="s">
        <v>9</v>
      </c>
      <c r="B37" s="16">
        <v>2</v>
      </c>
      <c r="C37" s="16">
        <v>3</v>
      </c>
      <c r="D37" s="13"/>
    </row>
    <row r="38" spans="1:20" x14ac:dyDescent="0.25">
      <c r="A38" s="17" t="s">
        <v>10</v>
      </c>
      <c r="B38" s="16">
        <v>2</v>
      </c>
      <c r="C38" s="16">
        <v>8</v>
      </c>
      <c r="D38" s="13"/>
      <c r="E38" s="13"/>
      <c r="F38" s="13"/>
      <c r="G38" s="13"/>
      <c r="I38" s="13"/>
      <c r="J38" s="13"/>
    </row>
    <row r="39" spans="1:20" x14ac:dyDescent="0.25">
      <c r="A39" s="17" t="s">
        <v>11</v>
      </c>
      <c r="B39" s="16">
        <v>5</v>
      </c>
      <c r="C39" s="16">
        <v>29</v>
      </c>
      <c r="D39" s="13"/>
      <c r="E39" s="13"/>
      <c r="F39" s="13"/>
      <c r="G39" s="13"/>
      <c r="I39" s="13"/>
      <c r="J39" s="13"/>
    </row>
    <row r="40" spans="1:20" x14ac:dyDescent="0.25">
      <c r="A40" s="17" t="s">
        <v>12</v>
      </c>
      <c r="B40" s="16"/>
      <c r="C40" s="16">
        <v>2</v>
      </c>
      <c r="D40" s="13"/>
      <c r="E40" s="13"/>
      <c r="F40" s="13"/>
      <c r="G40" s="13"/>
      <c r="I40" s="13"/>
      <c r="J40" s="13"/>
    </row>
    <row r="41" spans="1:20" x14ac:dyDescent="0.25">
      <c r="A41" s="17" t="s">
        <v>13</v>
      </c>
      <c r="B41" s="16"/>
      <c r="C41" s="16">
        <v>2</v>
      </c>
      <c r="D41" s="13"/>
      <c r="E41" s="13"/>
      <c r="F41" s="13"/>
      <c r="G41" s="13"/>
      <c r="I41" s="13"/>
      <c r="J41" s="13"/>
    </row>
    <row r="42" spans="1:20" x14ac:dyDescent="0.25">
      <c r="A42" s="17" t="s">
        <v>14</v>
      </c>
      <c r="B42" s="16"/>
      <c r="C42" s="16">
        <v>1</v>
      </c>
      <c r="D42" s="13"/>
      <c r="E42" s="13"/>
      <c r="F42" s="13"/>
      <c r="G42" s="13"/>
      <c r="I42" s="13"/>
      <c r="J42" s="13"/>
    </row>
    <row r="43" spans="1:20" x14ac:dyDescent="0.25">
      <c r="A43" s="17" t="s">
        <v>15</v>
      </c>
      <c r="B43" s="16">
        <v>1</v>
      </c>
      <c r="C43" s="16">
        <v>2</v>
      </c>
      <c r="D43" s="13"/>
      <c r="E43" s="13"/>
      <c r="F43" s="13"/>
      <c r="G43" s="13"/>
      <c r="I43" s="13"/>
      <c r="J43" s="13"/>
    </row>
    <row r="44" spans="1:20" ht="15.75" thickBot="1" x14ac:dyDescent="0.3">
      <c r="A44" s="17" t="s">
        <v>16</v>
      </c>
      <c r="B44" s="16">
        <v>6</v>
      </c>
      <c r="C44" s="16">
        <v>42</v>
      </c>
      <c r="D44" s="13">
        <f>SUM(B45:C45)</f>
        <v>98</v>
      </c>
      <c r="E44" s="13"/>
      <c r="F44" s="13"/>
      <c r="G44" s="13"/>
      <c r="I44" s="13"/>
      <c r="J44" s="13"/>
    </row>
    <row r="45" spans="1:20" ht="15.75" thickBot="1" x14ac:dyDescent="0.3">
      <c r="A45" s="20">
        <v>2019</v>
      </c>
      <c r="B45" s="21">
        <f>SUM(B46:B54)</f>
        <v>16</v>
      </c>
      <c r="C45" s="21">
        <f>SUM(C46:C54)</f>
        <v>82</v>
      </c>
      <c r="D45" s="13">
        <f>SUM(B45:C45)</f>
        <v>98</v>
      </c>
      <c r="E45" s="15" t="s">
        <v>43</v>
      </c>
      <c r="F45" s="15" t="s">
        <v>45</v>
      </c>
      <c r="G45" s="15" t="s">
        <v>40</v>
      </c>
      <c r="H45" s="35" t="s">
        <v>16</v>
      </c>
      <c r="I45" t="s">
        <v>11</v>
      </c>
      <c r="J45" s="15" t="s">
        <v>41</v>
      </c>
      <c r="K45" s="35" t="s">
        <v>9</v>
      </c>
      <c r="L45" s="35" t="s">
        <v>46</v>
      </c>
      <c r="M45" s="35" t="s">
        <v>42</v>
      </c>
      <c r="O45" s="37" t="s">
        <v>44</v>
      </c>
      <c r="P45" s="37" t="s">
        <v>40</v>
      </c>
      <c r="Q45" s="38" t="s">
        <v>16</v>
      </c>
      <c r="R45" s="37" t="s">
        <v>11</v>
      </c>
      <c r="S45" s="37" t="s">
        <v>41</v>
      </c>
      <c r="T45" s="38" t="s">
        <v>9</v>
      </c>
    </row>
    <row r="46" spans="1:20" ht="15.75" thickBot="1" x14ac:dyDescent="0.3">
      <c r="A46" s="17" t="s">
        <v>8</v>
      </c>
      <c r="B46" s="16"/>
      <c r="C46" s="16"/>
      <c r="D46" s="13"/>
      <c r="E46">
        <v>2015</v>
      </c>
      <c r="F46" s="15">
        <v>13</v>
      </c>
      <c r="G46" s="15">
        <f>C5/M46*100</f>
        <v>83.116883116883116</v>
      </c>
      <c r="H46" s="15">
        <v>49.4</v>
      </c>
      <c r="I46">
        <v>28.6</v>
      </c>
      <c r="J46" s="15">
        <v>11.7</v>
      </c>
      <c r="K46">
        <v>5.2</v>
      </c>
      <c r="L46" s="25">
        <v>5.2</v>
      </c>
      <c r="M46">
        <f>SUM(B6:C14)</f>
        <v>77</v>
      </c>
      <c r="O46" s="36">
        <v>15.7</v>
      </c>
      <c r="P46" s="36">
        <v>84.2</v>
      </c>
      <c r="Q46" s="36">
        <v>41.7</v>
      </c>
      <c r="R46" s="36">
        <v>34.299999999999997</v>
      </c>
      <c r="S46" s="36">
        <v>9.6</v>
      </c>
      <c r="T46" s="36">
        <v>5.5</v>
      </c>
    </row>
    <row r="47" spans="1:20" x14ac:dyDescent="0.25">
      <c r="A47" s="17" t="s">
        <v>9</v>
      </c>
      <c r="B47" s="16">
        <v>2</v>
      </c>
      <c r="C47" s="16">
        <v>4</v>
      </c>
      <c r="D47" s="13"/>
      <c r="E47" s="15">
        <v>2016</v>
      </c>
      <c r="F47" s="15">
        <v>14</v>
      </c>
      <c r="G47" s="15">
        <f>77/M47*100</f>
        <v>84.615384615384613</v>
      </c>
      <c r="H47">
        <v>45.1</v>
      </c>
      <c r="I47" s="15">
        <v>31.9</v>
      </c>
      <c r="J47" s="15">
        <v>13.2</v>
      </c>
      <c r="K47">
        <v>4.4000000000000004</v>
      </c>
      <c r="L47" s="25">
        <v>5.5</v>
      </c>
      <c r="M47">
        <f>SUM(B16:C24)</f>
        <v>91</v>
      </c>
    </row>
    <row r="48" spans="1:20" x14ac:dyDescent="0.25">
      <c r="A48" s="17" t="s">
        <v>10</v>
      </c>
      <c r="B48" s="16">
        <v>1</v>
      </c>
      <c r="C48" s="16">
        <v>4</v>
      </c>
      <c r="D48" s="13"/>
      <c r="E48" s="15">
        <v>2017</v>
      </c>
      <c r="F48" s="15">
        <v>16</v>
      </c>
      <c r="G48" s="15">
        <f>93/M48*100</f>
        <v>85.321100917431195</v>
      </c>
      <c r="H48">
        <v>43.1</v>
      </c>
      <c r="I48" s="15">
        <v>29.4</v>
      </c>
      <c r="J48" s="15">
        <v>14.7</v>
      </c>
      <c r="K48">
        <v>4.5999999999999996</v>
      </c>
      <c r="L48" s="25">
        <v>8.3000000000000007</v>
      </c>
      <c r="M48">
        <v>109</v>
      </c>
    </row>
    <row r="49" spans="1:14" x14ac:dyDescent="0.25">
      <c r="A49" s="17" t="s">
        <v>11</v>
      </c>
      <c r="B49" s="16">
        <v>4</v>
      </c>
      <c r="C49" s="16">
        <v>36</v>
      </c>
      <c r="D49" s="13"/>
      <c r="E49" s="15">
        <v>2018</v>
      </c>
      <c r="F49" s="15">
        <v>16</v>
      </c>
      <c r="G49" s="15">
        <f>90/M49*100</f>
        <v>84.905660377358487</v>
      </c>
      <c r="H49">
        <v>45.3</v>
      </c>
      <c r="I49" s="15">
        <v>32.1</v>
      </c>
      <c r="J49" s="15">
        <v>9.4</v>
      </c>
      <c r="K49">
        <v>4.7</v>
      </c>
      <c r="L49" s="25">
        <v>8.5</v>
      </c>
      <c r="M49">
        <v>106</v>
      </c>
    </row>
    <row r="50" spans="1:14" x14ac:dyDescent="0.25">
      <c r="A50" s="17" t="s">
        <v>12</v>
      </c>
      <c r="B50" s="16"/>
      <c r="C50" s="16">
        <v>3</v>
      </c>
      <c r="D50" s="13"/>
      <c r="E50" s="15">
        <v>2019</v>
      </c>
      <c r="F50" s="15">
        <v>16</v>
      </c>
      <c r="G50" s="15">
        <f>82/M50*100</f>
        <v>83.673469387755105</v>
      </c>
      <c r="H50">
        <v>35.700000000000003</v>
      </c>
      <c r="I50" s="15">
        <v>40.799999999999997</v>
      </c>
      <c r="J50" s="15">
        <v>5.0999999999999996</v>
      </c>
      <c r="K50">
        <v>6.1</v>
      </c>
      <c r="L50" s="25">
        <v>12.2</v>
      </c>
      <c r="M50">
        <v>98</v>
      </c>
    </row>
    <row r="51" spans="1:14" x14ac:dyDescent="0.25">
      <c r="A51" s="17" t="s">
        <v>13</v>
      </c>
      <c r="B51" s="16">
        <v>2</v>
      </c>
      <c r="C51" s="16">
        <v>2</v>
      </c>
      <c r="D51" s="13"/>
      <c r="E51" s="13">
        <v>2020</v>
      </c>
      <c r="F51" s="13">
        <v>18</v>
      </c>
      <c r="G51" s="13">
        <f>95/M51*100</f>
        <v>84.070796460176993</v>
      </c>
      <c r="H51">
        <v>33.299999999999997</v>
      </c>
      <c r="I51" s="13">
        <v>43</v>
      </c>
      <c r="J51" s="13">
        <v>3.5</v>
      </c>
      <c r="K51">
        <v>7.9</v>
      </c>
      <c r="L51" s="25">
        <v>12.3</v>
      </c>
      <c r="M51">
        <v>113</v>
      </c>
      <c r="N51">
        <f>SUM(H51:K51)</f>
        <v>87.7</v>
      </c>
    </row>
    <row r="52" spans="1:14" x14ac:dyDescent="0.25">
      <c r="A52" s="17" t="s">
        <v>14</v>
      </c>
      <c r="B52" s="16"/>
      <c r="C52" s="16">
        <v>1</v>
      </c>
      <c r="D52" s="13"/>
      <c r="E52" s="13"/>
      <c r="F52" s="13"/>
      <c r="G52" s="13"/>
      <c r="H52"/>
      <c r="I52" s="13"/>
      <c r="J52" s="13"/>
    </row>
    <row r="53" spans="1:14" x14ac:dyDescent="0.25">
      <c r="A53" s="17" t="s">
        <v>15</v>
      </c>
      <c r="B53" s="16">
        <v>1</v>
      </c>
      <c r="C53" s="16">
        <v>3</v>
      </c>
      <c r="D53" s="13"/>
      <c r="E53" s="13"/>
      <c r="F53" s="13">
        <f>AVERAGE(F46:F51)</f>
        <v>15.5</v>
      </c>
      <c r="G53" s="13">
        <f>AVERAGE(G46:G51)</f>
        <v>84.28388247916493</v>
      </c>
      <c r="H53">
        <f>AVERAGE(H46:H51)</f>
        <v>41.983333333333327</v>
      </c>
      <c r="I53" s="13">
        <f>AVERAGE(I46:I51)</f>
        <v>34.300000000000004</v>
      </c>
      <c r="J53" s="13">
        <f>AVERAGE(J46:J51)</f>
        <v>9.6</v>
      </c>
      <c r="K53">
        <f>AVERAGE(K46:K51)</f>
        <v>5.4833333333333334</v>
      </c>
    </row>
    <row r="54" spans="1:14" x14ac:dyDescent="0.25">
      <c r="A54" s="17" t="s">
        <v>16</v>
      </c>
      <c r="B54" s="16">
        <v>6</v>
      </c>
      <c r="C54" s="16">
        <v>29</v>
      </c>
      <c r="D54" s="13"/>
      <c r="E54" s="13"/>
      <c r="F54" s="13"/>
      <c r="G54" s="13"/>
      <c r="I54" s="13"/>
      <c r="J54" s="13"/>
    </row>
    <row r="55" spans="1:14" x14ac:dyDescent="0.25">
      <c r="A55" s="20">
        <v>2020</v>
      </c>
      <c r="B55" s="21">
        <f>SUM(B56:B64)</f>
        <v>18</v>
      </c>
      <c r="C55" s="21">
        <f>SUM(C56:C64)</f>
        <v>95</v>
      </c>
      <c r="D55">
        <f>SUM(B55:C55)</f>
        <v>113</v>
      </c>
    </row>
    <row r="56" spans="1:14" x14ac:dyDescent="0.25">
      <c r="A56" s="17" t="s">
        <v>8</v>
      </c>
      <c r="B56" s="16"/>
      <c r="C56" s="16"/>
    </row>
    <row r="57" spans="1:14" x14ac:dyDescent="0.25">
      <c r="A57" s="17" t="s">
        <v>9</v>
      </c>
      <c r="B57" s="16">
        <v>3</v>
      </c>
      <c r="C57" s="16">
        <v>6</v>
      </c>
    </row>
    <row r="58" spans="1:14" x14ac:dyDescent="0.25">
      <c r="A58" s="17" t="s">
        <v>10</v>
      </c>
      <c r="B58" s="16">
        <v>1</v>
      </c>
      <c r="C58" s="16">
        <v>3</v>
      </c>
    </row>
    <row r="59" spans="1:14" x14ac:dyDescent="0.25">
      <c r="A59" s="17" t="s">
        <v>11</v>
      </c>
      <c r="B59" s="16">
        <v>7</v>
      </c>
      <c r="C59" s="16">
        <v>42</v>
      </c>
      <c r="D59">
        <f>SUM(B59:C59)</f>
        <v>49</v>
      </c>
      <c r="E59">
        <f>D59/D66</f>
        <v>0.4336283185840708</v>
      </c>
    </row>
    <row r="60" spans="1:14" x14ac:dyDescent="0.25">
      <c r="A60" s="17" t="s">
        <v>12</v>
      </c>
      <c r="B60" s="16"/>
      <c r="C60" s="16">
        <v>1</v>
      </c>
      <c r="D60">
        <f>C64/D66</f>
        <v>0.31858407079646017</v>
      </c>
    </row>
    <row r="61" spans="1:14" x14ac:dyDescent="0.25">
      <c r="A61" s="17" t="s">
        <v>13</v>
      </c>
      <c r="B61" s="16">
        <v>2</v>
      </c>
      <c r="C61" s="16">
        <v>3</v>
      </c>
    </row>
    <row r="62" spans="1:14" x14ac:dyDescent="0.25">
      <c r="A62" s="17" t="s">
        <v>14</v>
      </c>
      <c r="B62" s="16">
        <v>1</v>
      </c>
      <c r="C62" s="16"/>
    </row>
    <row r="63" spans="1:14" x14ac:dyDescent="0.25">
      <c r="A63" s="17" t="s">
        <v>15</v>
      </c>
      <c r="B63" s="16">
        <v>2</v>
      </c>
      <c r="C63" s="16">
        <v>4</v>
      </c>
    </row>
    <row r="64" spans="1:14" x14ac:dyDescent="0.25">
      <c r="A64" s="17" t="s">
        <v>16</v>
      </c>
      <c r="B64" s="16">
        <v>2</v>
      </c>
      <c r="C64" s="16">
        <v>36</v>
      </c>
    </row>
    <row r="65" spans="2:6" x14ac:dyDescent="0.25">
      <c r="F65">
        <f>D59/D66*100</f>
        <v>43.362831858407077</v>
      </c>
    </row>
    <row r="66" spans="2:6" x14ac:dyDescent="0.25">
      <c r="B66">
        <f>SUM(B56:B64)</f>
        <v>18</v>
      </c>
      <c r="C66">
        <f>SUM(C57:C64)</f>
        <v>95</v>
      </c>
      <c r="D66">
        <f>SUM(B56:C64)</f>
        <v>113</v>
      </c>
    </row>
  </sheetData>
  <mergeCells count="4">
    <mergeCell ref="B3:C3"/>
    <mergeCell ref="A3:A4"/>
    <mergeCell ref="A2:C2"/>
    <mergeCell ref="A1:C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C20" sqref="C20"/>
    </sheetView>
  </sheetViews>
  <sheetFormatPr defaultRowHeight="15" x14ac:dyDescent="0.25"/>
  <cols>
    <col min="1" max="1" width="21.7109375" bestFit="1" customWidth="1"/>
    <col min="2" max="3" width="5.7109375" bestFit="1" customWidth="1"/>
    <col min="4" max="4" width="8.5703125" customWidth="1"/>
    <col min="5" max="6" width="5.7109375" bestFit="1" customWidth="1"/>
    <col min="7" max="7" width="5.7109375" customWidth="1"/>
    <col min="8" max="9" width="5.7109375" bestFit="1" customWidth="1"/>
    <col min="10" max="10" width="4" bestFit="1" customWidth="1"/>
    <col min="11" max="12" width="5.7109375" bestFit="1" customWidth="1"/>
    <col min="13" max="13" width="4" bestFit="1" customWidth="1"/>
    <col min="14" max="15" width="5.7109375" bestFit="1" customWidth="1"/>
    <col min="16" max="16" width="4" bestFit="1" customWidth="1"/>
  </cols>
  <sheetData>
    <row r="1" spans="1:19" s="22" customFormat="1" ht="15" customHeight="1" x14ac:dyDescent="0.25">
      <c r="A1" s="28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5" customHeight="1" x14ac:dyDescent="0.25">
      <c r="A2" s="27" t="s">
        <v>27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19" x14ac:dyDescent="0.25">
      <c r="A3" s="33"/>
      <c r="B3" s="29" t="s">
        <v>0</v>
      </c>
      <c r="C3" s="29"/>
      <c r="D3" s="29"/>
      <c r="E3" s="29" t="s">
        <v>1</v>
      </c>
      <c r="F3" s="29"/>
      <c r="G3" s="29"/>
      <c r="H3" s="29" t="s">
        <v>2</v>
      </c>
      <c r="I3" s="29"/>
      <c r="J3" s="29"/>
      <c r="K3" s="29" t="s">
        <v>3</v>
      </c>
      <c r="L3" s="29"/>
      <c r="M3" s="29"/>
      <c r="N3" s="29" t="s">
        <v>25</v>
      </c>
      <c r="O3" s="29"/>
      <c r="P3" s="29"/>
      <c r="Q3" s="29" t="s">
        <v>28</v>
      </c>
      <c r="R3" s="29"/>
      <c r="S3" s="29"/>
    </row>
    <row r="4" spans="1:19" x14ac:dyDescent="0.25">
      <c r="A4" s="34"/>
      <c r="B4" s="9" t="s">
        <v>17</v>
      </c>
      <c r="C4" s="9" t="s">
        <v>18</v>
      </c>
      <c r="D4" s="9" t="s">
        <v>19</v>
      </c>
      <c r="E4" s="9" t="s">
        <v>17</v>
      </c>
      <c r="F4" s="9" t="s">
        <v>18</v>
      </c>
      <c r="G4" s="9" t="s">
        <v>19</v>
      </c>
      <c r="H4" s="9" t="s">
        <v>17</v>
      </c>
      <c r="I4" s="9" t="s">
        <v>18</v>
      </c>
      <c r="J4" s="9" t="s">
        <v>19</v>
      </c>
      <c r="K4" s="9" t="s">
        <v>17</v>
      </c>
      <c r="L4" s="9" t="s">
        <v>18</v>
      </c>
      <c r="M4" s="9" t="s">
        <v>19</v>
      </c>
      <c r="N4" s="9" t="s">
        <v>17</v>
      </c>
      <c r="O4" s="9" t="s">
        <v>18</v>
      </c>
      <c r="P4" s="9" t="s">
        <v>19</v>
      </c>
      <c r="Q4" s="9" t="s">
        <v>17</v>
      </c>
      <c r="R4" s="9" t="s">
        <v>18</v>
      </c>
      <c r="S4" s="9" t="s">
        <v>19</v>
      </c>
    </row>
    <row r="5" spans="1:19" x14ac:dyDescent="0.25">
      <c r="A5" s="2" t="s">
        <v>32</v>
      </c>
      <c r="B5" s="24">
        <v>60</v>
      </c>
      <c r="C5" s="24">
        <v>16</v>
      </c>
      <c r="D5" s="24">
        <v>1</v>
      </c>
      <c r="E5" s="24">
        <v>72</v>
      </c>
      <c r="F5" s="24">
        <v>16</v>
      </c>
      <c r="G5" s="24">
        <v>3</v>
      </c>
      <c r="H5" s="23">
        <v>84</v>
      </c>
      <c r="I5" s="23">
        <v>19</v>
      </c>
      <c r="J5" s="23">
        <v>6</v>
      </c>
      <c r="K5" s="23">
        <v>83</v>
      </c>
      <c r="L5" s="23">
        <v>18</v>
      </c>
      <c r="M5" s="23">
        <v>5</v>
      </c>
      <c r="N5" s="23">
        <v>82</v>
      </c>
      <c r="O5" s="23">
        <v>10</v>
      </c>
      <c r="P5" s="23">
        <v>6</v>
      </c>
      <c r="Q5" s="10">
        <v>98</v>
      </c>
      <c r="R5" s="10">
        <v>12</v>
      </c>
      <c r="S5" s="10">
        <v>3</v>
      </c>
    </row>
    <row r="10" spans="1:19" x14ac:dyDescent="0.25">
      <c r="B10" t="s">
        <v>43</v>
      </c>
      <c r="C10" t="s">
        <v>17</v>
      </c>
      <c r="D10" t="s">
        <v>18</v>
      </c>
      <c r="E10" t="s">
        <v>19</v>
      </c>
      <c r="F10" t="s">
        <v>47</v>
      </c>
      <c r="G10" s="25" t="s">
        <v>17</v>
      </c>
      <c r="H10" s="25" t="s">
        <v>18</v>
      </c>
      <c r="I10" s="25" t="s">
        <v>19</v>
      </c>
      <c r="J10" t="s">
        <v>55</v>
      </c>
    </row>
    <row r="11" spans="1:19" x14ac:dyDescent="0.25">
      <c r="B11">
        <v>2015</v>
      </c>
      <c r="C11">
        <f>B5</f>
        <v>60</v>
      </c>
      <c r="D11">
        <v>16</v>
      </c>
      <c r="E11">
        <v>1</v>
      </c>
      <c r="F11">
        <f>SUM(C11:E11)</f>
        <v>77</v>
      </c>
      <c r="G11">
        <f>ROUND(C11/F11*100,1)</f>
        <v>77.900000000000006</v>
      </c>
      <c r="H11" s="25">
        <f>ROUND(D11/F11*100,1)</f>
        <v>20.8</v>
      </c>
      <c r="I11" s="25">
        <f>ROUND(E11/F11*100,1)</f>
        <v>1.3</v>
      </c>
      <c r="J11">
        <f>SUM(G11:I11)</f>
        <v>100</v>
      </c>
    </row>
    <row r="12" spans="1:19" x14ac:dyDescent="0.25">
      <c r="B12">
        <v>2016</v>
      </c>
      <c r="C12">
        <f>E5</f>
        <v>72</v>
      </c>
      <c r="D12">
        <v>16</v>
      </c>
      <c r="E12">
        <v>3</v>
      </c>
      <c r="F12" s="25">
        <f t="shared" ref="F12:F16" si="0">SUM(C12:E12)</f>
        <v>91</v>
      </c>
      <c r="G12" s="25">
        <f t="shared" ref="G12:G16" si="1">ROUND(C12/F12*100,1)</f>
        <v>79.099999999999994</v>
      </c>
      <c r="H12" s="25">
        <f t="shared" ref="H12:H17" si="2">ROUND(D12/F12*100,1)</f>
        <v>17.600000000000001</v>
      </c>
      <c r="I12" s="25">
        <f t="shared" ref="I12:I16" si="3">ROUND(E12/F12*100,1)</f>
        <v>3.3</v>
      </c>
      <c r="J12" s="25">
        <f t="shared" ref="J12:J16" si="4">SUM(G12:I12)</f>
        <v>99.999999999999986</v>
      </c>
    </row>
    <row r="13" spans="1:19" x14ac:dyDescent="0.25">
      <c r="B13">
        <v>2017</v>
      </c>
      <c r="C13">
        <v>84</v>
      </c>
      <c r="D13">
        <v>19</v>
      </c>
      <c r="E13">
        <v>6</v>
      </c>
      <c r="F13" s="25">
        <f t="shared" si="0"/>
        <v>109</v>
      </c>
      <c r="G13" s="25">
        <f t="shared" si="1"/>
        <v>77.099999999999994</v>
      </c>
      <c r="H13" s="25">
        <f t="shared" si="2"/>
        <v>17.399999999999999</v>
      </c>
      <c r="I13" s="25">
        <f t="shared" si="3"/>
        <v>5.5</v>
      </c>
      <c r="J13" s="25">
        <f t="shared" si="4"/>
        <v>100</v>
      </c>
    </row>
    <row r="14" spans="1:19" x14ac:dyDescent="0.25">
      <c r="B14">
        <v>2018</v>
      </c>
      <c r="C14">
        <v>83</v>
      </c>
      <c r="D14">
        <v>18</v>
      </c>
      <c r="E14">
        <v>5</v>
      </c>
      <c r="F14" s="25">
        <f t="shared" si="0"/>
        <v>106</v>
      </c>
      <c r="G14" s="25">
        <f t="shared" si="1"/>
        <v>78.3</v>
      </c>
      <c r="H14" s="25">
        <f t="shared" si="2"/>
        <v>17</v>
      </c>
      <c r="I14" s="25">
        <f t="shared" si="3"/>
        <v>4.7</v>
      </c>
      <c r="J14" s="25">
        <f t="shared" si="4"/>
        <v>100</v>
      </c>
    </row>
    <row r="15" spans="1:19" x14ac:dyDescent="0.25">
      <c r="B15">
        <v>2019</v>
      </c>
      <c r="C15">
        <v>82</v>
      </c>
      <c r="D15">
        <v>19</v>
      </c>
      <c r="E15">
        <v>6</v>
      </c>
      <c r="F15" s="25">
        <f t="shared" si="0"/>
        <v>107</v>
      </c>
      <c r="G15" s="25">
        <f t="shared" si="1"/>
        <v>76.599999999999994</v>
      </c>
      <c r="H15" s="25">
        <f t="shared" si="2"/>
        <v>17.8</v>
      </c>
      <c r="I15" s="25">
        <f t="shared" si="3"/>
        <v>5.6</v>
      </c>
      <c r="J15" s="25">
        <f t="shared" si="4"/>
        <v>99.999999999999986</v>
      </c>
    </row>
    <row r="16" spans="1:19" x14ac:dyDescent="0.25">
      <c r="B16">
        <v>2020</v>
      </c>
      <c r="C16">
        <v>98</v>
      </c>
      <c r="D16">
        <v>12</v>
      </c>
      <c r="E16">
        <v>3</v>
      </c>
      <c r="F16" s="25">
        <f t="shared" si="0"/>
        <v>113</v>
      </c>
      <c r="G16" s="25">
        <f t="shared" si="1"/>
        <v>86.7</v>
      </c>
      <c r="H16" s="25">
        <f t="shared" si="2"/>
        <v>10.6</v>
      </c>
      <c r="I16" s="25">
        <f t="shared" si="3"/>
        <v>2.7</v>
      </c>
      <c r="J16" s="25">
        <f t="shared" si="4"/>
        <v>100</v>
      </c>
    </row>
    <row r="17" spans="3:10" x14ac:dyDescent="0.25">
      <c r="H17" s="25" t="s">
        <v>34</v>
      </c>
    </row>
    <row r="18" spans="3:10" x14ac:dyDescent="0.25">
      <c r="C18">
        <f>AVERAGE(C11:C16)</f>
        <v>79.833333333333329</v>
      </c>
      <c r="D18" s="25">
        <f t="shared" ref="D18:J18" si="5">AVERAGE(D11:D16)</f>
        <v>16.666666666666668</v>
      </c>
      <c r="E18" s="25">
        <f t="shared" si="5"/>
        <v>4</v>
      </c>
      <c r="F18" s="25">
        <f t="shared" si="5"/>
        <v>100.5</v>
      </c>
      <c r="G18" s="25">
        <f t="shared" si="5"/>
        <v>79.283333333333331</v>
      </c>
      <c r="H18" s="25">
        <f t="shared" si="5"/>
        <v>16.866666666666667</v>
      </c>
      <c r="I18" s="25">
        <f t="shared" si="5"/>
        <v>3.8499999999999996</v>
      </c>
      <c r="J18" s="25">
        <f t="shared" si="5"/>
        <v>100</v>
      </c>
    </row>
    <row r="20" spans="3:10" x14ac:dyDescent="0.25">
      <c r="C20">
        <f>(98-60)/60*100</f>
        <v>63.333333333333329</v>
      </c>
    </row>
  </sheetData>
  <mergeCells count="9">
    <mergeCell ref="Q3:S3"/>
    <mergeCell ref="A2:S2"/>
    <mergeCell ref="A1:S1"/>
    <mergeCell ref="A3:A4"/>
    <mergeCell ref="B3:D3"/>
    <mergeCell ref="E3:G3"/>
    <mergeCell ref="H3:J3"/>
    <mergeCell ref="K3:M3"/>
    <mergeCell ref="N3:P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B5" sqref="B5:M5"/>
    </sheetView>
  </sheetViews>
  <sheetFormatPr defaultRowHeight="15" x14ac:dyDescent="0.25"/>
  <cols>
    <col min="1" max="1" width="21.7109375" style="5" bestFit="1" customWidth="1"/>
    <col min="2" max="2" width="15.42578125" bestFit="1" customWidth="1"/>
    <col min="3" max="3" width="11.5703125" bestFit="1" customWidth="1"/>
    <col min="4" max="4" width="15.42578125" bestFit="1" customWidth="1"/>
    <col min="5" max="5" width="11.5703125" bestFit="1" customWidth="1"/>
    <col min="6" max="6" width="15.42578125" bestFit="1" customWidth="1"/>
    <col min="7" max="7" width="11.5703125" bestFit="1" customWidth="1"/>
    <col min="8" max="8" width="15.42578125" bestFit="1" customWidth="1"/>
    <col min="9" max="9" width="11.5703125" bestFit="1" customWidth="1"/>
    <col min="10" max="10" width="15.42578125" bestFit="1" customWidth="1"/>
    <col min="11" max="11" width="11.5703125" bestFit="1" customWidth="1"/>
    <col min="12" max="12" width="15.42578125" bestFit="1" customWidth="1"/>
    <col min="13" max="13" width="11.5703125" bestFit="1" customWidth="1"/>
  </cols>
  <sheetData>
    <row r="1" spans="1:19" s="25" customFormat="1" ht="15" customHeight="1" x14ac:dyDescent="0.25">
      <c r="A1" s="28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11"/>
      <c r="O1" s="11"/>
      <c r="P1" s="11"/>
      <c r="Q1" s="11"/>
      <c r="R1" s="11"/>
      <c r="S1" s="11"/>
    </row>
    <row r="2" spans="1:19" ht="15" customHeight="1" x14ac:dyDescent="0.25">
      <c r="A2" s="27" t="s">
        <v>27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6"/>
      <c r="O2" s="26"/>
      <c r="P2" s="26"/>
      <c r="Q2" s="26"/>
      <c r="R2" s="26"/>
      <c r="S2" s="26"/>
    </row>
    <row r="3" spans="1:19" x14ac:dyDescent="0.25">
      <c r="A3" s="30"/>
      <c r="B3" s="29" t="s">
        <v>0</v>
      </c>
      <c r="C3" s="29"/>
      <c r="D3" s="29" t="s">
        <v>1</v>
      </c>
      <c r="E3" s="29"/>
      <c r="F3" s="29" t="s">
        <v>2</v>
      </c>
      <c r="G3" s="29"/>
      <c r="H3" s="29" t="s">
        <v>3</v>
      </c>
      <c r="I3" s="29"/>
      <c r="J3" s="29" t="s">
        <v>25</v>
      </c>
      <c r="K3" s="29"/>
      <c r="L3" s="29" t="s">
        <v>28</v>
      </c>
      <c r="M3" s="29"/>
    </row>
    <row r="4" spans="1:19" x14ac:dyDescent="0.25">
      <c r="A4" s="30"/>
      <c r="B4" s="7" t="s">
        <v>20</v>
      </c>
      <c r="C4" s="7" t="s">
        <v>21</v>
      </c>
      <c r="D4" s="7" t="s">
        <v>20</v>
      </c>
      <c r="E4" s="7" t="s">
        <v>21</v>
      </c>
      <c r="F4" s="7" t="s">
        <v>20</v>
      </c>
      <c r="G4" s="7" t="s">
        <v>21</v>
      </c>
      <c r="H4" s="7" t="s">
        <v>20</v>
      </c>
      <c r="I4" s="7" t="s">
        <v>21</v>
      </c>
      <c r="J4" s="7" t="s">
        <v>20</v>
      </c>
      <c r="K4" s="7" t="s">
        <v>21</v>
      </c>
      <c r="L4" s="7" t="s">
        <v>20</v>
      </c>
      <c r="M4" s="7" t="s">
        <v>21</v>
      </c>
    </row>
    <row r="5" spans="1:19" x14ac:dyDescent="0.25">
      <c r="A5" s="2" t="s">
        <v>32</v>
      </c>
      <c r="B5" s="4">
        <v>40</v>
      </c>
      <c r="C5" s="4">
        <v>37</v>
      </c>
      <c r="D5" s="4">
        <v>50</v>
      </c>
      <c r="E5" s="4">
        <v>41</v>
      </c>
      <c r="F5" s="4">
        <v>60</v>
      </c>
      <c r="G5" s="4">
        <v>49</v>
      </c>
      <c r="H5" s="4">
        <v>51</v>
      </c>
      <c r="I5" s="4">
        <v>55</v>
      </c>
      <c r="J5" s="4">
        <v>43</v>
      </c>
      <c r="K5" s="4">
        <v>55</v>
      </c>
      <c r="L5" s="4">
        <v>69</v>
      </c>
      <c r="M5" s="4">
        <v>44</v>
      </c>
    </row>
  </sheetData>
  <mergeCells count="9">
    <mergeCell ref="L3:M3"/>
    <mergeCell ref="A2:M2"/>
    <mergeCell ref="A1:M1"/>
    <mergeCell ref="A3:A4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M7" sqref="M7"/>
    </sheetView>
  </sheetViews>
  <sheetFormatPr defaultRowHeight="15" x14ac:dyDescent="0.25"/>
  <cols>
    <col min="1" max="1" width="21.7109375" style="5" bestFit="1" customWidth="1"/>
    <col min="2" max="2" width="9.140625" bestFit="1" customWidth="1"/>
    <col min="3" max="3" width="10" bestFit="1" customWidth="1"/>
    <col min="4" max="4" width="8.28515625" bestFit="1" customWidth="1"/>
    <col min="5" max="5" width="9.140625" bestFit="1" customWidth="1"/>
    <col min="6" max="6" width="10" bestFit="1" customWidth="1"/>
    <col min="7" max="7" width="8.28515625" bestFit="1" customWidth="1"/>
    <col min="8" max="8" width="9.140625" bestFit="1" customWidth="1"/>
    <col min="9" max="9" width="10" bestFit="1" customWidth="1"/>
    <col min="10" max="10" width="8.28515625" bestFit="1" customWidth="1"/>
    <col min="11" max="11" width="9.140625" bestFit="1" customWidth="1"/>
    <col min="12" max="12" width="10" bestFit="1" customWidth="1"/>
    <col min="13" max="13" width="8.28515625" bestFit="1" customWidth="1"/>
    <col min="14" max="14" width="9.140625" bestFit="1" customWidth="1"/>
    <col min="15" max="15" width="10" bestFit="1" customWidth="1"/>
    <col min="16" max="16" width="8.28515625" bestFit="1" customWidth="1"/>
  </cols>
  <sheetData>
    <row r="1" spans="1:19" s="25" customFormat="1" ht="15" customHeight="1" x14ac:dyDescent="0.25">
      <c r="A1" s="28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5" customHeight="1" x14ac:dyDescent="0.25">
      <c r="A2" s="27" t="s">
        <v>27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19" x14ac:dyDescent="0.25">
      <c r="A3" s="30"/>
      <c r="B3" s="29" t="s">
        <v>0</v>
      </c>
      <c r="C3" s="29"/>
      <c r="D3" s="29"/>
      <c r="E3" s="29" t="s">
        <v>1</v>
      </c>
      <c r="F3" s="29"/>
      <c r="G3" s="29"/>
      <c r="H3" s="29" t="s">
        <v>2</v>
      </c>
      <c r="I3" s="29"/>
      <c r="J3" s="29"/>
      <c r="K3" s="29" t="s">
        <v>3</v>
      </c>
      <c r="L3" s="29"/>
      <c r="M3" s="29"/>
      <c r="N3" s="29" t="s">
        <v>25</v>
      </c>
      <c r="O3" s="29"/>
      <c r="P3" s="29"/>
      <c r="Q3" s="29" t="s">
        <v>28</v>
      </c>
      <c r="R3" s="29"/>
      <c r="S3" s="29"/>
    </row>
    <row r="4" spans="1:19" x14ac:dyDescent="0.25">
      <c r="A4" s="30"/>
      <c r="B4" s="7" t="s">
        <v>22</v>
      </c>
      <c r="C4" s="7" t="s">
        <v>23</v>
      </c>
      <c r="D4" s="7" t="s">
        <v>24</v>
      </c>
      <c r="E4" s="7" t="s">
        <v>22</v>
      </c>
      <c r="F4" s="7" t="s">
        <v>23</v>
      </c>
      <c r="G4" s="7" t="s">
        <v>24</v>
      </c>
      <c r="H4" s="7" t="s">
        <v>22</v>
      </c>
      <c r="I4" s="7" t="s">
        <v>23</v>
      </c>
      <c r="J4" s="7" t="s">
        <v>24</v>
      </c>
      <c r="K4" s="7" t="s">
        <v>22</v>
      </c>
      <c r="L4" s="7" t="s">
        <v>23</v>
      </c>
      <c r="M4" s="7" t="s">
        <v>24</v>
      </c>
      <c r="N4" s="7" t="s">
        <v>22</v>
      </c>
      <c r="O4" s="7" t="s">
        <v>23</v>
      </c>
      <c r="P4" s="7" t="s">
        <v>24</v>
      </c>
      <c r="Q4" s="7" t="s">
        <v>22</v>
      </c>
      <c r="R4" s="7" t="s">
        <v>23</v>
      </c>
      <c r="S4" s="7" t="s">
        <v>24</v>
      </c>
    </row>
    <row r="5" spans="1:19" x14ac:dyDescent="0.25">
      <c r="A5" s="2" t="s">
        <v>32</v>
      </c>
      <c r="B5" s="4">
        <v>53</v>
      </c>
      <c r="C5" s="4">
        <v>0</v>
      </c>
      <c r="D5" s="4">
        <v>24</v>
      </c>
      <c r="E5" s="4">
        <v>56</v>
      </c>
      <c r="F5" s="4">
        <v>0</v>
      </c>
      <c r="G5" s="4">
        <v>35</v>
      </c>
      <c r="H5" s="4">
        <v>67</v>
      </c>
      <c r="I5" s="4">
        <v>0</v>
      </c>
      <c r="J5" s="4">
        <v>42</v>
      </c>
      <c r="K5" s="4">
        <v>70</v>
      </c>
      <c r="L5" s="4">
        <v>0</v>
      </c>
      <c r="M5" s="4">
        <v>36</v>
      </c>
      <c r="N5" s="4">
        <v>73</v>
      </c>
      <c r="O5" s="4">
        <v>0</v>
      </c>
      <c r="P5" s="4">
        <v>25</v>
      </c>
      <c r="Q5" s="4">
        <v>81</v>
      </c>
      <c r="R5" s="4">
        <v>0</v>
      </c>
      <c r="S5" s="4">
        <v>32</v>
      </c>
    </row>
  </sheetData>
  <mergeCells count="9">
    <mergeCell ref="Q3:S3"/>
    <mergeCell ref="A2:S2"/>
    <mergeCell ref="A1:S1"/>
    <mergeCell ref="A3:A4"/>
    <mergeCell ref="B3:D3"/>
    <mergeCell ref="E3:G3"/>
    <mergeCell ref="H3:J3"/>
    <mergeCell ref="K3:M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Major by Year</vt:lpstr>
      <vt:lpstr>Major by Load</vt:lpstr>
      <vt:lpstr>Major by Gender and Ethnicity</vt:lpstr>
      <vt:lpstr>Major by Age Group</vt:lpstr>
      <vt:lpstr>Major by Pell Eligibility</vt:lpstr>
      <vt:lpstr>Major by cohort type</vt:lpstr>
    </vt:vector>
  </TitlesOfParts>
  <Company>Aurora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Aryn Taylor</dc:creator>
  <cp:lastModifiedBy>Administrator</cp:lastModifiedBy>
  <dcterms:created xsi:type="dcterms:W3CDTF">2018-12-20T16:42:58Z</dcterms:created>
  <dcterms:modified xsi:type="dcterms:W3CDTF">2021-02-07T00:25:22Z</dcterms:modified>
</cp:coreProperties>
</file>