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'layla Soares\Desktop\"/>
    </mc:Choice>
  </mc:AlternateContent>
  <xr:revisionPtr revIDLastSave="0" documentId="8_{CE372877-F815-406A-BFFF-C98028BE893B}" xr6:coauthVersionLast="47" xr6:coauthVersionMax="47" xr10:uidLastSave="{00000000-0000-0000-0000-000000000000}"/>
  <bookViews>
    <workbookView xWindow="-120" yWindow="-120" windowWidth="29040" windowHeight="15840" xr2:uid="{DF06DC0A-9CD5-4B16-B9F2-D45CB22B0823}"/>
  </bookViews>
  <sheets>
    <sheet name="APP" sheetId="1" r:id="rId1"/>
    <sheet name="Planilha2" sheetId="2" r:id="rId2"/>
  </sheets>
  <definedNames>
    <definedName name="aporte">APP!$D$10</definedName>
    <definedName name="patrimonio">APP!$D$13</definedName>
    <definedName name="qtd_anos">APP!$D$11</definedName>
    <definedName name="rendimento_carteira">APP!$D$6</definedName>
    <definedName name="salario">APP!$D$5</definedName>
    <definedName name="sugestao_investimento">APP!$D$7</definedName>
    <definedName name="taxa_mensal">APP!$D$12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28" i="1" s="1"/>
  <c r="C29" i="1"/>
  <c r="D29" i="1" s="1"/>
  <c r="C30" i="1"/>
  <c r="D30" i="1" s="1"/>
  <c r="C31" i="1"/>
  <c r="D31" i="1" s="1"/>
  <c r="C32" i="1"/>
  <c r="D32" i="1" s="1"/>
  <c r="C27" i="1"/>
  <c r="D27" i="1" s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24" i="1"/>
  <c r="D13" i="1"/>
  <c r="D14" i="1" s="1"/>
  <c r="D7" i="1"/>
  <c r="C18" i="1"/>
  <c r="D18" i="1" s="1"/>
  <c r="C19" i="1"/>
  <c r="D19" i="1" s="1"/>
  <c r="C20" i="1"/>
  <c r="D20" i="1" s="1"/>
  <c r="C21" i="1"/>
  <c r="D21" i="1" s="1"/>
  <c r="C17" i="1"/>
  <c r="D17" i="1" s="1"/>
  <c r="D33" i="1" l="1"/>
</calcChain>
</file>

<file path=xl/sharedStrings.xml><?xml version="1.0" encoding="utf-8"?>
<sst xmlns="http://schemas.openxmlformats.org/spreadsheetml/2006/main" count="71" uniqueCount="35">
  <si>
    <t>Quanto investir por mês?</t>
  </si>
  <si>
    <t>Por quantos anos?</t>
  </si>
  <si>
    <t>Taxa de rendimento mensal?</t>
  </si>
  <si>
    <t>Patrimônio acumulado?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</si>
  <si>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</si>
  <si>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</si>
  <si>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</si>
  <si>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</si>
  <si>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</si>
  <si>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</si>
  <si>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>Rendimento Carteira</t>
  </si>
  <si>
    <t>Salário</t>
  </si>
  <si>
    <t>CONFIGURAÇÕES</t>
  </si>
  <si>
    <t>INVESTIMENTO MENSAL</t>
  </si>
  <si>
    <t>CENÁRIOS</t>
  </si>
  <si>
    <t>DIVIDENDO</t>
  </si>
  <si>
    <t>Conservador</t>
  </si>
  <si>
    <t>Moderado</t>
  </si>
  <si>
    <t>Agressivo</t>
  </si>
  <si>
    <t>Valor a ser investido por mês</t>
  </si>
  <si>
    <t>PERFIL</t>
  </si>
  <si>
    <t>TIPO DE FII</t>
  </si>
  <si>
    <t>FOFs</t>
  </si>
  <si>
    <t>DESENVOLVIMENTO</t>
  </si>
  <si>
    <t>HOTELARIAS</t>
  </si>
  <si>
    <t>PAPEL</t>
  </si>
  <si>
    <t>TIJOLO</t>
  </si>
  <si>
    <t>HÍBRIDOS</t>
  </si>
  <si>
    <t>VALORES</t>
  </si>
  <si>
    <t>PERCENTUAL SUGERIDO</t>
  </si>
  <si>
    <t>TOTAL</t>
  </si>
  <si>
    <t>%</t>
  </si>
  <si>
    <t>CHAVE</t>
  </si>
  <si>
    <t>Sugestçao de Investimento (30%)</t>
  </si>
  <si>
    <t xml:space="preserve">    D'INVEST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</si>
</sst>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70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5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72"/>
      <color theme="0"/>
      <name val="Segoe UI Semibold"/>
      <family val="2"/>
    </font>
    <font>
      <sz val="11"/>
      <color theme="0"/>
      <name val="Segoe UI Semibold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2"/>
      </left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 style="medium">
        <color indexed="64"/>
      </right>
      <top/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70" fontId="0" fillId="0" borderId="10" xfId="0" applyNumberFormat="1" applyFill="1" applyBorder="1" applyAlignment="1">
      <alignment horizontal="center"/>
    </xf>
    <xf numFmtId="10" fontId="0" fillId="0" borderId="10" xfId="0" applyNumberFormat="1" applyFill="1" applyBorder="1" applyAlignment="1">
      <alignment horizontal="center"/>
    </xf>
    <xf numFmtId="170" fontId="0" fillId="4" borderId="5" xfId="0" applyNumberFormat="1" applyFill="1" applyBorder="1" applyAlignment="1">
      <alignment horizontal="center"/>
    </xf>
    <xf numFmtId="170" fontId="0" fillId="4" borderId="8" xfId="0" applyNumberFormat="1" applyFill="1" applyBorder="1" applyAlignment="1">
      <alignment horizontal="center"/>
    </xf>
    <xf numFmtId="170" fontId="0" fillId="4" borderId="6" xfId="0" applyNumberFormat="1" applyFill="1" applyBorder="1" applyAlignment="1">
      <alignment horizontal="center"/>
    </xf>
    <xf numFmtId="170" fontId="0" fillId="4" borderId="12" xfId="0" applyNumberFormat="1" applyFill="1" applyBorder="1" applyAlignment="1">
      <alignment horizontal="center"/>
    </xf>
    <xf numFmtId="170" fontId="0" fillId="4" borderId="14" xfId="0" applyNumberForma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indent="1"/>
    </xf>
    <xf numFmtId="0" fontId="7" fillId="0" borderId="6" xfId="0" applyFont="1" applyBorder="1" applyAlignment="1">
      <alignment horizontal="left" indent="1"/>
    </xf>
    <xf numFmtId="0" fontId="8" fillId="4" borderId="6" xfId="0" applyFont="1" applyFill="1" applyBorder="1" applyAlignment="1">
      <alignment horizontal="left" indent="1"/>
    </xf>
    <xf numFmtId="0" fontId="7" fillId="4" borderId="7" xfId="0" applyFont="1" applyFill="1" applyBorder="1" applyAlignment="1">
      <alignment horizontal="left" indent="1"/>
    </xf>
    <xf numFmtId="0" fontId="7" fillId="4" borderId="9" xfId="0" applyFont="1" applyFill="1" applyBorder="1" applyAlignment="1">
      <alignment horizontal="left" indent="1"/>
    </xf>
    <xf numFmtId="0" fontId="7" fillId="4" borderId="11" xfId="0" applyFont="1" applyFill="1" applyBorder="1" applyAlignment="1">
      <alignment horizontal="left" indent="1"/>
    </xf>
    <xf numFmtId="0" fontId="7" fillId="0" borderId="7" xfId="0" applyFont="1" applyBorder="1" applyAlignment="1">
      <alignment horizontal="left" indent="1"/>
    </xf>
    <xf numFmtId="170" fontId="3" fillId="0" borderId="8" xfId="0" applyNumberFormat="1" applyFont="1" applyBorder="1" applyAlignment="1">
      <alignment horizontal="center"/>
    </xf>
    <xf numFmtId="0" fontId="7" fillId="0" borderId="9" xfId="0" applyFont="1" applyBorder="1" applyAlignment="1">
      <alignment horizontal="left" indent="1"/>
    </xf>
    <xf numFmtId="0" fontId="3" fillId="0" borderId="10" xfId="0" applyFont="1" applyBorder="1" applyAlignment="1">
      <alignment horizontal="center"/>
    </xf>
    <xf numFmtId="10" fontId="3" fillId="0" borderId="10" xfId="0" applyNumberFormat="1" applyFont="1" applyBorder="1" applyAlignment="1">
      <alignment horizontal="center"/>
    </xf>
    <xf numFmtId="0" fontId="8" fillId="4" borderId="9" xfId="0" applyFont="1" applyFill="1" applyBorder="1" applyAlignment="1">
      <alignment horizontal="left" indent="1"/>
    </xf>
    <xf numFmtId="8" fontId="3" fillId="4" borderId="10" xfId="0" applyNumberFormat="1" applyFont="1" applyFill="1" applyBorder="1" applyAlignment="1">
      <alignment horizontal="center"/>
    </xf>
    <xf numFmtId="0" fontId="8" fillId="4" borderId="11" xfId="0" applyFont="1" applyFill="1" applyBorder="1" applyAlignment="1">
      <alignment horizontal="left" indent="1"/>
    </xf>
    <xf numFmtId="0" fontId="8" fillId="4" borderId="12" xfId="0" applyFont="1" applyFill="1" applyBorder="1" applyAlignment="1">
      <alignment horizontal="left" indent="1"/>
    </xf>
    <xf numFmtId="8" fontId="3" fillId="4" borderId="13" xfId="0" applyNumberFormat="1" applyFont="1" applyFill="1" applyBorder="1" applyAlignment="1">
      <alignment horizontal="center"/>
    </xf>
    <xf numFmtId="0" fontId="7" fillId="4" borderId="7" xfId="0" applyFont="1" applyFill="1" applyBorder="1" applyAlignment="1">
      <alignment horizontal="left" indent="1"/>
    </xf>
    <xf numFmtId="0" fontId="7" fillId="4" borderId="5" xfId="0" applyFont="1" applyFill="1" applyBorder="1" applyAlignment="1">
      <alignment horizontal="left" indent="1"/>
    </xf>
    <xf numFmtId="0" fontId="7" fillId="4" borderId="9" xfId="0" applyFont="1" applyFill="1" applyBorder="1" applyAlignment="1">
      <alignment horizontal="left" indent="1"/>
    </xf>
    <xf numFmtId="0" fontId="7" fillId="4" borderId="6" xfId="0" applyFont="1" applyFill="1" applyBorder="1" applyAlignment="1">
      <alignment horizontal="left" indent="1"/>
    </xf>
    <xf numFmtId="0" fontId="7" fillId="4" borderId="11" xfId="0" applyFont="1" applyFill="1" applyBorder="1" applyAlignment="1">
      <alignment horizontal="left" indent="1"/>
    </xf>
    <xf numFmtId="0" fontId="7" fillId="4" borderId="12" xfId="0" applyFont="1" applyFill="1" applyBorder="1" applyAlignment="1">
      <alignment horizontal="left" indent="1"/>
    </xf>
    <xf numFmtId="170" fontId="0" fillId="4" borderId="13" xfId="0" applyNumberFormat="1" applyFill="1" applyBorder="1" applyAlignment="1">
      <alignment horizontal="center"/>
    </xf>
    <xf numFmtId="0" fontId="8" fillId="4" borderId="0" xfId="0" applyFont="1" applyFill="1" applyBorder="1" applyAlignment="1">
      <alignment horizontal="left" indent="1"/>
    </xf>
    <xf numFmtId="170" fontId="3" fillId="4" borderId="0" xfId="0" applyNumberFormat="1" applyFont="1" applyFill="1" applyAlignment="1">
      <alignment horizontal="center"/>
    </xf>
    <xf numFmtId="0" fontId="3" fillId="4" borderId="0" xfId="0" applyFont="1" applyFill="1"/>
    <xf numFmtId="0" fontId="0" fillId="5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170" fontId="3" fillId="5" borderId="0" xfId="0" applyNumberFormat="1" applyFont="1" applyFill="1" applyAlignment="1">
      <alignment horizontal="center"/>
    </xf>
    <xf numFmtId="0" fontId="0" fillId="0" borderId="0" xfId="0" applyAlignment="1">
      <alignment horizontal="left" indent="1"/>
    </xf>
    <xf numFmtId="0" fontId="3" fillId="5" borderId="0" xfId="0" applyFont="1" applyFill="1" applyAlignment="1">
      <alignment horizontal="left" indent="1"/>
    </xf>
    <xf numFmtId="170" fontId="0" fillId="6" borderId="0" xfId="0" applyNumberForma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1" fillId="3" borderId="0" xfId="1" applyFill="1"/>
    <xf numFmtId="0" fontId="2" fillId="3" borderId="0" xfId="1" applyFont="1" applyFill="1" applyBorder="1" applyAlignment="1">
      <alignment horizontal="left" indent="1"/>
    </xf>
    <xf numFmtId="0" fontId="2" fillId="3" borderId="0" xfId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9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indent="1"/>
    </xf>
    <xf numFmtId="0" fontId="0" fillId="0" borderId="4" xfId="0" applyBorder="1" applyAlignment="1">
      <alignment horizontal="left" indent="1"/>
    </xf>
    <xf numFmtId="0" fontId="0" fillId="0" borderId="0" xfId="0" applyBorder="1" applyAlignment="1">
      <alignment horizontal="left" indent="1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APP!$C$26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APP!$B$27:$B$32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APP!$C$27:$C$32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D-417B-8D64-0F033A3185B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34</xdr:row>
      <xdr:rowOff>142875</xdr:rowOff>
    </xdr:from>
    <xdr:to>
      <xdr:col>3</xdr:col>
      <xdr:colOff>228600</xdr:colOff>
      <xdr:row>46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E3BE1C-72DA-2261-28F7-DC8B54D4D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333375</xdr:colOff>
      <xdr:row>1</xdr:row>
      <xdr:rowOff>171450</xdr:rowOff>
    </xdr:from>
    <xdr:to>
      <xdr:col>1</xdr:col>
      <xdr:colOff>1247775</xdr:colOff>
      <xdr:row>1</xdr:row>
      <xdr:rowOff>1085850</xdr:rowOff>
    </xdr:to>
    <xdr:pic>
      <xdr:nvPicPr>
        <xdr:cNvPr id="5" name="Gráfico 4" descr="Gráfico de barras com tendência ascendente com preenchimento sólido">
          <a:extLst>
            <a:ext uri="{FF2B5EF4-FFF2-40B4-BE49-F238E27FC236}">
              <a16:creationId xmlns:a16="http://schemas.microsoft.com/office/drawing/2014/main" id="{9A59E110-A07D-5F17-F7F5-47ABB4C74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42975" y="171450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A02A-7B56-4D0E-B286-32C0398096CF}">
  <dimension ref="A2:G33"/>
  <sheetViews>
    <sheetView showGridLines="0" tabSelected="1" zoomScaleNormal="100" workbookViewId="0">
      <selection activeCell="B16" sqref="B16:C16"/>
    </sheetView>
  </sheetViews>
  <sheetFormatPr defaultColWidth="0" defaultRowHeight="15" x14ac:dyDescent="0.25"/>
  <cols>
    <col min="1" max="1" width="9.140625" customWidth="1"/>
    <col min="2" max="2" width="40.42578125" customWidth="1"/>
    <col min="3" max="3" width="30.85546875" bestFit="1" customWidth="1"/>
    <col min="4" max="4" width="15.140625" bestFit="1" customWidth="1"/>
    <col min="5" max="5" width="3.28515625" customWidth="1"/>
    <col min="6" max="6" width="3" customWidth="1"/>
    <col min="7" max="7" width="3.28515625" customWidth="1"/>
    <col min="8" max="8" width="3.140625" customWidth="1"/>
    <col min="9" max="11" width="9.140625" hidden="1" customWidth="1"/>
    <col min="12" max="16384" width="9.140625" hidden="1"/>
  </cols>
  <sheetData>
    <row r="2" spans="2:4" ht="96" customHeight="1" x14ac:dyDescent="0.25">
      <c r="B2" s="56" t="s">
        <v>34</v>
      </c>
      <c r="C2" s="57"/>
      <c r="D2" s="57"/>
    </row>
    <row r="3" spans="2:4" ht="15.75" thickBot="1" x14ac:dyDescent="0.3"/>
    <row r="4" spans="2:4" ht="27" thickBot="1" x14ac:dyDescent="0.3">
      <c r="B4" s="3" t="s">
        <v>12</v>
      </c>
      <c r="C4" s="4"/>
      <c r="D4" s="13"/>
    </row>
    <row r="5" spans="2:4" ht="16.5" thickBot="1" x14ac:dyDescent="0.3">
      <c r="B5" s="30" t="s">
        <v>11</v>
      </c>
      <c r="C5" s="31"/>
      <c r="D5" s="6">
        <v>5000</v>
      </c>
    </row>
    <row r="6" spans="2:4" ht="16.5" thickBot="1" x14ac:dyDescent="0.3">
      <c r="B6" s="32" t="s">
        <v>10</v>
      </c>
      <c r="C6" s="33"/>
      <c r="D6" s="7">
        <v>6.0000000000000001E-3</v>
      </c>
    </row>
    <row r="7" spans="2:4" ht="16.5" thickBot="1" x14ac:dyDescent="0.3">
      <c r="B7" s="34" t="s">
        <v>33</v>
      </c>
      <c r="C7" s="35"/>
      <c r="D7" s="36">
        <f>D5*30%</f>
        <v>1500</v>
      </c>
    </row>
    <row r="8" spans="2:4" ht="15.75" thickBot="1" x14ac:dyDescent="0.3"/>
    <row r="9" spans="2:4" ht="25.5" customHeight="1" x14ac:dyDescent="0.25">
      <c r="B9" s="3" t="s">
        <v>13</v>
      </c>
      <c r="C9" s="4"/>
      <c r="D9" s="13"/>
    </row>
    <row r="10" spans="2:4" ht="16.5" thickBot="1" x14ac:dyDescent="0.3">
      <c r="B10" s="20" t="s">
        <v>0</v>
      </c>
      <c r="C10" s="14"/>
      <c r="D10" s="21">
        <v>500</v>
      </c>
    </row>
    <row r="11" spans="2:4" ht="16.5" thickBot="1" x14ac:dyDescent="0.3">
      <c r="B11" s="22" t="s">
        <v>1</v>
      </c>
      <c r="C11" s="15"/>
      <c r="D11" s="23">
        <v>5</v>
      </c>
    </row>
    <row r="12" spans="2:4" ht="16.5" thickBot="1" x14ac:dyDescent="0.3">
      <c r="B12" s="22" t="s">
        <v>2</v>
      </c>
      <c r="C12" s="15"/>
      <c r="D12" s="24">
        <v>1.0789999999999999E-2</v>
      </c>
    </row>
    <row r="13" spans="2:4" ht="16.5" thickBot="1" x14ac:dyDescent="0.3">
      <c r="B13" s="25" t="s">
        <v>3</v>
      </c>
      <c r="C13" s="16"/>
      <c r="D13" s="26">
        <f>FV(taxa_mensal,qtd_anos*12,aporte*-1)</f>
        <v>41888.456999243819</v>
      </c>
    </row>
    <row r="14" spans="2:4" ht="16.5" thickBot="1" x14ac:dyDescent="0.3">
      <c r="B14" s="27" t="s">
        <v>4</v>
      </c>
      <c r="C14" s="28"/>
      <c r="D14" s="29">
        <f>patrimonio*rendimento_carteira</f>
        <v>251.33074199546292</v>
      </c>
    </row>
    <row r="15" spans="2:4" ht="15.75" thickBot="1" x14ac:dyDescent="0.3"/>
    <row r="16" spans="2:4" ht="26.25" x14ac:dyDescent="0.25">
      <c r="B16" s="3" t="s">
        <v>14</v>
      </c>
      <c r="C16" s="4"/>
      <c r="D16" s="5" t="s">
        <v>15</v>
      </c>
    </row>
    <row r="17" spans="1:4" ht="16.5" thickBot="1" x14ac:dyDescent="0.3">
      <c r="A17" s="1">
        <v>2</v>
      </c>
      <c r="B17" s="17" t="s">
        <v>5</v>
      </c>
      <c r="C17" s="8">
        <f>FV($D$12,$A17*12,$D$10*-1)</f>
        <v>13613.813648822608</v>
      </c>
      <c r="D17" s="9">
        <f>C17*rendimento_carteira</f>
        <v>81.682881892935654</v>
      </c>
    </row>
    <row r="18" spans="1:4" ht="16.5" thickBot="1" x14ac:dyDescent="0.3">
      <c r="A18" s="1">
        <v>5</v>
      </c>
      <c r="B18" s="18" t="s">
        <v>6</v>
      </c>
      <c r="C18" s="10">
        <f>FV($D$12,$A18*12,$D$10*-1)</f>
        <v>41888.456999243819</v>
      </c>
      <c r="D18" s="9">
        <f>C18*rendimento_carteira</f>
        <v>251.33074199546292</v>
      </c>
    </row>
    <row r="19" spans="1:4" ht="16.5" thickBot="1" x14ac:dyDescent="0.3">
      <c r="A19" s="1">
        <v>10</v>
      </c>
      <c r="B19" s="18" t="s">
        <v>7</v>
      </c>
      <c r="C19" s="10">
        <f>FV($D$12,$A19*12,$D$10*-1)</f>
        <v>121642.1062650861</v>
      </c>
      <c r="D19" s="9">
        <f>C19*rendimento_carteira</f>
        <v>729.85263759051657</v>
      </c>
    </row>
    <row r="20" spans="1:4" ht="16.5" thickBot="1" x14ac:dyDescent="0.3">
      <c r="A20" s="1">
        <v>20</v>
      </c>
      <c r="B20" s="18" t="s">
        <v>8</v>
      </c>
      <c r="C20" s="10">
        <f>FV($D$12,$A20*12,$D$10*-1)</f>
        <v>562599.20004854025</v>
      </c>
      <c r="D20" s="9">
        <f>C20*rendimento_carteira</f>
        <v>3375.5952002912418</v>
      </c>
    </row>
    <row r="21" spans="1:4" ht="16.5" thickBot="1" x14ac:dyDescent="0.3">
      <c r="A21" s="1">
        <v>30</v>
      </c>
      <c r="B21" s="19" t="s">
        <v>9</v>
      </c>
      <c r="C21" s="11">
        <f>FV($D$12,$A21*12,$D$10*-1)</f>
        <v>2161084.8275023573</v>
      </c>
      <c r="D21" s="12">
        <f>C21*rendimento_carteira</f>
        <v>12966.508965014144</v>
      </c>
    </row>
    <row r="23" spans="1:4" x14ac:dyDescent="0.25">
      <c r="B23" s="53" t="s">
        <v>20</v>
      </c>
      <c r="C23" s="54" t="s">
        <v>18</v>
      </c>
      <c r="D23" s="52"/>
    </row>
    <row r="24" spans="1:4" ht="15.75" x14ac:dyDescent="0.25">
      <c r="B24" s="37" t="s">
        <v>19</v>
      </c>
      <c r="C24" s="38">
        <f>aporte</f>
        <v>500</v>
      </c>
      <c r="D24" s="39"/>
    </row>
    <row r="26" spans="1:4" x14ac:dyDescent="0.25">
      <c r="B26" s="55" t="s">
        <v>21</v>
      </c>
      <c r="C26" s="55" t="s">
        <v>29</v>
      </c>
      <c r="D26" s="55" t="s">
        <v>28</v>
      </c>
    </row>
    <row r="27" spans="1:4" x14ac:dyDescent="0.25">
      <c r="B27" s="43" t="s">
        <v>25</v>
      </c>
      <c r="C27" s="41">
        <f>VLOOKUP($C$23&amp;" - "&amp;B27,Planilha2!$A:$D,4,FALSE)</f>
        <v>0.5</v>
      </c>
      <c r="D27" s="45">
        <f>C27*$C$24</f>
        <v>250</v>
      </c>
    </row>
    <row r="28" spans="1:4" x14ac:dyDescent="0.25">
      <c r="B28" s="43" t="s">
        <v>26</v>
      </c>
      <c r="C28" s="41">
        <f>VLOOKUP($C$23&amp;" - "&amp;B28,Planilha2!$A:$D,4,FALSE)</f>
        <v>0.1</v>
      </c>
      <c r="D28" s="45">
        <f t="shared" ref="D28:D32" si="0">C28*$C$24</f>
        <v>50</v>
      </c>
    </row>
    <row r="29" spans="1:4" x14ac:dyDescent="0.25">
      <c r="B29" s="43" t="s">
        <v>27</v>
      </c>
      <c r="C29" s="41">
        <f>VLOOKUP($C$23&amp;" - "&amp;B29,Planilha2!$A:$D,4,FALSE)</f>
        <v>0.05</v>
      </c>
      <c r="D29" s="45">
        <f t="shared" si="0"/>
        <v>25</v>
      </c>
    </row>
    <row r="30" spans="1:4" x14ac:dyDescent="0.25">
      <c r="B30" s="43" t="s">
        <v>22</v>
      </c>
      <c r="C30" s="41">
        <f>VLOOKUP($C$23&amp;" - "&amp;B30,Planilha2!$A:$D,4,FALSE)</f>
        <v>0.05</v>
      </c>
      <c r="D30" s="45">
        <f t="shared" si="0"/>
        <v>25</v>
      </c>
    </row>
    <row r="31" spans="1:4" x14ac:dyDescent="0.25">
      <c r="B31" s="43" t="s">
        <v>23</v>
      </c>
      <c r="C31" s="41">
        <f>VLOOKUP($C$23&amp;" - "&amp;B31,Planilha2!$A:$D,4,FALSE)</f>
        <v>0.2</v>
      </c>
      <c r="D31" s="45">
        <f t="shared" si="0"/>
        <v>100</v>
      </c>
    </row>
    <row r="32" spans="1:4" x14ac:dyDescent="0.25">
      <c r="B32" s="43" t="s">
        <v>24</v>
      </c>
      <c r="C32" s="41">
        <f>VLOOKUP($C$23&amp;" - "&amp;B32,Planilha2!$A:$D,4,FALSE)</f>
        <v>0.1</v>
      </c>
      <c r="D32" s="45">
        <f t="shared" si="0"/>
        <v>50</v>
      </c>
    </row>
    <row r="33" spans="2:4" x14ac:dyDescent="0.25">
      <c r="B33" s="44" t="s">
        <v>30</v>
      </c>
      <c r="C33" s="40"/>
      <c r="D33" s="42">
        <f>SUM(D27:D32)</f>
        <v>500</v>
      </c>
    </row>
  </sheetData>
  <mergeCells count="12">
    <mergeCell ref="B2:D2"/>
    <mergeCell ref="B14:C14"/>
    <mergeCell ref="B5:C5"/>
    <mergeCell ref="B6:C6"/>
    <mergeCell ref="B7:C7"/>
    <mergeCell ref="B4:D4"/>
    <mergeCell ref="B9:D9"/>
    <mergeCell ref="B16:C16"/>
    <mergeCell ref="B10:C10"/>
    <mergeCell ref="B11:C11"/>
    <mergeCell ref="B12:C12"/>
    <mergeCell ref="B13:C13"/>
  </mergeCells>
  <dataValidations count="1">
    <dataValidation type="list" allowBlank="1" showInputMessage="1" showErrorMessage="1" sqref="C23" xr:uid="{18277E26-4F15-4896-BB89-2F703BB6590C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3812-6977-424A-BEAA-27FB94400B7D}">
  <dimension ref="A2:E20"/>
  <sheetViews>
    <sheetView workbookViewId="0">
      <selection activeCell="C27" sqref="C27"/>
    </sheetView>
  </sheetViews>
  <sheetFormatPr defaultRowHeight="15" x14ac:dyDescent="0.25"/>
  <cols>
    <col min="1" max="1" width="31.7109375" bestFit="1" customWidth="1"/>
    <col min="2" max="2" width="12.140625" bestFit="1" customWidth="1"/>
    <col min="3" max="3" width="19.85546875" bestFit="1" customWidth="1"/>
  </cols>
  <sheetData>
    <row r="2" spans="1:5" x14ac:dyDescent="0.25">
      <c r="A2" s="58" t="s">
        <v>32</v>
      </c>
      <c r="B2" s="51" t="s">
        <v>20</v>
      </c>
      <c r="C2" s="51" t="s">
        <v>21</v>
      </c>
      <c r="D2" s="51" t="s">
        <v>31</v>
      </c>
    </row>
    <row r="3" spans="1:5" x14ac:dyDescent="0.25">
      <c r="A3" s="43" t="str">
        <f>B3&amp;" - "&amp;C3</f>
        <v>Conservador - PAPEL</v>
      </c>
      <c r="B3" s="2" t="s">
        <v>16</v>
      </c>
      <c r="C3" s="2" t="s">
        <v>25</v>
      </c>
      <c r="D3" s="41">
        <v>0.3</v>
      </c>
    </row>
    <row r="4" spans="1:5" x14ac:dyDescent="0.25">
      <c r="A4" s="43" t="str">
        <f t="shared" ref="A4:A20" si="0">B4&amp;" - "&amp;C4</f>
        <v>Conservador - TIJOLO</v>
      </c>
      <c r="B4" s="2" t="s">
        <v>16</v>
      </c>
      <c r="C4" s="2" t="s">
        <v>26</v>
      </c>
      <c r="D4" s="41">
        <v>0.5</v>
      </c>
    </row>
    <row r="5" spans="1:5" x14ac:dyDescent="0.25">
      <c r="A5" s="43" t="str">
        <f t="shared" si="0"/>
        <v>Conservador - HÍBRIDOS</v>
      </c>
      <c r="B5" s="2" t="s">
        <v>16</v>
      </c>
      <c r="C5" s="2" t="s">
        <v>27</v>
      </c>
      <c r="D5" s="41">
        <v>0.1</v>
      </c>
    </row>
    <row r="6" spans="1:5" x14ac:dyDescent="0.25">
      <c r="A6" s="43" t="str">
        <f t="shared" si="0"/>
        <v>Conservador - FOFs</v>
      </c>
      <c r="B6" s="2" t="s">
        <v>16</v>
      </c>
      <c r="C6" s="2" t="s">
        <v>22</v>
      </c>
      <c r="D6" s="41">
        <v>0.1</v>
      </c>
    </row>
    <row r="7" spans="1:5" x14ac:dyDescent="0.25">
      <c r="A7" s="43" t="str">
        <f t="shared" si="0"/>
        <v>Conservador - DESENVOLVIMENTO</v>
      </c>
      <c r="B7" s="2" t="s">
        <v>16</v>
      </c>
      <c r="C7" s="2" t="s">
        <v>23</v>
      </c>
      <c r="D7" s="41">
        <v>0</v>
      </c>
    </row>
    <row r="8" spans="1:5" ht="15.75" thickBot="1" x14ac:dyDescent="0.3">
      <c r="A8" s="59" t="str">
        <f t="shared" si="0"/>
        <v>Conservador - HOTELARIAS</v>
      </c>
      <c r="B8" s="48" t="s">
        <v>16</v>
      </c>
      <c r="C8" s="48" t="s">
        <v>24</v>
      </c>
      <c r="D8" s="49">
        <v>0</v>
      </c>
    </row>
    <row r="9" spans="1:5" x14ac:dyDescent="0.25">
      <c r="A9" s="60" t="str">
        <f t="shared" si="0"/>
        <v>Moderado - PAPEL</v>
      </c>
      <c r="B9" s="47" t="s">
        <v>17</v>
      </c>
      <c r="C9" s="47" t="s">
        <v>25</v>
      </c>
      <c r="D9" s="50">
        <v>0.32</v>
      </c>
      <c r="E9" s="46"/>
    </row>
    <row r="10" spans="1:5" x14ac:dyDescent="0.25">
      <c r="A10" s="43" t="str">
        <f t="shared" si="0"/>
        <v>Moderado - TIJOLO</v>
      </c>
      <c r="B10" s="2" t="s">
        <v>17</v>
      </c>
      <c r="C10" s="2" t="s">
        <v>26</v>
      </c>
      <c r="D10" s="41">
        <v>0.35</v>
      </c>
    </row>
    <row r="11" spans="1:5" x14ac:dyDescent="0.25">
      <c r="A11" s="43" t="str">
        <f t="shared" si="0"/>
        <v>Moderado - HÍBRIDOS</v>
      </c>
      <c r="B11" s="2" t="s">
        <v>17</v>
      </c>
      <c r="C11" s="2" t="s">
        <v>27</v>
      </c>
      <c r="D11" s="41">
        <v>0.08</v>
      </c>
    </row>
    <row r="12" spans="1:5" x14ac:dyDescent="0.25">
      <c r="A12" s="43" t="str">
        <f t="shared" si="0"/>
        <v>Moderado - FOFs</v>
      </c>
      <c r="B12" s="2" t="s">
        <v>17</v>
      </c>
      <c r="C12" s="2" t="s">
        <v>22</v>
      </c>
      <c r="D12" s="41">
        <v>0.05</v>
      </c>
    </row>
    <row r="13" spans="1:5" x14ac:dyDescent="0.25">
      <c r="A13" s="43" t="str">
        <f t="shared" si="0"/>
        <v>Moderado - DESENVOLVIMENTO</v>
      </c>
      <c r="B13" s="2" t="s">
        <v>17</v>
      </c>
      <c r="C13" s="2" t="s">
        <v>23</v>
      </c>
      <c r="D13" s="41">
        <v>0.1</v>
      </c>
    </row>
    <row r="14" spans="1:5" ht="15.75" thickBot="1" x14ac:dyDescent="0.3">
      <c r="A14" s="59" t="str">
        <f t="shared" si="0"/>
        <v>Moderado - HOTELARIAS</v>
      </c>
      <c r="B14" s="48" t="s">
        <v>17</v>
      </c>
      <c r="C14" s="48" t="s">
        <v>24</v>
      </c>
      <c r="D14" s="49">
        <v>0.1</v>
      </c>
    </row>
    <row r="15" spans="1:5" x14ac:dyDescent="0.25">
      <c r="A15" s="60" t="str">
        <f t="shared" si="0"/>
        <v>Agressivo - PAPEL</v>
      </c>
      <c r="B15" s="47" t="s">
        <v>18</v>
      </c>
      <c r="C15" s="47" t="s">
        <v>25</v>
      </c>
      <c r="D15" s="50">
        <v>0.5</v>
      </c>
    </row>
    <row r="16" spans="1:5" x14ac:dyDescent="0.25">
      <c r="A16" s="43" t="str">
        <f t="shared" si="0"/>
        <v>Agressivo - TIJOLO</v>
      </c>
      <c r="B16" s="2" t="s">
        <v>18</v>
      </c>
      <c r="C16" s="2" t="s">
        <v>26</v>
      </c>
      <c r="D16" s="41">
        <v>0.1</v>
      </c>
    </row>
    <row r="17" spans="1:4" x14ac:dyDescent="0.25">
      <c r="A17" s="43" t="str">
        <f t="shared" si="0"/>
        <v>Agressivo - HÍBRIDOS</v>
      </c>
      <c r="B17" s="2" t="s">
        <v>18</v>
      </c>
      <c r="C17" s="2" t="s">
        <v>27</v>
      </c>
      <c r="D17" s="41">
        <v>0.05</v>
      </c>
    </row>
    <row r="18" spans="1:4" x14ac:dyDescent="0.25">
      <c r="A18" s="43" t="str">
        <f t="shared" si="0"/>
        <v>Agressivo - FOFs</v>
      </c>
      <c r="B18" s="2" t="s">
        <v>18</v>
      </c>
      <c r="C18" s="2" t="s">
        <v>22</v>
      </c>
      <c r="D18" s="41">
        <v>0.05</v>
      </c>
    </row>
    <row r="19" spans="1:4" x14ac:dyDescent="0.25">
      <c r="A19" s="43" t="str">
        <f t="shared" si="0"/>
        <v>Agressivo - DESENVOLVIMENTO</v>
      </c>
      <c r="B19" s="2" t="s">
        <v>18</v>
      </c>
      <c r="C19" s="2" t="s">
        <v>23</v>
      </c>
      <c r="D19" s="41">
        <v>0.2</v>
      </c>
    </row>
    <row r="20" spans="1:4" x14ac:dyDescent="0.25">
      <c r="A20" s="43" t="str">
        <f t="shared" si="0"/>
        <v>Agressivo - HOTELARIAS</v>
      </c>
      <c r="B20" s="2" t="s">
        <v>18</v>
      </c>
      <c r="C20" s="2" t="s">
        <v>24</v>
      </c>
      <c r="D20" s="4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D'layla Soares</dc:creator>
  <cp:lastModifiedBy>D'layla Soares</cp:lastModifiedBy>
  <dcterms:created xsi:type="dcterms:W3CDTF">2025-05-31T13:56:22Z</dcterms:created>
  <dcterms:modified xsi:type="dcterms:W3CDTF">2025-05-31T21:28:25Z</dcterms:modified>
</cp:coreProperties>
</file>