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Document Control" sheetId="1" state="visible" r:id="rId1"/>
    <sheet xmlns:r="http://schemas.openxmlformats.org/officeDocument/2006/relationships" name="Comp in Arrears Constant Princ" sheetId="2" state="visible" r:id="rId2"/>
    <sheet xmlns:r="http://schemas.openxmlformats.org/officeDocument/2006/relationships" name="Compunded In Arr Vary Princ" sheetId="3" state="visible" r:id="rId3"/>
  </sheets>
  <definedNames>
    <definedName name="_xlnm.Print_Area" localSheetId="1">'Comp in Arrears Constant Princ'!$A$1:$O$73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_-* #,##0.000000_-;\-* #,##0.000000_-;_-* &quot;-&quot;??_-;_-@_-"/>
    <numFmt numFmtId="166" formatCode="_-* #,##0.0000_-;\-* #,##0.0000_-;_-* &quot;-&quot;??_-;_-@_-"/>
    <numFmt numFmtId="167" formatCode="_(* #,##0.00000000_);_(* \(#,##0.00000000\);_(* &quot;-&quot;??_);_(@_)"/>
    <numFmt numFmtId="168" formatCode="0.000%"/>
    <numFmt numFmtId="169" formatCode="_-* #,##0.000000000_-;\-* #,##0.000000000_-;_-* &quot;-&quot;??_-;_-@_-"/>
    <numFmt numFmtId="170" formatCode="0.00000%"/>
    <numFmt numFmtId="171" formatCode="_(&quot;$&quot;* #,##0.00_);_(&quot;$&quot;* \(#,##0.00\);_(&quot;$&quot;* &quot;-&quot;??_);_(@_)"/>
    <numFmt numFmtId="172" formatCode="0.000000"/>
    <numFmt numFmtId="173" formatCode="_-* #,##0.0000000_-;\-* #,##0.0000000_-;_-* &quot;-&quot;??_-;_-@_-"/>
    <numFmt numFmtId="174" formatCode="0.000000000000%"/>
    <numFmt numFmtId="175" formatCode="0.0%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omic Sans MS"/>
      <family val="4"/>
      <b val="1"/>
      <color theme="1"/>
      <sz val="16"/>
    </font>
    <font>
      <name val="Comic Sans MS"/>
      <family val="4"/>
      <color theme="1"/>
      <sz val="12"/>
    </font>
    <font>
      <name val="Comic Sans MS"/>
      <family val="4"/>
      <color rgb="FFFF0000"/>
      <sz val="12"/>
    </font>
    <font>
      <name val="Comic Sans MS"/>
      <family val="4"/>
      <b val="1"/>
      <color rgb="FF7030A0"/>
      <sz val="12"/>
    </font>
    <font>
      <name val="Comic Sans MS"/>
      <family val="4"/>
      <color theme="1"/>
      <sz val="16"/>
    </font>
    <font>
      <name val="Roboto"/>
      <color theme="1"/>
      <sz val="16"/>
    </font>
    <font>
      <name val="Roboto"/>
      <b val="1"/>
      <color theme="1"/>
      <sz val="16"/>
    </font>
    <font>
      <name val="Roboto"/>
      <color rgb="FFFF0000"/>
      <sz val="12"/>
    </font>
    <font>
      <name val="Roboto"/>
      <color theme="1"/>
      <sz val="12"/>
    </font>
    <font>
      <name val="Roboto"/>
      <b val="1"/>
      <color rgb="FFFF0000"/>
      <sz val="12"/>
    </font>
    <font>
      <name val="Roboto"/>
      <b val="1"/>
      <color rgb="FF7030A0"/>
      <sz val="12"/>
    </font>
    <font>
      <name val="Roboto"/>
      <b val="1"/>
      <color theme="1"/>
      <sz val="12"/>
    </font>
    <font>
      <name val="Roboto"/>
      <b val="1"/>
      <color rgb="FFFF33CC"/>
      <sz val="12"/>
    </font>
    <font>
      <name val="Roboto"/>
      <color rgb="FFFF33CC"/>
      <sz val="12"/>
    </font>
    <font>
      <name val="Roboto"/>
      <b val="1"/>
      <sz val="14"/>
    </font>
    <font>
      <name val="Roboto"/>
      <b val="1"/>
      <color rgb="FFFF33CC"/>
      <sz val="14"/>
    </font>
    <font>
      <name val="Roboto"/>
      <b val="1"/>
      <color rgb="FF00B050"/>
      <sz val="14"/>
    </font>
    <font>
      <name val="Roboto"/>
      <b val="1"/>
      <color rgb="FF00B0F0"/>
      <sz val="14"/>
    </font>
    <font>
      <name val="Roboto"/>
      <b val="1"/>
      <color rgb="FF00B0F0"/>
      <sz val="16"/>
    </font>
    <font>
      <name val="Roboto"/>
      <b val="1"/>
      <color rgb="FFFF0000"/>
      <sz val="14"/>
    </font>
    <font>
      <name val="Roboto"/>
      <b val="1"/>
      <color rgb="FFFFC000"/>
      <sz val="14"/>
    </font>
    <font>
      <name val="Roboto"/>
      <b val="1"/>
      <color theme="4" tint="-0.249977111117893"/>
      <sz val="14"/>
    </font>
    <font>
      <name val="Roboto"/>
      <b val="1"/>
      <color theme="5" tint="-0.249977111117893"/>
      <sz val="14"/>
    </font>
    <font>
      <name val="Roboto"/>
      <b val="1"/>
      <color theme="1"/>
      <sz val="14"/>
    </font>
    <font>
      <name val="Roboto"/>
      <color theme="1"/>
      <sz val="14"/>
    </font>
    <font>
      <name val="Roboto"/>
      <b val="1"/>
      <color rgb="FF7030A0"/>
      <sz val="14"/>
    </font>
    <font>
      <name val="Roboto"/>
      <b val="1"/>
      <color rgb="FF4BBE12"/>
      <sz val="14"/>
    </font>
    <font>
      <name val="Roboto"/>
      <b val="1"/>
      <color rgb="FFC00000"/>
      <sz val="14"/>
    </font>
    <font>
      <name val="Calibri"/>
      <family val="2"/>
      <sz val="11"/>
    </font>
    <font>
      <name val="Calibri"/>
      <family val="2"/>
      <b val="1"/>
      <color indexed="9"/>
      <sz val="11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164" fontId="1" fillId="0" borderId="0"/>
    <xf numFmtId="0" fontId="1" fillId="0" borderId="0"/>
    <xf numFmtId="171" fontId="1" fillId="0" borderId="0"/>
  </cellStyleXfs>
  <cellXfs count="172">
    <xf numFmtId="0" fontId="0" fillId="0" borderId="0" pivotButton="0" quotePrefix="0" xfId="0"/>
    <xf numFmtId="0" fontId="2" fillId="0" borderId="0" pivotButton="0" quotePrefix="0" xfId="0"/>
    <xf numFmtId="164" fontId="2" fillId="0" borderId="0" pivotButton="0" quotePrefix="0" xfId="1"/>
    <xf numFmtId="0" fontId="3" fillId="0" borderId="0" pivotButton="0" quotePrefix="0" xfId="0"/>
    <xf numFmtId="164" fontId="3" fillId="0" borderId="0" pivotButton="0" quotePrefix="0" xfId="1"/>
    <xf numFmtId="0" fontId="3" fillId="0" borderId="0" applyAlignment="1" pivotButton="0" quotePrefix="0" xfId="0">
      <alignment horizontal="center" vertical="center"/>
    </xf>
    <xf numFmtId="2" fontId="3" fillId="0" borderId="0" pivotButton="0" quotePrefix="0" xfId="0"/>
    <xf numFmtId="43" fontId="3" fillId="0" borderId="0" pivotButton="0" quotePrefix="0" xfId="0"/>
    <xf numFmtId="0" fontId="3" fillId="0" borderId="0" applyAlignment="1" pivotButton="0" quotePrefix="0" xfId="0">
      <alignment wrapText="1"/>
    </xf>
    <xf numFmtId="0" fontId="5" fillId="0" borderId="0" pivotButton="0" quotePrefix="0" xfId="0"/>
    <xf numFmtId="164" fontId="5" fillId="0" borderId="0" pivotButton="0" quotePrefix="0" xfId="1"/>
    <xf numFmtId="165" fontId="3" fillId="0" borderId="0" pivotButton="0" quotePrefix="0" xfId="1"/>
    <xf numFmtId="164" fontId="6" fillId="0" borderId="0" pivotButton="0" quotePrefix="0" xfId="1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2" fontId="6" fillId="0" borderId="0" pivotButton="0" quotePrefix="0" xfId="0"/>
    <xf numFmtId="166" fontId="5" fillId="0" borderId="0" pivotButton="0" quotePrefix="0" xfId="1"/>
    <xf numFmtId="167" fontId="5" fillId="0" borderId="0" pivotButton="0" quotePrefix="0" xfId="0"/>
    <xf numFmtId="165" fontId="5" fillId="0" borderId="0" pivotButton="0" quotePrefix="0" xfId="1"/>
    <xf numFmtId="168" fontId="2" fillId="0" borderId="0" pivotButton="0" quotePrefix="0" xfId="2"/>
    <xf numFmtId="168" fontId="3" fillId="0" borderId="0" pivotButton="0" quotePrefix="0" xfId="2"/>
    <xf numFmtId="168" fontId="5" fillId="0" borderId="0" pivotButton="0" quotePrefix="0" xfId="2"/>
    <xf numFmtId="0" fontId="7" fillId="0" borderId="0" pivotButton="0" quotePrefix="0" xfId="0"/>
    <xf numFmtId="0" fontId="8" fillId="0" borderId="0" pivotButton="0" quotePrefix="0" xfId="0"/>
    <xf numFmtId="164" fontId="8" fillId="0" borderId="0" pivotButton="0" quotePrefix="0" xfId="1"/>
    <xf numFmtId="168" fontId="8" fillId="0" borderId="0" pivotButton="0" quotePrefix="0" xfId="2"/>
    <xf numFmtId="164" fontId="7" fillId="0" borderId="0" pivotButton="0" quotePrefix="0" xfId="1"/>
    <xf numFmtId="0" fontId="7" fillId="0" borderId="0" applyAlignment="1" pivotButton="0" quotePrefix="0" xfId="0">
      <alignment horizontal="center" vertical="center"/>
    </xf>
    <xf numFmtId="2" fontId="7" fillId="0" borderId="0" pivotButton="0" quotePrefix="0" xfId="0"/>
    <xf numFmtId="168" fontId="10" fillId="0" borderId="0" pivotButton="0" quotePrefix="0" xfId="2"/>
    <xf numFmtId="164" fontId="10" fillId="0" borderId="0" pivotButton="0" quotePrefix="0" xfId="1"/>
    <xf numFmtId="0" fontId="10" fillId="0" borderId="0" pivotButton="0" quotePrefix="0" xfId="0"/>
    <xf numFmtId="43" fontId="10" fillId="0" borderId="0" pivotButton="0" quotePrefix="0" xfId="0"/>
    <xf numFmtId="0" fontId="10" fillId="0" borderId="0" applyAlignment="1" pivotButton="0" quotePrefix="0" xfId="0">
      <alignment horizontal="center" vertical="center"/>
    </xf>
    <xf numFmtId="2" fontId="10" fillId="0" borderId="0" pivotButton="0" quotePrefix="0" xfId="0"/>
    <xf numFmtId="165" fontId="10" fillId="0" borderId="0" pivotButton="0" quotePrefix="0" xfId="1"/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164" fontId="12" fillId="0" borderId="0" pivotButton="0" quotePrefix="0" xfId="1"/>
    <xf numFmtId="168" fontId="12" fillId="0" borderId="0" pivotButton="0" quotePrefix="0" xfId="2"/>
    <xf numFmtId="166" fontId="12" fillId="0" borderId="0" pivotButton="0" quotePrefix="0" xfId="1"/>
    <xf numFmtId="167" fontId="12" fillId="0" borderId="0" pivotButton="0" quotePrefix="0" xfId="0"/>
    <xf numFmtId="165" fontId="12" fillId="0" borderId="0" pivotButton="0" quotePrefix="0" xfId="1"/>
    <xf numFmtId="166" fontId="10" fillId="0" borderId="0" pivotButton="0" quotePrefix="0" xfId="1"/>
    <xf numFmtId="167" fontId="10" fillId="0" borderId="0" pivotButton="0" quotePrefix="0" xfId="0"/>
    <xf numFmtId="0" fontId="10" fillId="0" borderId="1" pivotButton="0" quotePrefix="0" xfId="0"/>
    <xf numFmtId="164" fontId="10" fillId="0" borderId="1" pivotButton="0" quotePrefix="0" xfId="1"/>
    <xf numFmtId="0" fontId="10" fillId="0" borderId="1" applyAlignment="1" pivotButton="0" quotePrefix="0" xfId="0">
      <alignment wrapText="1"/>
    </xf>
    <xf numFmtId="0" fontId="10" fillId="0" borderId="1" applyAlignment="1" pivotButton="0" quotePrefix="0" xfId="0">
      <alignment vertical="top" wrapText="1"/>
    </xf>
    <xf numFmtId="0" fontId="10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/>
    </xf>
    <xf numFmtId="0" fontId="14" fillId="0" borderId="1" pivotButton="0" quotePrefix="0" xfId="0"/>
    <xf numFmtId="0" fontId="13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wrapText="1"/>
    </xf>
    <xf numFmtId="0" fontId="14" fillId="0" borderId="1" applyAlignment="1" pivotButton="0" quotePrefix="0" xfId="0">
      <alignment wrapText="1"/>
    </xf>
    <xf numFmtId="168" fontId="14" fillId="0" borderId="1" applyAlignment="1" pivotButton="0" quotePrefix="0" xfId="2">
      <alignment horizontal="center"/>
    </xf>
    <xf numFmtId="0" fontId="20" fillId="0" borderId="0" pivotButton="0" quotePrefix="0" xfId="0"/>
    <xf numFmtId="164" fontId="19" fillId="0" borderId="0" pivotButton="0" quotePrefix="0" xfId="1"/>
    <xf numFmtId="0" fontId="25" fillId="0" borderId="1" applyAlignment="1" pivotButton="0" quotePrefix="0" xfId="0">
      <alignment wrapText="1"/>
    </xf>
    <xf numFmtId="0" fontId="26" fillId="0" borderId="1" applyAlignment="1" pivotButton="0" quotePrefix="0" xfId="0">
      <alignment wrapText="1"/>
    </xf>
    <xf numFmtId="164" fontId="25" fillId="0" borderId="1" applyAlignment="1" pivotButton="0" quotePrefix="0" xfId="1">
      <alignment horizontal="center" wrapText="1"/>
    </xf>
    <xf numFmtId="168" fontId="25" fillId="0" borderId="1" applyAlignment="1" pivotButton="0" quotePrefix="0" xfId="2">
      <alignment horizontal="center" wrapText="1"/>
    </xf>
    <xf numFmtId="0" fontId="27" fillId="0" borderId="1" applyAlignment="1" pivotButton="0" quotePrefix="0" xfId="0">
      <alignment horizontal="center" wrapText="1"/>
    </xf>
    <xf numFmtId="0" fontId="25" fillId="0" borderId="1" applyAlignment="1" pivotButton="0" quotePrefix="0" xfId="0">
      <alignment horizontal="center" wrapText="1"/>
    </xf>
    <xf numFmtId="2" fontId="25" fillId="0" borderId="1" applyAlignment="1" pivotButton="0" quotePrefix="0" xfId="0">
      <alignment horizontal="center" wrapText="1"/>
    </xf>
    <xf numFmtId="0" fontId="26" fillId="0" borderId="0" applyAlignment="1" pivotButton="0" quotePrefix="0" xfId="0">
      <alignment horizontal="right"/>
    </xf>
    <xf numFmtId="15" fontId="26" fillId="0" borderId="1" pivotButton="0" quotePrefix="0" xfId="0"/>
    <xf numFmtId="164" fontId="26" fillId="0" borderId="1" pivotButton="0" quotePrefix="0" xfId="1"/>
    <xf numFmtId="168" fontId="26" fillId="0" borderId="1" pivotButton="0" quotePrefix="0" xfId="2"/>
    <xf numFmtId="169" fontId="26" fillId="0" borderId="1" pivotButton="0" quotePrefix="0" xfId="1"/>
    <xf numFmtId="169" fontId="21" fillId="0" borderId="1" pivotButton="0" quotePrefix="0" xfId="1"/>
    <xf numFmtId="170" fontId="26" fillId="0" borderId="1" pivotButton="0" quotePrefix="0" xfId="2"/>
    <xf numFmtId="9" fontId="26" fillId="0" borderId="1" pivotButton="0" quotePrefix="0" xfId="2"/>
    <xf numFmtId="171" fontId="26" fillId="0" borderId="1" pivotButton="0" quotePrefix="0" xfId="0"/>
    <xf numFmtId="0" fontId="26" fillId="0" borderId="1" pivotButton="0" quotePrefix="0" xfId="0"/>
    <xf numFmtId="171" fontId="26" fillId="0" borderId="1" pivotButton="0" quotePrefix="0" xfId="3"/>
    <xf numFmtId="1" fontId="26" fillId="0" borderId="1" pivotButton="0" quotePrefix="0" xfId="0"/>
    <xf numFmtId="168" fontId="17" fillId="0" borderId="1" pivotButton="0" quotePrefix="0" xfId="2"/>
    <xf numFmtId="169" fontId="22" fillId="0" borderId="1" pivotButton="0" quotePrefix="0" xfId="1"/>
    <xf numFmtId="169" fontId="23" fillId="0" borderId="1" pivotButton="0" quotePrefix="0" xfId="1"/>
    <xf numFmtId="170" fontId="21" fillId="0" borderId="1" pivotButton="0" quotePrefix="0" xfId="2"/>
    <xf numFmtId="0" fontId="24" fillId="0" borderId="1" pivotButton="0" quotePrefix="0" xfId="0"/>
    <xf numFmtId="1" fontId="18" fillId="0" borderId="1" pivotButton="0" quotePrefix="0" xfId="0"/>
    <xf numFmtId="172" fontId="26" fillId="0" borderId="1" pivotButton="0" quotePrefix="0" xfId="0"/>
    <xf numFmtId="2" fontId="26" fillId="0" borderId="1" pivotButton="0" quotePrefix="0" xfId="0"/>
    <xf numFmtId="0" fontId="12" fillId="0" borderId="1" applyAlignment="1" pivotButton="0" quotePrefix="0" xfId="0">
      <alignment horizontal="center" wrapText="1"/>
    </xf>
    <xf numFmtId="0" fontId="10" fillId="0" borderId="1" applyAlignment="1" pivotButton="0" quotePrefix="0" xfId="0">
      <alignment horizontal="center" wrapText="1"/>
    </xf>
    <xf numFmtId="0" fontId="13" fillId="0" borderId="1" applyAlignment="1" pivotButton="0" quotePrefix="0" xfId="0">
      <alignment horizontal="center" wrapText="1"/>
    </xf>
    <xf numFmtId="15" fontId="10" fillId="0" borderId="1" pivotButton="0" quotePrefix="0" xfId="0"/>
    <xf numFmtId="164" fontId="10" fillId="0" borderId="1" pivotButton="0" quotePrefix="0" xfId="1"/>
    <xf numFmtId="168" fontId="10" fillId="0" borderId="1" pivotButton="0" quotePrefix="0" xfId="2"/>
    <xf numFmtId="173" fontId="10" fillId="0" borderId="1" pivotButton="0" quotePrefix="0" xfId="1"/>
    <xf numFmtId="174" fontId="10" fillId="0" borderId="1" pivotButton="0" quotePrefix="0" xfId="2"/>
    <xf numFmtId="9" fontId="10" fillId="0" borderId="1" pivotButton="0" quotePrefix="0" xfId="2"/>
    <xf numFmtId="171" fontId="10" fillId="0" borderId="1" pivotButton="0" quotePrefix="0" xfId="0"/>
    <xf numFmtId="0" fontId="10" fillId="0" borderId="1" pivotButton="0" quotePrefix="0" xfId="0"/>
    <xf numFmtId="171" fontId="10" fillId="0" borderId="1" pivotButton="0" quotePrefix="0" xfId="3"/>
    <xf numFmtId="1" fontId="10" fillId="0" borderId="1" pivotButton="0" quotePrefix="0" xfId="0"/>
    <xf numFmtId="172" fontId="10" fillId="0" borderId="1" pivotButton="0" quotePrefix="0" xfId="0"/>
    <xf numFmtId="2" fontId="10" fillId="0" borderId="1" pivotButton="0" quotePrefix="0" xfId="0"/>
    <xf numFmtId="2" fontId="13" fillId="0" borderId="1" applyAlignment="1" pivotButton="0" quotePrefix="0" xfId="0">
      <alignment horizontal="center" wrapText="1"/>
    </xf>
    <xf numFmtId="0" fontId="30" fillId="2" borderId="0" pivotButton="0" quotePrefix="0" xfId="0"/>
    <xf numFmtId="0" fontId="30" fillId="2" borderId="0" applyAlignment="1" pivotButton="0" quotePrefix="0" xfId="0">
      <alignment horizontal="center"/>
    </xf>
    <xf numFmtId="0" fontId="30" fillId="2" borderId="2" applyAlignment="1" pivotButton="0" quotePrefix="0" xfId="0">
      <alignment horizontal="center" wrapText="1"/>
    </xf>
    <xf numFmtId="0" fontId="30" fillId="2" borderId="2" pivotButton="0" quotePrefix="0" xfId="0"/>
    <xf numFmtId="0" fontId="30" fillId="2" borderId="0" applyAlignment="1" pivotButton="0" quotePrefix="0" xfId="0">
      <alignment horizontal="center" wrapText="1"/>
    </xf>
    <xf numFmtId="0" fontId="30" fillId="0" borderId="0" pivotButton="0" quotePrefix="0" xfId="0"/>
    <xf numFmtId="0" fontId="31" fillId="3" borderId="1" applyAlignment="1" pivotButton="0" quotePrefix="0" xfId="0">
      <alignment horizontal="center" vertical="top" wrapText="1"/>
    </xf>
    <xf numFmtId="0" fontId="32" fillId="0" borderId="0" pivotButton="0" quotePrefix="0" xfId="0"/>
    <xf numFmtId="0" fontId="31" fillId="3" borderId="1" applyAlignment="1" pivotButton="0" quotePrefix="0" xfId="0">
      <alignment horizontal="left" vertical="top" wrapText="1"/>
    </xf>
    <xf numFmtId="0" fontId="31" fillId="3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/>
    </xf>
    <xf numFmtId="14" fontId="30" fillId="0" borderId="1" applyAlignment="1" pivotButton="0" quotePrefix="0" xfId="0">
      <alignment horizontal="center"/>
    </xf>
    <xf numFmtId="0" fontId="30" fillId="0" borderId="1" applyAlignment="1" pivotButton="0" quotePrefix="0" xfId="0">
      <alignment horizontal="left"/>
    </xf>
    <xf numFmtId="0" fontId="30" fillId="0" borderId="1" applyAlignment="1" pivotButton="0" quotePrefix="0" xfId="0">
      <alignment horizontal="left" wrapText="1"/>
    </xf>
    <xf numFmtId="0" fontId="31" fillId="3" borderId="3" applyAlignment="1" pivotButton="0" quotePrefix="0" xfId="0">
      <alignment horizontal="center" vertical="top" wrapText="1"/>
    </xf>
    <xf numFmtId="14" fontId="30" fillId="0" borderId="6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14" fontId="30" fillId="0" borderId="0" applyAlignment="1" pivotButton="0" quotePrefix="0" xfId="0">
      <alignment horizontal="center"/>
    </xf>
    <xf numFmtId="175" fontId="26" fillId="0" borderId="1" pivotButton="0" quotePrefix="0" xfId="2"/>
    <xf numFmtId="0" fontId="30" fillId="0" borderId="3" applyAlignment="1" pivotButton="0" quotePrefix="0" xfId="0">
      <alignment horizontal="left" indent="1"/>
    </xf>
    <xf numFmtId="0" fontId="30" fillId="0" borderId="4" applyAlignment="1" pivotButton="0" quotePrefix="0" xfId="0">
      <alignment horizontal="left" indent="1"/>
    </xf>
    <xf numFmtId="0" fontId="30" fillId="0" borderId="5" applyAlignment="1" pivotButton="0" quotePrefix="0" xfId="0">
      <alignment horizontal="left" indent="1"/>
    </xf>
    <xf numFmtId="0" fontId="30" fillId="0" borderId="3" applyAlignment="1" pivotButton="0" quotePrefix="0" xfId="0">
      <alignment horizontal="left" wrapText="1" indent="1"/>
    </xf>
    <xf numFmtId="0" fontId="31" fillId="3" borderId="3" applyAlignment="1" pivotButton="0" quotePrefix="0" xfId="0">
      <alignment horizontal="center" vertical="top" wrapText="1"/>
    </xf>
    <xf numFmtId="0" fontId="31" fillId="3" borderId="4" applyAlignment="1" pivotButton="0" quotePrefix="0" xfId="0">
      <alignment horizontal="center" vertical="top" wrapText="1"/>
    </xf>
    <xf numFmtId="0" fontId="31" fillId="3" borderId="5" applyAlignment="1" pivotButton="0" quotePrefix="0" xfId="0">
      <alignment horizontal="center" vertical="top" wrapText="1"/>
    </xf>
    <xf numFmtId="0" fontId="30" fillId="0" borderId="3" applyAlignment="1" pivotButton="0" quotePrefix="0" xfId="0">
      <alignment horizontal="left" indent="1"/>
    </xf>
    <xf numFmtId="0" fontId="30" fillId="0" borderId="4" applyAlignment="1" pivotButton="0" quotePrefix="0" xfId="0">
      <alignment horizontal="left" indent="1"/>
    </xf>
    <xf numFmtId="0" fontId="30" fillId="0" borderId="5" applyAlignment="1" pivotButton="0" quotePrefix="0" xfId="0">
      <alignment horizontal="left" indent="1"/>
    </xf>
    <xf numFmtId="0" fontId="31" fillId="3" borderId="4" applyAlignment="1" pivotButton="0" quotePrefix="0" xfId="0">
      <alignment horizontal="center" vertical="center" wrapText="1"/>
    </xf>
    <xf numFmtId="0" fontId="31" fillId="3" borderId="5" applyAlignment="1" pivotButton="0" quotePrefix="0" xfId="0">
      <alignment horizontal="center" vertical="center" wrapText="1"/>
    </xf>
    <xf numFmtId="0" fontId="30" fillId="0" borderId="7" applyAlignment="1" pivotButton="0" quotePrefix="0" xfId="0">
      <alignment horizontal="left" indent="1"/>
    </xf>
    <xf numFmtId="0" fontId="30" fillId="0" borderId="8" applyAlignment="1" pivotButton="0" quotePrefix="0" xfId="0">
      <alignment horizontal="left" indent="1"/>
    </xf>
    <xf numFmtId="0" fontId="30" fillId="0" borderId="9" applyAlignment="1" pivotButton="0" quotePrefix="0" xfId="0">
      <alignment horizontal="left" indent="1"/>
    </xf>
    <xf numFmtId="0" fontId="30" fillId="0" borderId="1" applyAlignment="1" pivotButton="0" quotePrefix="0" xfId="0">
      <alignment horizontal="left" indent="1"/>
    </xf>
    <xf numFmtId="0" fontId="0" fillId="0" borderId="4" pivotButton="0" quotePrefix="0" xfId="0"/>
    <xf numFmtId="0" fontId="0" fillId="0" borderId="5" pivotButton="0" quotePrefix="0" xfId="0"/>
    <xf numFmtId="0" fontId="30" fillId="0" borderId="1" applyAlignment="1" pivotButton="0" quotePrefix="0" xfId="0">
      <alignment horizontal="left" wrapText="1" indent="1"/>
    </xf>
    <xf numFmtId="0" fontId="30" fillId="0" borderId="6" applyAlignment="1" pivotButton="0" quotePrefix="0" xfId="0">
      <alignment horizontal="left" indent="1"/>
    </xf>
    <xf numFmtId="0" fontId="0" fillId="0" borderId="8" pivotButton="0" quotePrefix="0" xfId="0"/>
    <xf numFmtId="0" fontId="0" fillId="0" borderId="9" pivotButton="0" quotePrefix="0" xfId="0"/>
    <xf numFmtId="168" fontId="10" fillId="0" borderId="0" pivotButton="0" quotePrefix="0" xfId="2"/>
    <xf numFmtId="168" fontId="8" fillId="0" borderId="0" pivotButton="0" quotePrefix="0" xfId="2"/>
    <xf numFmtId="165" fontId="10" fillId="0" borderId="0" pivotButton="0" quotePrefix="0" xfId="1"/>
    <xf numFmtId="168" fontId="14" fillId="0" borderId="1" applyAlignment="1" pivotButton="0" quotePrefix="0" xfId="2">
      <alignment horizontal="center"/>
    </xf>
    <xf numFmtId="168" fontId="25" fillId="0" borderId="1" applyAlignment="1" pivotButton="0" quotePrefix="0" xfId="2">
      <alignment horizontal="center" wrapText="1"/>
    </xf>
    <xf numFmtId="168" fontId="26" fillId="0" borderId="1" pivotButton="0" quotePrefix="0" xfId="2"/>
    <xf numFmtId="169" fontId="26" fillId="0" borderId="1" pivotButton="0" quotePrefix="0" xfId="1"/>
    <xf numFmtId="169" fontId="21" fillId="0" borderId="1" pivotButton="0" quotePrefix="0" xfId="1"/>
    <xf numFmtId="170" fontId="26" fillId="0" borderId="1" pivotButton="0" quotePrefix="0" xfId="2"/>
    <xf numFmtId="175" fontId="26" fillId="0" borderId="1" pivotButton="0" quotePrefix="0" xfId="2"/>
    <xf numFmtId="171" fontId="26" fillId="0" borderId="1" pivotButton="0" quotePrefix="0" xfId="0"/>
    <xf numFmtId="171" fontId="26" fillId="0" borderId="1" pivotButton="0" quotePrefix="0" xfId="3"/>
    <xf numFmtId="168" fontId="17" fillId="0" borderId="1" pivotButton="0" quotePrefix="0" xfId="2"/>
    <xf numFmtId="169" fontId="22" fillId="0" borderId="1" pivotButton="0" quotePrefix="0" xfId="1"/>
    <xf numFmtId="169" fontId="23" fillId="0" borderId="1" pivotButton="0" quotePrefix="0" xfId="1"/>
    <xf numFmtId="170" fontId="21" fillId="0" borderId="1" pivotButton="0" quotePrefix="0" xfId="2"/>
    <xf numFmtId="172" fontId="26" fillId="0" borderId="1" pivotButton="0" quotePrefix="0" xfId="0"/>
    <xf numFmtId="168" fontId="10" fillId="0" borderId="1" pivotButton="0" quotePrefix="0" xfId="2"/>
    <xf numFmtId="173" fontId="10" fillId="0" borderId="1" pivotButton="0" quotePrefix="0" xfId="1"/>
    <xf numFmtId="174" fontId="10" fillId="0" borderId="1" pivotButton="0" quotePrefix="0" xfId="2"/>
    <xf numFmtId="171" fontId="10" fillId="0" borderId="1" pivotButton="0" quotePrefix="0" xfId="0"/>
    <xf numFmtId="171" fontId="10" fillId="0" borderId="1" pivotButton="0" quotePrefix="0" xfId="3"/>
    <xf numFmtId="168" fontId="12" fillId="0" borderId="0" pivotButton="0" quotePrefix="0" xfId="2"/>
    <xf numFmtId="165" fontId="12" fillId="0" borderId="0" pivotButton="0" quotePrefix="0" xfId="1"/>
    <xf numFmtId="168" fontId="3" fillId="0" borderId="0" pivotButton="0" quotePrefix="0" xfId="2"/>
    <xf numFmtId="168" fontId="2" fillId="0" borderId="0" pivotButton="0" quotePrefix="0" xfId="2"/>
    <xf numFmtId="165" fontId="3" fillId="0" borderId="0" pivotButton="0" quotePrefix="0" xfId="1"/>
    <xf numFmtId="172" fontId="10" fillId="0" borderId="1" pivotButton="0" quotePrefix="0" xfId="0"/>
    <xf numFmtId="168" fontId="5" fillId="0" borderId="0" pivotButton="0" quotePrefix="0" xfId="2"/>
    <xf numFmtId="165" fontId="5" fillId="0" borderId="0" pivotButton="0" quotePrefix="0" xfId="1"/>
  </cellXfs>
  <cellStyles count="4">
    <cellStyle name="Normal" xfId="0" builtinId="0"/>
    <cellStyle name="Comma" xfId="1" builtinId="3"/>
    <cellStyle name="Percent" xfId="2" builtinId="5"/>
    <cellStyle name="Currency" xfId="3" builtinId="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4445000</colOff>
      <row>0</row>
      <rowOff>148166</rowOff>
    </from>
    <to>
      <col>4</col>
      <colOff>5566832</colOff>
      <row>4</row>
      <rowOff>32652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00" y="148166"/>
          <a:ext cx="1090082" cy="6210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33CC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opLeftCell="A7" workbookViewId="0">
      <selection activeCell="C13" sqref="C13:E13"/>
    </sheetView>
  </sheetViews>
  <sheetFormatPr baseColWidth="8" defaultColWidth="9.140625" defaultRowHeight="15"/>
  <cols>
    <col width="1.28515625" customWidth="1" style="106" min="1" max="1"/>
    <col width="23.140625" customWidth="1" style="117" min="2" max="2"/>
    <col width="13.140625" customWidth="1" style="117" min="3" max="3"/>
    <col width="7.85546875" bestFit="1" customWidth="1" style="106" min="4" max="4"/>
    <col width="83.140625" customWidth="1" style="106" min="5" max="5"/>
    <col width="20" customWidth="1" style="106" min="6" max="6"/>
    <col width="21.28515625" customWidth="1" style="106" min="7" max="7"/>
    <col width="9.140625" customWidth="1" style="106" min="8" max="16384"/>
  </cols>
  <sheetData>
    <row r="1" customFormat="1" s="101">
      <c r="B1" s="102" t="n"/>
      <c r="C1" s="102" t="n"/>
      <c r="D1" s="102" t="n"/>
    </row>
    <row r="2" customFormat="1" s="101">
      <c r="B2" s="102" t="n"/>
      <c r="C2" s="102" t="n"/>
      <c r="D2" s="102" t="n"/>
    </row>
    <row r="3" customFormat="1" s="101">
      <c r="B3" s="102" t="n"/>
      <c r="C3" s="102" t="n"/>
      <c r="D3" s="102" t="n"/>
    </row>
    <row r="4" customFormat="1" s="101">
      <c r="B4" s="102" t="n"/>
      <c r="C4" s="102" t="n"/>
      <c r="D4" s="102" t="n"/>
    </row>
    <row r="5" ht="15.75" customFormat="1" customHeight="1" s="104" thickBot="1">
      <c r="A5" s="103" t="n"/>
      <c r="B5" s="103" t="n"/>
      <c r="C5" s="103" t="n"/>
      <c r="D5" s="103" t="n"/>
      <c r="E5" s="103" t="n"/>
      <c r="F5" s="103" t="n"/>
      <c r="G5" s="103" t="n"/>
    </row>
    <row r="6" customFormat="1" s="101">
      <c r="A6" s="105" t="n"/>
      <c r="B6" s="105" t="n"/>
      <c r="C6" s="105" t="n"/>
      <c r="D6" s="105" t="n"/>
    </row>
    <row r="7">
      <c r="B7" s="107" t="inlineStr">
        <is>
          <t>Project</t>
        </is>
      </c>
      <c r="C7" s="135" t="inlineStr">
        <is>
          <t>ARR Module Sample Calculations - Loan IQ</t>
        </is>
      </c>
      <c r="D7" s="136" t="n"/>
      <c r="E7" s="137" t="n"/>
    </row>
    <row r="8">
      <c r="B8" s="107" t="inlineStr">
        <is>
          <t>Calculation Method</t>
        </is>
      </c>
      <c r="C8" s="138" t="inlineStr">
        <is>
          <t xml:space="preserve">Compounded in Arrears </t>
        </is>
      </c>
      <c r="D8" s="136" t="n"/>
      <c r="E8" s="137" t="n"/>
    </row>
    <row r="9">
      <c r="B9" s="108" t="n"/>
    </row>
    <row r="10" ht="15" customHeight="1">
      <c r="B10" s="107" t="inlineStr">
        <is>
          <t>Document Control</t>
        </is>
      </c>
      <c r="C10" s="136" t="n"/>
      <c r="D10" s="136" t="n"/>
      <c r="E10" s="137" t="n"/>
    </row>
    <row r="11">
      <c r="B11" s="109" t="inlineStr">
        <is>
          <t>Software Version</t>
        </is>
      </c>
      <c r="C11" s="135" t="inlineStr">
        <is>
          <t>Loan IQ Version  7.5.1.2</t>
        </is>
      </c>
      <c r="D11" s="136" t="n"/>
      <c r="E11" s="137" t="n"/>
    </row>
    <row r="12">
      <c r="B12" s="109" t="inlineStr">
        <is>
          <t>Use Case Version</t>
        </is>
      </c>
      <c r="C12" s="135" t="inlineStr">
        <is>
          <t>V.1</t>
        </is>
      </c>
      <c r="D12" s="136" t="n"/>
      <c r="E12" s="137" t="n"/>
    </row>
    <row r="13">
      <c r="B13" s="109" t="inlineStr">
        <is>
          <t>Author(s)</t>
        </is>
      </c>
      <c r="C13" s="135" t="inlineStr">
        <is>
          <t>Liza Tam / Joanna Arabska</t>
        </is>
      </c>
      <c r="D13" s="136" t="n"/>
      <c r="E13" s="137" t="n"/>
    </row>
    <row r="14">
      <c r="B14" s="109" t="inlineStr">
        <is>
          <t>Internal Re-viewer(s)</t>
        </is>
      </c>
      <c r="C14" s="135" t="inlineStr">
        <is>
          <t>GS</t>
        </is>
      </c>
      <c r="D14" s="136" t="n"/>
      <c r="E14" s="137" t="n"/>
    </row>
    <row r="15">
      <c r="B15" s="109" t="inlineStr">
        <is>
          <t>Status</t>
        </is>
      </c>
      <c r="C15" s="135" t="inlineStr">
        <is>
          <t>Completed</t>
        </is>
      </c>
      <c r="D15" s="136" t="n"/>
      <c r="E15" s="137" t="n"/>
    </row>
    <row r="17">
      <c r="B17" s="107" t="inlineStr">
        <is>
          <t>Document History</t>
        </is>
      </c>
      <c r="C17" s="136" t="n"/>
      <c r="D17" s="136" t="n"/>
      <c r="E17" s="137" t="n"/>
    </row>
    <row r="18" ht="15" customHeight="1">
      <c r="B18" s="107" t="inlineStr">
        <is>
          <t>Revision by</t>
        </is>
      </c>
      <c r="C18" s="107" t="inlineStr">
        <is>
          <t>Date</t>
        </is>
      </c>
      <c r="D18" s="107" t="inlineStr">
        <is>
          <t>Version</t>
        </is>
      </c>
      <c r="E18" s="110" t="inlineStr">
        <is>
          <t>Description</t>
        </is>
      </c>
    </row>
    <row r="19">
      <c r="B19" s="111" t="n"/>
      <c r="C19" s="112" t="n"/>
      <c r="D19" s="111" t="n"/>
      <c r="E19" s="113" t="n"/>
    </row>
    <row r="20">
      <c r="B20" s="111" t="n"/>
      <c r="C20" s="112" t="n"/>
      <c r="D20" s="111" t="n"/>
      <c r="E20" s="114" t="n"/>
    </row>
    <row r="21">
      <c r="B21" s="111" t="n"/>
      <c r="C21" s="112" t="n"/>
      <c r="D21" s="111" t="n"/>
      <c r="E21" s="114" t="n"/>
    </row>
    <row r="23">
      <c r="B23" s="107" t="inlineStr">
        <is>
          <t>Distribution List</t>
        </is>
      </c>
      <c r="C23" s="136" t="n"/>
      <c r="D23" s="136" t="n"/>
      <c r="E23" s="137" t="n"/>
    </row>
    <row r="24">
      <c r="B24" s="124" t="inlineStr">
        <is>
          <t>Date</t>
        </is>
      </c>
      <c r="C24" s="131" t="inlineStr">
        <is>
          <t>Name</t>
        </is>
      </c>
      <c r="D24" s="136" t="n"/>
      <c r="E24" s="137" t="n"/>
    </row>
    <row r="25" ht="15" customHeight="1">
      <c r="B25" s="116" t="n"/>
      <c r="C25" s="139" t="n"/>
      <c r="D25" s="140" t="n"/>
      <c r="E25" s="141" t="n"/>
    </row>
    <row r="26">
      <c r="B26" s="112" t="n"/>
      <c r="C26" s="135" t="n"/>
      <c r="D26" s="136" t="n"/>
      <c r="E26" s="137" t="n"/>
    </row>
    <row r="27">
      <c r="B27" s="112" t="n"/>
      <c r="C27" s="135" t="n"/>
      <c r="D27" s="136" t="n"/>
      <c r="E27" s="137" t="n"/>
    </row>
    <row r="31">
      <c r="D31" s="118" t="n"/>
    </row>
    <row r="32">
      <c r="D32" s="118" t="n"/>
    </row>
  </sheetData>
  <mergeCells count="14">
    <mergeCell ref="C26:E26"/>
    <mergeCell ref="C27:E27"/>
    <mergeCell ref="C14:E14"/>
    <mergeCell ref="C15:E15"/>
    <mergeCell ref="B17:E17"/>
    <mergeCell ref="B23:E23"/>
    <mergeCell ref="C24:E24"/>
    <mergeCell ref="C25:E25"/>
    <mergeCell ref="C13:E13"/>
    <mergeCell ref="C7:E7"/>
    <mergeCell ref="C8:E8"/>
    <mergeCell ref="B10:E10"/>
    <mergeCell ref="C11:E11"/>
    <mergeCell ref="C12:E12"/>
  </mergeCells>
  <dataValidations count="1">
    <dataValidation sqref="C15:E15" showErrorMessage="1" showInputMessage="1" allowBlank="0" type="list">
      <formula1>"Completed,In-Progress"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22"/>
  <sheetViews>
    <sheetView tabSelected="1" zoomScale="68" zoomScaleNormal="68" workbookViewId="0">
      <selection activeCell="D10" sqref="D10"/>
    </sheetView>
  </sheetViews>
  <sheetFormatPr baseColWidth="8" defaultColWidth="13.85546875" defaultRowHeight="15"/>
  <cols>
    <col width="7.42578125" customWidth="1" style="31" min="1" max="1"/>
    <col width="14.140625" bestFit="1" customWidth="1" style="31" min="2" max="2"/>
    <col width="6.42578125" customWidth="1" style="31" min="3" max="3"/>
    <col width="20.28515625" bestFit="1" customWidth="1" style="30" min="4" max="4"/>
    <col width="10.42578125" customWidth="1" style="142" min="5" max="5"/>
    <col width="19" customWidth="1" style="30" min="6" max="6"/>
    <col width="18.85546875" customWidth="1" style="30" min="7" max="7"/>
    <col width="18.85546875" customWidth="1" style="31" min="8" max="8"/>
    <col width="9.5703125" customWidth="1" style="31" min="9" max="9"/>
    <col width="15.5703125" bestFit="1" customWidth="1" style="31" min="10" max="10"/>
    <col width="29.42578125" customWidth="1" style="31" min="11" max="11"/>
    <col width="16.28515625" customWidth="1" style="31" min="12" max="12"/>
    <col width="23.5703125" customWidth="1" style="33" min="13" max="13"/>
    <col width="16.140625" bestFit="1" customWidth="1" style="31" min="14" max="14"/>
    <col width="10.7109375" customWidth="1" style="31" min="15" max="15"/>
    <col width="13.85546875" customWidth="1" style="31" min="16" max="16384"/>
  </cols>
  <sheetData>
    <row r="1" ht="20.25" customFormat="1" customHeight="1" s="22">
      <c r="A1" s="22" t="inlineStr">
        <is>
          <t xml:space="preserve">SAMPLE CALCULATIONS </t>
        </is>
      </c>
      <c r="C1" s="23" t="n"/>
      <c r="D1" s="24" t="n"/>
      <c r="E1" s="143" t="n"/>
      <c r="F1" s="24" t="n"/>
      <c r="G1" s="26" t="n"/>
      <c r="M1" s="27" t="n"/>
      <c r="P1" s="28" t="n"/>
      <c r="Q1" s="28" t="n"/>
    </row>
    <row r="2" ht="20.25" customHeight="1">
      <c r="A2" s="22" t="inlineStr">
        <is>
          <t>Rate Basis</t>
        </is>
      </c>
      <c r="B2" s="22" t="n"/>
      <c r="C2" s="56" t="n">
        <v>360</v>
      </c>
      <c r="D2" s="57" t="inlineStr">
        <is>
          <t>N</t>
        </is>
      </c>
      <c r="K2" s="32" t="n"/>
      <c r="P2" s="34" t="n"/>
      <c r="Q2" s="34" t="n"/>
    </row>
    <row r="3">
      <c r="F3" s="142" t="n"/>
      <c r="G3" s="144" t="n"/>
    </row>
    <row r="4" ht="77.25" customHeight="1">
      <c r="B4" s="54" t="inlineStr">
        <is>
          <t xml:space="preserve">Compounded in Arrears </t>
        </is>
      </c>
      <c r="C4" s="95" t="n"/>
      <c r="D4" s="89" t="n"/>
      <c r="E4" s="145" t="inlineStr">
        <is>
          <t>ri</t>
        </is>
      </c>
      <c r="F4" s="48" t="inlineStr">
        <is>
          <t>1+ rate ri x days the rage prevails ni / N 360</t>
        </is>
      </c>
      <c r="G4" s="47" t="inlineStr">
        <is>
          <t>Cumulative Rate = Previous Day Cumulative Rate * Current Day Calc Rate</t>
        </is>
      </c>
      <c r="H4" s="52" t="inlineStr">
        <is>
          <t>Cumulative Rate - 1 * N/dcm</t>
        </is>
      </c>
      <c r="I4" s="47" t="n"/>
      <c r="J4" s="47" t="n"/>
      <c r="K4" s="95" t="n"/>
      <c r="L4" s="50" t="inlineStr">
        <is>
          <t>dcm</t>
        </is>
      </c>
      <c r="M4" s="49" t="n"/>
      <c r="N4" s="95" t="n"/>
      <c r="O4" s="51" t="inlineStr">
        <is>
          <t>ni</t>
        </is>
      </c>
    </row>
    <row r="5" ht="162" customHeight="1">
      <c r="B5" s="58" t="inlineStr">
        <is>
          <t>Date</t>
        </is>
      </c>
      <c r="C5" s="59" t="n"/>
      <c r="D5" s="60" t="inlineStr">
        <is>
          <t>Principal</t>
        </is>
      </c>
      <c r="E5" s="146" t="inlineStr">
        <is>
          <t>SOFR 
(Rate Applied)</t>
        </is>
      </c>
      <c r="F5" s="53" t="inlineStr">
        <is>
          <t>Calc Rate*
=1+(O7*E7/$C$2)</t>
        </is>
      </c>
      <c r="G5" s="53" t="inlineStr">
        <is>
          <t>Cumulative Rate**
=G6*F7</t>
        </is>
      </c>
      <c r="H5" s="62" t="inlineStr">
        <is>
          <t>Annualized Compound Rate***
(Calculated Rate)
=(G7-1)*$C$2/L7</t>
        </is>
      </c>
      <c r="I5" s="63" t="inlineStr">
        <is>
          <t>Spread</t>
        </is>
      </c>
      <c r="J5" s="63" t="inlineStr">
        <is>
          <t>Daily Interest for Margin (NOT compounding)</t>
        </is>
      </c>
      <c r="K5" s="63" t="inlineStr">
        <is>
          <t>All in Rate</t>
        </is>
      </c>
      <c r="L5" s="63" t="inlineStr">
        <is>
          <t>Total Compounded No of Days</t>
        </is>
      </c>
      <c r="M5" s="63" t="inlineStr">
        <is>
          <t>Interest Accrued To Date (Cumulative Interest)
=D7*L7*K7/$C$2</t>
        </is>
      </c>
      <c r="N5" s="64" t="inlineStr">
        <is>
          <t>Net Daily Accrual (today's Cumulative interest - yesterday's Cumulative Interest</t>
        </is>
      </c>
      <c r="O5" s="64" t="inlineStr">
        <is>
          <t>Number of Days Rate is Applied</t>
        </is>
      </c>
    </row>
    <row r="6" ht="18" customHeight="1">
      <c r="A6" s="65" t="inlineStr">
        <is>
          <t>Mon</t>
        </is>
      </c>
      <c r="B6" s="66" t="inlineStr">
        <is>
          <t>22-Aug-2016</t>
        </is>
      </c>
      <c r="C6" s="66" t="n"/>
      <c r="D6" s="67" t="inlineStr">
        <is>
          <t>4,235,308.56</t>
        </is>
      </c>
      <c r="E6" s="147" t="inlineStr">
        <is>
          <t>2.078%</t>
        </is>
      </c>
      <c r="F6" s="148">
        <f>1+(O6*E6/$C$2)</f>
        <v/>
      </c>
      <c r="G6" s="149">
        <f>1*F6</f>
        <v/>
      </c>
      <c r="H6" s="150">
        <f>(G6-1)*$C$2/L6</f>
        <v/>
      </c>
      <c r="I6" s="151" t="inlineStr">
        <is>
          <t>2.500000000000%</t>
        </is>
      </c>
      <c r="J6" s="152">
        <f>(D6*I6/$C$2)*O6</f>
        <v/>
      </c>
      <c r="K6" s="150" t="inlineStr">
        <is>
          <t>4.578291316100%</t>
        </is>
      </c>
      <c r="L6" s="74" t="inlineStr">
        <is>
          <t>2</t>
        </is>
      </c>
      <c r="M6" s="153">
        <f>D6*L6*K6/$C$2</f>
        <v/>
      </c>
      <c r="N6" s="153">
        <f>M6</f>
        <v/>
      </c>
      <c r="O6" s="76">
        <f>B7-B6</f>
        <v/>
      </c>
    </row>
    <row r="7" ht="18" customHeight="1">
      <c r="A7" s="65" t="inlineStr">
        <is>
          <t>Tues</t>
        </is>
      </c>
      <c r="B7" s="66" t="inlineStr">
        <is>
          <t>23-Aug-2016</t>
        </is>
      </c>
      <c r="C7" s="66" t="n"/>
      <c r="D7" s="67" t="inlineStr">
        <is>
          <t>4,235,308.56</t>
        </is>
      </c>
      <c r="E7" s="154" t="inlineStr">
        <is>
          <t>2.078%</t>
        </is>
      </c>
      <c r="F7" s="155">
        <f>1+(O7*E7/$C$2)</f>
        <v/>
      </c>
      <c r="G7" s="156">
        <f>G6*F7</f>
        <v/>
      </c>
      <c r="H7" s="150">
        <f>(G7-1)*$C$2/L7</f>
        <v/>
      </c>
      <c r="I7" s="151" t="inlineStr">
        <is>
          <t>2.500000000000%</t>
        </is>
      </c>
      <c r="J7" s="152">
        <f>(D7*I7/$C$2)*O7</f>
        <v/>
      </c>
      <c r="K7" s="157" t="inlineStr">
        <is>
          <t>4.578291316100%</t>
        </is>
      </c>
      <c r="L7" s="81" t="inlineStr">
        <is>
          <t>3</t>
        </is>
      </c>
      <c r="M7" s="153">
        <f>D7*L7*K7/$C$2</f>
        <v/>
      </c>
      <c r="N7" s="153">
        <f>M7-M6</f>
        <v/>
      </c>
      <c r="O7" s="82">
        <f>B8-B7</f>
        <v/>
      </c>
    </row>
    <row r="8" ht="18" customHeight="1">
      <c r="A8" s="65" t="inlineStr">
        <is>
          <t>Wed</t>
        </is>
      </c>
      <c r="B8" s="66" t="inlineStr">
        <is>
          <t>24-Aug-2016</t>
        </is>
      </c>
      <c r="C8" s="66" t="n"/>
      <c r="D8" s="67" t="inlineStr">
        <is>
          <t>4,235,308.56</t>
        </is>
      </c>
      <c r="E8" s="147" t="inlineStr">
        <is>
          <t>2.078%</t>
        </is>
      </c>
      <c r="F8" s="148">
        <f>1+(O8*E8/$C$2)</f>
        <v/>
      </c>
      <c r="G8" s="148">
        <f>G7*F8</f>
        <v/>
      </c>
      <c r="H8" s="150">
        <f>(G8-1)*$C$2/L8</f>
        <v/>
      </c>
      <c r="I8" s="151" t="inlineStr">
        <is>
          <t>2.500000000000%</t>
        </is>
      </c>
      <c r="J8" s="152">
        <f>(D8*I8/$C$2)*O8</f>
        <v/>
      </c>
      <c r="K8" s="150" t="inlineStr">
        <is>
          <t>4.578291316100%</t>
        </is>
      </c>
      <c r="L8" s="74" t="inlineStr">
        <is>
          <t>4</t>
        </is>
      </c>
      <c r="M8" s="153">
        <f>D8*L8*K8/$C$2</f>
        <v/>
      </c>
      <c r="N8" s="153">
        <f>M8-M7</f>
        <v/>
      </c>
      <c r="O8" s="76">
        <f>B9-B8</f>
        <v/>
      </c>
    </row>
    <row r="9" ht="18" customHeight="1">
      <c r="A9" s="65" t="inlineStr">
        <is>
          <t>Thurs</t>
        </is>
      </c>
      <c r="B9" s="66" t="inlineStr">
        <is>
          <t>25-Aug-2016</t>
        </is>
      </c>
      <c r="C9" s="66" t="n"/>
      <c r="D9" s="67" t="inlineStr">
        <is>
          <t>4,235,308.56</t>
        </is>
      </c>
      <c r="E9" s="147" t="inlineStr">
        <is>
          <t>2.078%</t>
        </is>
      </c>
      <c r="F9" s="148">
        <f>1+(O9*E9/$C$2)</f>
        <v/>
      </c>
      <c r="G9" s="148">
        <f>G8*F9</f>
        <v/>
      </c>
      <c r="H9" s="150">
        <f>(G9-1)*$C$2/L9</f>
        <v/>
      </c>
      <c r="I9" s="151" t="inlineStr">
        <is>
          <t>2.500000000000%</t>
        </is>
      </c>
      <c r="J9" s="152">
        <f>(D9*I9/$C$2)*O9</f>
        <v/>
      </c>
      <c r="K9" s="150" t="inlineStr">
        <is>
          <t>4.578291316100%</t>
        </is>
      </c>
      <c r="L9" s="74" t="inlineStr">
        <is>
          <t>7</t>
        </is>
      </c>
      <c r="M9" s="153">
        <f>D9*L9*K9/$C$2</f>
        <v/>
      </c>
      <c r="N9" s="153">
        <f>M9-M8</f>
        <v/>
      </c>
      <c r="O9" s="76">
        <f>B10-B9</f>
        <v/>
      </c>
    </row>
    <row r="10" ht="18" customHeight="1">
      <c r="A10" s="65" t="inlineStr">
        <is>
          <t>Fri</t>
        </is>
      </c>
      <c r="B10" s="66" t="inlineStr">
        <is>
          <t>26-Aug-2016</t>
        </is>
      </c>
      <c r="C10" s="66" t="n"/>
      <c r="D10" s="67" t="inlineStr">
        <is>
          <t>4,235,308.56</t>
        </is>
      </c>
      <c r="E10" s="147" t="inlineStr">
        <is>
          <t>2.981%</t>
        </is>
      </c>
      <c r="F10" s="148">
        <f>1+(O10*E10/$C$2)</f>
        <v/>
      </c>
      <c r="G10" s="148">
        <f>G9*F10</f>
        <v/>
      </c>
      <c r="H10" s="150">
        <f>(G10-1)*$C$2/L10</f>
        <v/>
      </c>
      <c r="I10" s="151" t="inlineStr">
        <is>
          <t>2.500000000000%</t>
        </is>
      </c>
      <c r="J10" s="152">
        <f>(D10*I10/$C$2)*O10</f>
        <v/>
      </c>
      <c r="K10" s="150" t="inlineStr">
        <is>
          <t>5.244949279500%</t>
        </is>
      </c>
      <c r="L10" s="74" t="inlineStr">
        <is>
          <t>7</t>
        </is>
      </c>
      <c r="M10" s="153">
        <f>D10*L10*K10/$C$2</f>
        <v/>
      </c>
      <c r="N10" s="153">
        <f>M10-M9</f>
        <v/>
      </c>
      <c r="O10" s="76">
        <f>B13-B10</f>
        <v/>
      </c>
    </row>
    <row r="11" ht="18" customHeight="1">
      <c r="A11" s="65" t="inlineStr">
        <is>
          <t>Sat</t>
        </is>
      </c>
      <c r="B11" s="66" t="inlineStr">
        <is>
          <t>27-Aug-2016</t>
        </is>
      </c>
      <c r="C11" s="66" t="n"/>
      <c r="D11" s="67" t="n">
        <v>5000000</v>
      </c>
      <c r="E11" s="147" t="n"/>
      <c r="F11" s="158" t="n"/>
      <c r="G11" s="158" t="n"/>
      <c r="H11" s="158" t="n"/>
      <c r="I11" s="74" t="n"/>
      <c r="J11" s="152" t="n"/>
      <c r="K11" s="74" t="n"/>
      <c r="L11" s="74" t="n"/>
      <c r="M11" s="153" t="n"/>
      <c r="N11" s="153" t="n"/>
      <c r="O11" s="84" t="n"/>
    </row>
    <row r="12" ht="18" customHeight="1">
      <c r="A12" s="65" t="inlineStr">
        <is>
          <t>Sun</t>
        </is>
      </c>
      <c r="B12" s="66" t="inlineStr">
        <is>
          <t>28-Aug-2016</t>
        </is>
      </c>
      <c r="C12" s="66" t="n"/>
      <c r="D12" s="67" t="n">
        <v>5000000</v>
      </c>
      <c r="E12" s="147" t="n"/>
      <c r="F12" s="158" t="n"/>
      <c r="G12" s="158" t="n"/>
      <c r="H12" s="158" t="n"/>
      <c r="I12" s="74" t="n"/>
      <c r="J12" s="152" t="n"/>
      <c r="K12" s="74" t="n"/>
      <c r="L12" s="74" t="n"/>
      <c r="M12" s="153" t="n"/>
      <c r="N12" s="153" t="n"/>
      <c r="O12" s="84" t="n"/>
    </row>
    <row r="13" ht="18" customHeight="1">
      <c r="A13" s="65" t="inlineStr">
        <is>
          <t>Mon</t>
        </is>
      </c>
      <c r="B13" s="66" t="inlineStr">
        <is>
          <t>29-Aug-2016</t>
        </is>
      </c>
      <c r="C13" s="88" t="n"/>
      <c r="D13" s="67" t="n">
        <v>5000000</v>
      </c>
      <c r="E13" s="147" t="n">
        <v>0.0211</v>
      </c>
      <c r="F13" s="148">
        <f>1+(O13*E13/$C$2)</f>
        <v/>
      </c>
      <c r="G13" s="148">
        <f>G10*F13</f>
        <v/>
      </c>
      <c r="H13" s="150">
        <f>(G13-1)*$C$2/L13</f>
        <v/>
      </c>
      <c r="I13" s="72" t="n">
        <v>0</v>
      </c>
      <c r="J13" s="152">
        <f>(D13*I13/$C$2)*O13</f>
        <v/>
      </c>
      <c r="K13" s="150">
        <f>H13+I13</f>
        <v/>
      </c>
      <c r="L13" s="74">
        <f>B14-$B$6</f>
        <v/>
      </c>
      <c r="M13" s="153">
        <f>D13*L13*K13/$C$2</f>
        <v/>
      </c>
      <c r="N13" s="153">
        <f>M13-M10</f>
        <v/>
      </c>
      <c r="O13" s="76">
        <f>B14-B13</f>
        <v/>
      </c>
    </row>
    <row r="14" ht="18" customHeight="1">
      <c r="A14" s="65" t="inlineStr">
        <is>
          <t>Tues</t>
        </is>
      </c>
      <c r="B14" s="66" t="inlineStr">
        <is>
          <t>30-Aug-2016</t>
        </is>
      </c>
      <c r="C14" s="88" t="n"/>
      <c r="D14" s="67" t="n">
        <v>5000000</v>
      </c>
      <c r="E14" s="147" t="n">
        <v>0.0213</v>
      </c>
      <c r="F14" s="148">
        <f>1+(O14*E14/$C$2)</f>
        <v/>
      </c>
      <c r="G14" s="148">
        <f>G13*F14</f>
        <v/>
      </c>
      <c r="H14" s="150">
        <f>(G14-1)*$C$2/L14</f>
        <v/>
      </c>
      <c r="I14" s="72" t="n">
        <v>0</v>
      </c>
      <c r="J14" s="152">
        <f>(D14*I14/$C$2)*O14</f>
        <v/>
      </c>
      <c r="K14" s="150">
        <f>H14+I14</f>
        <v/>
      </c>
      <c r="L14" s="74">
        <f>B15-$B$6</f>
        <v/>
      </c>
      <c r="M14" s="153">
        <f>D14*L14*K14/$C$2</f>
        <v/>
      </c>
      <c r="N14" s="153">
        <f>M14-M13</f>
        <v/>
      </c>
      <c r="O14" s="76">
        <f>B15-B14</f>
        <v/>
      </c>
    </row>
    <row r="15" ht="18" customHeight="1">
      <c r="A15" s="65" t="inlineStr">
        <is>
          <t>Wed</t>
        </is>
      </c>
      <c r="B15" s="66" t="inlineStr">
        <is>
          <t>31-Aug-2016</t>
        </is>
      </c>
      <c r="C15" s="88" t="n"/>
      <c r="D15" s="67" t="n">
        <v>5000000</v>
      </c>
      <c r="E15" s="147" t="n">
        <v>0.021</v>
      </c>
      <c r="F15" s="148">
        <f>1+(O15*E15/$C$2)</f>
        <v/>
      </c>
      <c r="G15" s="148">
        <f>G14*F15</f>
        <v/>
      </c>
      <c r="H15" s="150">
        <f>(G15-1)*$C$2/L15</f>
        <v/>
      </c>
      <c r="I15" s="72" t="n">
        <v>0</v>
      </c>
      <c r="J15" s="152">
        <f>(D15*I15/$C$2)*O15</f>
        <v/>
      </c>
      <c r="K15" s="150">
        <f>H15+I15</f>
        <v/>
      </c>
      <c r="L15" s="74">
        <f>B16-$B$6</f>
        <v/>
      </c>
      <c r="M15" s="153">
        <f>D15*L15*K15/$C$2</f>
        <v/>
      </c>
      <c r="N15" s="153">
        <f>M15-M14</f>
        <v/>
      </c>
      <c r="O15" s="76">
        <f>B16-B15</f>
        <v/>
      </c>
    </row>
    <row r="16" ht="18" customHeight="1">
      <c r="A16" s="65" t="inlineStr">
        <is>
          <t>Thurs</t>
        </is>
      </c>
      <c r="B16" s="66" t="inlineStr">
        <is>
          <t>01-Sep-2016</t>
        </is>
      </c>
      <c r="C16" s="95" t="n"/>
      <c r="D16" s="67" t="n">
        <v>5000000</v>
      </c>
      <c r="E16" s="147" t="n">
        <v>0.0209</v>
      </c>
      <c r="F16" s="148">
        <f>1+(O16*E16/$C$2)</f>
        <v/>
      </c>
      <c r="G16" s="148">
        <f>G15*F16</f>
        <v/>
      </c>
      <c r="H16" s="150">
        <f>(G16-1)*$C$2/L16</f>
        <v/>
      </c>
      <c r="I16" s="72" t="n">
        <v>0</v>
      </c>
      <c r="J16" s="152">
        <f>(D16*I16/$C$2)*O16</f>
        <v/>
      </c>
      <c r="K16" s="150">
        <f>H16+I16</f>
        <v/>
      </c>
      <c r="L16" s="74">
        <f>B17-$B$6</f>
        <v/>
      </c>
      <c r="M16" s="153">
        <f>D16*L16*K16/$C$2</f>
        <v/>
      </c>
      <c r="N16" s="153">
        <f>M16-M14</f>
        <v/>
      </c>
      <c r="O16" s="76">
        <f>B17-B16</f>
        <v/>
      </c>
    </row>
    <row r="17" ht="18" customHeight="1">
      <c r="A17" s="65" t="inlineStr">
        <is>
          <t>Fri</t>
        </is>
      </c>
      <c r="B17" s="66" t="inlineStr">
        <is>
          <t>02-Sep-2016</t>
        </is>
      </c>
      <c r="C17" s="95" t="n"/>
      <c r="D17" s="67" t="n">
        <v>5000000</v>
      </c>
      <c r="E17" s="159" t="n"/>
      <c r="F17" s="160" t="n"/>
      <c r="G17" s="160" t="n"/>
      <c r="H17" s="161" t="n"/>
      <c r="I17" s="93" t="n"/>
      <c r="J17" s="162" t="n"/>
      <c r="K17" s="161" t="n"/>
      <c r="L17" s="95" t="n"/>
      <c r="M17" s="163" t="n"/>
      <c r="N17" s="163" t="n"/>
      <c r="O17" s="97" t="n"/>
    </row>
    <row r="18">
      <c r="F18" s="31" t="n"/>
      <c r="H18" s="36" t="n"/>
      <c r="M18" s="31" t="n"/>
    </row>
    <row r="19" ht="15.75" customHeight="1">
      <c r="B19" s="37" t="inlineStr">
        <is>
          <t>* Calc Rate = 1 + (Number of Interest Days ri * SOFR ni / Rate Basis N)</t>
        </is>
      </c>
      <c r="C19" s="37" t="n"/>
      <c r="D19" s="38" t="n"/>
      <c r="E19" s="164" t="n"/>
      <c r="F19" s="38" t="n"/>
      <c r="G19" s="31" t="n"/>
      <c r="H19" s="37" t="n"/>
    </row>
    <row r="20" ht="15.75" customHeight="1">
      <c r="B20" s="37" t="inlineStr">
        <is>
          <t>** Cumulative Rate = Previous Day Cumulative Rate * Current Day Calc Rate</t>
        </is>
      </c>
      <c r="C20" s="37" t="n"/>
      <c r="D20" s="38" t="n"/>
      <c r="E20" s="164" t="n"/>
      <c r="F20" s="38" t="n"/>
      <c r="G20" s="40" t="n"/>
      <c r="H20" s="41" t="n"/>
      <c r="P20" s="32" t="n"/>
    </row>
    <row r="21" ht="15.75" customHeight="1">
      <c r="B21" s="37" t="inlineStr">
        <is>
          <t>*** Annualized Compound Rate = (Current Day Cumulative Rate -1) * Rate Basis N / Total Compounded No of Days dcm</t>
        </is>
      </c>
      <c r="C21" s="37" t="n"/>
      <c r="D21" s="38" t="n"/>
      <c r="E21" s="164" t="n"/>
      <c r="F21" s="165" t="n"/>
      <c r="G21" s="40" t="n"/>
      <c r="H21" s="41" t="n"/>
      <c r="K21" s="31" t="inlineStr">
        <is>
          <t>NB: dcm for the whole period is 7 Days = 19 to 25 August</t>
        </is>
      </c>
    </row>
    <row r="22">
      <c r="G22" s="43" t="n"/>
      <c r="H22" s="44" t="n"/>
    </row>
  </sheetData>
  <pageMargins left="0.7" right="0.7" top="0.75" bottom="0.75" header="0.3" footer="0.3"/>
  <pageSetup orientation="portrait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9"/>
  <sheetViews>
    <sheetView zoomScale="78" zoomScaleNormal="78" workbookViewId="0">
      <selection activeCell="D35" sqref="D35"/>
    </sheetView>
  </sheetViews>
  <sheetFormatPr baseColWidth="8" defaultColWidth="13.85546875" defaultRowHeight="19.5"/>
  <cols>
    <col width="8.140625" customWidth="1" style="3" min="1" max="1"/>
    <col width="14" bestFit="1" customWidth="1" style="3" min="2" max="2"/>
    <col width="17.5703125" bestFit="1" customWidth="1" style="3" min="3" max="3"/>
    <col width="17.85546875" bestFit="1" customWidth="1" style="4" min="4" max="4"/>
    <col width="17.85546875" bestFit="1" customWidth="1" style="166" min="5" max="5"/>
    <col width="16" customWidth="1" style="4" min="6" max="6"/>
    <col width="16.42578125" bestFit="1" customWidth="1" style="4" min="7" max="7"/>
    <col width="24.85546875" customWidth="1" style="3" min="8" max="8"/>
    <col width="12.85546875" customWidth="1" style="3" min="9" max="9"/>
    <col width="15.42578125" customWidth="1" style="3" min="10" max="10"/>
    <col width="24.42578125" customWidth="1" style="3" min="11" max="11"/>
    <col width="16" customWidth="1" style="3" min="12" max="12"/>
    <col width="13.85546875" bestFit="1" customWidth="1" style="5" min="13" max="13"/>
    <col width="16" bestFit="1" customWidth="1" style="3" min="14" max="14"/>
    <col width="13.85546875" bestFit="1" customWidth="1" style="3" min="15" max="15"/>
    <col width="13.85546875" customWidth="1" style="3" min="16" max="16384"/>
  </cols>
  <sheetData>
    <row r="1" ht="24.75" customFormat="1" customHeight="1" s="13">
      <c r="A1" s="22" t="inlineStr">
        <is>
          <t>SAMPLE CALCULATIONS - Vary Principal</t>
        </is>
      </c>
      <c r="C1" s="1" t="n"/>
      <c r="D1" s="2" t="n"/>
      <c r="E1" s="167" t="n"/>
      <c r="F1" s="2" t="n"/>
      <c r="G1" s="12" t="n"/>
      <c r="M1" s="14" t="n"/>
      <c r="P1" s="15" t="n"/>
      <c r="Q1" s="15" t="n"/>
    </row>
    <row r="2" ht="21.75" customHeight="1">
      <c r="A2" s="22" t="inlineStr">
        <is>
          <t>Rate Basis</t>
        </is>
      </c>
      <c r="B2" s="22" t="n"/>
      <c r="C2" s="22" t="n">
        <v>360</v>
      </c>
      <c r="D2" s="22" t="n"/>
      <c r="P2" s="6" t="n"/>
      <c r="Q2" s="6" t="n"/>
    </row>
    <row r="3">
      <c r="G3" s="168" t="n"/>
    </row>
    <row r="4">
      <c r="B4" s="51" t="inlineStr">
        <is>
          <t>Interest Calculation using Compounded in Arrears - WITH INCREASE</t>
        </is>
      </c>
      <c r="F4" s="8" t="n"/>
      <c r="G4" s="8" t="n"/>
      <c r="H4" s="8" t="n"/>
      <c r="I4" s="8" t="n"/>
      <c r="J4" s="8" t="n"/>
    </row>
    <row r="5" ht="81" customHeight="1">
      <c r="B5" s="58" t="inlineStr">
        <is>
          <t>Date</t>
        </is>
      </c>
      <c r="C5" s="58" t="inlineStr">
        <is>
          <t>Principal</t>
        </is>
      </c>
      <c r="D5" s="58" t="inlineStr">
        <is>
          <t>Average Principal</t>
        </is>
      </c>
      <c r="E5" s="58" t="inlineStr">
        <is>
          <t>SOFR 
(Rate Applied)</t>
        </is>
      </c>
      <c r="F5" s="85" t="inlineStr">
        <is>
          <t>Calc Rate**</t>
        </is>
      </c>
      <c r="G5" s="85" t="inlineStr">
        <is>
          <t>Cumulative Rate**</t>
        </is>
      </c>
      <c r="H5" s="85" t="inlineStr">
        <is>
          <t>Annualized Compound Rate**
(Calculated Rate)</t>
        </is>
      </c>
      <c r="I5" s="58" t="inlineStr">
        <is>
          <t>Spread</t>
        </is>
      </c>
      <c r="J5" s="86" t="inlineStr">
        <is>
          <t>Daily Interest for Margin (NOT compounding)</t>
        </is>
      </c>
      <c r="K5" s="86" t="inlineStr">
        <is>
          <t>All in Rate</t>
        </is>
      </c>
      <c r="L5" s="86" t="inlineStr">
        <is>
          <t>Total Compounded No of Days</t>
        </is>
      </c>
      <c r="M5" s="87" t="inlineStr">
        <is>
          <t>Interest Accrued To Date (Cumulative Interest)</t>
        </is>
      </c>
      <c r="N5" s="87" t="inlineStr">
        <is>
          <t>Net Daily Accrual</t>
        </is>
      </c>
      <c r="O5" s="87" t="inlineStr">
        <is>
          <t>Number Days Rate is Applied</t>
        </is>
      </c>
    </row>
    <row r="6">
      <c r="A6" s="36" t="inlineStr">
        <is>
          <t>Mon</t>
        </is>
      </c>
      <c r="B6" s="88" t="n">
        <v>41407</v>
      </c>
      <c r="C6" s="89" t="n">
        <v>200000</v>
      </c>
      <c r="D6" s="89">
        <f>SUM(C6)/L6</f>
        <v/>
      </c>
      <c r="E6" s="159" t="n">
        <v>0.0034</v>
      </c>
      <c r="F6" s="160">
        <f>1+(O6*E6/$C$2)</f>
        <v/>
      </c>
      <c r="G6" s="160">
        <f>1*F6</f>
        <v/>
      </c>
      <c r="H6" s="161">
        <f>(G6-1)*$C$2/L6</f>
        <v/>
      </c>
      <c r="I6" s="93" t="n">
        <v>0</v>
      </c>
      <c r="J6" s="162">
        <f>(D6*I6/$C$2)*O6</f>
        <v/>
      </c>
      <c r="K6" s="161">
        <f>H6+I6</f>
        <v/>
      </c>
      <c r="L6" s="95">
        <f>B7-$B$6</f>
        <v/>
      </c>
      <c r="M6" s="163">
        <f>D6*L6*K6/$C$2</f>
        <v/>
      </c>
      <c r="N6" s="163">
        <f>M6</f>
        <v/>
      </c>
      <c r="O6" s="97">
        <f>B7-B6</f>
        <v/>
      </c>
    </row>
    <row r="7">
      <c r="A7" s="36" t="inlineStr">
        <is>
          <t>Tues</t>
        </is>
      </c>
      <c r="B7" s="88" t="n">
        <v>41408</v>
      </c>
      <c r="C7" s="89" t="n">
        <v>535000</v>
      </c>
      <c r="D7" s="89">
        <f>SUM(C6:C7)/L7</f>
        <v/>
      </c>
      <c r="E7" s="159" t="n">
        <v>0.0034</v>
      </c>
      <c r="F7" s="160">
        <f>1+(O7*E7/$C$2)</f>
        <v/>
      </c>
      <c r="G7" s="160">
        <f>G6*F7</f>
        <v/>
      </c>
      <c r="H7" s="161">
        <f>(G7-1)*$C$2/L7</f>
        <v/>
      </c>
      <c r="I7" s="93" t="n">
        <v>0</v>
      </c>
      <c r="J7" s="162">
        <f>(D7*I7/$C$2)*O7</f>
        <v/>
      </c>
      <c r="K7" s="161">
        <f>H7+I7</f>
        <v/>
      </c>
      <c r="L7" s="95">
        <f>B8-$B$6</f>
        <v/>
      </c>
      <c r="M7" s="163">
        <f>D7*L7*K7/$C$2</f>
        <v/>
      </c>
      <c r="N7" s="163">
        <f>M7-M6</f>
        <v/>
      </c>
      <c r="O7" s="97">
        <f>B8-B7</f>
        <v/>
      </c>
    </row>
    <row r="8">
      <c r="A8" s="36" t="inlineStr">
        <is>
          <t>Wed</t>
        </is>
      </c>
      <c r="B8" s="88" t="n">
        <v>41409</v>
      </c>
      <c r="C8" s="89" t="n">
        <v>535000</v>
      </c>
      <c r="D8" s="89">
        <f>SUM(C6:C8)/L8</f>
        <v/>
      </c>
      <c r="E8" s="159" t="n">
        <v>0.0065</v>
      </c>
      <c r="F8" s="160">
        <f>1+(O8*E8/$C$2)</f>
        <v/>
      </c>
      <c r="G8" s="160">
        <f>G7*F8</f>
        <v/>
      </c>
      <c r="H8" s="161">
        <f>(G8-1)*$C$2/L8</f>
        <v/>
      </c>
      <c r="I8" s="93" t="n">
        <v>0</v>
      </c>
      <c r="J8" s="162">
        <f>(D8*I8/$C$2)*O8</f>
        <v/>
      </c>
      <c r="K8" s="161">
        <f>H8+I8</f>
        <v/>
      </c>
      <c r="L8" s="95">
        <f>B9-$B$6</f>
        <v/>
      </c>
      <c r="M8" s="163">
        <f>D8*L8*K8/$C$2</f>
        <v/>
      </c>
      <c r="N8" s="163">
        <f>M8-M7</f>
        <v/>
      </c>
      <c r="O8" s="97">
        <f>B9-B8</f>
        <v/>
      </c>
    </row>
    <row r="9">
      <c r="A9" s="36" t="inlineStr">
        <is>
          <t>Thurs</t>
        </is>
      </c>
      <c r="B9" s="88" t="n">
        <v>41410</v>
      </c>
      <c r="C9" s="89" t="n">
        <v>535000</v>
      </c>
      <c r="D9" s="89">
        <f>SUM(C6:C9)/L9</f>
        <v/>
      </c>
      <c r="E9" s="159" t="n">
        <v>0.007</v>
      </c>
      <c r="F9" s="160">
        <f>1+(O9*E9/$C$2)</f>
        <v/>
      </c>
      <c r="G9" s="160">
        <f>G8*F9</f>
        <v/>
      </c>
      <c r="H9" s="161">
        <f>(G9-1)*$C$2/L9</f>
        <v/>
      </c>
      <c r="I9" s="93" t="n">
        <v>0</v>
      </c>
      <c r="J9" s="162">
        <f>(D9*I9/$C$2)*O9</f>
        <v/>
      </c>
      <c r="K9" s="161">
        <f>H9+I9</f>
        <v/>
      </c>
      <c r="L9" s="95">
        <f>B10-$B$6</f>
        <v/>
      </c>
      <c r="M9" s="163">
        <f>D9*L9*K9/$C$2</f>
        <v/>
      </c>
      <c r="N9" s="163">
        <f>M9-M8</f>
        <v/>
      </c>
      <c r="O9" s="97">
        <f>B10-B9</f>
        <v/>
      </c>
    </row>
    <row r="10">
      <c r="A10" s="36" t="inlineStr">
        <is>
          <t>Fri</t>
        </is>
      </c>
      <c r="B10" s="88" t="n">
        <v>41411</v>
      </c>
      <c r="C10" s="89" t="n">
        <v>535000</v>
      </c>
      <c r="D10" s="89">
        <f>SUM(C6:C12)/L10</f>
        <v/>
      </c>
      <c r="E10" s="159" t="n">
        <v>0.008699999999999999</v>
      </c>
      <c r="F10" s="160">
        <f>1+(O10*E10/$C$2)</f>
        <v/>
      </c>
      <c r="G10" s="160">
        <f>G9*F10</f>
        <v/>
      </c>
      <c r="H10" s="161">
        <f>(G10-1)*$C$2/L10</f>
        <v/>
      </c>
      <c r="I10" s="93" t="n">
        <v>0</v>
      </c>
      <c r="J10" s="162">
        <f>(D10*I10/$C$2)*O10</f>
        <v/>
      </c>
      <c r="K10" s="161">
        <f>H10+I10</f>
        <v/>
      </c>
      <c r="L10" s="95">
        <f>B13-$B$6</f>
        <v/>
      </c>
      <c r="M10" s="163">
        <f>D10*L10*K10/$C$2</f>
        <v/>
      </c>
      <c r="N10" s="163">
        <f>M10-M9</f>
        <v/>
      </c>
      <c r="O10" s="97">
        <f>B13-B10</f>
        <v/>
      </c>
    </row>
    <row r="11">
      <c r="A11" s="36" t="inlineStr">
        <is>
          <t>Sat</t>
        </is>
      </c>
      <c r="B11" s="88" t="n">
        <v>41412</v>
      </c>
      <c r="C11" s="89" t="n">
        <v>535000</v>
      </c>
      <c r="D11" s="89" t="n"/>
      <c r="E11" s="159" t="n"/>
      <c r="F11" s="169" t="n"/>
      <c r="G11" s="169" t="n"/>
      <c r="H11" s="169" t="n"/>
      <c r="I11" s="95" t="n"/>
      <c r="J11" s="162" t="n"/>
      <c r="K11" s="95" t="n"/>
      <c r="L11" s="95" t="n"/>
      <c r="M11" s="163" t="n"/>
      <c r="N11" s="163" t="n"/>
      <c r="O11" s="99" t="n"/>
    </row>
    <row r="12">
      <c r="A12" s="36" t="inlineStr">
        <is>
          <t>Sun</t>
        </is>
      </c>
      <c r="B12" s="88" t="n">
        <v>41413</v>
      </c>
      <c r="C12" s="89" t="n">
        <v>535000</v>
      </c>
      <c r="D12" s="89" t="n"/>
      <c r="E12" s="159" t="n"/>
      <c r="F12" s="169" t="n"/>
      <c r="G12" s="169" t="n"/>
      <c r="H12" s="169" t="n"/>
      <c r="I12" s="95" t="n"/>
      <c r="J12" s="162" t="n"/>
      <c r="K12" s="95" t="n"/>
      <c r="L12" s="95" t="n"/>
      <c r="M12" s="163" t="n"/>
      <c r="N12" s="163" t="n"/>
      <c r="O12" s="99" t="n"/>
    </row>
    <row r="13">
      <c r="A13" s="36" t="inlineStr">
        <is>
          <t>Mon</t>
        </is>
      </c>
      <c r="B13" s="88" t="n">
        <v>41414</v>
      </c>
      <c r="C13" s="89" t="n">
        <v>535000</v>
      </c>
      <c r="D13" s="89">
        <f>SUM(C6:C13)/L13</f>
        <v/>
      </c>
      <c r="E13" s="159" t="n">
        <v>0.0098</v>
      </c>
      <c r="F13" s="160">
        <f>1+(O13*E13/$C$2)</f>
        <v/>
      </c>
      <c r="G13" s="160">
        <f>G10*F13</f>
        <v/>
      </c>
      <c r="H13" s="161">
        <f>(G13-1)*$C$2/L13</f>
        <v/>
      </c>
      <c r="I13" s="93" t="n">
        <v>0</v>
      </c>
      <c r="J13" s="162">
        <f>(D13*I13/$C$2)*O13</f>
        <v/>
      </c>
      <c r="K13" s="161">
        <f>H13+I13</f>
        <v/>
      </c>
      <c r="L13" s="95">
        <f>B14-$B$6</f>
        <v/>
      </c>
      <c r="M13" s="163">
        <f>D13*L13*K13/$C$2</f>
        <v/>
      </c>
      <c r="N13" s="163">
        <f>M13-M10</f>
        <v/>
      </c>
      <c r="O13" s="97">
        <f>B14-B13</f>
        <v/>
      </c>
    </row>
    <row r="14">
      <c r="A14" s="36" t="inlineStr">
        <is>
          <t>Tues</t>
        </is>
      </c>
      <c r="B14" s="88" t="n">
        <v>41415</v>
      </c>
      <c r="C14" s="89" t="n">
        <v>535000</v>
      </c>
      <c r="D14" s="89">
        <f>SUM(C6:C14)/L14</f>
        <v/>
      </c>
      <c r="E14" s="159" t="n">
        <v>0.00567</v>
      </c>
      <c r="F14" s="160">
        <f>1+(O14*E14/$C$2)</f>
        <v/>
      </c>
      <c r="G14" s="160">
        <f>G13*F14</f>
        <v/>
      </c>
      <c r="H14" s="161">
        <f>(G14-1)*$C$2/L14</f>
        <v/>
      </c>
      <c r="I14" s="93" t="n">
        <v>0</v>
      </c>
      <c r="J14" s="162">
        <f>(D14*I14/$C$2)*O14</f>
        <v/>
      </c>
      <c r="K14" s="161">
        <f>H14+I14</f>
        <v/>
      </c>
      <c r="L14" s="95">
        <f>B15-$B$6</f>
        <v/>
      </c>
      <c r="M14" s="163">
        <f>D14*L14*K14/$C$2</f>
        <v/>
      </c>
      <c r="N14" s="163">
        <f>M14-M13</f>
        <v/>
      </c>
      <c r="O14" s="97">
        <f>B15-B14</f>
        <v/>
      </c>
    </row>
    <row r="15">
      <c r="A15" s="36" t="inlineStr">
        <is>
          <t>Wed</t>
        </is>
      </c>
      <c r="B15" s="88" t="n">
        <v>41416</v>
      </c>
      <c r="C15" s="89" t="n">
        <v>535000</v>
      </c>
      <c r="D15" s="89">
        <f>SUM(C6:C15)/L15</f>
        <v/>
      </c>
      <c r="E15" s="159" t="n">
        <v>0.00667</v>
      </c>
      <c r="F15" s="160">
        <f>1+(O15*E15/$C$2)</f>
        <v/>
      </c>
      <c r="G15" s="160">
        <f>G14*F15</f>
        <v/>
      </c>
      <c r="H15" s="161">
        <f>(G15-1)*$C$2/L15</f>
        <v/>
      </c>
      <c r="I15" s="93" t="n">
        <v>0</v>
      </c>
      <c r="J15" s="162">
        <f>(D15*I15/$C$2)*O15</f>
        <v/>
      </c>
      <c r="K15" s="161">
        <f>H15+I15</f>
        <v/>
      </c>
      <c r="L15" s="95">
        <f>B16-$B$6</f>
        <v/>
      </c>
      <c r="M15" s="163">
        <f>D15*L15*K15/$C$2</f>
        <v/>
      </c>
      <c r="N15" s="163">
        <f>M15-M14</f>
        <v/>
      </c>
      <c r="O15" s="97">
        <f>B16-B15</f>
        <v/>
      </c>
    </row>
    <row r="16">
      <c r="A16" s="36" t="inlineStr">
        <is>
          <t>Thurs</t>
        </is>
      </c>
      <c r="B16" s="88" t="n">
        <v>41417</v>
      </c>
      <c r="C16" s="89" t="n">
        <v>535000</v>
      </c>
      <c r="D16" s="89">
        <f>SUM(C6:C16)/L16</f>
        <v/>
      </c>
      <c r="E16" s="159" t="n">
        <v>0.00777</v>
      </c>
      <c r="F16" s="160">
        <f>1+(O16*E16/$C$2)</f>
        <v/>
      </c>
      <c r="G16" s="160">
        <f>G15*F16</f>
        <v/>
      </c>
      <c r="H16" s="161">
        <f>(G16-1)*$C$2/L16</f>
        <v/>
      </c>
      <c r="I16" s="93" t="n">
        <v>0</v>
      </c>
      <c r="J16" s="162">
        <f>(D16*I16/$C$2)*O16</f>
        <v/>
      </c>
      <c r="K16" s="161">
        <f>H16+I16</f>
        <v/>
      </c>
      <c r="L16" s="95">
        <f>B17-$B$6</f>
        <v/>
      </c>
      <c r="M16" s="163">
        <f>D16*L16*K16/$C$2</f>
        <v/>
      </c>
      <c r="N16" s="163">
        <f>M16-M14</f>
        <v/>
      </c>
      <c r="O16" s="97">
        <f>B17-B16</f>
        <v/>
      </c>
    </row>
    <row r="17">
      <c r="A17" s="36" t="inlineStr">
        <is>
          <t>Fri</t>
        </is>
      </c>
      <c r="B17" s="88" t="n">
        <v>41418</v>
      </c>
      <c r="C17" s="89" t="n">
        <v>535000</v>
      </c>
      <c r="D17" s="89">
        <f>SUM(C6:C19)/L17</f>
        <v/>
      </c>
      <c r="E17" s="159" t="n">
        <v>0.00698</v>
      </c>
      <c r="F17" s="160">
        <f>1+(O17*E17/$C$2)</f>
        <v/>
      </c>
      <c r="G17" s="160">
        <f>G16*F17</f>
        <v/>
      </c>
      <c r="H17" s="161">
        <f>(G17-1)*$C$2/L17</f>
        <v/>
      </c>
      <c r="I17" s="93" t="n">
        <v>0</v>
      </c>
      <c r="J17" s="162">
        <f>(D17*I17/$C$2)*O17</f>
        <v/>
      </c>
      <c r="K17" s="161">
        <f>H17+I17</f>
        <v/>
      </c>
      <c r="L17" s="95">
        <f>B20-$B$6</f>
        <v/>
      </c>
      <c r="M17" s="163">
        <f>D17*L17*K17/$C$2</f>
        <v/>
      </c>
      <c r="N17" s="163">
        <f>M17-M15</f>
        <v/>
      </c>
      <c r="O17" s="97">
        <f>B20-B17</f>
        <v/>
      </c>
    </row>
    <row r="18">
      <c r="A18" s="36" t="inlineStr">
        <is>
          <t>Sat</t>
        </is>
      </c>
      <c r="B18" s="88" t="n">
        <v>41419</v>
      </c>
      <c r="C18" s="89" t="n">
        <v>535000</v>
      </c>
      <c r="D18" s="89" t="n"/>
      <c r="E18" s="159" t="n"/>
      <c r="F18" s="160" t="n"/>
      <c r="G18" s="160" t="n"/>
      <c r="H18" s="161" t="n"/>
      <c r="I18" s="93" t="n"/>
      <c r="J18" s="162" t="n"/>
      <c r="K18" s="161" t="n"/>
      <c r="L18" s="95" t="n"/>
      <c r="M18" s="163" t="n"/>
      <c r="N18" s="163" t="n"/>
      <c r="O18" s="97" t="n"/>
    </row>
    <row r="19">
      <c r="A19" s="36" t="inlineStr">
        <is>
          <t>Sun</t>
        </is>
      </c>
      <c r="B19" s="88" t="n">
        <v>41420</v>
      </c>
      <c r="C19" s="89" t="n">
        <v>535000</v>
      </c>
      <c r="D19" s="89" t="n"/>
      <c r="E19" s="159" t="n"/>
      <c r="F19" s="160" t="n"/>
      <c r="G19" s="160" t="n"/>
      <c r="H19" s="161" t="n"/>
      <c r="I19" s="93" t="n"/>
      <c r="J19" s="162" t="n"/>
      <c r="K19" s="161" t="n"/>
      <c r="L19" s="95" t="n"/>
      <c r="M19" s="163" t="n"/>
      <c r="N19" s="163" t="n"/>
      <c r="O19" s="97" t="n"/>
    </row>
    <row r="20">
      <c r="A20" s="36" t="inlineStr">
        <is>
          <t>Mon</t>
        </is>
      </c>
      <c r="B20" s="88" t="n">
        <v>41421</v>
      </c>
      <c r="C20" s="89" t="n">
        <v>535000</v>
      </c>
      <c r="D20" s="89" t="n"/>
      <c r="E20" s="159" t="n"/>
      <c r="F20" s="160" t="n"/>
      <c r="G20" s="160" t="n"/>
      <c r="H20" s="161" t="n"/>
      <c r="I20" s="93" t="n"/>
      <c r="J20" s="162" t="n"/>
      <c r="K20" s="161" t="n"/>
      <c r="L20" s="95" t="n"/>
      <c r="M20" s="163" t="n"/>
      <c r="N20" s="163" t="n"/>
      <c r="O20" s="97" t="n"/>
    </row>
    <row r="21">
      <c r="F21" s="3" t="n"/>
      <c r="G21" s="3" t="n"/>
      <c r="M21" s="3" t="n"/>
    </row>
    <row r="22">
      <c r="B22" s="37" t="inlineStr">
        <is>
          <t>** Calc Rate = 1 + (Number of Interest Days * SOFR / Rate Basis)</t>
        </is>
      </c>
      <c r="C22" s="9" t="n"/>
      <c r="D22" s="10" t="n"/>
      <c r="E22" s="170" t="n"/>
      <c r="F22" s="10" t="n"/>
      <c r="G22" s="10" t="n"/>
      <c r="H22" s="9" t="n"/>
    </row>
    <row r="23">
      <c r="B23" s="37" t="inlineStr">
        <is>
          <t>** Cumulative Rate = Previous Day Cumulative Rate * Current Day Calc Rate</t>
        </is>
      </c>
      <c r="C23" s="9" t="n"/>
      <c r="D23" s="10" t="n"/>
      <c r="E23" s="170" t="n"/>
      <c r="F23" s="10" t="n"/>
      <c r="G23" s="16" t="n"/>
      <c r="H23" s="17" t="n"/>
      <c r="P23" s="7" t="n"/>
    </row>
    <row r="24">
      <c r="B24" s="37" t="inlineStr">
        <is>
          <t>** Annualized Compound Rate = (Current Day Cumulative Rate -1) * Rate Basis / Total Compounded No of Days</t>
        </is>
      </c>
      <c r="C24" s="9" t="n"/>
      <c r="D24" s="10" t="n"/>
      <c r="E24" s="170" t="n"/>
      <c r="F24" s="171" t="n"/>
      <c r="G24" s="16" t="n"/>
      <c r="H24" s="17" t="n"/>
    </row>
    <row r="29">
      <c r="B29" s="51" t="inlineStr">
        <is>
          <t>Interest Calculation using Compounded in Arrears - EXAMPLE</t>
        </is>
      </c>
      <c r="F29" s="8" t="n"/>
      <c r="G29" s="8" t="n"/>
      <c r="H29" s="8" t="n"/>
      <c r="I29" s="8" t="n"/>
      <c r="J29" s="8" t="n"/>
    </row>
    <row r="30" ht="81" customHeight="1">
      <c r="B30" s="58" t="inlineStr">
        <is>
          <t>Date</t>
        </is>
      </c>
      <c r="C30" s="58" t="inlineStr">
        <is>
          <t>Principal</t>
        </is>
      </c>
      <c r="D30" s="58" t="inlineStr">
        <is>
          <t>Average Principal</t>
        </is>
      </c>
      <c r="E30" s="58" t="inlineStr">
        <is>
          <t>SOFR 
(Rate Applied)</t>
        </is>
      </c>
      <c r="F30" s="85" t="inlineStr">
        <is>
          <t>Calc Rate**</t>
        </is>
      </c>
      <c r="G30" s="85" t="inlineStr">
        <is>
          <t>Cumulative Rate**</t>
        </is>
      </c>
      <c r="H30" s="85" t="inlineStr">
        <is>
          <t>Annualized Compound Rate**
(Calculated Rate)</t>
        </is>
      </c>
      <c r="I30" s="58" t="inlineStr">
        <is>
          <t>Spread</t>
        </is>
      </c>
      <c r="J30" s="86" t="inlineStr">
        <is>
          <t>Daily Interest for Margin (NOT compounding)</t>
        </is>
      </c>
      <c r="K30" s="86" t="inlineStr">
        <is>
          <t>All in Rate</t>
        </is>
      </c>
      <c r="L30" s="86" t="inlineStr">
        <is>
          <t>Total Compounded No of Days</t>
        </is>
      </c>
      <c r="M30" s="87" t="inlineStr">
        <is>
          <t>Interest Accrued To Date (Cumulative Interest)</t>
        </is>
      </c>
      <c r="N30" s="100" t="inlineStr">
        <is>
          <t>Net Daily Accrual</t>
        </is>
      </c>
      <c r="O30" s="100" t="inlineStr">
        <is>
          <t>Number Days Rate is Applied</t>
        </is>
      </c>
    </row>
    <row r="31">
      <c r="A31" s="36" t="inlineStr">
        <is>
          <t>Mon</t>
        </is>
      </c>
      <c r="B31" s="88" t="n">
        <v>41414</v>
      </c>
      <c r="C31" s="89" t="n">
        <v>3000000</v>
      </c>
      <c r="D31" s="89">
        <f>SUM(C31)/L31</f>
        <v/>
      </c>
      <c r="E31" s="159" t="n">
        <v>0.0098</v>
      </c>
      <c r="F31" s="160">
        <f>1+(O31*E31/$C$2)</f>
        <v/>
      </c>
      <c r="G31" s="160">
        <f>1*F31</f>
        <v/>
      </c>
      <c r="H31" s="161">
        <f>(G31-1)*$C$2/L31</f>
        <v/>
      </c>
      <c r="I31" s="93" t="n">
        <v>0.01</v>
      </c>
      <c r="J31" s="162">
        <f>(D31*I31/$C$2)*O31</f>
        <v/>
      </c>
      <c r="K31" s="161">
        <f>H31+I31</f>
        <v/>
      </c>
      <c r="L31" s="95">
        <f>B32-$B$31</f>
        <v/>
      </c>
      <c r="M31" s="163">
        <f>D31*L31*K31/$C$2</f>
        <v/>
      </c>
      <c r="N31" s="163">
        <f>M31</f>
        <v/>
      </c>
      <c r="O31" s="97">
        <f>B32-B31</f>
        <v/>
      </c>
    </row>
    <row r="32">
      <c r="A32" s="36" t="inlineStr">
        <is>
          <t>Tues</t>
        </is>
      </c>
      <c r="B32" s="88" t="n">
        <v>41415</v>
      </c>
      <c r="C32" s="89" t="n">
        <v>3100000</v>
      </c>
      <c r="D32" s="89">
        <f>SUM(C31:C32)/L32</f>
        <v/>
      </c>
      <c r="E32" s="159" t="n">
        <v>0.00567</v>
      </c>
      <c r="F32" s="160">
        <f>1+(O32*E32/$C$2)</f>
        <v/>
      </c>
      <c r="G32" s="160">
        <f>G31*F32</f>
        <v/>
      </c>
      <c r="H32" s="161">
        <f>(G32-1)*$C$2/L32</f>
        <v/>
      </c>
      <c r="I32" s="93" t="n">
        <v>0.01</v>
      </c>
      <c r="J32" s="162">
        <f>(D32*I32/$C$2)*O32</f>
        <v/>
      </c>
      <c r="K32" s="161">
        <f>H32+I32</f>
        <v/>
      </c>
      <c r="L32" s="95">
        <f>B33-$B$31</f>
        <v/>
      </c>
      <c r="M32" s="163">
        <f>D32*L32*K32/$C$2</f>
        <v/>
      </c>
      <c r="N32" s="163">
        <f>M32-M31</f>
        <v/>
      </c>
      <c r="O32" s="97">
        <f>B33-B32</f>
        <v/>
      </c>
    </row>
    <row r="33">
      <c r="A33" s="36" t="inlineStr">
        <is>
          <t>Wed</t>
        </is>
      </c>
      <c r="B33" s="88" t="n">
        <v>41416</v>
      </c>
      <c r="C33" s="89" t="n">
        <v>3100000</v>
      </c>
      <c r="D33" s="89">
        <f>SUM(C31:C33)/L33</f>
        <v/>
      </c>
      <c r="E33" s="159" t="n">
        <v>0.00667</v>
      </c>
      <c r="F33" s="160">
        <f>1+(O33*E33/$C$2)</f>
        <v/>
      </c>
      <c r="G33" s="160">
        <f>G32*F33</f>
        <v/>
      </c>
      <c r="H33" s="161">
        <f>(G33-1)*$C$2/L33</f>
        <v/>
      </c>
      <c r="I33" s="93" t="n">
        <v>0.01</v>
      </c>
      <c r="J33" s="162">
        <f>(D33*I33/$C$2)*O33</f>
        <v/>
      </c>
      <c r="K33" s="161">
        <f>H33+I33</f>
        <v/>
      </c>
      <c r="L33" s="95">
        <f>B34-$B$31</f>
        <v/>
      </c>
      <c r="M33" s="163">
        <f>D33*L33*K33/$C$2</f>
        <v/>
      </c>
      <c r="N33" s="163">
        <f>M33-M32</f>
        <v/>
      </c>
      <c r="O33" s="97">
        <f>B34-B33</f>
        <v/>
      </c>
    </row>
    <row r="34">
      <c r="A34" s="36" t="inlineStr">
        <is>
          <t>Thurs</t>
        </is>
      </c>
      <c r="B34" s="88" t="n">
        <v>41417</v>
      </c>
      <c r="C34" s="89" t="n">
        <v>3100000</v>
      </c>
      <c r="D34" s="89">
        <f>SUM(C31:C34)/L34</f>
        <v/>
      </c>
      <c r="E34" s="159" t="n">
        <v>0.00777</v>
      </c>
      <c r="F34" s="160">
        <f>1+(O34*E34/$C$2)</f>
        <v/>
      </c>
      <c r="G34" s="160">
        <f>G33*F34</f>
        <v/>
      </c>
      <c r="H34" s="161">
        <f>(G34-1)*$C$2/L34</f>
        <v/>
      </c>
      <c r="I34" s="93" t="n">
        <v>0.01</v>
      </c>
      <c r="J34" s="162">
        <f>(D34*I34/$C$2)*O34</f>
        <v/>
      </c>
      <c r="K34" s="161">
        <f>H34+I34</f>
        <v/>
      </c>
      <c r="L34" s="95">
        <f>B35-$B$31</f>
        <v/>
      </c>
      <c r="M34" s="163">
        <f>D34*L34*K34/$C$2</f>
        <v/>
      </c>
      <c r="N34" s="163">
        <f>M34-M33</f>
        <v/>
      </c>
      <c r="O34" s="97">
        <f>B35-B34</f>
        <v/>
      </c>
    </row>
    <row r="35">
      <c r="A35" s="36" t="inlineStr">
        <is>
          <t>Fri</t>
        </is>
      </c>
      <c r="B35" s="88" t="n">
        <v>41418</v>
      </c>
      <c r="C35" s="89" t="n">
        <v>3000000</v>
      </c>
      <c r="D35" s="89">
        <f>SUM(C31:C37)/L35</f>
        <v/>
      </c>
      <c r="E35" s="159" t="n">
        <v>0.00698</v>
      </c>
      <c r="F35" s="160">
        <f>1+(O35*E35/$C$2)</f>
        <v/>
      </c>
      <c r="G35" s="160">
        <f>G34*F35</f>
        <v/>
      </c>
      <c r="H35" s="161">
        <f>(G35-1)*$C$2/L35</f>
        <v/>
      </c>
      <c r="I35" s="93" t="n">
        <v>0.01</v>
      </c>
      <c r="J35" s="162">
        <f>(D35*I35/$C$2)*O35</f>
        <v/>
      </c>
      <c r="K35" s="161">
        <f>H35+I35</f>
        <v/>
      </c>
      <c r="L35" s="95">
        <f>B38-$B31</f>
        <v/>
      </c>
      <c r="M35" s="163">
        <f>D35*L35*K35/$C$2</f>
        <v/>
      </c>
      <c r="N35" s="163">
        <f>M35-M34</f>
        <v/>
      </c>
      <c r="O35" s="97">
        <f>B38-B35</f>
        <v/>
      </c>
    </row>
    <row r="36">
      <c r="A36" s="36" t="inlineStr">
        <is>
          <t>Sat</t>
        </is>
      </c>
      <c r="B36" s="88" t="n">
        <v>41419</v>
      </c>
      <c r="C36" s="89" t="n">
        <v>3000000</v>
      </c>
      <c r="D36" s="89" t="n"/>
      <c r="E36" s="159" t="n"/>
      <c r="F36" s="169" t="n"/>
      <c r="G36" s="169" t="n"/>
      <c r="H36" s="169" t="n"/>
      <c r="I36" s="95" t="n"/>
      <c r="J36" s="162" t="n"/>
      <c r="K36" s="95" t="n"/>
      <c r="L36" s="95" t="n"/>
      <c r="M36" s="163" t="n"/>
      <c r="N36" s="163" t="n"/>
      <c r="O36" s="99" t="n"/>
    </row>
    <row r="37">
      <c r="A37" s="36" t="inlineStr">
        <is>
          <t>Sun</t>
        </is>
      </c>
      <c r="B37" s="88" t="n">
        <v>41420</v>
      </c>
      <c r="C37" s="89" t="n">
        <v>3000000</v>
      </c>
      <c r="D37" s="89" t="n"/>
      <c r="E37" s="159" t="n"/>
      <c r="F37" s="169" t="n"/>
      <c r="G37" s="169" t="n"/>
      <c r="H37" s="169" t="n"/>
      <c r="I37" s="95" t="n"/>
      <c r="J37" s="162" t="n"/>
      <c r="K37" s="95" t="n"/>
      <c r="L37" s="95" t="n"/>
      <c r="M37" s="163" t="n"/>
      <c r="N37" s="163" t="n"/>
      <c r="O37" s="99" t="n"/>
    </row>
    <row r="38">
      <c r="A38" s="36" t="inlineStr">
        <is>
          <t>Mon</t>
        </is>
      </c>
      <c r="B38" s="88" t="n">
        <v>41421</v>
      </c>
      <c r="C38" s="89" t="n">
        <v>3000000</v>
      </c>
      <c r="D38" s="89">
        <f>SUM(C31:C38)/L38</f>
        <v/>
      </c>
      <c r="E38" s="159" t="n">
        <v>0.00657</v>
      </c>
      <c r="F38" s="160">
        <f>1+(O38*E38/$C$2)</f>
        <v/>
      </c>
      <c r="G38" s="160">
        <f>G35*F38</f>
        <v/>
      </c>
      <c r="H38" s="161">
        <f>(G38-1)*$C$2/L38</f>
        <v/>
      </c>
      <c r="I38" s="93" t="n">
        <v>0.01</v>
      </c>
      <c r="J38" s="162">
        <f>(D38*I38/$C$2)*O38</f>
        <v/>
      </c>
      <c r="K38" s="161">
        <f>H38+I38</f>
        <v/>
      </c>
      <c r="L38" s="95">
        <f>B39-$B$31</f>
        <v/>
      </c>
      <c r="M38" s="163">
        <f>D38*L38*K38/$C$2</f>
        <v/>
      </c>
      <c r="N38" s="163">
        <f>M38-M35</f>
        <v/>
      </c>
      <c r="O38" s="97">
        <f>B39-B38</f>
        <v/>
      </c>
    </row>
    <row r="39">
      <c r="A39" s="36" t="inlineStr">
        <is>
          <t>Tues</t>
        </is>
      </c>
      <c r="B39" s="88" t="n">
        <v>41422</v>
      </c>
      <c r="C39" s="89" t="n">
        <v>3000000</v>
      </c>
      <c r="D39" s="89">
        <f>SUM(C31:C39)/L39</f>
        <v/>
      </c>
      <c r="E39" s="159" t="n">
        <v>0.00763</v>
      </c>
      <c r="F39" s="160">
        <f>1+(O39*E39/$C$2)</f>
        <v/>
      </c>
      <c r="G39" s="160">
        <f>G38*F39</f>
        <v/>
      </c>
      <c r="H39" s="161">
        <f>(G39-1)*$C$2/L39</f>
        <v/>
      </c>
      <c r="I39" s="93" t="n">
        <v>0.01</v>
      </c>
      <c r="J39" s="162">
        <f>(D39*I39/$C$2)*O39</f>
        <v/>
      </c>
      <c r="K39" s="161">
        <f>H39+I39</f>
        <v/>
      </c>
      <c r="L39" s="95">
        <f>B40-$B$31</f>
        <v/>
      </c>
      <c r="M39" s="163">
        <f>D39*L39*K39/$C$2</f>
        <v/>
      </c>
      <c r="N39" s="163">
        <f>M39-M38</f>
        <v/>
      </c>
      <c r="O39" s="97">
        <f>B40-B39</f>
        <v/>
      </c>
    </row>
    <row r="40">
      <c r="A40" s="36" t="inlineStr">
        <is>
          <t>Wed</t>
        </is>
      </c>
      <c r="B40" s="88" t="n">
        <v>41423</v>
      </c>
      <c r="C40" s="89" t="n">
        <v>3000000</v>
      </c>
      <c r="D40" s="89">
        <f>SUM(C31:C40)/L40</f>
        <v/>
      </c>
      <c r="E40" s="159" t="n">
        <v>0.00865</v>
      </c>
      <c r="F40" s="160">
        <f>1+(O40*E40/$C$2)</f>
        <v/>
      </c>
      <c r="G40" s="160">
        <f>G39*F40</f>
        <v/>
      </c>
      <c r="H40" s="161">
        <f>(G40-1)*$C$2/L40</f>
        <v/>
      </c>
      <c r="I40" s="93" t="n">
        <v>0.01</v>
      </c>
      <c r="J40" s="162">
        <f>(D40*I40/$C$2)*O40</f>
        <v/>
      </c>
      <c r="K40" s="161">
        <f>H40+I40</f>
        <v/>
      </c>
      <c r="L40" s="95">
        <f>B41-$B$31</f>
        <v/>
      </c>
      <c r="M40" s="163">
        <f>D40*L40*K40/$C$2</f>
        <v/>
      </c>
      <c r="N40" s="163">
        <f>M40-M39</f>
        <v/>
      </c>
      <c r="O40" s="97">
        <f>B41-B40</f>
        <v/>
      </c>
    </row>
    <row r="41">
      <c r="A41" s="36" t="inlineStr">
        <is>
          <t>Thurs</t>
        </is>
      </c>
      <c r="B41" s="88" t="n">
        <v>41424</v>
      </c>
      <c r="C41" s="89" t="n">
        <v>3000000</v>
      </c>
      <c r="D41" s="89">
        <f>SUM(C31:C41)/L41</f>
        <v/>
      </c>
      <c r="E41" s="159" t="n">
        <v>0.00932</v>
      </c>
      <c r="F41" s="160">
        <f>1+(O41*E41/$C$2)</f>
        <v/>
      </c>
      <c r="G41" s="160">
        <f>G40*F41</f>
        <v/>
      </c>
      <c r="H41" s="161">
        <f>(G41-1)*$C$2/L41</f>
        <v/>
      </c>
      <c r="I41" s="93" t="n">
        <v>0.01</v>
      </c>
      <c r="J41" s="162">
        <f>(D41*I41/$C$2)*O41</f>
        <v/>
      </c>
      <c r="K41" s="161">
        <f>H41+I41</f>
        <v/>
      </c>
      <c r="L41" s="95">
        <f>B42-$B$31</f>
        <v/>
      </c>
      <c r="M41" s="163">
        <f>D41*L41*K41/$C$2</f>
        <v/>
      </c>
      <c r="N41" s="163">
        <f>M41-M39</f>
        <v/>
      </c>
      <c r="O41" s="97">
        <f>B42-B41</f>
        <v/>
      </c>
    </row>
    <row r="42">
      <c r="A42" s="36" t="inlineStr">
        <is>
          <t>Fri</t>
        </is>
      </c>
      <c r="B42" s="88" t="n">
        <v>41425</v>
      </c>
      <c r="C42" s="89" t="n">
        <v>3000000</v>
      </c>
      <c r="D42" s="89">
        <f>SUM(C31:C44)/L42</f>
        <v/>
      </c>
      <c r="E42" s="159" t="n">
        <v>0.00932</v>
      </c>
      <c r="F42" s="160">
        <f>1+(O42*E42/$C$2)</f>
        <v/>
      </c>
      <c r="G42" s="160">
        <f>G41*F42</f>
        <v/>
      </c>
      <c r="H42" s="161">
        <f>(G42-1)*$C$2/L42</f>
        <v/>
      </c>
      <c r="I42" s="93" t="n">
        <v>0.01</v>
      </c>
      <c r="J42" s="162">
        <f>(D42*I42/$C$2)*O42</f>
        <v/>
      </c>
      <c r="K42" s="161">
        <f>H42+I42</f>
        <v/>
      </c>
      <c r="L42" s="95">
        <f>B45-$B$31</f>
        <v/>
      </c>
      <c r="M42" s="163">
        <f>D42*L42*K42/$C$2</f>
        <v/>
      </c>
      <c r="N42" s="163">
        <f>M42-M40</f>
        <v/>
      </c>
      <c r="O42" s="97">
        <f>B45-B42</f>
        <v/>
      </c>
    </row>
    <row r="43">
      <c r="A43" s="36" t="inlineStr">
        <is>
          <t>Sat</t>
        </is>
      </c>
      <c r="B43" s="88" t="n">
        <v>41426</v>
      </c>
      <c r="C43" s="89" t="n">
        <v>3000000</v>
      </c>
      <c r="D43" s="89" t="n"/>
      <c r="E43" s="159" t="n"/>
      <c r="F43" s="160" t="n"/>
      <c r="G43" s="160" t="n"/>
      <c r="H43" s="161" t="n"/>
      <c r="I43" s="93" t="n"/>
      <c r="J43" s="162" t="n"/>
      <c r="K43" s="161" t="n"/>
      <c r="L43" s="95" t="n"/>
      <c r="M43" s="163" t="n"/>
      <c r="N43" s="163" t="n"/>
      <c r="O43" s="97" t="n"/>
    </row>
    <row r="44">
      <c r="A44" s="36" t="inlineStr">
        <is>
          <t>Sun</t>
        </is>
      </c>
      <c r="B44" s="88" t="n">
        <v>41427</v>
      </c>
      <c r="C44" s="89" t="n">
        <v>3000000</v>
      </c>
      <c r="D44" s="89" t="n"/>
      <c r="E44" s="159" t="n"/>
      <c r="F44" s="160" t="n"/>
      <c r="G44" s="160" t="n"/>
      <c r="H44" s="161" t="n"/>
      <c r="I44" s="93" t="n"/>
      <c r="J44" s="162" t="n"/>
      <c r="K44" s="161" t="n"/>
      <c r="L44" s="95" t="n"/>
      <c r="M44" s="163" t="n"/>
      <c r="N44" s="163" t="n"/>
      <c r="O44" s="97" t="n"/>
    </row>
    <row r="45">
      <c r="A45" s="36" t="inlineStr">
        <is>
          <t>Mon</t>
        </is>
      </c>
      <c r="B45" s="88" t="n">
        <v>41428</v>
      </c>
      <c r="C45" s="89" t="n">
        <v>3000000</v>
      </c>
      <c r="D45" s="89" t="n"/>
      <c r="E45" s="159" t="n"/>
      <c r="F45" s="160" t="n"/>
      <c r="G45" s="160" t="n"/>
      <c r="H45" s="161" t="n"/>
      <c r="I45" s="93" t="n"/>
      <c r="J45" s="162" t="n"/>
      <c r="K45" s="161" t="n"/>
      <c r="L45" s="95" t="n"/>
      <c r="M45" s="163" t="n"/>
      <c r="N45" s="163" t="n"/>
      <c r="O45" s="97" t="n"/>
    </row>
    <row r="46">
      <c r="F46" s="3" t="n"/>
      <c r="G46" s="3" t="n"/>
      <c r="M46" s="3" t="n"/>
    </row>
    <row r="47">
      <c r="B47" s="37" t="inlineStr">
        <is>
          <t>** Calc Rate = 1 + (Number of Interest Days * SOFR / Rate Basis)</t>
        </is>
      </c>
      <c r="C47" s="9" t="n"/>
      <c r="D47" s="10" t="n"/>
      <c r="E47" s="170" t="n"/>
      <c r="F47" s="10" t="n"/>
      <c r="G47" s="10" t="n"/>
      <c r="H47" s="9" t="n"/>
    </row>
    <row r="48">
      <c r="B48" s="37" t="inlineStr">
        <is>
          <t>** Cumulative Rate = Previous Day Cumulative Rate * Current Day Calc Rate</t>
        </is>
      </c>
      <c r="C48" s="9" t="n"/>
      <c r="D48" s="10" t="n"/>
      <c r="E48" s="170" t="n"/>
      <c r="F48" s="10" t="n"/>
      <c r="G48" s="16" t="n"/>
      <c r="H48" s="17" t="n"/>
      <c r="P48" s="7" t="n"/>
    </row>
    <row r="49">
      <c r="B49" s="37" t="inlineStr">
        <is>
          <t>** Annualized Compound Rate = (Current Day Cumulative Rate -1) * Rate Basis / Total Compounded No of Days</t>
        </is>
      </c>
      <c r="C49" s="9" t="n"/>
      <c r="D49" s="10" t="n"/>
      <c r="E49" s="170" t="n"/>
      <c r="F49" s="171" t="n"/>
      <c r="G49" s="16" t="n"/>
      <c r="H49" s="1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2019-11-07T20:32:14Z</dcterms:created>
  <dcterms:modified xmlns:dcterms="http://purl.org/dc/terms/" xmlns:xsi="http://www.w3.org/2001/XMLSchema-instance" xsi:type="dcterms:W3CDTF">2021-03-24T18:42:40Z</dcterms:modified>
  <cp:lastModifiedBy>Administrator</cp:lastModifiedBy>
  <cp:lastPrinted>2020-03-10T17:13:28Z</cp:lastPrinted>
</cp:coreProperties>
</file>