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ucAnh\Downloads\Tai Lieu Hoc Tap\"/>
    </mc:Choice>
  </mc:AlternateContent>
  <xr:revisionPtr revIDLastSave="0" documentId="13_ncr:1_{C7FB07D4-AAA7-47BC-83A9-87B65DA4EE54}" xr6:coauthVersionLast="47" xr6:coauthVersionMax="47" xr10:uidLastSave="{00000000-0000-0000-0000-000000000000}"/>
  <bookViews>
    <workbookView xWindow="-120" yWindow="-120" windowWidth="20730" windowHeight="11160" activeTab="1" xr2:uid="{5E09B27B-96E7-4C7F-9208-CE7213A0E43D}"/>
  </bookViews>
  <sheets>
    <sheet name="Dashboard" sheetId="5" r:id="rId1"/>
    <sheet name="Dữ Liệu" sheetId="1" r:id="rId2"/>
    <sheet name="Pivot" sheetId="4" r:id="rId3"/>
    <sheet name="Bảng phụ" sheetId="2" r:id="rId4"/>
    <sheet name="Đồ thị" sheetId="3" r:id="rId5"/>
  </sheets>
  <definedNames>
    <definedName name="_xlnm._FilterDatabase" localSheetId="3" hidden="1">'Bảng phụ'!$D$2:$F$7</definedName>
    <definedName name="_xlnm._FilterDatabase" localSheetId="4" hidden="1">'Đồ thị'!$A$2:$D$7</definedName>
    <definedName name="Slicer_KHU_VỰC">#N/A</definedName>
    <definedName name="Slicer_LOẠI_HÀNG">#N/A</definedName>
    <definedName name="Slicer_MÃ_NV">#N/A</definedName>
    <definedName name="Slicer_TÊN_NHÂN_VIÊN">#N/A</definedName>
    <definedName name="Slicer_THÁNG">#N/A</definedName>
    <definedName name="Slicer_THÀNH_TIỀ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3" l="1"/>
  <c r="D69" i="3"/>
  <c r="D70" i="3"/>
  <c r="D71" i="3"/>
  <c r="D72" i="3"/>
  <c r="D67" i="3"/>
  <c r="AA31" i="4"/>
  <c r="AA32" i="4"/>
  <c r="AA33" i="4"/>
  <c r="AA34" i="4"/>
  <c r="M1" i="4"/>
  <c r="C70" i="4"/>
  <c r="C69" i="4"/>
  <c r="E1" i="4"/>
  <c r="C73" i="4"/>
  <c r="C72" i="4"/>
  <c r="Q1" i="4"/>
  <c r="C71" i="4"/>
  <c r="C74" i="4"/>
  <c r="I1" i="4"/>
  <c r="J1" i="4" l="1"/>
  <c r="F1" i="4"/>
  <c r="N1" i="4"/>
  <c r="R1" i="4"/>
  <c r="T1" i="3" l="1"/>
  <c r="P1" i="3"/>
  <c r="L1" i="3"/>
  <c r="H1" i="3"/>
  <c r="K78" i="1" l="1"/>
  <c r="K152" i="1"/>
  <c r="K10" i="1"/>
  <c r="K77" i="1"/>
  <c r="K61" i="1"/>
  <c r="K52" i="1"/>
  <c r="K32" i="1"/>
  <c r="K124" i="1"/>
  <c r="K45" i="1"/>
  <c r="K88" i="1"/>
  <c r="K104" i="1"/>
  <c r="K151" i="1"/>
  <c r="K121" i="1"/>
  <c r="K89" i="1"/>
  <c r="K46" i="1"/>
  <c r="K17" i="1"/>
  <c r="K113" i="1"/>
  <c r="K143" i="1"/>
  <c r="K133" i="1"/>
  <c r="K43" i="1"/>
  <c r="K37" i="1"/>
  <c r="K126" i="1"/>
  <c r="K93" i="1"/>
  <c r="K112" i="1"/>
  <c r="K142" i="1"/>
  <c r="K36" i="1"/>
  <c r="K145" i="1"/>
  <c r="K41" i="1"/>
  <c r="K33" i="1"/>
  <c r="K84" i="1"/>
  <c r="K9" i="1"/>
  <c r="K48" i="1"/>
  <c r="K86" i="1"/>
  <c r="K72" i="1"/>
  <c r="K148" i="1"/>
  <c r="K90" i="1"/>
  <c r="J55" i="1"/>
  <c r="K55" i="1" s="1"/>
  <c r="J140" i="1"/>
  <c r="K140" i="1" s="1"/>
  <c r="J56" i="1"/>
  <c r="K56" i="1" s="1"/>
  <c r="J27" i="1"/>
  <c r="K27" i="1" s="1"/>
  <c r="J26" i="1"/>
  <c r="K26" i="1" s="1"/>
  <c r="J5" i="1"/>
  <c r="K5" i="1" s="1"/>
  <c r="J78" i="1"/>
  <c r="J152" i="1"/>
  <c r="J7" i="1"/>
  <c r="K7" i="1" s="1"/>
  <c r="J146" i="1"/>
  <c r="K146" i="1" s="1"/>
  <c r="J116" i="1"/>
  <c r="K116" i="1" s="1"/>
  <c r="J68" i="1"/>
  <c r="K68" i="1" s="1"/>
  <c r="J114" i="1"/>
  <c r="K114" i="1" s="1"/>
  <c r="J73" i="1"/>
  <c r="K73" i="1" s="1"/>
  <c r="J10" i="1"/>
  <c r="J77" i="1"/>
  <c r="J12" i="1"/>
  <c r="K12" i="1" s="1"/>
  <c r="J38" i="1"/>
  <c r="K38" i="1" s="1"/>
  <c r="J50" i="1"/>
  <c r="K50" i="1" s="1"/>
  <c r="J100" i="1"/>
  <c r="K100" i="1" s="1"/>
  <c r="J75" i="1"/>
  <c r="K75" i="1" s="1"/>
  <c r="J44" i="1"/>
  <c r="K44" i="1" s="1"/>
  <c r="J61" i="1"/>
  <c r="J52" i="1"/>
  <c r="J62" i="1"/>
  <c r="K62" i="1" s="1"/>
  <c r="J6" i="1"/>
  <c r="K6" i="1" s="1"/>
  <c r="J141" i="1"/>
  <c r="K141" i="1" s="1"/>
  <c r="J92" i="1"/>
  <c r="K92" i="1" s="1"/>
  <c r="J53" i="1"/>
  <c r="K53" i="1" s="1"/>
  <c r="J134" i="1"/>
  <c r="K134" i="1" s="1"/>
  <c r="J32" i="1"/>
  <c r="J124" i="1"/>
  <c r="J139" i="1"/>
  <c r="K139" i="1" s="1"/>
  <c r="J131" i="1"/>
  <c r="K131" i="1" s="1"/>
  <c r="J110" i="1"/>
  <c r="K110" i="1" s="1"/>
  <c r="J123" i="1"/>
  <c r="K123" i="1" s="1"/>
  <c r="J13" i="1"/>
  <c r="K13" i="1" s="1"/>
  <c r="J65" i="1"/>
  <c r="K65" i="1" s="1"/>
  <c r="J45" i="1"/>
  <c r="J88" i="1"/>
  <c r="J24" i="1"/>
  <c r="K24" i="1" s="1"/>
  <c r="J109" i="1"/>
  <c r="K109" i="1" s="1"/>
  <c r="J25" i="1"/>
  <c r="K25" i="1" s="1"/>
  <c r="J122" i="1"/>
  <c r="K122" i="1" s="1"/>
  <c r="J97" i="1"/>
  <c r="K97" i="1" s="1"/>
  <c r="J127" i="1"/>
  <c r="K127" i="1" s="1"/>
  <c r="J104" i="1"/>
  <c r="J151" i="1"/>
  <c r="J137" i="1"/>
  <c r="K137" i="1" s="1"/>
  <c r="J60" i="1"/>
  <c r="K60" i="1" s="1"/>
  <c r="J128" i="1"/>
  <c r="K128" i="1" s="1"/>
  <c r="J120" i="1"/>
  <c r="K120" i="1" s="1"/>
  <c r="J57" i="1"/>
  <c r="K57" i="1" s="1"/>
  <c r="J69" i="1"/>
  <c r="K69" i="1" s="1"/>
  <c r="J121" i="1"/>
  <c r="J89" i="1"/>
  <c r="J147" i="1"/>
  <c r="K147" i="1" s="1"/>
  <c r="J16" i="1"/>
  <c r="K16" i="1" s="1"/>
  <c r="J42" i="1"/>
  <c r="K42" i="1" s="1"/>
  <c r="J71" i="1"/>
  <c r="K71" i="1" s="1"/>
  <c r="J111" i="1"/>
  <c r="K111" i="1" s="1"/>
  <c r="J23" i="1"/>
  <c r="K23" i="1" s="1"/>
  <c r="J46" i="1"/>
  <c r="J17" i="1"/>
  <c r="J18" i="1"/>
  <c r="K18" i="1" s="1"/>
  <c r="J105" i="1"/>
  <c r="K105" i="1" s="1"/>
  <c r="J34" i="1"/>
  <c r="K34" i="1" s="1"/>
  <c r="J91" i="1"/>
  <c r="K91" i="1" s="1"/>
  <c r="J132" i="1"/>
  <c r="K132" i="1" s="1"/>
  <c r="J95" i="1"/>
  <c r="K95" i="1" s="1"/>
  <c r="J113" i="1"/>
  <c r="J143" i="1"/>
  <c r="J125" i="1"/>
  <c r="K125" i="1" s="1"/>
  <c r="J102" i="1"/>
  <c r="K102" i="1" s="1"/>
  <c r="J15" i="1"/>
  <c r="K15" i="1" s="1"/>
  <c r="J101" i="1"/>
  <c r="K101" i="1" s="1"/>
  <c r="J49" i="1"/>
  <c r="K49" i="1" s="1"/>
  <c r="J82" i="1"/>
  <c r="K82" i="1" s="1"/>
  <c r="J133" i="1"/>
  <c r="J43" i="1"/>
  <c r="J31" i="1"/>
  <c r="K31" i="1" s="1"/>
  <c r="J81" i="1"/>
  <c r="K81" i="1" s="1"/>
  <c r="J107" i="1"/>
  <c r="K107" i="1" s="1"/>
  <c r="J85" i="1"/>
  <c r="K85" i="1" s="1"/>
  <c r="J83" i="1"/>
  <c r="K83" i="1" s="1"/>
  <c r="J35" i="1"/>
  <c r="K35" i="1" s="1"/>
  <c r="J37" i="1"/>
  <c r="J126" i="1"/>
  <c r="J14" i="1"/>
  <c r="K14" i="1" s="1"/>
  <c r="J20" i="1"/>
  <c r="K20" i="1" s="1"/>
  <c r="J67" i="1"/>
  <c r="K67" i="1" s="1"/>
  <c r="J63" i="1"/>
  <c r="K63" i="1" s="1"/>
  <c r="J119" i="1"/>
  <c r="K119" i="1" s="1"/>
  <c r="J117" i="1"/>
  <c r="K117" i="1" s="1"/>
  <c r="J93" i="1"/>
  <c r="J112" i="1"/>
  <c r="J59" i="1"/>
  <c r="K59" i="1" s="1"/>
  <c r="J51" i="1"/>
  <c r="K51" i="1" s="1"/>
  <c r="J79" i="1"/>
  <c r="K79" i="1" s="1"/>
  <c r="J138" i="1"/>
  <c r="K138" i="1" s="1"/>
  <c r="J118" i="1"/>
  <c r="K118" i="1" s="1"/>
  <c r="J39" i="1"/>
  <c r="K39" i="1" s="1"/>
  <c r="J142" i="1"/>
  <c r="J36" i="1"/>
  <c r="J98" i="1"/>
  <c r="K98" i="1" s="1"/>
  <c r="J106" i="1"/>
  <c r="K106" i="1" s="1"/>
  <c r="J103" i="1"/>
  <c r="K103" i="1" s="1"/>
  <c r="J8" i="1"/>
  <c r="K8" i="1" s="1"/>
  <c r="J30" i="1"/>
  <c r="K30" i="1" s="1"/>
  <c r="J130" i="1"/>
  <c r="K130" i="1" s="1"/>
  <c r="J145" i="1"/>
  <c r="J41" i="1"/>
  <c r="J70" i="1"/>
  <c r="K70" i="1" s="1"/>
  <c r="J47" i="1"/>
  <c r="K47" i="1" s="1"/>
  <c r="J11" i="1"/>
  <c r="K11" i="1" s="1"/>
  <c r="J153" i="1"/>
  <c r="K153" i="1" s="1"/>
  <c r="J76" i="1"/>
  <c r="K76" i="1" s="1"/>
  <c r="J108" i="1"/>
  <c r="K108" i="1" s="1"/>
  <c r="J33" i="1"/>
  <c r="J84" i="1"/>
  <c r="J136" i="1"/>
  <c r="K136" i="1" s="1"/>
  <c r="J74" i="1"/>
  <c r="K74" i="1" s="1"/>
  <c r="J21" i="1"/>
  <c r="K21" i="1" s="1"/>
  <c r="J150" i="1"/>
  <c r="K150" i="1" s="1"/>
  <c r="J144" i="1"/>
  <c r="K144" i="1" s="1"/>
  <c r="J54" i="1"/>
  <c r="K54" i="1" s="1"/>
  <c r="J9" i="1"/>
  <c r="J48" i="1"/>
  <c r="J28" i="1"/>
  <c r="K28" i="1" s="1"/>
  <c r="J115" i="1"/>
  <c r="K115" i="1" s="1"/>
  <c r="J99" i="1"/>
  <c r="K99" i="1" s="1"/>
  <c r="J96" i="1"/>
  <c r="K96" i="1" s="1"/>
  <c r="J40" i="1"/>
  <c r="K40" i="1" s="1"/>
  <c r="J64" i="1"/>
  <c r="K64" i="1" s="1"/>
  <c r="J86" i="1"/>
  <c r="J72" i="1"/>
  <c r="J94" i="1"/>
  <c r="K94" i="1" s="1"/>
  <c r="J80" i="1"/>
  <c r="K80" i="1" s="1"/>
  <c r="J149" i="1"/>
  <c r="K149" i="1" s="1"/>
  <c r="J66" i="1"/>
  <c r="K66" i="1" s="1"/>
  <c r="J29" i="1"/>
  <c r="K29" i="1" s="1"/>
  <c r="J4" i="1"/>
  <c r="K4" i="1" s="1"/>
  <c r="J148" i="1"/>
  <c r="J90" i="1"/>
  <c r="J87" i="1"/>
  <c r="K87" i="1" s="1"/>
  <c r="J129" i="1"/>
  <c r="K129" i="1" s="1"/>
  <c r="J135" i="1"/>
  <c r="K135" i="1" s="1"/>
  <c r="J22" i="1"/>
  <c r="K22" i="1" s="1"/>
  <c r="J19" i="1"/>
  <c r="K19" i="1" s="1"/>
  <c r="J58" i="1"/>
  <c r="K58" i="1" s="1"/>
  <c r="C55" i="1"/>
  <c r="C140" i="1"/>
  <c r="C56" i="1"/>
  <c r="C27" i="1"/>
  <c r="C26" i="1"/>
  <c r="C5" i="1"/>
  <c r="C78" i="1"/>
  <c r="C152" i="1"/>
  <c r="C7" i="1"/>
  <c r="C146" i="1"/>
  <c r="C116" i="1"/>
  <c r="C68" i="1"/>
  <c r="C114" i="1"/>
  <c r="C73" i="1"/>
  <c r="C10" i="1"/>
  <c r="C77" i="1"/>
  <c r="C12" i="1"/>
  <c r="C38" i="1"/>
  <c r="C50" i="1"/>
  <c r="C100" i="1"/>
  <c r="C75" i="1"/>
  <c r="C44" i="1"/>
  <c r="C61" i="1"/>
  <c r="C52" i="1"/>
  <c r="C62" i="1"/>
  <c r="C6" i="1"/>
  <c r="C141" i="1"/>
  <c r="C92" i="1"/>
  <c r="C53" i="1"/>
  <c r="C134" i="1"/>
  <c r="C32" i="1"/>
  <c r="C124" i="1"/>
  <c r="C139" i="1"/>
  <c r="C131" i="1"/>
  <c r="C110" i="1"/>
  <c r="C123" i="1"/>
  <c r="C13" i="1"/>
  <c r="C65" i="1"/>
  <c r="C45" i="1"/>
  <c r="C88" i="1"/>
  <c r="C24" i="1"/>
  <c r="C109" i="1"/>
  <c r="C25" i="1"/>
  <c r="C122" i="1"/>
  <c r="C97" i="1"/>
  <c r="C127" i="1"/>
  <c r="C104" i="1"/>
  <c r="C151" i="1"/>
  <c r="C137" i="1"/>
  <c r="C60" i="1"/>
  <c r="C128" i="1"/>
  <c r="C120" i="1"/>
  <c r="C57" i="1"/>
  <c r="C69" i="1"/>
  <c r="C121" i="1"/>
  <c r="C89" i="1"/>
  <c r="C147" i="1"/>
  <c r="C16" i="1"/>
  <c r="C42" i="1"/>
  <c r="C71" i="1"/>
  <c r="C111" i="1"/>
  <c r="C23" i="1"/>
  <c r="C46" i="1"/>
  <c r="C17" i="1"/>
  <c r="C18" i="1"/>
  <c r="C105" i="1"/>
  <c r="C34" i="1"/>
  <c r="C91" i="1"/>
  <c r="C132" i="1"/>
  <c r="C95" i="1"/>
  <c r="C113" i="1"/>
  <c r="C143" i="1"/>
  <c r="C125" i="1"/>
  <c r="C102" i="1"/>
  <c r="C15" i="1"/>
  <c r="C101" i="1"/>
  <c r="C49" i="1"/>
  <c r="C82" i="1"/>
  <c r="C133" i="1"/>
  <c r="C43" i="1"/>
  <c r="C31" i="1"/>
  <c r="C81" i="1"/>
  <c r="C107" i="1"/>
  <c r="C85" i="1"/>
  <c r="C83" i="1"/>
  <c r="C35" i="1"/>
  <c r="C37" i="1"/>
  <c r="C126" i="1"/>
  <c r="C14" i="1"/>
  <c r="C20" i="1"/>
  <c r="C67" i="1"/>
  <c r="C63" i="1"/>
  <c r="C119" i="1"/>
  <c r="C117" i="1"/>
  <c r="C93" i="1"/>
  <c r="C112" i="1"/>
  <c r="C59" i="1"/>
  <c r="C51" i="1"/>
  <c r="C79" i="1"/>
  <c r="C138" i="1"/>
  <c r="C118" i="1"/>
  <c r="C39" i="1"/>
  <c r="C142" i="1"/>
  <c r="C36" i="1"/>
  <c r="C98" i="1"/>
  <c r="C106" i="1"/>
  <c r="C103" i="1"/>
  <c r="C8" i="1"/>
  <c r="C30" i="1"/>
  <c r="C130" i="1"/>
  <c r="C145" i="1"/>
  <c r="C41" i="1"/>
  <c r="C70" i="1"/>
  <c r="C47" i="1"/>
  <c r="C11" i="1"/>
  <c r="C153" i="1"/>
  <c r="C76" i="1"/>
  <c r="C108" i="1"/>
  <c r="C33" i="1"/>
  <c r="C84" i="1"/>
  <c r="C136" i="1"/>
  <c r="C74" i="1"/>
  <c r="C21" i="1"/>
  <c r="C150" i="1"/>
  <c r="C144" i="1"/>
  <c r="C54" i="1"/>
  <c r="C9" i="1"/>
  <c r="C48" i="1"/>
  <c r="C28" i="1"/>
  <c r="C115" i="1"/>
  <c r="C99" i="1"/>
  <c r="C96" i="1"/>
  <c r="C40" i="1"/>
  <c r="C64" i="1"/>
  <c r="C86" i="1"/>
  <c r="C72" i="1"/>
  <c r="C94" i="1"/>
  <c r="C80" i="1"/>
  <c r="C149" i="1"/>
  <c r="C66" i="1"/>
  <c r="C29" i="1"/>
  <c r="C4" i="1"/>
  <c r="C148" i="1"/>
  <c r="C90" i="1"/>
  <c r="C87" i="1"/>
  <c r="C129" i="1"/>
  <c r="C135" i="1"/>
  <c r="C22" i="1"/>
  <c r="C19" i="1"/>
  <c r="C58" i="1"/>
  <c r="B31" i="3" l="1"/>
  <c r="B30" i="3"/>
  <c r="B24" i="3"/>
  <c r="C6" i="3"/>
  <c r="B28" i="3"/>
  <c r="B34" i="3"/>
  <c r="B32" i="3"/>
  <c r="B27" i="3"/>
  <c r="B45" i="3"/>
  <c r="B25" i="3"/>
  <c r="B29" i="3"/>
  <c r="B42" i="3"/>
  <c r="B23" i="3"/>
  <c r="C3" i="3"/>
  <c r="B43" i="3"/>
  <c r="C4" i="3"/>
  <c r="B26" i="3"/>
  <c r="C5" i="3"/>
  <c r="B44" i="3"/>
  <c r="B33" i="3"/>
  <c r="D64" i="3"/>
  <c r="D65" i="3"/>
  <c r="D63" i="3"/>
  <c r="D66" i="3"/>
  <c r="C46" i="3" l="1"/>
  <c r="C42" i="3" s="1"/>
  <c r="D7" i="3"/>
  <c r="C45" i="3"/>
  <c r="D4" i="3" l="1"/>
  <c r="D6" i="3"/>
  <c r="C44" i="3"/>
  <c r="C43" i="3"/>
  <c r="D3" i="3"/>
  <c r="D5" i="3"/>
</calcChain>
</file>

<file path=xl/sharedStrings.xml><?xml version="1.0" encoding="utf-8"?>
<sst xmlns="http://schemas.openxmlformats.org/spreadsheetml/2006/main" count="1050" uniqueCount="235">
  <si>
    <t>SỐ HĐ</t>
  </si>
  <si>
    <t>NGÀY BÁN</t>
  </si>
  <si>
    <t>THÁNG</t>
  </si>
  <si>
    <t>KHU VỰC</t>
  </si>
  <si>
    <t xml:space="preserve">MÃ NV </t>
  </si>
  <si>
    <t>TÊN NHÂN VIÊN</t>
  </si>
  <si>
    <t>LOẠI HÀNG</t>
  </si>
  <si>
    <t>SỐ LƯỢNG</t>
  </si>
  <si>
    <t>ĐƠN GIÁ</t>
  </si>
  <si>
    <t>THÀNH TIỀN</t>
  </si>
  <si>
    <t>DA001</t>
  </si>
  <si>
    <t>DA002</t>
  </si>
  <si>
    <t>DA003</t>
  </si>
  <si>
    <t>DA004</t>
  </si>
  <si>
    <t>DA005</t>
  </si>
  <si>
    <t>DA006</t>
  </si>
  <si>
    <t>DA007</t>
  </si>
  <si>
    <t>DA008</t>
  </si>
  <si>
    <t>DA009</t>
  </si>
  <si>
    <t>DA010</t>
  </si>
  <si>
    <t>DA011</t>
  </si>
  <si>
    <t>DA012</t>
  </si>
  <si>
    <t>DA013</t>
  </si>
  <si>
    <t>DA014</t>
  </si>
  <si>
    <t>DA015</t>
  </si>
  <si>
    <t>DA016</t>
  </si>
  <si>
    <t>DA017</t>
  </si>
  <si>
    <t>DA018</t>
  </si>
  <si>
    <t>DA019</t>
  </si>
  <si>
    <t>DA020</t>
  </si>
  <si>
    <t>DA021</t>
  </si>
  <si>
    <t>DA022</t>
  </si>
  <si>
    <t>DA023</t>
  </si>
  <si>
    <t>DA024</t>
  </si>
  <si>
    <t>DA025</t>
  </si>
  <si>
    <t>DA026</t>
  </si>
  <si>
    <t>DA027</t>
  </si>
  <si>
    <t>DA028</t>
  </si>
  <si>
    <t>DA029</t>
  </si>
  <si>
    <t>DA030</t>
  </si>
  <si>
    <t>DA031</t>
  </si>
  <si>
    <t>DA032</t>
  </si>
  <si>
    <t>DA033</t>
  </si>
  <si>
    <t>DA034</t>
  </si>
  <si>
    <t>DA035</t>
  </si>
  <si>
    <t>DA036</t>
  </si>
  <si>
    <t>DA037</t>
  </si>
  <si>
    <t>DA038</t>
  </si>
  <si>
    <t>DA039</t>
  </si>
  <si>
    <t>DA040</t>
  </si>
  <si>
    <t>DA041</t>
  </si>
  <si>
    <t>DA042</t>
  </si>
  <si>
    <t>DA043</t>
  </si>
  <si>
    <t>DA044</t>
  </si>
  <si>
    <t>DA045</t>
  </si>
  <si>
    <t>DA046</t>
  </si>
  <si>
    <t>DA047</t>
  </si>
  <si>
    <t>DA048</t>
  </si>
  <si>
    <t>DA049</t>
  </si>
  <si>
    <t>DA050</t>
  </si>
  <si>
    <t>DA051</t>
  </si>
  <si>
    <t>DA052</t>
  </si>
  <si>
    <t>DA053</t>
  </si>
  <si>
    <t>DA054</t>
  </si>
  <si>
    <t>DA055</t>
  </si>
  <si>
    <t>DA056</t>
  </si>
  <si>
    <t>DA057</t>
  </si>
  <si>
    <t>DA058</t>
  </si>
  <si>
    <t>DA059</t>
  </si>
  <si>
    <t>DA060</t>
  </si>
  <si>
    <t>DA061</t>
  </si>
  <si>
    <t>DA062</t>
  </si>
  <si>
    <t>DA063</t>
  </si>
  <si>
    <t>DA064</t>
  </si>
  <si>
    <t>DA065</t>
  </si>
  <si>
    <t>DA066</t>
  </si>
  <si>
    <t>DA067</t>
  </si>
  <si>
    <t>DA068</t>
  </si>
  <si>
    <t>DA069</t>
  </si>
  <si>
    <t>DA070</t>
  </si>
  <si>
    <t>DA071</t>
  </si>
  <si>
    <t>DA072</t>
  </si>
  <si>
    <t>DA073</t>
  </si>
  <si>
    <t>DA074</t>
  </si>
  <si>
    <t>DA075</t>
  </si>
  <si>
    <t>DA076</t>
  </si>
  <si>
    <t>DA077</t>
  </si>
  <si>
    <t>DA078</t>
  </si>
  <si>
    <t>DA079</t>
  </si>
  <si>
    <t>DA080</t>
  </si>
  <si>
    <t>DA081</t>
  </si>
  <si>
    <t>DA082</t>
  </si>
  <si>
    <t>DA083</t>
  </si>
  <si>
    <t>DA084</t>
  </si>
  <si>
    <t>DA085</t>
  </si>
  <si>
    <t>DA086</t>
  </si>
  <si>
    <t>DA087</t>
  </si>
  <si>
    <t>DA088</t>
  </si>
  <si>
    <t>DA089</t>
  </si>
  <si>
    <t>DA090</t>
  </si>
  <si>
    <t>DA091</t>
  </si>
  <si>
    <t>DA092</t>
  </si>
  <si>
    <t>DA093</t>
  </si>
  <si>
    <t>DA094</t>
  </si>
  <si>
    <t>DA095</t>
  </si>
  <si>
    <t>DA096</t>
  </si>
  <si>
    <t>DA097</t>
  </si>
  <si>
    <t>DA098</t>
  </si>
  <si>
    <t>DA099</t>
  </si>
  <si>
    <t>DA100</t>
  </si>
  <si>
    <t>DA101</t>
  </si>
  <si>
    <t>DA102</t>
  </si>
  <si>
    <t>DA103</t>
  </si>
  <si>
    <t>DA104</t>
  </si>
  <si>
    <t>DA105</t>
  </si>
  <si>
    <t>DA106</t>
  </si>
  <si>
    <t>DA107</t>
  </si>
  <si>
    <t>DA108</t>
  </si>
  <si>
    <t>DA109</t>
  </si>
  <si>
    <t>DA110</t>
  </si>
  <si>
    <t>DA111</t>
  </si>
  <si>
    <t>DA112</t>
  </si>
  <si>
    <t>DA113</t>
  </si>
  <si>
    <t>DA114</t>
  </si>
  <si>
    <t>DA115</t>
  </si>
  <si>
    <t>DA116</t>
  </si>
  <si>
    <t>DA117</t>
  </si>
  <si>
    <t>DA118</t>
  </si>
  <si>
    <t>DA119</t>
  </si>
  <si>
    <t>DA120</t>
  </si>
  <si>
    <t>DA121</t>
  </si>
  <si>
    <t>DA122</t>
  </si>
  <si>
    <t>DA123</t>
  </si>
  <si>
    <t>DA124</t>
  </si>
  <si>
    <t>DA125</t>
  </si>
  <si>
    <t>DA126</t>
  </si>
  <si>
    <t>DA127</t>
  </si>
  <si>
    <t>DA128</t>
  </si>
  <si>
    <t>DA129</t>
  </si>
  <si>
    <t>DA130</t>
  </si>
  <si>
    <t>DA131</t>
  </si>
  <si>
    <t>DA132</t>
  </si>
  <si>
    <t>DA133</t>
  </si>
  <si>
    <t>DA134</t>
  </si>
  <si>
    <t>DA135</t>
  </si>
  <si>
    <t>DA136</t>
  </si>
  <si>
    <t>DA137</t>
  </si>
  <si>
    <t>DA138</t>
  </si>
  <si>
    <t>DA139</t>
  </si>
  <si>
    <t>DA140</t>
  </si>
  <si>
    <t>DA141</t>
  </si>
  <si>
    <t>DA142</t>
  </si>
  <si>
    <t>DA143</t>
  </si>
  <si>
    <t>DA144</t>
  </si>
  <si>
    <t>DA145</t>
  </si>
  <si>
    <t>DA146</t>
  </si>
  <si>
    <t>DA147</t>
  </si>
  <si>
    <t>DA148</t>
  </si>
  <si>
    <t>DA149</t>
  </si>
  <si>
    <t>DA150</t>
  </si>
  <si>
    <t>Cầu giấy</t>
  </si>
  <si>
    <t>Hai Bà Trưng</t>
  </si>
  <si>
    <t>Ba Đình</t>
  </si>
  <si>
    <t>Đống Đa</t>
  </si>
  <si>
    <t>STT</t>
  </si>
  <si>
    <t xml:space="preserve">STT </t>
  </si>
  <si>
    <t>MÃ NV</t>
  </si>
  <si>
    <t>LANY001</t>
  </si>
  <si>
    <t>LANY002</t>
  </si>
  <si>
    <t>LANY003</t>
  </si>
  <si>
    <t>LANY004</t>
  </si>
  <si>
    <t>LANY005</t>
  </si>
  <si>
    <t>LANY006</t>
  </si>
  <si>
    <t>LANY007</t>
  </si>
  <si>
    <t>LANY008</t>
  </si>
  <si>
    <t>LANY009</t>
  </si>
  <si>
    <t>LANY010</t>
  </si>
  <si>
    <t>TÊN NV</t>
  </si>
  <si>
    <t>Nguyễn Văn Phú</t>
  </si>
  <si>
    <t>Hà Tuấn Vũ</t>
  </si>
  <si>
    <t>Vũ Trung Hà</t>
  </si>
  <si>
    <t>Phạm Phương Thảo</t>
  </si>
  <si>
    <t>Nguyễn Minh Tuấn</t>
  </si>
  <si>
    <t>Đoàn Ngọc Hà</t>
  </si>
  <si>
    <t>Phạm Hoàng Minh</t>
  </si>
  <si>
    <t>Ngô Nam Khánh</t>
  </si>
  <si>
    <t>Lê Văn Luyện</t>
  </si>
  <si>
    <t>Nguyễn Nam Cường</t>
  </si>
  <si>
    <t>Quần áo</t>
  </si>
  <si>
    <t>Rick Owens</t>
  </si>
  <si>
    <t xml:space="preserve">11BBS </t>
  </si>
  <si>
    <t>Carol C Poell</t>
  </si>
  <si>
    <t>Maison Margiela</t>
  </si>
  <si>
    <t>Drkshdw</t>
  </si>
  <si>
    <t>Túi xách</t>
  </si>
  <si>
    <t>Trang sức</t>
  </si>
  <si>
    <t>Giày dép</t>
  </si>
  <si>
    <t>MẶT HÀNG/TÊN THƯƠNG HIỆU</t>
  </si>
  <si>
    <t>Chiết khấu:</t>
  </si>
  <si>
    <t>Doanh thu theo từng loại hàng</t>
  </si>
  <si>
    <t>Loại hàng</t>
  </si>
  <si>
    <t xml:space="preserve">Tỉ lệ </t>
  </si>
  <si>
    <t xml:space="preserve">Tổng doanh thu </t>
  </si>
  <si>
    <t>Doanh thu theo từng tháng</t>
  </si>
  <si>
    <t>Tháng</t>
  </si>
  <si>
    <t>Tổng Doanh Thu</t>
  </si>
  <si>
    <t>Doanh thu của từng khu vực/chi nhánh</t>
  </si>
  <si>
    <t>Tổng doanh thu</t>
  </si>
  <si>
    <t>Tỉ lệ</t>
  </si>
  <si>
    <t>Doanh số TB đạt được của từng nhân viên</t>
  </si>
  <si>
    <t>DOANH SỐ TRUNG BÌNH</t>
  </si>
  <si>
    <t xml:space="preserve">Doanh thu </t>
  </si>
  <si>
    <t xml:space="preserve"> Doanh thu</t>
  </si>
  <si>
    <t>KV/Chi nhánh</t>
  </si>
  <si>
    <t>Chỉ tiêu DSTB</t>
  </si>
  <si>
    <t>1.Doanh thu theo từng loại hàng</t>
  </si>
  <si>
    <t>Grand Total</t>
  </si>
  <si>
    <t>2.Doanh thu theo từng tháng</t>
  </si>
  <si>
    <t>3.Doanh thu theo từng chi nhánh</t>
  </si>
  <si>
    <t>(All)</t>
  </si>
  <si>
    <t>Giay dép</t>
  </si>
  <si>
    <t>4.Doanh thu TB của từng nhân viên</t>
  </si>
  <si>
    <t>Loại Hàng</t>
  </si>
  <si>
    <t>Phần trăm Doanh Thu</t>
  </si>
  <si>
    <t xml:space="preserve">Doanh Thu </t>
  </si>
  <si>
    <t>Chi nhánh/KV</t>
  </si>
  <si>
    <t>Doanh Thu</t>
  </si>
  <si>
    <t>Họ và Tên</t>
  </si>
  <si>
    <t>Doanh số TB</t>
  </si>
  <si>
    <t>Row Labels</t>
  </si>
  <si>
    <t>Sum of THÀNH TIỀN</t>
  </si>
  <si>
    <t xml:space="preserve"> </t>
  </si>
  <si>
    <t>Sum of SỐ LƯỢNG</t>
  </si>
  <si>
    <r>
      <rPr>
        <sz val="24"/>
        <rFont val="Calibri"/>
        <family val="2"/>
        <scheme val="minor"/>
      </rPr>
      <t>BÁO CÁO KẾT QUẢ HOẠT ĐỘNG KINH DOANH CỦA CHUỖI CỬA HÀNG</t>
    </r>
    <r>
      <rPr>
        <b/>
        <sz val="24"/>
        <rFont val="Calibri Light"/>
        <family val="2"/>
        <scheme val="major"/>
      </rPr>
      <t xml:space="preserve"> </t>
    </r>
    <r>
      <rPr>
        <b/>
        <sz val="24"/>
        <rFont val="Bahnschrift"/>
        <family val="2"/>
      </rPr>
      <t>THE DARK GALLERY</t>
    </r>
    <r>
      <rPr>
        <b/>
        <sz val="24"/>
        <rFont val="Calibri Light"/>
        <family val="2"/>
        <scheme val="major"/>
      </rPr>
      <t xml:space="preserve"> </t>
    </r>
    <r>
      <rPr>
        <sz val="24"/>
        <rFont val="Calibri"/>
        <family val="2"/>
        <scheme val="minor"/>
      </rPr>
      <t>TẠI HÀ NỘI TRONG NĂM 2020</t>
    </r>
  </si>
  <si>
    <r>
      <rPr>
        <b/>
        <sz val="18"/>
        <color theme="0"/>
        <rFont val="Calibri"/>
        <family val="2"/>
        <scheme val="minor"/>
      </rPr>
      <t>TÌNH HÌNH BÁN HÀNG NĂM 2020 CỦA CÁC CHI NHÁNH CHUỖI CỬA HÀNG</t>
    </r>
    <r>
      <rPr>
        <b/>
        <sz val="18"/>
        <color theme="0" tint="-4.9989318521683403E-2"/>
        <rFont val="Calibri"/>
        <family val="2"/>
        <scheme val="minor"/>
      </rPr>
      <t xml:space="preserve"> </t>
    </r>
    <r>
      <rPr>
        <b/>
        <sz val="18"/>
        <rFont val="Calibri"/>
        <family val="2"/>
        <scheme val="minor"/>
      </rPr>
      <t xml:space="preserve">THE DARKGALLERY </t>
    </r>
    <r>
      <rPr>
        <b/>
        <sz val="18"/>
        <color theme="0"/>
        <rFont val="Calibri"/>
        <family val="2"/>
        <scheme val="minor"/>
      </rPr>
      <t>TẠI TP.HÀ NỘI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</si>
</sst>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yyyy"/>
    <numFmt numFmtId="165" formatCode="_(* #,##0_);_(* \(#,##0\);_(* &quot;-&quot;??_);_(@_)"/>
  </numFmts>
  <fonts count="16"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i/>
      <sz val="11"/>
      <color theme="0"/>
      <name val="Calibri"/>
      <family val="2"/>
      <scheme val="minor"/>
    </font>
    <font>
      <b/>
      <sz val="11"/>
      <name val="Calibri"/>
      <family val="2"/>
      <scheme val="minor"/>
    </font>
    <font>
      <sz val="12"/>
      <color theme="0"/>
      <name val="Calibri"/>
      <family val="2"/>
      <scheme val="minor"/>
    </font>
    <font>
      <b/>
      <i/>
      <sz val="11"/>
      <color theme="3" tint="-0.499984740745262"/>
      <name val="Calibri"/>
      <family val="2"/>
      <scheme val="minor"/>
    </font>
    <font>
      <b/>
      <sz val="24"/>
      <name val="Calibri Light"/>
      <family val="2"/>
      <scheme val="major"/>
    </font>
    <font>
      <sz val="24"/>
      <name val="Calibri"/>
      <family val="2"/>
      <scheme val="minor"/>
    </font>
    <font>
      <b/>
      <sz val="24"/>
      <name val="Bahnschrift"/>
      <family val="2"/>
    </font>
    <font>
      <b/>
      <sz val="18"/>
      <color theme="0" tint="-4.9989318521683403E-2"/>
      <name val="Calibri"/>
      <family val="2"/>
      <scheme val="minor"/>
    </font>
    <font>
      <b/>
      <sz val="18"/>
      <name val="Calibri"/>
      <family val="2"/>
      <scheme val="minor"/>
    </font>
    <font>
      <b/>
      <sz val="18"/>
      <color theme="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00B0F0"/>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0" fillId="0" borderId="1" xfId="0" applyBorder="1"/>
    <xf numFmtId="165" fontId="0" fillId="0" borderId="1" xfId="1" applyNumberFormat="1" applyFont="1" applyBorder="1"/>
    <xf numFmtId="165" fontId="0" fillId="0" borderId="0" xfId="1" applyNumberFormat="1" applyFont="1"/>
    <xf numFmtId="0" fontId="5" fillId="3" borderId="0" xfId="0" applyFont="1" applyFill="1"/>
    <xf numFmtId="9" fontId="5" fillId="3" borderId="0" xfId="0" applyNumberFormat="1" applyFont="1" applyFill="1"/>
    <xf numFmtId="0" fontId="3" fillId="2" borderId="1" xfId="0" applyFont="1" applyFill="1" applyBorder="1"/>
    <xf numFmtId="9" fontId="0" fillId="0" borderId="1" xfId="2" applyFont="1" applyBorder="1"/>
    <xf numFmtId="165" fontId="3" fillId="2" borderId="1" xfId="1" applyNumberFormat="1" applyFont="1" applyFill="1" applyBorder="1"/>
    <xf numFmtId="0" fontId="3" fillId="2" borderId="1" xfId="0" applyFont="1" applyFill="1" applyBorder="1" applyAlignment="1">
      <alignment horizontal="center"/>
    </xf>
    <xf numFmtId="9" fontId="0" fillId="4" borderId="1" xfId="0" applyNumberFormat="1" applyFill="1" applyBorder="1"/>
    <xf numFmtId="9" fontId="0" fillId="0" borderId="1" xfId="0" applyNumberFormat="1" applyBorder="1"/>
    <xf numFmtId="9" fontId="0" fillId="5" borderId="1" xfId="0" applyNumberFormat="1" applyFill="1" applyBorder="1"/>
    <xf numFmtId="9" fontId="0" fillId="6" borderId="1" xfId="0" applyNumberFormat="1" applyFill="1" applyBorder="1"/>
    <xf numFmtId="9" fontId="0" fillId="7" borderId="1" xfId="0" applyNumberFormat="1" applyFill="1" applyBorder="1"/>
    <xf numFmtId="0" fontId="6" fillId="8" borderId="0" xfId="0" applyFont="1" applyFill="1"/>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165" fontId="3" fillId="2" borderId="1" xfId="0" applyNumberFormat="1" applyFont="1" applyFill="1" applyBorder="1"/>
    <xf numFmtId="0" fontId="0" fillId="0" borderId="1" xfId="0" applyBorder="1" applyAlignment="1">
      <alignment vertical="center"/>
    </xf>
    <xf numFmtId="9" fontId="3" fillId="0" borderId="1" xfId="0" applyNumberFormat="1" applyFont="1" applyBorder="1"/>
    <xf numFmtId="0" fontId="0" fillId="0" borderId="1" xfId="0" applyBorder="1" applyAlignment="1">
      <alignment horizontal="left"/>
    </xf>
    <xf numFmtId="165" fontId="0" fillId="0" borderId="1" xfId="0" applyNumberFormat="1" applyBorder="1"/>
    <xf numFmtId="9" fontId="0" fillId="0" borderId="6" xfId="0" applyNumberFormat="1" applyBorder="1"/>
    <xf numFmtId="9" fontId="0" fillId="0" borderId="2" xfId="0" applyNumberFormat="1" applyBorder="1"/>
    <xf numFmtId="0" fontId="0" fillId="0" borderId="0" xfId="0" pivotButton="1"/>
    <xf numFmtId="0" fontId="0" fillId="0" borderId="0" xfId="0" applyAlignment="1">
      <alignment horizontal="left"/>
    </xf>
    <xf numFmtId="0" fontId="4" fillId="0" borderId="0" xfId="0" applyFont="1"/>
    <xf numFmtId="164" fontId="0" fillId="0" borderId="0" xfId="0" applyNumberFormat="1"/>
    <xf numFmtId="37" fontId="0" fillId="0" borderId="0" xfId="1" applyNumberFormat="1" applyFont="1" applyBorder="1"/>
    <xf numFmtId="165" fontId="0" fillId="0" borderId="0" xfId="1" applyNumberFormat="1" applyFont="1" applyBorder="1"/>
    <xf numFmtId="0" fontId="0" fillId="9" borderId="1" xfId="0" applyFill="1" applyBorder="1"/>
    <xf numFmtId="0" fontId="0" fillId="9" borderId="1" xfId="0" applyFill="1" applyBorder="1" applyAlignment="1">
      <alignment horizontal="left"/>
    </xf>
    <xf numFmtId="165" fontId="0" fillId="9" borderId="1" xfId="0" applyNumberFormat="1" applyFill="1" applyBorder="1"/>
    <xf numFmtId="9" fontId="0" fillId="9" borderId="1" xfId="0" applyNumberFormat="1" applyFill="1" applyBorder="1"/>
    <xf numFmtId="0" fontId="3" fillId="9" borderId="1" xfId="0" applyFont="1" applyFill="1" applyBorder="1"/>
    <xf numFmtId="9" fontId="7" fillId="9" borderId="1" xfId="2" applyFont="1" applyFill="1" applyBorder="1"/>
    <xf numFmtId="0" fontId="3" fillId="0" borderId="1" xfId="0" pivotButton="1" applyFont="1" applyBorder="1"/>
    <xf numFmtId="0" fontId="3" fillId="0" borderId="1" xfId="0" applyFont="1" applyBorder="1"/>
    <xf numFmtId="0" fontId="8" fillId="10" borderId="0" xfId="0" applyFont="1" applyFill="1" applyAlignment="1">
      <alignment horizontal="center" vertical="center"/>
    </xf>
    <xf numFmtId="0" fontId="10" fillId="9" borderId="0" xfId="0" applyFont="1" applyFill="1" applyAlignment="1">
      <alignment horizontal="center" vertical="center"/>
    </xf>
    <xf numFmtId="0" fontId="13" fillId="10" borderId="0" xfId="0" applyFont="1" applyFill="1" applyAlignment="1">
      <alignment horizontal="center"/>
    </xf>
    <xf numFmtId="0" fontId="9" fillId="9" borderId="2" xfId="0" applyFont="1" applyFill="1" applyBorder="1" applyAlignment="1">
      <alignment horizontal="center"/>
    </xf>
    <xf numFmtId="0" fontId="9" fillId="9" borderId="4"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6" fillId="8" borderId="5" xfId="0" applyFont="1" applyFill="1" applyBorder="1" applyAlignment="1">
      <alignment horizontal="center"/>
    </xf>
    <xf numFmtId="0" fontId="6" fillId="8" borderId="1" xfId="0" applyFont="1" applyFill="1" applyBorder="1" applyAlignment="1">
      <alignment horizontal="center"/>
    </xf>
    <xf numFmtId="0" fontId="0" fillId="0" borderId="0" xfId="0" applyNumberFormat="1"/>
    <xf numFmtId="0" fontId="0" fillId="0" borderId="1" xfId="0" applyFont="1" applyBorder="1" applyAlignment="1">
      <alignment horizontal="left"/>
    </xf>
  </cellXfs>
  <cellStyles count="3">
    <cellStyle name="Comma" xfId="1" builtinId="3"/>
    <cellStyle name="Normal" xfId="0" builtinId="0"/>
    <cellStyle name="Percent" xfId="2" builtinId="5"/>
  </cellStyles>
  <dxfs count="7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numFmt numFmtId="165" formatCode="_(* #,##0_);_(* \(#,##0\);_(* &quot;-&quot;??_);_(@_)"/>
    </dxf>
    <dxf>
      <numFmt numFmtId="165"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9.9978637043366805E-2"/>
        </patternFill>
      </fill>
    </dxf>
    <dxf>
      <fill>
        <patternFill>
          <bgColor theme="2" tint="-9.9978637043366805E-2"/>
        </patternFill>
      </fill>
    </dxf>
    <dxf>
      <font>
        <b val="0"/>
      </font>
    </dxf>
    <dxf>
      <font>
        <i/>
      </font>
    </dxf>
    <dxf>
      <font>
        <i val="0"/>
      </font>
    </dxf>
    <dxf>
      <numFmt numFmtId="165" formatCode="_(* #,##0_);_(* \(#,##0\);_(* &quot;-&quot;??_);_(@_)"/>
    </dxf>
    <dxf>
      <font>
        <b/>
      </font>
    </dxf>
    <dxf>
      <font>
        <b/>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numFmt numFmtId="13" formatCode="0%"/>
    </dxf>
    <dxf>
      <numFmt numFmtId="14" formatCode="0.00%"/>
    </dxf>
    <dxf>
      <numFmt numFmtId="165" formatCode="_(* #,##0_);_(* \(#,##0\);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0" tint="-0.249977111117893"/>
        </patternFill>
      </fill>
    </dxf>
    <dxf>
      <fill>
        <patternFill patternType="solid">
          <bgColor theme="0"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5" formatCode="#,##0_);\(#,##0\)"/>
    </dxf>
    <dxf>
      <font>
        <i/>
      </font>
    </dxf>
    <dxf>
      <numFmt numFmtId="0" formatCode="General"/>
    </dxf>
    <dxf>
      <numFmt numFmtId="164" formatCode="dd\-mm\-yyyy"/>
    </dxf>
    <dxf>
      <font>
        <i/>
      </font>
    </dxf>
    <dxf>
      <font>
        <strike val="0"/>
        <outline val="0"/>
        <shadow val="0"/>
        <u val="none"/>
        <vertAlign val="baseline"/>
        <sz val="12"/>
        <color theme="0"/>
        <name val="Calibri"/>
        <family val="2"/>
        <scheme val="minor"/>
      </font>
      <fill>
        <patternFill patternType="solid">
          <fgColor indexed="64"/>
          <bgColor theme="2" tint="-0.249977111117893"/>
        </patternFill>
      </fill>
      <alignment horizontal="center" vertical="center" textRotation="0" wrapText="0" indent="0" justifyLastLine="0" shrinkToFit="0" readingOrder="0"/>
    </dxf>
  </dxfs>
  <tableStyles count="0" defaultTableStyle="TableStyleMedium2" defaultPivotStyle="PivotStyleLight16"/>
  <colors>
    <mruColors>
      <color rgb="FF102A50"/>
      <color rgb="FF5555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2.pn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image" Target="../media/image13.png"/><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2.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[A38794_DoanLeDucAnh_BTL.xlsx]Pivot!BC theo tên nv</c:name>
    <c:fmtId val="3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ysClr val="windowText" lastClr="000000"/>
                </a:solidFill>
              </a:rPr>
              <a:t>Doanh thu TB của từng nhân viên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Pivot!$A$47:$A$51</c:f>
              <c:strCache>
                <c:ptCount val="5"/>
                <c:pt idx="0">
                  <c:v>Hà Tuấn Vũ</c:v>
                </c:pt>
                <c:pt idx="1">
                  <c:v>Nguyễn Minh Tuấn</c:v>
                </c:pt>
                <c:pt idx="2">
                  <c:v>Nguyễn Văn Phú</c:v>
                </c:pt>
                <c:pt idx="3">
                  <c:v>Phạm Phương Thảo</c:v>
                </c:pt>
                <c:pt idx="4">
                  <c:v>Vũ Trung Hà</c:v>
                </c:pt>
              </c:strCache>
            </c:strRef>
          </c:cat>
          <c:val>
            <c:numRef>
              <c:f>Pivot!$B$47:$B$51</c:f>
              <c:numCache>
                <c:formatCode>_(* #,##0_);_(* \(#,##0\);_(* "-"??_);_(@_)</c:formatCode>
                <c:ptCount val="5"/>
                <c:pt idx="0">
                  <c:v>16704000</c:v>
                </c:pt>
                <c:pt idx="1">
                  <c:v>22050000</c:v>
                </c:pt>
                <c:pt idx="2">
                  <c:v>21137727.272727273</c:v>
                </c:pt>
                <c:pt idx="3">
                  <c:v>18552558.139534883</c:v>
                </c:pt>
                <c:pt idx="4">
                  <c:v>21591562.5</c:v>
                </c:pt>
              </c:numCache>
            </c:numRef>
          </c:val>
          <c:extLst>
            <c:ext xmlns:c16="http://schemas.microsoft.com/office/drawing/2014/chart" uri="{C3380CC4-5D6E-409C-BE32-E72D297353CC}">
              <c16:uniqueId val="{00000000-5CAD-4288-896C-A56C147AE3CA}"/>
            </c:ext>
          </c:extLst>
        </c:ser>
        <c:dLbls>
          <c:dLblPos val="outEnd"/>
          <c:showLegendKey val="0"/>
          <c:showVal val="1"/>
          <c:showCatName val="0"/>
          <c:showSerName val="0"/>
          <c:showPercent val="0"/>
          <c:showBubbleSize val="0"/>
        </c:dLbls>
        <c:gapWidth val="355"/>
        <c:overlap val="-70"/>
        <c:axId val="573481992"/>
        <c:axId val="573482648"/>
      </c:barChart>
      <c:catAx>
        <c:axId val="57348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573482648"/>
        <c:crosses val="autoZero"/>
        <c:auto val="1"/>
        <c:lblAlgn val="ctr"/>
        <c:lblOffset val="100"/>
        <c:noMultiLvlLbl val="0"/>
      </c:catAx>
      <c:valAx>
        <c:axId val="57348264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73481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38100">
              <a:solidFill>
                <a:schemeClr val="bg2">
                  <a:lumMod val="75000"/>
                </a:schemeClr>
              </a:solidFill>
            </a:ln>
            <a:effectLst>
              <a:outerShdw blurRad="114300" sx="105000" sy="105000" algn="ctr" rotWithShape="0">
                <a:prstClr val="black">
                  <a:alpha val="40000"/>
                </a:prstClr>
              </a:outerShdw>
            </a:effectLst>
          </c:spPr>
          <c:dPt>
            <c:idx val="0"/>
            <c:bubble3D val="0"/>
            <c:spPr>
              <a:gradFill>
                <a:gsLst>
                  <a:gs pos="94000">
                    <a:schemeClr val="bg2">
                      <a:lumMod val="75000"/>
                    </a:schemeClr>
                  </a:gs>
                  <a:gs pos="0">
                    <a:schemeClr val="tx2">
                      <a:lumMod val="20000"/>
                      <a:lumOff val="80000"/>
                    </a:schemeClr>
                  </a:gs>
                </a:gsLst>
                <a:lin ang="5400000" scaled="1"/>
              </a:grad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1-6642-412F-9402-7919C3D580B8}"/>
              </c:ext>
            </c:extLst>
          </c:dPt>
          <c:dPt>
            <c:idx val="1"/>
            <c:bubble3D val="0"/>
            <c:spPr>
              <a:no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3-6642-412F-9402-7919C3D580B8}"/>
              </c:ext>
            </c:extLst>
          </c:dPt>
          <c:val>
            <c:numRef>
              <c:f>Pivot!$E$1:$F$1</c:f>
              <c:numCache>
                <c:formatCode>0%</c:formatCode>
                <c:ptCount val="2"/>
                <c:pt idx="0">
                  <c:v>0.27665020476993496</c:v>
                </c:pt>
                <c:pt idx="1">
                  <c:v>0.72334979523006504</c:v>
                </c:pt>
              </c:numCache>
            </c:numRef>
          </c:val>
          <c:extLst>
            <c:ext xmlns:c16="http://schemas.microsoft.com/office/drawing/2014/chart" uri="{C3380CC4-5D6E-409C-BE32-E72D297353CC}">
              <c16:uniqueId val="{00000004-6642-412F-9402-7919C3D580B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gradFill>
              <a:gsLst>
                <a:gs pos="0">
                  <a:srgbClr val="FF0000"/>
                </a:gs>
                <a:gs pos="100000">
                  <a:srgbClr val="00B0F0"/>
                </a:gs>
              </a:gsLst>
              <a:lin ang="5400000" scaled="1"/>
            </a:gradFill>
            <a:ln w="38100">
              <a:solidFill>
                <a:schemeClr val="bg2">
                  <a:lumMod val="90000"/>
                </a:schemeClr>
              </a:solidFill>
            </a:ln>
            <a:effectLst>
              <a:outerShdw blurRad="114300" sx="105000" sy="105000" algn="ctr" rotWithShape="0">
                <a:prstClr val="black">
                  <a:alpha val="40000"/>
                </a:prstClr>
              </a:outerShdw>
            </a:effectLst>
          </c:spPr>
          <c:dPt>
            <c:idx val="0"/>
            <c:bubble3D val="0"/>
            <c:spPr>
              <a:gradFill>
                <a:gsLst>
                  <a:gs pos="87000">
                    <a:schemeClr val="bg2">
                      <a:lumMod val="75000"/>
                    </a:schemeClr>
                  </a:gs>
                  <a:gs pos="0">
                    <a:schemeClr val="bg2">
                      <a:lumMod val="90000"/>
                    </a:schemeClr>
                  </a:gs>
                </a:gsLst>
                <a:lin ang="5400000" scaled="1"/>
              </a:gradFill>
              <a:ln w="38100">
                <a:solidFill>
                  <a:schemeClr val="bg2">
                    <a:lumMod val="90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1-AB8C-4DF9-91CD-7613C006E202}"/>
              </c:ext>
            </c:extLst>
          </c:dPt>
          <c:dPt>
            <c:idx val="1"/>
            <c:bubble3D val="0"/>
            <c:spPr>
              <a:noFill/>
              <a:ln w="38100">
                <a:solidFill>
                  <a:schemeClr val="bg2">
                    <a:lumMod val="90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3-AB8C-4DF9-91CD-7613C006E202}"/>
              </c:ext>
            </c:extLst>
          </c:dPt>
          <c:val>
            <c:numRef>
              <c:f>Pivot!$Q$1:$R$1</c:f>
              <c:numCache>
                <c:formatCode>0%</c:formatCode>
                <c:ptCount val="2"/>
                <c:pt idx="0">
                  <c:v>0.1949831365935919</c:v>
                </c:pt>
                <c:pt idx="1">
                  <c:v>0.8050168634064081</c:v>
                </c:pt>
              </c:numCache>
            </c:numRef>
          </c:val>
          <c:extLst>
            <c:ext xmlns:c16="http://schemas.microsoft.com/office/drawing/2014/chart" uri="{C3380CC4-5D6E-409C-BE32-E72D297353CC}">
              <c16:uniqueId val="{00000004-AB8C-4DF9-91CD-7613C006E2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[A38794_DoanLeDucAnh_BTL.xlsx]Pivot!BC theo tháng</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 thu theo từng tháng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Pivot!$B$17:$B$29</c:f>
              <c:numCache>
                <c:formatCode>_(* #,##0_);_(* \(#,##0\);_(* "-"??_);_(@_)</c:formatCode>
                <c:ptCount val="12"/>
                <c:pt idx="0">
                  <c:v>299160000</c:v>
                </c:pt>
                <c:pt idx="1">
                  <c:v>201690000</c:v>
                </c:pt>
                <c:pt idx="2">
                  <c:v>158940000</c:v>
                </c:pt>
                <c:pt idx="3">
                  <c:v>298710000</c:v>
                </c:pt>
                <c:pt idx="4">
                  <c:v>200340000</c:v>
                </c:pt>
                <c:pt idx="5">
                  <c:v>291870000</c:v>
                </c:pt>
                <c:pt idx="6">
                  <c:v>280350000</c:v>
                </c:pt>
                <c:pt idx="7">
                  <c:v>132390000</c:v>
                </c:pt>
                <c:pt idx="8">
                  <c:v>278370000</c:v>
                </c:pt>
                <c:pt idx="9">
                  <c:v>291420000</c:v>
                </c:pt>
                <c:pt idx="10">
                  <c:v>366480000</c:v>
                </c:pt>
                <c:pt idx="11">
                  <c:v>189000000</c:v>
                </c:pt>
              </c:numCache>
            </c:numRef>
          </c:val>
          <c:smooth val="0"/>
          <c:extLst>
            <c:ext xmlns:c16="http://schemas.microsoft.com/office/drawing/2014/chart" uri="{C3380CC4-5D6E-409C-BE32-E72D297353CC}">
              <c16:uniqueId val="{00000000-05DF-43E9-A5B0-8C06213ED17D}"/>
            </c:ext>
          </c:extLst>
        </c:ser>
        <c:dLbls>
          <c:showLegendKey val="0"/>
          <c:showVal val="0"/>
          <c:showCatName val="0"/>
          <c:showSerName val="0"/>
          <c:showPercent val="0"/>
          <c:showBubbleSize val="0"/>
        </c:dLbls>
        <c:marker val="1"/>
        <c:smooth val="0"/>
        <c:axId val="538399960"/>
        <c:axId val="538400288"/>
      </c:lineChart>
      <c:catAx>
        <c:axId val="53839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00288"/>
        <c:crosses val="autoZero"/>
        <c:auto val="1"/>
        <c:lblAlgn val="ctr"/>
        <c:lblOffset val="100"/>
        <c:noMultiLvlLbl val="0"/>
      </c:catAx>
      <c:valAx>
        <c:axId val="5384002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9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[A38794_DoanLeDucAnh_BTL.xlsx]Pivot!BC theo tên nv</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i="1"/>
              <a:t>Doanh</a:t>
            </a:r>
            <a:r>
              <a:rPr lang="en-US" i="1" baseline="0"/>
              <a:t> thu TB của từng nhân viên</a:t>
            </a:r>
            <a:endParaRPr lang="en-US" i="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Pivot!$A$47:$A$51</c:f>
              <c:strCache>
                <c:ptCount val="5"/>
                <c:pt idx="0">
                  <c:v>Hà Tuấn Vũ</c:v>
                </c:pt>
                <c:pt idx="1">
                  <c:v>Nguyễn Minh Tuấn</c:v>
                </c:pt>
                <c:pt idx="2">
                  <c:v>Nguyễn Văn Phú</c:v>
                </c:pt>
                <c:pt idx="3">
                  <c:v>Phạm Phương Thảo</c:v>
                </c:pt>
                <c:pt idx="4">
                  <c:v>Vũ Trung Hà</c:v>
                </c:pt>
              </c:strCache>
            </c:strRef>
          </c:cat>
          <c:val>
            <c:numRef>
              <c:f>Pivot!$B$47:$B$51</c:f>
              <c:numCache>
                <c:formatCode>_(* #,##0_);_(* \(#,##0\);_(* "-"??_);_(@_)</c:formatCode>
                <c:ptCount val="5"/>
                <c:pt idx="0">
                  <c:v>16704000</c:v>
                </c:pt>
                <c:pt idx="1">
                  <c:v>22050000</c:v>
                </c:pt>
                <c:pt idx="2">
                  <c:v>21137727.272727273</c:v>
                </c:pt>
                <c:pt idx="3">
                  <c:v>18552558.139534883</c:v>
                </c:pt>
                <c:pt idx="4">
                  <c:v>21591562.5</c:v>
                </c:pt>
              </c:numCache>
            </c:numRef>
          </c:val>
          <c:extLst>
            <c:ext xmlns:c16="http://schemas.microsoft.com/office/drawing/2014/chart" uri="{C3380CC4-5D6E-409C-BE32-E72D297353CC}">
              <c16:uniqueId val="{00000003-F0DC-4833-8CE3-B419F4DDD3CC}"/>
            </c:ext>
          </c:extLst>
        </c:ser>
        <c:dLbls>
          <c:dLblPos val="outEnd"/>
          <c:showLegendKey val="0"/>
          <c:showVal val="1"/>
          <c:showCatName val="0"/>
          <c:showSerName val="0"/>
          <c:showPercent val="0"/>
          <c:showBubbleSize val="0"/>
        </c:dLbls>
        <c:gapWidth val="115"/>
        <c:axId val="573481992"/>
        <c:axId val="573482648"/>
      </c:barChart>
      <c:catAx>
        <c:axId val="5734819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2648"/>
        <c:crosses val="autoZero"/>
        <c:auto val="1"/>
        <c:lblAlgn val="ctr"/>
        <c:lblOffset val="100"/>
        <c:noMultiLvlLbl val="0"/>
      </c:catAx>
      <c:valAx>
        <c:axId val="5734826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1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[A38794_DoanLeDucAnh_BTL.xlsx]Pivot!BC theo chi nhánh/kv</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w="19050">
            <a:solidFill>
              <a:schemeClr val="lt1"/>
            </a:solidFill>
          </a:ln>
          <a:effectLst/>
        </c:spPr>
      </c:pivotFmt>
      <c:pivotFmt>
        <c:idx val="2"/>
        <c:spPr>
          <a:solidFill>
            <a:schemeClr val="accent1">
              <a:shade val="86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tint val="58000"/>
            </a:schemeClr>
          </a:solidFill>
          <a:ln w="19050">
            <a:solidFill>
              <a:schemeClr val="lt1"/>
            </a:solidFill>
          </a:ln>
          <a:effectLst/>
        </c:spPr>
      </c:pivotFmt>
    </c:pivotFmts>
    <c:plotArea>
      <c:layout/>
      <c:pieChart>
        <c:varyColors val="1"/>
        <c:ser>
          <c:idx val="0"/>
          <c:order val="0"/>
          <c:tx>
            <c:strRef>
              <c:f>Pivot!$B$35</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4380-4D4E-9E46-C0EE18E15F35}"/>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4380-4D4E-9E46-C0EE18E15F35}"/>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4380-4D4E-9E46-C0EE18E15F35}"/>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4380-4D4E-9E46-C0EE18E15F3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Pivot!$A$36:$A$40</c:f>
              <c:strCache>
                <c:ptCount val="4"/>
                <c:pt idx="0">
                  <c:v>Ba Đình</c:v>
                </c:pt>
                <c:pt idx="1">
                  <c:v>Cầu giấy</c:v>
                </c:pt>
                <c:pt idx="2">
                  <c:v>Đống Đa</c:v>
                </c:pt>
                <c:pt idx="3">
                  <c:v>Hai Bà Trưng</c:v>
                </c:pt>
              </c:strCache>
            </c:strRef>
          </c:cat>
          <c:val>
            <c:numRef>
              <c:f>Pivot!$B$36:$B$40</c:f>
              <c:numCache>
                <c:formatCode>0%</c:formatCode>
                <c:ptCount val="4"/>
                <c:pt idx="0">
                  <c:v>0.32130811852565649</c:v>
                </c:pt>
                <c:pt idx="1">
                  <c:v>0.22130209588051072</c:v>
                </c:pt>
                <c:pt idx="2">
                  <c:v>0.23132980004818116</c:v>
                </c:pt>
                <c:pt idx="3">
                  <c:v>0.22605998554565165</c:v>
                </c:pt>
              </c:numCache>
            </c:numRef>
          </c:val>
          <c:extLst>
            <c:ext xmlns:c16="http://schemas.microsoft.com/office/drawing/2014/chart" uri="{C3380CC4-5D6E-409C-BE32-E72D297353CC}">
              <c16:uniqueId val="{00000000-FA54-492B-BABE-4D90F08CE99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Doanh</a:t>
            </a:r>
            <a:r>
              <a:rPr lang="en-US" b="1" baseline="0">
                <a:solidFill>
                  <a:schemeClr val="accent6"/>
                </a:solidFill>
              </a:rPr>
              <a:t> thu theo % của từng khu vực</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24115740740740746"/>
          <c:w val="0.93888888888888888"/>
          <c:h val="0.62566309419655863"/>
        </c:manualLayout>
      </c:layout>
      <c:barChart>
        <c:barDir val="col"/>
        <c:grouping val="clustered"/>
        <c:varyColors val="0"/>
        <c:ser>
          <c:idx val="0"/>
          <c:order val="0"/>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FFC-48C1-AE92-3D15F3F8D1E8}"/>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4-3FFC-48C1-AE92-3D15F3F8D1E8}"/>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3FFC-48C1-AE92-3D15F3F8D1E8}"/>
              </c:ext>
            </c:extLst>
          </c:dPt>
          <c:cat>
            <c:strRef>
              <c:f>Pivot!$Y$31:$Y$34</c:f>
              <c:strCache>
                <c:ptCount val="4"/>
                <c:pt idx="0">
                  <c:v>Ba Đình</c:v>
                </c:pt>
                <c:pt idx="1">
                  <c:v>Cầu giấy</c:v>
                </c:pt>
                <c:pt idx="2">
                  <c:v>Đống Đa</c:v>
                </c:pt>
                <c:pt idx="3">
                  <c:v>Hai Bà Trưng</c:v>
                </c:pt>
              </c:strCache>
            </c:strRef>
          </c:cat>
          <c:val>
            <c:numRef>
              <c:f>Pivot!$AA$31:$AA$34</c:f>
              <c:numCache>
                <c:formatCode>0%</c:formatCode>
                <c:ptCount val="4"/>
                <c:pt idx="0">
                  <c:v>0.37130811852565648</c:v>
                </c:pt>
                <c:pt idx="1">
                  <c:v>0.27130209588051074</c:v>
                </c:pt>
                <c:pt idx="2">
                  <c:v>0.28132980004818114</c:v>
                </c:pt>
                <c:pt idx="3">
                  <c:v>0.27605998554565164</c:v>
                </c:pt>
              </c:numCache>
            </c:numRef>
          </c:val>
          <c:extLst>
            <c:ext xmlns:c16="http://schemas.microsoft.com/office/drawing/2014/chart" uri="{C3380CC4-5D6E-409C-BE32-E72D297353CC}">
              <c16:uniqueId val="{00000000-3FFC-48C1-AE92-3D15F3F8D1E8}"/>
            </c:ext>
          </c:extLst>
        </c:ser>
        <c:ser>
          <c:idx val="1"/>
          <c:order val="1"/>
          <c:spPr>
            <a:blipFill>
              <a:blip xmlns:r="http://schemas.openxmlformats.org/officeDocument/2006/relationships" r:embed="rId3"/>
              <a:stretch>
                <a:fillRect/>
              </a:stretch>
            </a:blipFill>
            <a:ln>
              <a:noFill/>
            </a:ln>
            <a:effectLst/>
          </c:spPr>
          <c:invertIfNegative val="0"/>
          <c:dLbls>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gency FB" panose="020B0503020202020204" pitchFamily="34" charset="0"/>
                        <a:ea typeface="+mn-ea"/>
                        <a:cs typeface="+mn-cs"/>
                      </a:defRPr>
                    </a:pPr>
                    <a:fld id="{1580BDD8-E527-4744-938B-DD7E10B5F434}" type="CELLRANGE">
                      <a:rPr lang="en-US"/>
                      <a:pPr>
                        <a:defRPr sz="1400" b="1">
                          <a:solidFill>
                            <a:schemeClr val="accent6">
                              <a:lumMod val="50000"/>
                            </a:schemeClr>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FFC-48C1-AE92-3D15F3F8D1E8}"/>
                </c:ext>
              </c:extLst>
            </c:dLbl>
            <c:dLbl>
              <c:idx val="1"/>
              <c:tx>
                <c:rich>
                  <a:bodyPr rot="0" spcFirstLastPara="1" vertOverflow="ellipsis" vert="horz" wrap="square" lIns="38100" tIns="19050" rIns="38100" bIns="19050" anchor="ctr" anchorCtr="1">
                    <a:spAutoFit/>
                  </a:bodyPr>
                  <a:lstStyle/>
                  <a:p>
                    <a:pPr>
                      <a:defRPr sz="1400" b="1" i="0" u="none" strike="noStrike" kern="1200" baseline="0">
                        <a:solidFill>
                          <a:schemeClr val="accent6">
                            <a:lumMod val="75000"/>
                          </a:schemeClr>
                        </a:solidFill>
                        <a:latin typeface="Agency FB" panose="020B0503020202020204" pitchFamily="34" charset="0"/>
                        <a:ea typeface="+mn-ea"/>
                        <a:cs typeface="+mn-cs"/>
                      </a:defRPr>
                    </a:pPr>
                    <a:fld id="{ACC42181-BCC4-40AF-9B30-6CC159E882F7}" type="CELLRANGE">
                      <a:rPr lang="en-US"/>
                      <a:pPr>
                        <a:defRPr sz="1400" b="1">
                          <a:solidFill>
                            <a:schemeClr val="accent6">
                              <a:lumMod val="75000"/>
                            </a:schemeClr>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7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FFC-48C1-AE92-3D15F3F8D1E8}"/>
                </c:ext>
              </c:extLst>
            </c:dLbl>
            <c:dLbl>
              <c:idx val="2"/>
              <c:tx>
                <c:rich>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fld id="{1B9D0448-E4B7-4CD5-9D59-49D8BDE7C53F}" type="CELLRANGE">
                      <a:rPr lang="en-US"/>
                      <a:pPr>
                        <a:defRPr sz="1400" b="1">
                          <a:solidFill>
                            <a:schemeClr val="accent6"/>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FFC-48C1-AE92-3D15F3F8D1E8}"/>
                </c:ext>
              </c:extLst>
            </c:dLbl>
            <c:dLbl>
              <c:idx val="3"/>
              <c:tx>
                <c:rich>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fld id="{73C44E83-5945-4AB5-8280-8B9A355DFE12}" type="CELLRANGE">
                      <a:rPr lang="en-US"/>
                      <a:pPr>
                        <a:defRPr sz="1400" b="1">
                          <a:solidFill>
                            <a:schemeClr val="accent6"/>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FFC-48C1-AE92-3D15F3F8D1E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Pivot!$Y$31:$Y$34</c:f>
              <c:strCache>
                <c:ptCount val="4"/>
                <c:pt idx="0">
                  <c:v>Ba Đình</c:v>
                </c:pt>
                <c:pt idx="1">
                  <c:v>Cầu giấy</c:v>
                </c:pt>
                <c:pt idx="2">
                  <c:v>Đống Đa</c:v>
                </c:pt>
                <c:pt idx="3">
                  <c:v>Hai Bà Trưng</c:v>
                </c:pt>
              </c:strCache>
            </c:strRef>
          </c:cat>
          <c:val>
            <c:numRef>
              <c:f>Pivot!$AB$31:$AB$34</c:f>
              <c:numCache>
                <c:formatCode>0%</c:formatCode>
                <c:ptCount val="4"/>
                <c:pt idx="0">
                  <c:v>1.1000000000000001</c:v>
                </c:pt>
                <c:pt idx="1">
                  <c:v>1.1000000000000001</c:v>
                </c:pt>
                <c:pt idx="2">
                  <c:v>1.1000000000000001</c:v>
                </c:pt>
                <c:pt idx="3">
                  <c:v>1.1000000000000001</c:v>
                </c:pt>
              </c:numCache>
            </c:numRef>
          </c:val>
          <c:extLst>
            <c:ext xmlns:c15="http://schemas.microsoft.com/office/drawing/2012/chart" uri="{02D57815-91ED-43cb-92C2-25804820EDAC}">
              <c15:datalabelsRange>
                <c15:f>Pivot!$B$36:$B$39</c15:f>
                <c15:dlblRangeCache>
                  <c:ptCount val="4"/>
                  <c:pt idx="0">
                    <c:v>32%</c:v>
                  </c:pt>
                  <c:pt idx="1">
                    <c:v>22%</c:v>
                  </c:pt>
                  <c:pt idx="2">
                    <c:v>23%</c:v>
                  </c:pt>
                  <c:pt idx="3">
                    <c:v>23%</c:v>
                  </c:pt>
                </c15:dlblRangeCache>
              </c15:datalabelsRange>
            </c:ext>
            <c:ext xmlns:c16="http://schemas.microsoft.com/office/drawing/2014/chart" uri="{C3380CC4-5D6E-409C-BE32-E72D297353CC}">
              <c16:uniqueId val="{00000001-3FFC-48C1-AE92-3D15F3F8D1E8}"/>
            </c:ext>
          </c:extLst>
        </c:ser>
        <c:dLbls>
          <c:showLegendKey val="0"/>
          <c:showVal val="0"/>
          <c:showCatName val="0"/>
          <c:showSerName val="0"/>
          <c:showPercent val="0"/>
          <c:showBubbleSize val="0"/>
        </c:dLbls>
        <c:gapWidth val="60"/>
        <c:overlap val="100"/>
        <c:axId val="506406408"/>
        <c:axId val="506407720"/>
      </c:barChart>
      <c:catAx>
        <c:axId val="506406408"/>
        <c:scaling>
          <c:orientation val="minMax"/>
        </c:scaling>
        <c:delete val="0"/>
        <c:axPos val="b"/>
        <c:numFmt formatCode="General" sourceLinked="1"/>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06407720"/>
        <c:crosses val="autoZero"/>
        <c:auto val="1"/>
        <c:lblAlgn val="ctr"/>
        <c:lblOffset val="100"/>
        <c:noMultiLvlLbl val="0"/>
      </c:catAx>
      <c:valAx>
        <c:axId val="506407720"/>
        <c:scaling>
          <c:orientation val="minMax"/>
          <c:max val="1.1000000000000001"/>
          <c:min val="0"/>
        </c:scaling>
        <c:delete val="1"/>
        <c:axPos val="l"/>
        <c:numFmt formatCode="0%" sourceLinked="1"/>
        <c:majorTickMark val="none"/>
        <c:minorTickMark val="none"/>
        <c:tickLblPos val="nextTo"/>
        <c:crossAx val="506406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8575">
              <a:solidFill>
                <a:srgbClr val="00B0F0"/>
              </a:solidFill>
            </a:ln>
            <a:effectLst>
              <a:outerShdw blurRad="101600" sx="104000" sy="104000" algn="ctr" rotWithShape="0">
                <a:prstClr val="black">
                  <a:alpha val="40000"/>
                </a:prstClr>
              </a:outerShdw>
            </a:effectLst>
          </c:spPr>
          <c:dPt>
            <c:idx val="0"/>
            <c:bubble3D val="0"/>
            <c:spPr>
              <a:gradFill>
                <a:gsLst>
                  <a:gs pos="82000">
                    <a:srgbClr val="00B0F0"/>
                  </a:gs>
                  <a:gs pos="0">
                    <a:schemeClr val="accent3">
                      <a:lumMod val="20000"/>
                      <a:lumOff val="80000"/>
                    </a:schemeClr>
                  </a:gs>
                </a:gsLst>
                <a:lin ang="5400000" scaled="1"/>
              </a:gradFill>
              <a:ln w="28575">
                <a:solidFill>
                  <a:srgbClr val="00B0F0"/>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2-3F92-44FE-A3F8-C74D4D5AC215}"/>
              </c:ext>
            </c:extLst>
          </c:dPt>
          <c:dPt>
            <c:idx val="1"/>
            <c:bubble3D val="0"/>
            <c:spPr>
              <a:noFill/>
              <a:ln w="28575">
                <a:solidFill>
                  <a:srgbClr val="00B0F0"/>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3-3F92-44FE-A3F8-C74D4D5AC215}"/>
              </c:ext>
            </c:extLst>
          </c:dPt>
          <c:val>
            <c:numRef>
              <c:f>'Đồ thị'!$G$1:$H$1</c:f>
              <c:numCache>
                <c:formatCode>0%</c:formatCode>
                <c:ptCount val="2"/>
                <c:pt idx="0">
                  <c:v>0.28999999999999998</c:v>
                </c:pt>
                <c:pt idx="1">
                  <c:v>0.71</c:v>
                </c:pt>
              </c:numCache>
            </c:numRef>
          </c:val>
          <c:extLst>
            <c:ext xmlns:c16="http://schemas.microsoft.com/office/drawing/2014/chart" uri="{C3380CC4-5D6E-409C-BE32-E72D297353CC}">
              <c16:uniqueId val="{00000000-3F92-44FE-A3F8-C74D4D5AC21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8575">
              <a:solidFill>
                <a:schemeClr val="accent6"/>
              </a:solidFill>
            </a:ln>
            <a:effectLst>
              <a:outerShdw blurRad="101600" sx="104000" sy="104000" algn="ctr" rotWithShape="0">
                <a:prstClr val="black">
                  <a:alpha val="40000"/>
                </a:prstClr>
              </a:outerShdw>
            </a:effectLst>
          </c:spPr>
          <c:dPt>
            <c:idx val="0"/>
            <c:bubble3D val="0"/>
            <c:spPr>
              <a:gradFill>
                <a:gsLst>
                  <a:gs pos="0">
                    <a:schemeClr val="bg1"/>
                  </a:gs>
                  <a:gs pos="77000">
                    <a:schemeClr val="accent6"/>
                  </a:gs>
                </a:gsLst>
                <a:lin ang="5400000" scaled="1"/>
              </a:gradFill>
              <a:ln w="28575">
                <a:solidFill>
                  <a:schemeClr val="accent6"/>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2-5324-49E4-AA85-2BFA7A0B77D3}"/>
              </c:ext>
            </c:extLst>
          </c:dPt>
          <c:dPt>
            <c:idx val="1"/>
            <c:bubble3D val="0"/>
            <c:spPr>
              <a:noFill/>
              <a:ln w="28575">
                <a:solidFill>
                  <a:schemeClr val="accent6"/>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3-5324-49E4-AA85-2BFA7A0B77D3}"/>
              </c:ext>
            </c:extLst>
          </c:dPt>
          <c:val>
            <c:numRef>
              <c:f>'Đồ thị'!$K$1:$L$1</c:f>
              <c:numCache>
                <c:formatCode>0%</c:formatCode>
                <c:ptCount val="2"/>
                <c:pt idx="0">
                  <c:v>0.28000000000000003</c:v>
                </c:pt>
                <c:pt idx="1">
                  <c:v>0.72</c:v>
                </c:pt>
              </c:numCache>
            </c:numRef>
          </c:val>
          <c:extLst>
            <c:ext xmlns:c16="http://schemas.microsoft.com/office/drawing/2014/chart" uri="{C3380CC4-5D6E-409C-BE32-E72D297353CC}">
              <c16:uniqueId val="{00000000-5324-49E4-AA85-2BFA7A0B77D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8575">
              <a:solidFill>
                <a:srgbClr val="FFFF00"/>
              </a:solidFill>
            </a:ln>
            <a:effectLst>
              <a:outerShdw blurRad="101600" sx="104000" sy="104000" algn="ctr" rotWithShape="0">
                <a:prstClr val="black">
                  <a:alpha val="40000"/>
                </a:prstClr>
              </a:outerShdw>
            </a:effectLst>
          </c:spPr>
          <c:dPt>
            <c:idx val="0"/>
            <c:bubble3D val="0"/>
            <c:spPr>
              <a:gradFill>
                <a:gsLst>
                  <a:gs pos="100000">
                    <a:srgbClr val="FFFF00"/>
                  </a:gs>
                  <a:gs pos="0">
                    <a:schemeClr val="bg1"/>
                  </a:gs>
                </a:gsLst>
                <a:lin ang="5400000" scaled="1"/>
              </a:gradFill>
              <a:ln w="28575">
                <a:solidFill>
                  <a:srgbClr val="FFFF00"/>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2-E449-4045-A636-DC32C9011B40}"/>
              </c:ext>
            </c:extLst>
          </c:dPt>
          <c:dPt>
            <c:idx val="1"/>
            <c:bubble3D val="0"/>
            <c:spPr>
              <a:noFill/>
              <a:ln w="28575">
                <a:solidFill>
                  <a:srgbClr val="FFFF00"/>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3-E449-4045-A636-DC32C9011B40}"/>
              </c:ext>
            </c:extLst>
          </c:dPt>
          <c:val>
            <c:numRef>
              <c:f>'Đồ thị'!$O$1:$P$1</c:f>
              <c:numCache>
                <c:formatCode>0%</c:formatCode>
                <c:ptCount val="2"/>
                <c:pt idx="0">
                  <c:v>0.24</c:v>
                </c:pt>
                <c:pt idx="1">
                  <c:v>0.76</c:v>
                </c:pt>
              </c:numCache>
            </c:numRef>
          </c:val>
          <c:extLst>
            <c:ext xmlns:c16="http://schemas.microsoft.com/office/drawing/2014/chart" uri="{C3380CC4-5D6E-409C-BE32-E72D297353CC}">
              <c16:uniqueId val="{00000000-E449-4045-A636-DC32C9011B4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8575">
              <a:solidFill>
                <a:srgbClr val="FF0000"/>
              </a:solidFill>
            </a:ln>
            <a:effectLst>
              <a:outerShdw blurRad="101600" sx="104000" sy="104000" algn="ctr" rotWithShape="0">
                <a:prstClr val="black">
                  <a:alpha val="40000"/>
                </a:prstClr>
              </a:outerShdw>
            </a:effectLst>
          </c:spPr>
          <c:dPt>
            <c:idx val="0"/>
            <c:bubble3D val="0"/>
            <c:spPr>
              <a:gradFill>
                <a:gsLst>
                  <a:gs pos="85000">
                    <a:srgbClr val="FF0000"/>
                  </a:gs>
                  <a:gs pos="0">
                    <a:schemeClr val="bg1"/>
                  </a:gs>
                </a:gsLst>
                <a:lin ang="5400000" scaled="1"/>
              </a:gradFill>
              <a:ln w="28575">
                <a:solidFill>
                  <a:srgbClr val="FF0000"/>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2-9512-4975-AC9A-24CE9E813A50}"/>
              </c:ext>
            </c:extLst>
          </c:dPt>
          <c:dPt>
            <c:idx val="1"/>
            <c:bubble3D val="0"/>
            <c:spPr>
              <a:noFill/>
              <a:ln w="28575">
                <a:solidFill>
                  <a:srgbClr val="FF0000"/>
                </a:solidFill>
              </a:ln>
              <a:effectLst>
                <a:outerShdw blurRad="101600" sx="104000" sy="104000" algn="ctr" rotWithShape="0">
                  <a:prstClr val="black">
                    <a:alpha val="40000"/>
                  </a:prstClr>
                </a:outerShdw>
              </a:effectLst>
            </c:spPr>
            <c:extLst>
              <c:ext xmlns:c16="http://schemas.microsoft.com/office/drawing/2014/chart" uri="{C3380CC4-5D6E-409C-BE32-E72D297353CC}">
                <c16:uniqueId val="{00000003-9512-4975-AC9A-24CE9E813A50}"/>
              </c:ext>
            </c:extLst>
          </c:dPt>
          <c:val>
            <c:numRef>
              <c:f>'Đồ thị'!$S$1:$T$1</c:f>
              <c:numCache>
                <c:formatCode>0%</c:formatCode>
                <c:ptCount val="2"/>
                <c:pt idx="0">
                  <c:v>0.19</c:v>
                </c:pt>
                <c:pt idx="1">
                  <c:v>0.81</c:v>
                </c:pt>
              </c:numCache>
            </c:numRef>
          </c:val>
          <c:extLst>
            <c:ext xmlns:c16="http://schemas.microsoft.com/office/drawing/2014/chart" uri="{C3380CC4-5D6E-409C-BE32-E72D297353CC}">
              <c16:uniqueId val="{00000000-9512-4975-AC9A-24CE9E813A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[A38794_DoanLeDucAnh_BTL.xlsx]Pivot!BC theo tháng</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DOANH</a:t>
            </a:r>
            <a:r>
              <a:rPr lang="en-US" sz="1800" b="1" baseline="0">
                <a:solidFill>
                  <a:sysClr val="windowText" lastClr="000000"/>
                </a:solidFill>
              </a:rPr>
              <a:t> THU THEO TỪNG THÁNG</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Pivot!$A$17:$A$29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Pivot!$B$17:$B$29</c:f>
              <c:numCache>
                <c:formatCode>_(* #,##0_);_(* \(#,##0\);_(* "-"??_);_(@_)</c:formatCode>
                <c:ptCount val="12"/>
                <c:pt idx="0">
                  <c:v>299160000</c:v>
                </c:pt>
                <c:pt idx="1">
                  <c:v>201690000</c:v>
                </c:pt>
                <c:pt idx="2">
                  <c:v>158940000</c:v>
                </c:pt>
                <c:pt idx="3">
                  <c:v>298710000</c:v>
                </c:pt>
                <c:pt idx="4">
                  <c:v>200340000</c:v>
                </c:pt>
                <c:pt idx="5">
                  <c:v>291870000</c:v>
                </c:pt>
                <c:pt idx="6">
                  <c:v>280350000</c:v>
                </c:pt>
                <c:pt idx="7">
                  <c:v>132390000</c:v>
                </c:pt>
                <c:pt idx="8">
                  <c:v>278370000</c:v>
                </c:pt>
                <c:pt idx="9">
                  <c:v>291420000</c:v>
                </c:pt>
                <c:pt idx="10">
                  <c:v>366480000</c:v>
                </c:pt>
                <c:pt idx="11">
                  <c:v>189000000</c:v>
                </c:pt>
              </c:numCache>
            </c:numRef>
          </c:val>
          <c:smooth val="0"/>
          <c:extLst>
            <c:ext xmlns:c16="http://schemas.microsoft.com/office/drawing/2014/chart" uri="{C3380CC4-5D6E-409C-BE32-E72D297353CC}">
              <c16:uniqueId val="{00000000-B229-4720-B86E-ADEEE9B0551A}"/>
            </c:ext>
          </c:extLst>
        </c:ser>
        <c:dLbls>
          <c:showLegendKey val="0"/>
          <c:showVal val="0"/>
          <c:showCatName val="0"/>
          <c:showSerName val="0"/>
          <c:showPercent val="0"/>
          <c:showBubbleSize val="0"/>
        </c:dLbls>
        <c:marker val="1"/>
        <c:smooth val="0"/>
        <c:axId val="538399960"/>
        <c:axId val="538400288"/>
      </c:lineChart>
      <c:catAx>
        <c:axId val="53839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38400288"/>
        <c:crosses val="autoZero"/>
        <c:auto val="1"/>
        <c:lblAlgn val="ctr"/>
        <c:lblOffset val="100"/>
        <c:noMultiLvlLbl val="0"/>
      </c:catAx>
      <c:valAx>
        <c:axId val="5384002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38399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2000" b="1" i="1"/>
              <a:t>Doanh</a:t>
            </a:r>
            <a:r>
              <a:rPr lang="en-US" sz="2000" b="1" i="1" baseline="0"/>
              <a:t> số TB đạt được của từng nhân viên</a:t>
            </a:r>
            <a:endParaRPr lang="en-US" sz="2000" b="1" i="1"/>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1"/>
          <c:order val="1"/>
          <c:tx>
            <c:strRef>
              <c:f>'Đồ thị'!$D$62</c:f>
              <c:strCache>
                <c:ptCount val="1"/>
                <c:pt idx="0">
                  <c:v>DOANH SỐ TRUNG BÌNH</c:v>
                </c:pt>
              </c:strCache>
            </c:strRef>
          </c:tx>
          <c:spPr>
            <a:solidFill>
              <a:schemeClr val="accent2"/>
            </a:solidFill>
            <a:ln>
              <a:noFill/>
            </a:ln>
            <a:effectLst/>
          </c:spPr>
          <c:invertIfNegative val="0"/>
          <c:cat>
            <c:strRef>
              <c:f>'Đồ thị'!$B$63:$B$72</c:f>
              <c:strCache>
                <c:ptCount val="10"/>
                <c:pt idx="0">
                  <c:v>Nguyễn Văn Phú</c:v>
                </c:pt>
                <c:pt idx="1">
                  <c:v>Hà Tuấn Vũ</c:v>
                </c:pt>
                <c:pt idx="2">
                  <c:v>Vũ Trung Hà</c:v>
                </c:pt>
                <c:pt idx="3">
                  <c:v>Phạm Phương Thảo</c:v>
                </c:pt>
                <c:pt idx="4">
                  <c:v>Nguyễn Minh Tuấn</c:v>
                </c:pt>
                <c:pt idx="5">
                  <c:v>Đoàn Ngọc Hà</c:v>
                </c:pt>
                <c:pt idx="6">
                  <c:v>Phạm Hoàng Minh</c:v>
                </c:pt>
                <c:pt idx="7">
                  <c:v>Ngô Nam Khánh</c:v>
                </c:pt>
                <c:pt idx="8">
                  <c:v>Lê Văn Luyện</c:v>
                </c:pt>
                <c:pt idx="9">
                  <c:v>Nguyễn Nam Cường</c:v>
                </c:pt>
              </c:strCache>
            </c:strRef>
          </c:cat>
          <c:val>
            <c:numRef>
              <c:f>'Đồ thị'!$D$63:$D$72</c:f>
              <c:numCache>
                <c:formatCode>_(* #,##0_);_(* \(#,##0\);_(* "-"??_);_(@_)</c:formatCode>
                <c:ptCount val="10"/>
                <c:pt idx="0">
                  <c:v>21137727.272727273</c:v>
                </c:pt>
                <c:pt idx="1">
                  <c:v>16704000</c:v>
                </c:pt>
                <c:pt idx="2">
                  <c:v>21591562.5</c:v>
                </c:pt>
                <c:pt idx="3">
                  <c:v>18552558.139534883</c:v>
                </c:pt>
                <c:pt idx="4">
                  <c:v>22050000</c:v>
                </c:pt>
                <c:pt idx="5">
                  <c:v>0</c:v>
                </c:pt>
                <c:pt idx="6">
                  <c:v>0</c:v>
                </c:pt>
                <c:pt idx="7">
                  <c:v>0</c:v>
                </c:pt>
                <c:pt idx="8">
                  <c:v>0</c:v>
                </c:pt>
                <c:pt idx="9">
                  <c:v>0</c:v>
                </c:pt>
              </c:numCache>
            </c:numRef>
          </c:val>
          <c:extLst>
            <c:ext xmlns:c16="http://schemas.microsoft.com/office/drawing/2014/chart" uri="{C3380CC4-5D6E-409C-BE32-E72D297353CC}">
              <c16:uniqueId val="{00000001-129E-42A9-9E0B-6EB66FD8BCE9}"/>
            </c:ext>
          </c:extLst>
        </c:ser>
        <c:dLbls>
          <c:showLegendKey val="0"/>
          <c:showVal val="0"/>
          <c:showCatName val="0"/>
          <c:showSerName val="0"/>
          <c:showPercent val="0"/>
          <c:showBubbleSize val="0"/>
        </c:dLbls>
        <c:gapWidth val="269"/>
        <c:overlap val="-27"/>
        <c:axId val="530933568"/>
        <c:axId val="400948000"/>
      </c:barChart>
      <c:lineChart>
        <c:grouping val="standard"/>
        <c:varyColors val="0"/>
        <c:ser>
          <c:idx val="0"/>
          <c:order val="0"/>
          <c:tx>
            <c:strRef>
              <c:f>'Đồ thị'!$C$62</c:f>
              <c:strCache>
                <c:ptCount val="1"/>
                <c:pt idx="0">
                  <c:v>Chỉ tiêu DSTB</c:v>
                </c:pt>
              </c:strCache>
            </c:strRef>
          </c:tx>
          <c:spPr>
            <a:ln w="38100" cap="rnd">
              <a:solidFill>
                <a:schemeClr val="accent1"/>
              </a:solidFill>
              <a:round/>
            </a:ln>
            <a:effectLst/>
          </c:spPr>
          <c:marker>
            <c:symbol val="circle"/>
            <c:size val="8"/>
            <c:spPr>
              <a:solidFill>
                <a:schemeClr val="accent1"/>
              </a:solidFill>
              <a:ln>
                <a:noFill/>
              </a:ln>
              <a:effectLst/>
            </c:spPr>
          </c:marker>
          <c:cat>
            <c:strRef>
              <c:f>'Đồ thị'!$B$63:$B$72</c:f>
              <c:strCache>
                <c:ptCount val="10"/>
                <c:pt idx="0">
                  <c:v>Nguyễn Văn Phú</c:v>
                </c:pt>
                <c:pt idx="1">
                  <c:v>Hà Tuấn Vũ</c:v>
                </c:pt>
                <c:pt idx="2">
                  <c:v>Vũ Trung Hà</c:v>
                </c:pt>
                <c:pt idx="3">
                  <c:v>Phạm Phương Thảo</c:v>
                </c:pt>
                <c:pt idx="4">
                  <c:v>Nguyễn Minh Tuấn</c:v>
                </c:pt>
                <c:pt idx="5">
                  <c:v>Đoàn Ngọc Hà</c:v>
                </c:pt>
                <c:pt idx="6">
                  <c:v>Phạm Hoàng Minh</c:v>
                </c:pt>
                <c:pt idx="7">
                  <c:v>Ngô Nam Khánh</c:v>
                </c:pt>
                <c:pt idx="8">
                  <c:v>Lê Văn Luyện</c:v>
                </c:pt>
                <c:pt idx="9">
                  <c:v>Nguyễn Nam Cường</c:v>
                </c:pt>
              </c:strCache>
            </c:strRef>
          </c:cat>
          <c:val>
            <c:numRef>
              <c:f>'Đồ thị'!$C$63:$C$72</c:f>
              <c:numCache>
                <c:formatCode>_(* #,##0_);_(* \(#,##0\);_(* "-"??_);_(@_)</c:formatCode>
                <c:ptCount val="10"/>
                <c:pt idx="0">
                  <c:v>20000000</c:v>
                </c:pt>
                <c:pt idx="1">
                  <c:v>20000000</c:v>
                </c:pt>
                <c:pt idx="2">
                  <c:v>20000000</c:v>
                </c:pt>
                <c:pt idx="3">
                  <c:v>20000000</c:v>
                </c:pt>
                <c:pt idx="4">
                  <c:v>20000000</c:v>
                </c:pt>
                <c:pt idx="5">
                  <c:v>20000000</c:v>
                </c:pt>
                <c:pt idx="6">
                  <c:v>20000000</c:v>
                </c:pt>
                <c:pt idx="7">
                  <c:v>20000000</c:v>
                </c:pt>
                <c:pt idx="8">
                  <c:v>20000000</c:v>
                </c:pt>
                <c:pt idx="9">
                  <c:v>20000000</c:v>
                </c:pt>
              </c:numCache>
            </c:numRef>
          </c:val>
          <c:smooth val="0"/>
          <c:extLst>
            <c:ext xmlns:c16="http://schemas.microsoft.com/office/drawing/2014/chart" uri="{C3380CC4-5D6E-409C-BE32-E72D297353CC}">
              <c16:uniqueId val="{00000000-129E-42A9-9E0B-6EB66FD8BCE9}"/>
            </c:ext>
          </c:extLst>
        </c:ser>
        <c:dLbls>
          <c:showLegendKey val="0"/>
          <c:showVal val="0"/>
          <c:showCatName val="0"/>
          <c:showSerName val="0"/>
          <c:showPercent val="0"/>
          <c:showBubbleSize val="0"/>
        </c:dLbls>
        <c:marker val="1"/>
        <c:smooth val="0"/>
        <c:axId val="530933568"/>
        <c:axId val="400948000"/>
      </c:lineChart>
      <c:catAx>
        <c:axId val="53093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00948000"/>
        <c:crosses val="autoZero"/>
        <c:auto val="1"/>
        <c:lblAlgn val="ctr"/>
        <c:lblOffset val="100"/>
        <c:noMultiLvlLbl val="0"/>
      </c:catAx>
      <c:valAx>
        <c:axId val="4009480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33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DOANH THU THEO TỪNG</a:t>
            </a:r>
            <a:r>
              <a:rPr lang="en-US" b="1" i="1" baseline="0"/>
              <a:t> THÁNG</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val>
            <c:numRef>
              <c:f>'Đồ thị'!$B$23:$B$34</c:f>
              <c:numCache>
                <c:formatCode>_(* #,##0_);_(* \(#,##0\);_(* "-"??_);_(@_)</c:formatCode>
                <c:ptCount val="12"/>
                <c:pt idx="0">
                  <c:v>299160000</c:v>
                </c:pt>
                <c:pt idx="1">
                  <c:v>201690000</c:v>
                </c:pt>
                <c:pt idx="2">
                  <c:v>158940000</c:v>
                </c:pt>
                <c:pt idx="3">
                  <c:v>298710000</c:v>
                </c:pt>
                <c:pt idx="4">
                  <c:v>200340000</c:v>
                </c:pt>
                <c:pt idx="5">
                  <c:v>291870000</c:v>
                </c:pt>
                <c:pt idx="6">
                  <c:v>280350000</c:v>
                </c:pt>
                <c:pt idx="7">
                  <c:v>132390000</c:v>
                </c:pt>
                <c:pt idx="8">
                  <c:v>278370000</c:v>
                </c:pt>
                <c:pt idx="9">
                  <c:v>291420000</c:v>
                </c:pt>
                <c:pt idx="10">
                  <c:v>366480000</c:v>
                </c:pt>
                <c:pt idx="11">
                  <c:v>189000000</c:v>
                </c:pt>
              </c:numCache>
            </c:numRef>
          </c:val>
          <c:smooth val="0"/>
          <c:extLst>
            <c:ext xmlns:c16="http://schemas.microsoft.com/office/drawing/2014/chart" uri="{C3380CC4-5D6E-409C-BE32-E72D297353CC}">
              <c16:uniqueId val="{00000000-4DDF-4DF9-81A3-13DDDE7EB442}"/>
            </c:ext>
          </c:extLst>
        </c:ser>
        <c:dLbls>
          <c:showLegendKey val="0"/>
          <c:showVal val="0"/>
          <c:showCatName val="0"/>
          <c:showSerName val="0"/>
          <c:showPercent val="0"/>
          <c:showBubbleSize val="0"/>
        </c:dLbls>
        <c:marker val="1"/>
        <c:smooth val="0"/>
        <c:axId val="395044288"/>
        <c:axId val="395050520"/>
      </c:lineChart>
      <c:catAx>
        <c:axId val="395044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50520"/>
        <c:crosses val="autoZero"/>
        <c:auto val="1"/>
        <c:lblAlgn val="ctr"/>
        <c:lblOffset val="100"/>
        <c:noMultiLvlLbl val="0"/>
      </c:catAx>
      <c:valAx>
        <c:axId val="3950505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4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1" u="none" strike="noStrike" kern="1200" spc="0" baseline="0">
                <a:solidFill>
                  <a:schemeClr val="tx1">
                    <a:lumMod val="65000"/>
                    <a:lumOff val="35000"/>
                  </a:schemeClr>
                </a:solidFill>
                <a:latin typeface="+mn-lt"/>
                <a:ea typeface="+mn-ea"/>
                <a:cs typeface="+mn-cs"/>
              </a:defRPr>
            </a:pPr>
            <a:r>
              <a:rPr lang="en-US" sz="1100" b="1" i="1"/>
              <a:t>DOANH</a:t>
            </a:r>
            <a:r>
              <a:rPr lang="en-US" sz="1100" b="1" i="1" baseline="0"/>
              <a:t> THU THEO TỪNG CHI NHÁNH</a:t>
            </a:r>
            <a:endParaRPr lang="en-US" sz="1100" b="1" i="1"/>
          </a:p>
        </c:rich>
      </c:tx>
      <c:layout>
        <c:manualLayout>
          <c:xMode val="edge"/>
          <c:yMode val="edge"/>
          <c:x val="0.24255758592621698"/>
          <c:y val="3.8277802601951808E-3"/>
        </c:manualLayout>
      </c:layout>
      <c:overlay val="0"/>
      <c:spPr>
        <a:noFill/>
        <a:ln>
          <a:noFill/>
        </a:ln>
        <a:effectLst/>
      </c:spPr>
      <c:txPr>
        <a:bodyPr rot="0" spcFirstLastPara="1" vertOverflow="ellipsis" vert="horz" wrap="square" anchor="ctr" anchorCtr="1"/>
        <a:lstStyle/>
        <a:p>
          <a:pPr>
            <a:defRPr sz="11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22726851851851851"/>
          <c:w val="0.95833333333333337"/>
          <c:h val="0.6451928404782735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1-183A-452C-8C2A-055A0AD84604}"/>
              </c:ext>
            </c:extLst>
          </c:dPt>
          <c:dPt>
            <c:idx val="1"/>
            <c:invertIfNegative val="0"/>
            <c:bubble3D val="0"/>
            <c:spPr>
              <a:solidFill>
                <a:srgbClr val="002060"/>
              </a:solidFill>
              <a:ln>
                <a:noFill/>
              </a:ln>
              <a:effectLst/>
            </c:spPr>
            <c:extLst>
              <c:ext xmlns:c16="http://schemas.microsoft.com/office/drawing/2014/chart" uri="{C3380CC4-5D6E-409C-BE32-E72D297353CC}">
                <c16:uniqueId val="{00000003-183A-452C-8C2A-055A0AD84604}"/>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183A-452C-8C2A-055A0AD84604}"/>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7-183A-452C-8C2A-055A0AD84604}"/>
              </c:ext>
            </c:extLst>
          </c:dPt>
          <c:dLbls>
            <c:delete val="1"/>
          </c:dLbls>
          <c:cat>
            <c:strRef>
              <c:f>Pivot!$Y$31:$Y$34</c:f>
              <c:strCache>
                <c:ptCount val="4"/>
                <c:pt idx="0">
                  <c:v>Ba Đình</c:v>
                </c:pt>
                <c:pt idx="1">
                  <c:v>Cầu giấy</c:v>
                </c:pt>
                <c:pt idx="2">
                  <c:v>Đống Đa</c:v>
                </c:pt>
                <c:pt idx="3">
                  <c:v>Hai Bà Trưng</c:v>
                </c:pt>
              </c:strCache>
            </c:strRef>
          </c:cat>
          <c:val>
            <c:numRef>
              <c:f>Pivot!$AA$31:$AA$34</c:f>
              <c:numCache>
                <c:formatCode>0%</c:formatCode>
                <c:ptCount val="4"/>
                <c:pt idx="0">
                  <c:v>0.37130811852565648</c:v>
                </c:pt>
                <c:pt idx="1">
                  <c:v>0.27130209588051074</c:v>
                </c:pt>
                <c:pt idx="2">
                  <c:v>0.28132980004818114</c:v>
                </c:pt>
                <c:pt idx="3">
                  <c:v>0.27605998554565164</c:v>
                </c:pt>
              </c:numCache>
            </c:numRef>
          </c:val>
          <c:extLst>
            <c:ext xmlns:c16="http://schemas.microsoft.com/office/drawing/2014/chart" uri="{C3380CC4-5D6E-409C-BE32-E72D297353CC}">
              <c16:uniqueId val="{00000008-183A-452C-8C2A-055A0AD84604}"/>
            </c:ext>
          </c:extLst>
        </c:ser>
        <c:ser>
          <c:idx val="1"/>
          <c:order val="1"/>
          <c:spPr>
            <a:blipFill>
              <a:blip xmlns:r="http://schemas.openxmlformats.org/officeDocument/2006/relationships" r:embed="rId3"/>
              <a:stretch>
                <a:fillRect/>
              </a:stretch>
            </a:blipFill>
            <a:ln>
              <a:noFill/>
            </a:ln>
            <a:effectLst/>
          </c:spPr>
          <c:invertIfNegative val="0"/>
          <c:dLbls>
            <c:dLbl>
              <c:idx val="0"/>
              <c:tx>
                <c:rich>
                  <a:bodyPr/>
                  <a:lstStyle/>
                  <a:p>
                    <a:fld id="{4C73B96A-513D-45AC-90F0-D89E82DC2A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83A-452C-8C2A-055A0AD84604}"/>
                </c:ext>
              </c:extLst>
            </c:dLbl>
            <c:dLbl>
              <c:idx val="1"/>
              <c:tx>
                <c:rich>
                  <a:bodyPr rot="0" spcFirstLastPara="1" vertOverflow="ellipsis" vert="horz" wrap="square" lIns="38100" tIns="19050" rIns="38100" bIns="19050" anchor="ctr" anchorCtr="1">
                    <a:spAutoFit/>
                  </a:bodyPr>
                  <a:lstStyle/>
                  <a:p>
                    <a:pPr>
                      <a:defRPr sz="1500" b="1" i="0" u="none" strike="noStrike" kern="1200" baseline="0">
                        <a:solidFill>
                          <a:srgbClr val="002060"/>
                        </a:solidFill>
                        <a:latin typeface="Agency FB" panose="020B0503020202020204" pitchFamily="34" charset="0"/>
                        <a:ea typeface="+mn-ea"/>
                        <a:cs typeface="+mn-cs"/>
                      </a:defRPr>
                    </a:pPr>
                    <a:fld id="{2980E0FD-3C25-430B-82DA-79A9312996AF}" type="CELLRANGE">
                      <a:rPr lang="en-US"/>
                      <a:pPr>
                        <a:defRPr sz="1500" b="1">
                          <a:solidFill>
                            <a:srgbClr val="002060"/>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002060"/>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83A-452C-8C2A-055A0AD84604}"/>
                </c:ext>
              </c:extLst>
            </c:dLbl>
            <c:dLbl>
              <c:idx val="2"/>
              <c:tx>
                <c:rich>
                  <a:bodyPr rot="0" spcFirstLastPara="1" vertOverflow="ellipsis" vert="horz" wrap="square" lIns="38100" tIns="19050" rIns="38100" bIns="19050" anchor="ctr" anchorCtr="1">
                    <a:spAutoFit/>
                  </a:bodyPr>
                  <a:lstStyle/>
                  <a:p>
                    <a:pPr>
                      <a:defRPr sz="1500" b="1" i="0" u="none" strike="noStrike" kern="1200" baseline="0">
                        <a:solidFill>
                          <a:schemeClr val="accent6">
                            <a:lumMod val="50000"/>
                          </a:schemeClr>
                        </a:solidFill>
                        <a:latin typeface="Agency FB" panose="020B0503020202020204" pitchFamily="34" charset="0"/>
                        <a:ea typeface="+mn-ea"/>
                        <a:cs typeface="+mn-cs"/>
                      </a:defRPr>
                    </a:pPr>
                    <a:fld id="{A373E8D3-F402-48EC-AD56-CD265A881D90}" type="CELLRANGE">
                      <a:rPr lang="en-US"/>
                      <a:pPr>
                        <a:defRPr sz="1500" b="1">
                          <a:solidFill>
                            <a:schemeClr val="accent6">
                              <a:lumMod val="50000"/>
                            </a:schemeClr>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accent6">
                          <a:lumMod val="50000"/>
                        </a:schemeClr>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83A-452C-8C2A-055A0AD84604}"/>
                </c:ext>
              </c:extLst>
            </c:dLbl>
            <c:dLbl>
              <c:idx val="3"/>
              <c:tx>
                <c:rich>
                  <a:bodyPr rot="0" spcFirstLastPara="1" vertOverflow="ellipsis" vert="horz" wrap="square" lIns="38100" tIns="19050" rIns="38100" bIns="19050" anchor="ctr" anchorCtr="1">
                    <a:spAutoFit/>
                  </a:bodyPr>
                  <a:lstStyle/>
                  <a:p>
                    <a:pPr>
                      <a:defRPr sz="1500" b="1" i="0" u="none" strike="noStrike" kern="1200" baseline="0">
                        <a:solidFill>
                          <a:schemeClr val="accent2">
                            <a:lumMod val="50000"/>
                          </a:schemeClr>
                        </a:solidFill>
                        <a:latin typeface="Agency FB" panose="020B0503020202020204" pitchFamily="34" charset="0"/>
                        <a:ea typeface="+mn-ea"/>
                        <a:cs typeface="+mn-cs"/>
                      </a:defRPr>
                    </a:pPr>
                    <a:fld id="{BF00BECE-A9DC-4182-8C03-114B08E4325E}" type="CELLRANGE">
                      <a:rPr lang="en-US"/>
                      <a:pPr>
                        <a:defRPr sz="1500" b="1">
                          <a:solidFill>
                            <a:schemeClr val="accent2">
                              <a:lumMod val="50000"/>
                            </a:schemeClr>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accent2">
                          <a:lumMod val="50000"/>
                        </a:schemeClr>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83A-452C-8C2A-055A0AD84604}"/>
                </c:ext>
              </c:extLst>
            </c:dLbl>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85000"/>
                        <a:lumOff val="15000"/>
                      </a:schemeClr>
                    </a:solidFill>
                    <a:latin typeface="Agency FB" panose="020B0503020202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Pivot!$Y$31:$Y$34</c:f>
              <c:strCache>
                <c:ptCount val="4"/>
                <c:pt idx="0">
                  <c:v>Ba Đình</c:v>
                </c:pt>
                <c:pt idx="1">
                  <c:v>Cầu giấy</c:v>
                </c:pt>
                <c:pt idx="2">
                  <c:v>Đống Đa</c:v>
                </c:pt>
                <c:pt idx="3">
                  <c:v>Hai Bà Trưng</c:v>
                </c:pt>
              </c:strCache>
            </c:strRef>
          </c:cat>
          <c:val>
            <c:numRef>
              <c:f>Pivot!$AB$31:$AB$34</c:f>
              <c:numCache>
                <c:formatCode>0%</c:formatCode>
                <c:ptCount val="4"/>
                <c:pt idx="0">
                  <c:v>1.1000000000000001</c:v>
                </c:pt>
                <c:pt idx="1">
                  <c:v>1.1000000000000001</c:v>
                </c:pt>
                <c:pt idx="2">
                  <c:v>1.1000000000000001</c:v>
                </c:pt>
                <c:pt idx="3">
                  <c:v>1.1000000000000001</c:v>
                </c:pt>
              </c:numCache>
            </c:numRef>
          </c:val>
          <c:extLst>
            <c:ext xmlns:c15="http://schemas.microsoft.com/office/drawing/2012/chart" uri="{02D57815-91ED-43cb-92C2-25804820EDAC}">
              <c15:datalabelsRange>
                <c15:f>Pivot!$Z$31:$Z$34</c15:f>
                <c15:dlblRangeCache>
                  <c:ptCount val="4"/>
                  <c:pt idx="0">
                    <c:v>32%</c:v>
                  </c:pt>
                  <c:pt idx="1">
                    <c:v>22%</c:v>
                  </c:pt>
                  <c:pt idx="2">
                    <c:v>23%</c:v>
                  </c:pt>
                  <c:pt idx="3">
                    <c:v>23%</c:v>
                  </c:pt>
                </c15:dlblRangeCache>
              </c15:datalabelsRange>
            </c:ext>
            <c:ext xmlns:c16="http://schemas.microsoft.com/office/drawing/2014/chart" uri="{C3380CC4-5D6E-409C-BE32-E72D297353CC}">
              <c16:uniqueId val="{0000000D-183A-452C-8C2A-055A0AD84604}"/>
            </c:ext>
          </c:extLst>
        </c:ser>
        <c:dLbls>
          <c:dLblPos val="outEnd"/>
          <c:showLegendKey val="0"/>
          <c:showVal val="1"/>
          <c:showCatName val="0"/>
          <c:showSerName val="0"/>
          <c:showPercent val="0"/>
          <c:showBubbleSize val="0"/>
        </c:dLbls>
        <c:gapWidth val="60"/>
        <c:overlap val="100"/>
        <c:axId val="570158800"/>
        <c:axId val="570161096"/>
      </c:barChart>
      <c:catAx>
        <c:axId val="570158800"/>
        <c:scaling>
          <c:orientation val="minMax"/>
        </c:scaling>
        <c:delete val="0"/>
        <c:axPos val="b"/>
        <c:numFmt formatCode="General" sourceLinked="1"/>
        <c:majorTickMark val="out"/>
        <c:minorTickMark val="none"/>
        <c:tickLblPos val="nextTo"/>
        <c:spPr>
          <a:noFill/>
          <a:ln w="38100"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70161096"/>
        <c:crosses val="autoZero"/>
        <c:auto val="1"/>
        <c:lblAlgn val="ctr"/>
        <c:lblOffset val="100"/>
        <c:noMultiLvlLbl val="0"/>
      </c:catAx>
      <c:valAx>
        <c:axId val="570161096"/>
        <c:scaling>
          <c:orientation val="minMax"/>
          <c:max val="1.1000000000000001"/>
          <c:min val="0"/>
        </c:scaling>
        <c:delete val="1"/>
        <c:axPos val="l"/>
        <c:numFmt formatCode="0%" sourceLinked="1"/>
        <c:majorTickMark val="out"/>
        <c:minorTickMark val="none"/>
        <c:tickLblPos val="nextTo"/>
        <c:crossAx val="5701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38100">
              <a:solidFill>
                <a:schemeClr val="bg2">
                  <a:lumMod val="75000"/>
                </a:schemeClr>
              </a:solidFill>
            </a:ln>
            <a:effectLst>
              <a:outerShdw blurRad="114300" sx="106000" sy="106000" algn="ctr" rotWithShape="0">
                <a:prstClr val="black">
                  <a:alpha val="40000"/>
                </a:prstClr>
              </a:outerShdw>
            </a:effectLst>
          </c:spPr>
          <c:dPt>
            <c:idx val="0"/>
            <c:bubble3D val="0"/>
            <c:spPr>
              <a:gradFill>
                <a:gsLst>
                  <a:gs pos="100000">
                    <a:schemeClr val="bg2">
                      <a:lumMod val="50000"/>
                    </a:schemeClr>
                  </a:gs>
                  <a:gs pos="9000">
                    <a:schemeClr val="bg2"/>
                  </a:gs>
                </a:gsLst>
                <a:lin ang="5400000" scaled="1"/>
              </a:gradFill>
              <a:ln w="38100">
                <a:solidFill>
                  <a:schemeClr val="bg2">
                    <a:lumMod val="75000"/>
                  </a:schemeClr>
                </a:solidFill>
              </a:ln>
              <a:effectLst>
                <a:outerShdw blurRad="114300" sx="106000" sy="106000" algn="ctr" rotWithShape="0">
                  <a:prstClr val="black">
                    <a:alpha val="40000"/>
                  </a:prstClr>
                </a:outerShdw>
              </a:effectLst>
            </c:spPr>
            <c:extLst>
              <c:ext xmlns:c16="http://schemas.microsoft.com/office/drawing/2014/chart" uri="{C3380CC4-5D6E-409C-BE32-E72D297353CC}">
                <c16:uniqueId val="{00000001-6C4D-4CED-B8C4-C866EABB79E2}"/>
              </c:ext>
            </c:extLst>
          </c:dPt>
          <c:dPt>
            <c:idx val="1"/>
            <c:bubble3D val="0"/>
            <c:spPr>
              <a:noFill/>
              <a:ln w="38100">
                <a:solidFill>
                  <a:schemeClr val="bg2">
                    <a:lumMod val="75000"/>
                  </a:schemeClr>
                </a:solidFill>
              </a:ln>
              <a:effectLst>
                <a:outerShdw blurRad="114300" sx="106000" sy="106000" algn="ctr" rotWithShape="0">
                  <a:prstClr val="black">
                    <a:alpha val="40000"/>
                  </a:prstClr>
                </a:outerShdw>
              </a:effectLst>
            </c:spPr>
            <c:extLst>
              <c:ext xmlns:c16="http://schemas.microsoft.com/office/drawing/2014/chart" uri="{C3380CC4-5D6E-409C-BE32-E72D297353CC}">
                <c16:uniqueId val="{00000003-6C4D-4CED-B8C4-C866EABB79E2}"/>
              </c:ext>
            </c:extLst>
          </c:dPt>
          <c:val>
            <c:numRef>
              <c:f>Pivot!$I$1:$J$1</c:f>
              <c:numCache>
                <c:formatCode>0%</c:formatCode>
                <c:ptCount val="2"/>
                <c:pt idx="0">
                  <c:v>0.2862262105516743</c:v>
                </c:pt>
                <c:pt idx="1">
                  <c:v>0.7137737894483257</c:v>
                </c:pt>
              </c:numCache>
            </c:numRef>
          </c:val>
          <c:extLst>
            <c:ext xmlns:c16="http://schemas.microsoft.com/office/drawing/2014/chart" uri="{C3380CC4-5D6E-409C-BE32-E72D297353CC}">
              <c16:uniqueId val="{00000004-6C4D-4CED-B8C4-C866EABB79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38100">
              <a:solidFill>
                <a:schemeClr val="bg2">
                  <a:lumMod val="75000"/>
                </a:schemeClr>
              </a:solidFill>
            </a:ln>
            <a:effectLst>
              <a:outerShdw blurRad="114300" sx="105000" sy="105000" algn="ctr" rotWithShape="0">
                <a:prstClr val="black">
                  <a:alpha val="40000"/>
                </a:prstClr>
              </a:outerShdw>
            </a:effectLst>
          </c:spPr>
          <c:dPt>
            <c:idx val="0"/>
            <c:bubble3D val="0"/>
            <c:spPr>
              <a:gradFill>
                <a:gsLst>
                  <a:gs pos="100000">
                    <a:schemeClr val="accent1">
                      <a:lumMod val="75000"/>
                    </a:schemeClr>
                  </a:gs>
                  <a:gs pos="0">
                    <a:schemeClr val="tx2">
                      <a:lumMod val="20000"/>
                      <a:lumOff val="80000"/>
                    </a:schemeClr>
                  </a:gs>
                </a:gsLst>
                <a:lin ang="5400000" scaled="1"/>
              </a:grad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1-AFDB-4B37-A994-40B34AFEAA7A}"/>
              </c:ext>
            </c:extLst>
          </c:dPt>
          <c:dPt>
            <c:idx val="1"/>
            <c:bubble3D val="0"/>
            <c:spPr>
              <a:no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3-AFDB-4B37-A994-40B34AFEAA7A}"/>
              </c:ext>
            </c:extLst>
          </c:dPt>
          <c:val>
            <c:numRef>
              <c:f>Pivot!$E$1:$F$1</c:f>
              <c:numCache>
                <c:formatCode>0%</c:formatCode>
                <c:ptCount val="2"/>
                <c:pt idx="0">
                  <c:v>0.27665020476993496</c:v>
                </c:pt>
                <c:pt idx="1">
                  <c:v>0.72334979523006504</c:v>
                </c:pt>
              </c:numCache>
            </c:numRef>
          </c:val>
          <c:extLst>
            <c:ext xmlns:c16="http://schemas.microsoft.com/office/drawing/2014/chart" uri="{C3380CC4-5D6E-409C-BE32-E72D297353CC}">
              <c16:uniqueId val="{00000004-AFDB-4B37-A994-40B34AFEAA7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solidFill>
                <a:schemeClr val="bg2">
                  <a:lumMod val="75000"/>
                </a:schemeClr>
              </a:solidFill>
            </a:ln>
            <a:effectLst>
              <a:outerShdw blurRad="114300" sx="105000" sy="105000" algn="ctr" rotWithShape="0">
                <a:prstClr val="black">
                  <a:alpha val="40000"/>
                </a:prstClr>
              </a:outerShdw>
            </a:effectLst>
          </c:spPr>
          <c:dPt>
            <c:idx val="0"/>
            <c:bubble3D val="0"/>
            <c:spPr>
              <a:gradFill>
                <a:gsLst>
                  <a:gs pos="72000">
                    <a:schemeClr val="bg2">
                      <a:lumMod val="50000"/>
                    </a:schemeClr>
                  </a:gs>
                  <a:gs pos="0">
                    <a:schemeClr val="tx2">
                      <a:lumMod val="20000"/>
                      <a:lumOff val="80000"/>
                    </a:schemeClr>
                  </a:gs>
                </a:gsLst>
                <a:lin ang="5400000" scaled="1"/>
              </a:grad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1-27F2-43E1-B1A1-5BD4DFC72CEE}"/>
              </c:ext>
            </c:extLst>
          </c:dPt>
          <c:dPt>
            <c:idx val="1"/>
            <c:bubble3D val="0"/>
            <c:spPr>
              <a:no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3-27F2-43E1-B1A1-5BD4DFC72CEE}"/>
              </c:ext>
            </c:extLst>
          </c:dPt>
          <c:val>
            <c:numRef>
              <c:f>Pivot!$M$1:$N$1</c:f>
              <c:numCache>
                <c:formatCode>0%</c:formatCode>
                <c:ptCount val="2"/>
                <c:pt idx="0">
                  <c:v>0.24214044808479884</c:v>
                </c:pt>
                <c:pt idx="1">
                  <c:v>0.75785955191520116</c:v>
                </c:pt>
              </c:numCache>
            </c:numRef>
          </c:val>
          <c:extLst>
            <c:ext xmlns:c16="http://schemas.microsoft.com/office/drawing/2014/chart" uri="{C3380CC4-5D6E-409C-BE32-E72D297353CC}">
              <c16:uniqueId val="{00000004-27F2-43E1-B1A1-5BD4DFC72C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gradFill>
              <a:gsLst>
                <a:gs pos="0">
                  <a:srgbClr val="FF0000"/>
                </a:gs>
                <a:gs pos="100000">
                  <a:srgbClr val="00B0F0"/>
                </a:gs>
              </a:gsLst>
              <a:lin ang="5400000" scaled="1"/>
            </a:gradFill>
            <a:ln w="38100">
              <a:solidFill>
                <a:schemeClr val="bg2">
                  <a:lumMod val="75000"/>
                </a:schemeClr>
              </a:solidFill>
            </a:ln>
            <a:effectLst>
              <a:outerShdw blurRad="114300" sx="105000" sy="105000" algn="ctr" rotWithShape="0">
                <a:prstClr val="black">
                  <a:alpha val="40000"/>
                </a:prstClr>
              </a:outerShdw>
            </a:effectLst>
          </c:spPr>
          <c:dPt>
            <c:idx val="0"/>
            <c:bubble3D val="0"/>
            <c:spPr>
              <a:gradFill>
                <a:gsLst>
                  <a:gs pos="87000">
                    <a:schemeClr val="bg2">
                      <a:lumMod val="50000"/>
                    </a:schemeClr>
                  </a:gs>
                  <a:gs pos="0">
                    <a:schemeClr val="bg2">
                      <a:lumMod val="90000"/>
                    </a:schemeClr>
                  </a:gs>
                </a:gsLst>
                <a:lin ang="5400000" scaled="1"/>
              </a:grad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1-9B2E-4480-9B92-9ED42976B77C}"/>
              </c:ext>
            </c:extLst>
          </c:dPt>
          <c:dPt>
            <c:idx val="1"/>
            <c:bubble3D val="0"/>
            <c:spPr>
              <a:no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3-9B2E-4480-9B92-9ED42976B77C}"/>
              </c:ext>
            </c:extLst>
          </c:dPt>
          <c:val>
            <c:numRef>
              <c:f>Pivot!$Q$1:$R$1</c:f>
              <c:numCache>
                <c:formatCode>0%</c:formatCode>
                <c:ptCount val="2"/>
                <c:pt idx="0">
                  <c:v>0.1949831365935919</c:v>
                </c:pt>
                <c:pt idx="1">
                  <c:v>0.8050168634064081</c:v>
                </c:pt>
              </c:numCache>
            </c:numRef>
          </c:val>
          <c:extLst>
            <c:ext xmlns:c16="http://schemas.microsoft.com/office/drawing/2014/chart" uri="{C3380CC4-5D6E-409C-BE32-E72D297353CC}">
              <c16:uniqueId val="{00000004-9B2E-4480-9B92-9ED42976B7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Doanh</a:t>
            </a:r>
            <a:r>
              <a:rPr lang="en-US" sz="1800" b="1" baseline="0">
                <a:solidFill>
                  <a:sysClr val="windowText" lastClr="000000"/>
                </a:solidFill>
              </a:rPr>
              <a:t> thu theo % của từng khu vực</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24115740740740746"/>
          <c:w val="0.93888888888888888"/>
          <c:h val="0.62566309419655863"/>
        </c:manualLayout>
      </c:layout>
      <c:barChart>
        <c:barDir val="col"/>
        <c:grouping val="clustered"/>
        <c:varyColors val="0"/>
        <c:ser>
          <c:idx val="0"/>
          <c:order val="0"/>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8F4E-48BE-8FBD-FCF130558D5F}"/>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3-8F4E-48BE-8FBD-FCF130558D5F}"/>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8F4E-48BE-8FBD-FCF130558D5F}"/>
              </c:ext>
            </c:extLst>
          </c:dPt>
          <c:cat>
            <c:strRef>
              <c:f>Pivot!$Y$31:$Y$34</c:f>
              <c:strCache>
                <c:ptCount val="4"/>
                <c:pt idx="0">
                  <c:v>Ba Đình</c:v>
                </c:pt>
                <c:pt idx="1">
                  <c:v>Cầu giấy</c:v>
                </c:pt>
                <c:pt idx="2">
                  <c:v>Đống Đa</c:v>
                </c:pt>
                <c:pt idx="3">
                  <c:v>Hai Bà Trưng</c:v>
                </c:pt>
              </c:strCache>
            </c:strRef>
          </c:cat>
          <c:val>
            <c:numRef>
              <c:f>Pivot!$AA$31:$AA$34</c:f>
              <c:numCache>
                <c:formatCode>0%</c:formatCode>
                <c:ptCount val="4"/>
                <c:pt idx="0">
                  <c:v>0.37130811852565648</c:v>
                </c:pt>
                <c:pt idx="1">
                  <c:v>0.27130209588051074</c:v>
                </c:pt>
                <c:pt idx="2">
                  <c:v>0.28132980004818114</c:v>
                </c:pt>
                <c:pt idx="3">
                  <c:v>0.27605998554565164</c:v>
                </c:pt>
              </c:numCache>
            </c:numRef>
          </c:val>
          <c:extLst>
            <c:ext xmlns:c16="http://schemas.microsoft.com/office/drawing/2014/chart" uri="{C3380CC4-5D6E-409C-BE32-E72D297353CC}">
              <c16:uniqueId val="{00000006-8F4E-48BE-8FBD-FCF130558D5F}"/>
            </c:ext>
          </c:extLst>
        </c:ser>
        <c:ser>
          <c:idx val="1"/>
          <c:order val="1"/>
          <c:spPr>
            <a:blipFill>
              <a:blip xmlns:r="http://schemas.openxmlformats.org/officeDocument/2006/relationships" r:embed="rId3"/>
              <a:stretch>
                <a:fillRect/>
              </a:stretch>
            </a:blipFill>
            <a:ln>
              <a:noFill/>
            </a:ln>
            <a:effectLst/>
          </c:spPr>
          <c:invertIfNegative val="0"/>
          <c:dLbls>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gency FB" panose="020B0503020202020204" pitchFamily="34" charset="0"/>
                        <a:ea typeface="+mn-ea"/>
                        <a:cs typeface="+mn-cs"/>
                      </a:defRPr>
                    </a:pPr>
                    <a:fld id="{D5C8BF03-54D7-4D68-9F08-70234981096A}" type="CELLRANGE">
                      <a:rPr lang="en-US"/>
                      <a:pPr>
                        <a:defRPr sz="1400" b="1">
                          <a:solidFill>
                            <a:schemeClr val="accent6">
                              <a:lumMod val="50000"/>
                            </a:schemeClr>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F4E-48BE-8FBD-FCF130558D5F}"/>
                </c:ext>
              </c:extLst>
            </c:dLbl>
            <c:dLbl>
              <c:idx val="1"/>
              <c:tx>
                <c:rich>
                  <a:bodyPr rot="0" spcFirstLastPara="1" vertOverflow="ellipsis" vert="horz" wrap="square" lIns="38100" tIns="19050" rIns="38100" bIns="19050" anchor="ctr" anchorCtr="1">
                    <a:spAutoFit/>
                  </a:bodyPr>
                  <a:lstStyle/>
                  <a:p>
                    <a:pPr>
                      <a:defRPr sz="1400" b="1" i="0" u="none" strike="noStrike" kern="1200" baseline="0">
                        <a:solidFill>
                          <a:schemeClr val="accent6">
                            <a:lumMod val="75000"/>
                          </a:schemeClr>
                        </a:solidFill>
                        <a:latin typeface="Agency FB" panose="020B0503020202020204" pitchFamily="34" charset="0"/>
                        <a:ea typeface="+mn-ea"/>
                        <a:cs typeface="+mn-cs"/>
                      </a:defRPr>
                    </a:pPr>
                    <a:fld id="{AD982945-9201-4C88-9588-3A1B3C93E187}" type="CELLRANGE">
                      <a:rPr lang="en-US"/>
                      <a:pPr>
                        <a:defRPr sz="1400" b="1">
                          <a:solidFill>
                            <a:schemeClr val="accent6">
                              <a:lumMod val="75000"/>
                            </a:schemeClr>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7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F4E-48BE-8FBD-FCF130558D5F}"/>
                </c:ext>
              </c:extLst>
            </c:dLbl>
            <c:dLbl>
              <c:idx val="2"/>
              <c:tx>
                <c:rich>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fld id="{EF9A8028-03F7-4207-878D-926A5E441382}" type="CELLRANGE">
                      <a:rPr lang="en-US"/>
                      <a:pPr>
                        <a:defRPr sz="1400" b="1">
                          <a:solidFill>
                            <a:schemeClr val="accent6"/>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F4E-48BE-8FBD-FCF130558D5F}"/>
                </c:ext>
              </c:extLst>
            </c:dLbl>
            <c:dLbl>
              <c:idx val="3"/>
              <c:tx>
                <c:rich>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fld id="{703B6917-C963-4F02-B4A8-AAFC2A4C3A4D}" type="CELLRANGE">
                      <a:rPr lang="en-US"/>
                      <a:pPr>
                        <a:defRPr sz="1400" b="1">
                          <a:solidFill>
                            <a:schemeClr val="accent6"/>
                          </a:solidFill>
                          <a:latin typeface="Agency FB" panose="020B0503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F4E-48BE-8FBD-FCF130558D5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gency FB" panose="020B0503020202020204" pitchFamily="34" charset="0"/>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Pivot!$Y$31:$Y$34</c:f>
              <c:strCache>
                <c:ptCount val="4"/>
                <c:pt idx="0">
                  <c:v>Ba Đình</c:v>
                </c:pt>
                <c:pt idx="1">
                  <c:v>Cầu giấy</c:v>
                </c:pt>
                <c:pt idx="2">
                  <c:v>Đống Đa</c:v>
                </c:pt>
                <c:pt idx="3">
                  <c:v>Hai Bà Trưng</c:v>
                </c:pt>
              </c:strCache>
            </c:strRef>
          </c:cat>
          <c:val>
            <c:numRef>
              <c:f>Pivot!$AB$31:$AB$34</c:f>
              <c:numCache>
                <c:formatCode>0%</c:formatCode>
                <c:ptCount val="4"/>
                <c:pt idx="0">
                  <c:v>1.1000000000000001</c:v>
                </c:pt>
                <c:pt idx="1">
                  <c:v>1.1000000000000001</c:v>
                </c:pt>
                <c:pt idx="2">
                  <c:v>1.1000000000000001</c:v>
                </c:pt>
                <c:pt idx="3">
                  <c:v>1.1000000000000001</c:v>
                </c:pt>
              </c:numCache>
            </c:numRef>
          </c:val>
          <c:extLst>
            <c:ext xmlns:c15="http://schemas.microsoft.com/office/drawing/2012/chart" uri="{02D57815-91ED-43cb-92C2-25804820EDAC}">
              <c15:datalabelsRange>
                <c15:f>Pivot!$B$36:$B$39</c15:f>
                <c15:dlblRangeCache>
                  <c:ptCount val="4"/>
                  <c:pt idx="0">
                    <c:v>32%</c:v>
                  </c:pt>
                  <c:pt idx="1">
                    <c:v>22%</c:v>
                  </c:pt>
                  <c:pt idx="2">
                    <c:v>23%</c:v>
                  </c:pt>
                  <c:pt idx="3">
                    <c:v>23%</c:v>
                  </c:pt>
                </c15:dlblRangeCache>
              </c15:datalabelsRange>
            </c:ext>
            <c:ext xmlns:c16="http://schemas.microsoft.com/office/drawing/2014/chart" uri="{C3380CC4-5D6E-409C-BE32-E72D297353CC}">
              <c16:uniqueId val="{0000000B-8F4E-48BE-8FBD-FCF130558D5F}"/>
            </c:ext>
          </c:extLst>
        </c:ser>
        <c:dLbls>
          <c:showLegendKey val="0"/>
          <c:showVal val="0"/>
          <c:showCatName val="0"/>
          <c:showSerName val="0"/>
          <c:showPercent val="0"/>
          <c:showBubbleSize val="0"/>
        </c:dLbls>
        <c:gapWidth val="60"/>
        <c:overlap val="100"/>
        <c:axId val="506406408"/>
        <c:axId val="506407720"/>
      </c:barChart>
      <c:catAx>
        <c:axId val="506406408"/>
        <c:scaling>
          <c:orientation val="minMax"/>
        </c:scaling>
        <c:delete val="0"/>
        <c:axPos val="b"/>
        <c:numFmt formatCode="General" sourceLinked="1"/>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06407720"/>
        <c:crosses val="autoZero"/>
        <c:auto val="1"/>
        <c:lblAlgn val="ctr"/>
        <c:lblOffset val="100"/>
        <c:noMultiLvlLbl val="0"/>
      </c:catAx>
      <c:valAx>
        <c:axId val="506407720"/>
        <c:scaling>
          <c:orientation val="minMax"/>
          <c:max val="1.1000000000000001"/>
          <c:min val="0"/>
        </c:scaling>
        <c:delete val="1"/>
        <c:axPos val="l"/>
        <c:numFmt formatCode="0%" sourceLinked="1"/>
        <c:majorTickMark val="none"/>
        <c:minorTickMark val="none"/>
        <c:tickLblPos val="nextTo"/>
        <c:crossAx val="506406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38100">
              <a:solidFill>
                <a:schemeClr val="tx1">
                  <a:lumMod val="50000"/>
                  <a:lumOff val="50000"/>
                </a:schemeClr>
              </a:solidFill>
            </a:ln>
            <a:effectLst>
              <a:outerShdw blurRad="114300" sx="106000" sy="106000" algn="ctr" rotWithShape="0">
                <a:prstClr val="black">
                  <a:alpha val="40000"/>
                </a:prstClr>
              </a:outerShdw>
            </a:effectLst>
          </c:spPr>
          <c:dPt>
            <c:idx val="0"/>
            <c:bubble3D val="0"/>
            <c:spPr>
              <a:gradFill>
                <a:gsLst>
                  <a:gs pos="77000">
                    <a:schemeClr val="bg2">
                      <a:lumMod val="75000"/>
                    </a:schemeClr>
                  </a:gs>
                  <a:gs pos="0">
                    <a:schemeClr val="bg1"/>
                  </a:gs>
                </a:gsLst>
                <a:lin ang="5400000" scaled="1"/>
              </a:gradFill>
              <a:ln w="38100">
                <a:solidFill>
                  <a:schemeClr val="bg2">
                    <a:lumMod val="75000"/>
                  </a:schemeClr>
                </a:solidFill>
              </a:ln>
              <a:effectLst>
                <a:outerShdw blurRad="114300" sx="106000" sy="106000" algn="ctr" rotWithShape="0">
                  <a:prstClr val="black">
                    <a:alpha val="40000"/>
                  </a:prstClr>
                </a:outerShdw>
              </a:effectLst>
            </c:spPr>
            <c:extLst>
              <c:ext xmlns:c16="http://schemas.microsoft.com/office/drawing/2014/chart" uri="{C3380CC4-5D6E-409C-BE32-E72D297353CC}">
                <c16:uniqueId val="{00000002-7E41-4D65-8A53-1B8CE7363CEB}"/>
              </c:ext>
            </c:extLst>
          </c:dPt>
          <c:dPt>
            <c:idx val="1"/>
            <c:bubble3D val="0"/>
            <c:spPr>
              <a:noFill/>
              <a:ln w="38100">
                <a:solidFill>
                  <a:schemeClr val="bg2">
                    <a:lumMod val="75000"/>
                  </a:schemeClr>
                </a:solidFill>
              </a:ln>
              <a:effectLst>
                <a:outerShdw blurRad="114300" sx="106000" sy="106000" algn="ctr" rotWithShape="0">
                  <a:prstClr val="black">
                    <a:alpha val="40000"/>
                  </a:prstClr>
                </a:outerShdw>
              </a:effectLst>
            </c:spPr>
            <c:extLst>
              <c:ext xmlns:c16="http://schemas.microsoft.com/office/drawing/2014/chart" uri="{C3380CC4-5D6E-409C-BE32-E72D297353CC}">
                <c16:uniqueId val="{00000003-7E41-4D65-8A53-1B8CE7363CEB}"/>
              </c:ext>
            </c:extLst>
          </c:dPt>
          <c:val>
            <c:numRef>
              <c:f>Pivot!$I$1:$J$1</c:f>
              <c:numCache>
                <c:formatCode>0%</c:formatCode>
                <c:ptCount val="2"/>
                <c:pt idx="0">
                  <c:v>0.2862262105516743</c:v>
                </c:pt>
                <c:pt idx="1">
                  <c:v>0.7137737894483257</c:v>
                </c:pt>
              </c:numCache>
            </c:numRef>
          </c:val>
          <c:extLst>
            <c:ext xmlns:c16="http://schemas.microsoft.com/office/drawing/2014/chart" uri="{C3380CC4-5D6E-409C-BE32-E72D297353CC}">
              <c16:uniqueId val="{00000000-7E41-4D65-8A53-1B8CE7363CE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solidFill>
                <a:schemeClr val="bg2">
                  <a:lumMod val="75000"/>
                </a:schemeClr>
              </a:solidFill>
            </a:ln>
            <a:effectLst>
              <a:outerShdw blurRad="114300" sx="105000" sy="105000" algn="ctr" rotWithShape="0">
                <a:prstClr val="black">
                  <a:alpha val="40000"/>
                </a:prstClr>
              </a:outerShdw>
            </a:effectLst>
          </c:spPr>
          <c:dPt>
            <c:idx val="0"/>
            <c:bubble3D val="0"/>
            <c:spPr>
              <a:gradFill>
                <a:gsLst>
                  <a:gs pos="77000">
                    <a:schemeClr val="bg2">
                      <a:lumMod val="75000"/>
                    </a:schemeClr>
                  </a:gs>
                  <a:gs pos="0">
                    <a:schemeClr val="tx2">
                      <a:lumMod val="20000"/>
                      <a:lumOff val="80000"/>
                    </a:schemeClr>
                  </a:gs>
                </a:gsLst>
                <a:lin ang="5400000" scaled="1"/>
              </a:grad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1-896C-4BA1-9556-BFECBAE665C4}"/>
              </c:ext>
            </c:extLst>
          </c:dPt>
          <c:dPt>
            <c:idx val="1"/>
            <c:bubble3D val="0"/>
            <c:spPr>
              <a:noFill/>
              <a:ln w="38100">
                <a:solidFill>
                  <a:schemeClr val="bg2">
                    <a:lumMod val="75000"/>
                  </a:schemeClr>
                </a:solidFill>
              </a:ln>
              <a:effectLst>
                <a:outerShdw blurRad="114300" sx="105000" sy="105000" algn="ctr" rotWithShape="0">
                  <a:prstClr val="black">
                    <a:alpha val="40000"/>
                  </a:prstClr>
                </a:outerShdw>
              </a:effectLst>
            </c:spPr>
            <c:extLst>
              <c:ext xmlns:c16="http://schemas.microsoft.com/office/drawing/2014/chart" uri="{C3380CC4-5D6E-409C-BE32-E72D297353CC}">
                <c16:uniqueId val="{00000003-896C-4BA1-9556-BFECBAE665C4}"/>
              </c:ext>
            </c:extLst>
          </c:dPt>
          <c:val>
            <c:numRef>
              <c:f>Pivot!$M$1:$N$1</c:f>
              <c:numCache>
                <c:formatCode>0%</c:formatCode>
                <c:ptCount val="2"/>
                <c:pt idx="0">
                  <c:v>0.24214044808479884</c:v>
                </c:pt>
                <c:pt idx="1">
                  <c:v>0.75785955191520116</c:v>
                </c:pt>
              </c:numCache>
            </c:numRef>
          </c:val>
          <c:extLst>
            <c:ext xmlns:c16="http://schemas.microsoft.com/office/drawing/2014/chart" uri="{C3380CC4-5D6E-409C-BE32-E72D297353CC}">
              <c16:uniqueId val="{00000004-896C-4BA1-9556-BFECBAE665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6.xml"/><Relationship Id="rId18" Type="http://schemas.openxmlformats.org/officeDocument/2006/relationships/image" Target="../media/image11.jpeg"/><Relationship Id="rId3" Type="http://schemas.openxmlformats.org/officeDocument/2006/relationships/image" Target="../media/image1.jpeg"/><Relationship Id="rId7" Type="http://schemas.openxmlformats.org/officeDocument/2006/relationships/image" Target="../media/image4.png"/><Relationship Id="rId12" Type="http://schemas.openxmlformats.org/officeDocument/2006/relationships/chart" Target="../charts/chart5.xml"/><Relationship Id="rId17" Type="http://schemas.openxmlformats.org/officeDocument/2006/relationships/image" Target="../media/image10.jpeg"/><Relationship Id="rId2" Type="http://schemas.openxmlformats.org/officeDocument/2006/relationships/chart" Target="../charts/chart2.xml"/><Relationship Id="rId16" Type="http://schemas.openxmlformats.org/officeDocument/2006/relationships/image" Target="../media/image9.jpe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4.xml"/><Relationship Id="rId5" Type="http://schemas.microsoft.com/office/2007/relationships/hdphoto" Target="../media/hdphoto1.wdp"/><Relationship Id="rId15" Type="http://schemas.openxmlformats.org/officeDocument/2006/relationships/image" Target="../media/image8.pn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image" Target="../media/image7.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18</xdr:col>
      <xdr:colOff>433916</xdr:colOff>
      <xdr:row>3</xdr:row>
      <xdr:rowOff>10583</xdr:rowOff>
    </xdr:from>
    <xdr:to>
      <xdr:col>19</xdr:col>
      <xdr:colOff>124884</xdr:colOff>
      <xdr:row>4</xdr:row>
      <xdr:rowOff>124883</xdr:rowOff>
    </xdr:to>
    <xdr:sp macro="" textlink="">
      <xdr:nvSpPr>
        <xdr:cNvPr id="5121" name="avatar">
          <a:extLst>
            <a:ext uri="{FF2B5EF4-FFF2-40B4-BE49-F238E27FC236}">
              <a16:creationId xmlns:a16="http://schemas.microsoft.com/office/drawing/2014/main" id="{F715607F-0472-4402-B444-756C4B6ACB20}"/>
            </a:ext>
          </a:extLst>
        </xdr:cNvPr>
        <xdr:cNvSpPr>
          <a:spLocks noChangeAspect="1" noChangeArrowheads="1"/>
        </xdr:cNvSpPr>
      </xdr:nvSpPr>
      <xdr:spPr bwMode="auto">
        <a:xfrm>
          <a:off x="11482916" y="62441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0</xdr:col>
      <xdr:colOff>7310</xdr:colOff>
      <xdr:row>26</xdr:row>
      <xdr:rowOff>92739</xdr:rowOff>
    </xdr:from>
    <xdr:to>
      <xdr:col>1</xdr:col>
      <xdr:colOff>1054100</xdr:colOff>
      <xdr:row>34</xdr:row>
      <xdr:rowOff>137584</xdr:rowOff>
    </xdr:to>
    <mc:AlternateContent xmlns:mc="http://schemas.openxmlformats.org/markup-compatibility/2006" xmlns:a14="http://schemas.microsoft.com/office/drawing/2010/main">
      <mc:Choice Requires="a14">
        <xdr:graphicFrame macro="">
          <xdr:nvGraphicFramePr>
            <xdr:cNvPr id="5" name="THÁNG 1">
              <a:extLst>
                <a:ext uri="{FF2B5EF4-FFF2-40B4-BE49-F238E27FC236}">
                  <a16:creationId xmlns:a16="http://schemas.microsoft.com/office/drawing/2014/main" id="{709E6CFB-A67B-4895-A3D6-5596A51AE876}"/>
                </a:ext>
              </a:extLst>
            </xdr:cNvPr>
            <xdr:cNvGraphicFramePr/>
          </xdr:nvGraphicFramePr>
          <xdr:xfrm>
            <a:off x="0" y="0"/>
            <a:ext cx="0" cy="0"/>
          </xdr:xfrm>
          <a:graphic>
            <a:graphicData uri="http://schemas.microsoft.com/office/drawing/2010/slicer">
              <sle:slicer xmlns:sle="http://schemas.microsoft.com/office/drawing/2010/slicer" name="THÁNG 1"/>
            </a:graphicData>
          </a:graphic>
        </xdr:graphicFrame>
      </mc:Choice>
      <mc:Fallback xmlns="">
        <xdr:sp macro="" textlink="">
          <xdr:nvSpPr>
            <xdr:cNvPr id="0" name=""/>
            <xdr:cNvSpPr>
              <a:spLocks noTextEdit="1"/>
            </xdr:cNvSpPr>
          </xdr:nvSpPr>
          <xdr:spPr>
            <a:xfrm>
              <a:off x="7310" y="6303039"/>
              <a:ext cx="1656390" cy="1568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10618</xdr:colOff>
      <xdr:row>1</xdr:row>
      <xdr:rowOff>76199</xdr:rowOff>
    </xdr:from>
    <xdr:to>
      <xdr:col>1</xdr:col>
      <xdr:colOff>1015999</xdr:colOff>
      <xdr:row>8</xdr:row>
      <xdr:rowOff>140606</xdr:rowOff>
    </xdr:to>
    <mc:AlternateContent xmlns:mc="http://schemas.openxmlformats.org/markup-compatibility/2006" xmlns:a14="http://schemas.microsoft.com/office/drawing/2010/main">
      <mc:Choice Requires="a14">
        <xdr:graphicFrame macro="">
          <xdr:nvGraphicFramePr>
            <xdr:cNvPr id="6" name="KHU VỰC 1">
              <a:extLst>
                <a:ext uri="{FF2B5EF4-FFF2-40B4-BE49-F238E27FC236}">
                  <a16:creationId xmlns:a16="http://schemas.microsoft.com/office/drawing/2014/main" id="{2E5F2885-08C3-4ADA-99B8-0B986EC40B44}"/>
                </a:ext>
              </a:extLst>
            </xdr:cNvPr>
            <xdr:cNvGraphicFramePr/>
          </xdr:nvGraphicFramePr>
          <xdr:xfrm>
            <a:off x="0" y="0"/>
            <a:ext cx="0" cy="0"/>
          </xdr:xfrm>
          <a:graphic>
            <a:graphicData uri="http://schemas.microsoft.com/office/drawing/2010/slicer">
              <sle:slicer xmlns:sle="http://schemas.microsoft.com/office/drawing/2010/slicer" name="KHU VỰC 1"/>
            </a:graphicData>
          </a:graphic>
        </xdr:graphicFrame>
      </mc:Choice>
      <mc:Fallback xmlns="">
        <xdr:sp macro="" textlink="">
          <xdr:nvSpPr>
            <xdr:cNvPr id="0" name=""/>
            <xdr:cNvSpPr>
              <a:spLocks noTextEdit="1"/>
            </xdr:cNvSpPr>
          </xdr:nvSpPr>
          <xdr:spPr>
            <a:xfrm>
              <a:off x="10618" y="1206499"/>
              <a:ext cx="1614981" cy="1575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1</xdr:col>
      <xdr:colOff>1041400</xdr:colOff>
      <xdr:row>26</xdr:row>
      <xdr:rowOff>51706</xdr:rowOff>
    </xdr:to>
    <mc:AlternateContent xmlns:mc="http://schemas.openxmlformats.org/markup-compatibility/2006" xmlns:a14="http://schemas.microsoft.com/office/drawing/2010/main">
      <mc:Choice Requires="a14">
        <xdr:graphicFrame macro="">
          <xdr:nvGraphicFramePr>
            <xdr:cNvPr id="61" name="LOẠI HÀNG 1">
              <a:extLst>
                <a:ext uri="{FF2B5EF4-FFF2-40B4-BE49-F238E27FC236}">
                  <a16:creationId xmlns:a16="http://schemas.microsoft.com/office/drawing/2014/main" id="{F124EA2F-D9A3-4E9C-9AC7-152B6C0403FB}"/>
                </a:ext>
              </a:extLst>
            </xdr:cNvPr>
            <xdr:cNvGraphicFramePr/>
          </xdr:nvGraphicFramePr>
          <xdr:xfrm>
            <a:off x="0" y="0"/>
            <a:ext cx="0" cy="0"/>
          </xdr:xfrm>
          <a:graphic>
            <a:graphicData uri="http://schemas.microsoft.com/office/drawing/2010/slicer">
              <sle:slicer xmlns:sle="http://schemas.microsoft.com/office/drawing/2010/slicer" name="LOẠI HÀNG 1"/>
            </a:graphicData>
          </a:graphic>
        </xdr:graphicFrame>
      </mc:Choice>
      <mc:Fallback xmlns="">
        <xdr:sp macro="" textlink="">
          <xdr:nvSpPr>
            <xdr:cNvPr id="0" name=""/>
            <xdr:cNvSpPr>
              <a:spLocks noTextEdit="1"/>
            </xdr:cNvSpPr>
          </xdr:nvSpPr>
          <xdr:spPr>
            <a:xfrm>
              <a:off x="0" y="4635500"/>
              <a:ext cx="1651000" cy="1626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1066800</xdr:colOff>
      <xdr:row>17</xdr:row>
      <xdr:rowOff>23019</xdr:rowOff>
    </xdr:from>
    <xdr:to>
      <xdr:col>12</xdr:col>
      <xdr:colOff>317499</xdr:colOff>
      <xdr:row>34</xdr:row>
      <xdr:rowOff>127000</xdr:rowOff>
    </xdr:to>
    <xdr:graphicFrame macro="">
      <xdr:nvGraphicFramePr>
        <xdr:cNvPr id="70" name="Chart 69">
          <a:extLst>
            <a:ext uri="{FF2B5EF4-FFF2-40B4-BE49-F238E27FC236}">
              <a16:creationId xmlns:a16="http://schemas.microsoft.com/office/drawing/2014/main" id="{EC120C3E-F432-422E-9B6C-DE34B798D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177800</xdr:rowOff>
    </xdr:from>
    <xdr:to>
      <xdr:col>1</xdr:col>
      <xdr:colOff>1041400</xdr:colOff>
      <xdr:row>17</xdr:row>
      <xdr:rowOff>127000</xdr:rowOff>
    </xdr:to>
    <mc:AlternateContent xmlns:mc="http://schemas.openxmlformats.org/markup-compatibility/2006" xmlns:a14="http://schemas.microsoft.com/office/drawing/2010/main">
      <mc:Choice Requires="a14">
        <xdr:graphicFrame macro="">
          <xdr:nvGraphicFramePr>
            <xdr:cNvPr id="72" name="MÃ NV  1">
              <a:extLst>
                <a:ext uri="{FF2B5EF4-FFF2-40B4-BE49-F238E27FC236}">
                  <a16:creationId xmlns:a16="http://schemas.microsoft.com/office/drawing/2014/main" id="{D3234574-426B-42D9-8B6E-9C197EF21B28}"/>
                </a:ext>
              </a:extLst>
            </xdr:cNvPr>
            <xdr:cNvGraphicFramePr/>
          </xdr:nvGraphicFramePr>
          <xdr:xfrm>
            <a:off x="0" y="0"/>
            <a:ext cx="0" cy="0"/>
          </xdr:xfrm>
          <a:graphic>
            <a:graphicData uri="http://schemas.microsoft.com/office/drawing/2010/slicer">
              <sle:slicer xmlns:sle="http://schemas.microsoft.com/office/drawing/2010/slicer" name="MÃ NV  1"/>
            </a:graphicData>
          </a:graphic>
        </xdr:graphicFrame>
      </mc:Choice>
      <mc:Fallback xmlns="">
        <xdr:sp macro="" textlink="">
          <xdr:nvSpPr>
            <xdr:cNvPr id="0" name=""/>
            <xdr:cNvSpPr>
              <a:spLocks noTextEdit="1"/>
            </xdr:cNvSpPr>
          </xdr:nvSpPr>
          <xdr:spPr>
            <a:xfrm>
              <a:off x="0" y="2819400"/>
              <a:ext cx="16510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350448</xdr:colOff>
      <xdr:row>17</xdr:row>
      <xdr:rowOff>26958</xdr:rowOff>
    </xdr:from>
    <xdr:to>
      <xdr:col>23</xdr:col>
      <xdr:colOff>10584</xdr:colOff>
      <xdr:row>34</xdr:row>
      <xdr:rowOff>116816</xdr:rowOff>
    </xdr:to>
    <xdr:graphicFrame macro="">
      <xdr:nvGraphicFramePr>
        <xdr:cNvPr id="73" name="Chart 72">
          <a:extLst>
            <a:ext uri="{FF2B5EF4-FFF2-40B4-BE49-F238E27FC236}">
              <a16:creationId xmlns:a16="http://schemas.microsoft.com/office/drawing/2014/main" id="{11ADE2F7-CD81-40AA-9E6F-60B4B83FC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1054100</xdr:colOff>
      <xdr:row>1</xdr:row>
      <xdr:rowOff>38101</xdr:rowOff>
    </xdr:from>
    <xdr:to>
      <xdr:col>6</xdr:col>
      <xdr:colOff>407083</xdr:colOff>
      <xdr:row>16</xdr:row>
      <xdr:rowOff>177800</xdr:rowOff>
    </xdr:to>
    <xdr:grpSp>
      <xdr:nvGrpSpPr>
        <xdr:cNvPr id="84" name="Group 83">
          <a:extLst>
            <a:ext uri="{FF2B5EF4-FFF2-40B4-BE49-F238E27FC236}">
              <a16:creationId xmlns:a16="http://schemas.microsoft.com/office/drawing/2014/main" id="{201D4A2B-F07D-4543-8825-F009F0474258}"/>
            </a:ext>
          </a:extLst>
        </xdr:cNvPr>
        <xdr:cNvGrpSpPr/>
      </xdr:nvGrpSpPr>
      <xdr:grpSpPr>
        <a:xfrm>
          <a:off x="1663700" y="1168401"/>
          <a:ext cx="4407583" cy="3301999"/>
          <a:chOff x="1689100" y="1193800"/>
          <a:chExt cx="4255159" cy="3276600"/>
        </a:xfrm>
      </xdr:grpSpPr>
      <xdr:grpSp>
        <xdr:nvGrpSpPr>
          <xdr:cNvPr id="13" name="Group 12">
            <a:extLst>
              <a:ext uri="{FF2B5EF4-FFF2-40B4-BE49-F238E27FC236}">
                <a16:creationId xmlns:a16="http://schemas.microsoft.com/office/drawing/2014/main" id="{4F5099A7-4624-4602-8436-74D8821DAA86}"/>
              </a:ext>
            </a:extLst>
          </xdr:cNvPr>
          <xdr:cNvGrpSpPr/>
        </xdr:nvGrpSpPr>
        <xdr:grpSpPr>
          <a:xfrm>
            <a:off x="2387966" y="1307038"/>
            <a:ext cx="2721895" cy="819331"/>
            <a:chOff x="1915486" y="1210887"/>
            <a:chExt cx="2308959" cy="735581"/>
          </a:xfrm>
        </xdr:grpSpPr>
        <xdr:grpSp>
          <xdr:nvGrpSpPr>
            <xdr:cNvPr id="18" name="Group 17">
              <a:extLst>
                <a:ext uri="{FF2B5EF4-FFF2-40B4-BE49-F238E27FC236}">
                  <a16:creationId xmlns:a16="http://schemas.microsoft.com/office/drawing/2014/main" id="{9AC33654-CD81-488F-89B4-205D8A986C7D}"/>
                </a:ext>
              </a:extLst>
            </xdr:cNvPr>
            <xdr:cNvGrpSpPr/>
          </xdr:nvGrpSpPr>
          <xdr:grpSpPr>
            <a:xfrm>
              <a:off x="1915486" y="1210887"/>
              <a:ext cx="1632915" cy="627528"/>
              <a:chOff x="2232730" y="690533"/>
              <a:chExt cx="1477082" cy="544456"/>
            </a:xfrm>
          </xdr:grpSpPr>
          <xdr:pic>
            <xdr:nvPicPr>
              <xdr:cNvPr id="35" name="Picture 34" descr="Free Money Icon. SVG, EPS, JPG, PNG. Download Money Icon.">
                <a:extLst>
                  <a:ext uri="{FF2B5EF4-FFF2-40B4-BE49-F238E27FC236}">
                    <a16:creationId xmlns:a16="http://schemas.microsoft.com/office/drawing/2014/main" id="{17DE1082-C970-4BE9-88D1-C3A854DAEC48}"/>
                  </a:ext>
                </a:extLst>
              </xdr:cNvPr>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24760" t="21701" r="21758" b="23531"/>
              <a:stretch/>
            </xdr:blipFill>
            <xdr:spPr bwMode="auto">
              <a:xfrm>
                <a:off x="2232730" y="690533"/>
                <a:ext cx="656404" cy="54445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 name="TextBox 14">
                <a:extLst>
                  <a:ext uri="{FF2B5EF4-FFF2-40B4-BE49-F238E27FC236}">
                    <a16:creationId xmlns:a16="http://schemas.microsoft.com/office/drawing/2014/main" id="{FCEBCC94-CEC9-4B38-8A4B-A020E046F02A}"/>
                  </a:ext>
                </a:extLst>
              </xdr:cNvPr>
              <xdr:cNvSpPr txBox="1"/>
            </xdr:nvSpPr>
            <xdr:spPr>
              <a:xfrm>
                <a:off x="3078226" y="730094"/>
                <a:ext cx="631586" cy="264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i="0">
                    <a:solidFill>
                      <a:schemeClr val="tx1">
                        <a:lumMod val="85000"/>
                        <a:lumOff val="15000"/>
                      </a:schemeClr>
                    </a:solidFill>
                  </a:rPr>
                  <a:t>TOTAL</a:t>
                </a:r>
              </a:p>
            </xdr:txBody>
          </xdr:sp>
        </xdr:grpSp>
        <xdr:sp macro="" textlink="Pivot!C74">
          <xdr:nvSpPr>
            <xdr:cNvPr id="8" name="Rectangle 7">
              <a:extLst>
                <a:ext uri="{FF2B5EF4-FFF2-40B4-BE49-F238E27FC236}">
                  <a16:creationId xmlns:a16="http://schemas.microsoft.com/office/drawing/2014/main" id="{D58CC7DB-D351-4638-AE70-3E3CF8025F78}"/>
                </a:ext>
              </a:extLst>
            </xdr:cNvPr>
            <xdr:cNvSpPr/>
          </xdr:nvSpPr>
          <xdr:spPr>
            <a:xfrm>
              <a:off x="2533262" y="1489675"/>
              <a:ext cx="1431169" cy="4567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015A004-A7D6-4B32-918A-671062A1132E}" type="TxLink">
                <a:rPr lang="en-US" sz="2000" b="1" i="0" u="none" strike="noStrike">
                  <a:solidFill>
                    <a:schemeClr val="bg2">
                      <a:lumMod val="50000"/>
                    </a:schemeClr>
                  </a:solidFill>
                  <a:latin typeface="Calibri"/>
                  <a:cs typeface="Calibri"/>
                </a:rPr>
                <a:pPr algn="l"/>
                <a:t> 2.988.720.000 </a:t>
              </a:fld>
              <a:endParaRPr lang="en-US" sz="2000" b="1">
                <a:solidFill>
                  <a:schemeClr val="bg2">
                    <a:lumMod val="50000"/>
                  </a:schemeClr>
                </a:solidFill>
              </a:endParaRPr>
            </a:p>
          </xdr:txBody>
        </xdr:sp>
        <xdr:sp macro="" textlink="">
          <xdr:nvSpPr>
            <xdr:cNvPr id="9" name="TextBox 8">
              <a:extLst>
                <a:ext uri="{FF2B5EF4-FFF2-40B4-BE49-F238E27FC236}">
                  <a16:creationId xmlns:a16="http://schemas.microsoft.com/office/drawing/2014/main" id="{EC4F897F-2A40-4513-A269-5930B76386DB}"/>
                </a:ext>
              </a:extLst>
            </xdr:cNvPr>
            <xdr:cNvSpPr txBox="1"/>
          </xdr:nvSpPr>
          <xdr:spPr>
            <a:xfrm>
              <a:off x="3838733" y="1584417"/>
              <a:ext cx="385712" cy="203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t>VND</a:t>
              </a:r>
            </a:p>
          </xdr:txBody>
        </xdr:sp>
      </xdr:grpSp>
      <xdr:grpSp>
        <xdr:nvGrpSpPr>
          <xdr:cNvPr id="19" name="Group 18">
            <a:extLst>
              <a:ext uri="{FF2B5EF4-FFF2-40B4-BE49-F238E27FC236}">
                <a16:creationId xmlns:a16="http://schemas.microsoft.com/office/drawing/2014/main" id="{6CB3D19B-EAE0-4611-866D-1B387E87D352}"/>
              </a:ext>
            </a:extLst>
          </xdr:cNvPr>
          <xdr:cNvGrpSpPr/>
        </xdr:nvGrpSpPr>
        <xdr:grpSpPr>
          <a:xfrm>
            <a:off x="1741217" y="2138972"/>
            <a:ext cx="1891331" cy="805624"/>
            <a:chOff x="3242101" y="388698"/>
            <a:chExt cx="1137109" cy="801262"/>
          </a:xfrm>
        </xdr:grpSpPr>
        <xdr:pic>
          <xdr:nvPicPr>
            <xdr:cNvPr id="30" name="Picture 29" descr="Image result for rick owens logo | Rick owens, Branding design logo,  Fashion logo branding">
              <a:extLst>
                <a:ext uri="{FF2B5EF4-FFF2-40B4-BE49-F238E27FC236}">
                  <a16:creationId xmlns:a16="http://schemas.microsoft.com/office/drawing/2014/main" id="{B4ED6E31-363C-4231-86BF-CF23265EB641}"/>
                </a:ext>
              </a:extLst>
            </xdr:cNvPr>
            <xdr:cNvPicPr>
              <a:picLocks noChangeAspect="1" noChangeArrowheads="1"/>
            </xdr:cNvPicPr>
          </xdr:nvPicPr>
          <xdr:blipFill rotWithShape="1">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5600" r="96200">
                          <a14:foregroundMark x1="11800" y1="48800" x2="19000" y2="40400"/>
                          <a14:foregroundMark x1="19000" y1="40400" x2="13200" y2="50400"/>
                          <a14:foregroundMark x1="13200" y1="50400" x2="24200" y2="54800"/>
                          <a14:foregroundMark x1="24200" y1="54800" x2="35200" y2="48800"/>
                          <a14:foregroundMark x1="35200" y1="48800" x2="37200" y2="51800"/>
                          <a14:foregroundMark x1="55200" y1="43600" x2="51200" y2="53800"/>
                          <a14:foregroundMark x1="51200" y1="53800" x2="62600" y2="49400"/>
                          <a14:foregroundMark x1="62600" y1="49400" x2="65200" y2="42200"/>
                          <a14:foregroundMark x1="12200" y1="42000" x2="8800" y2="53600"/>
                          <a14:foregroundMark x1="8800" y1="53600" x2="20400" y2="52800"/>
                          <a14:foregroundMark x1="20400" y1="52800" x2="41200" y2="54800"/>
                          <a14:foregroundMark x1="5800" y1="45800" x2="7000" y2="51000"/>
                          <a14:foregroundMark x1="19800" y1="52800" x2="24200" y2="52400"/>
                          <a14:foregroundMark x1="22200" y1="50600" x2="24600" y2="53200"/>
                          <a14:foregroundMark x1="36400" y1="47000" x2="34600" y2="49200"/>
                          <a14:foregroundMark x1="35600" y1="47200" x2="35400" y2="48000"/>
                          <a14:foregroundMark x1="35800" y1="49400" x2="33600" y2="47000"/>
                          <a14:foregroundMark x1="35800" y1="46800" x2="35400" y2="47600"/>
                          <a14:foregroundMark x1="19600" y1="53600" x2="10400" y2="54400"/>
                          <a14:foregroundMark x1="62200" y1="50600" x2="96200" y2="53800"/>
                          <a14:foregroundMark x1="96200" y1="53800" x2="93800" y2="53200"/>
                          <a14:foregroundMark x1="64000" y1="51200" x2="68800" y2="54000"/>
                          <a14:foregroundMark x1="69800" y1="53200" x2="65400" y2="53800"/>
                          <a14:foregroundMark x1="66600" y1="52800" x2="65400" y2="54000"/>
                          <a14:foregroundMark x1="64800" y1="51000" x2="63400" y2="51800"/>
                          <a14:foregroundMark x1="64400" y1="51400" x2="64800" y2="55600"/>
                          <a14:foregroundMark x1="70800" y1="53800" x2="79600" y2="52400"/>
                          <a14:foregroundMark x1="79200" y1="53800" x2="79600" y2="53800"/>
                          <a14:foregroundMark x1="81800" y1="52200" x2="83200" y2="55000"/>
                          <a14:foregroundMark x1="81400" y1="51000" x2="88400" y2="52600"/>
                          <a14:foregroundMark x1="82600" y1="51000" x2="87400" y2="50000"/>
                          <a14:foregroundMark x1="90600" y1="53600" x2="90000" y2="52200"/>
                          <a14:foregroundMark x1="90600" y1="51600" x2="95600" y2="52400"/>
                          <a14:foregroundMark x1="77800" y1="50600" x2="78000" y2="49400"/>
                          <a14:foregroundMark x1="80400" y1="51200" x2="70800" y2="52200"/>
                          <a14:foregroundMark x1="79000" y1="52200" x2="77000" y2="49800"/>
                          <a14:foregroundMark x1="78400" y1="49000" x2="73800" y2="50200"/>
                          <a14:foregroundMark x1="73200" y1="51000" x2="64600" y2="50200"/>
                          <a14:foregroundMark x1="90600" y1="50600" x2="95400" y2="51000"/>
                          <a14:foregroundMark x1="95800" y1="51000" x2="94000" y2="55800"/>
                          <a14:foregroundMark x1="95800" y1="52200" x2="94200" y2="51000"/>
                          <a14:foregroundMark x1="37000" y1="51600" x2="41200" y2="55000"/>
                          <a14:foregroundMark x1="40200" y1="54600" x2="38000" y2="50600"/>
                          <a14:foregroundMark x1="40400" y1="53600" x2="41800" y2="54400"/>
                          <a14:foregroundMark x1="25400" y1="42600" x2="24600" y2="42000"/>
                          <a14:foregroundMark x1="25000" y1="43400" x2="22800" y2="44200"/>
                          <a14:foregroundMark x1="6000" y1="49400" x2="18600" y2="51200"/>
                          <a14:foregroundMark x1="18600" y1="51200" x2="34000" y2="48000"/>
                          <a14:foregroundMark x1="34000" y1="48000" x2="34600" y2="47800"/>
                          <a14:foregroundMark x1="22600" y1="40000" x2="31400" y2="47600"/>
                          <a14:foregroundMark x1="31400" y1="47600" x2="35800" y2="49800"/>
                          <a14:foregroundMark x1="27600" y1="41800" x2="37000" y2="49200"/>
                          <a14:foregroundMark x1="37000" y1="49200" x2="35400" y2="47200"/>
                          <a14:foregroundMark x1="35800" y1="47200" x2="41400" y2="53800"/>
                          <a14:foregroundMark x1="10400" y1="49400" x2="10400" y2="54000"/>
                          <a14:foregroundMark x1="8800" y1="51200" x2="8000" y2="49800"/>
                          <a14:foregroundMark x1="10800" y1="50400" x2="8000" y2="52600"/>
                          <a14:foregroundMark x1="9200" y1="54000" x2="20000" y2="55600"/>
                          <a14:foregroundMark x1="20000" y1="55600" x2="39400" y2="54000"/>
                          <a14:foregroundMark x1="56600" y1="51000" x2="57800" y2="54800"/>
                          <a14:foregroundMark x1="61200" y1="53800" x2="68800" y2="52400"/>
                        </a14:backgroundRemoval>
                      </a14:imgEffect>
                    </a14:imgLayer>
                  </a14:imgProps>
                </a:ext>
                <a:ext uri="{28A0092B-C50C-407E-A947-70E740481C1C}">
                  <a14:useLocalDpi xmlns:a14="http://schemas.microsoft.com/office/drawing/2010/main" val="0"/>
                </a:ext>
              </a:extLst>
            </a:blip>
            <a:srcRect t="32242" b="38258"/>
            <a:stretch/>
          </xdr:blipFill>
          <xdr:spPr bwMode="auto">
            <a:xfrm>
              <a:off x="3242101" y="388698"/>
              <a:ext cx="1137109" cy="440429"/>
            </a:xfrm>
            <a:prstGeom prst="rect">
              <a:avLst/>
            </a:prstGeom>
            <a:noFill/>
            <a:extLst>
              <a:ext uri="{909E8E84-426E-40DD-AFC4-6F175D3DCCD1}">
                <a14:hiddenFill xmlns:a14="http://schemas.microsoft.com/office/drawing/2010/main">
                  <a:solidFill>
                    <a:srgbClr val="FFFFFF"/>
                  </a:solidFill>
                </a14:hiddenFill>
              </a:ext>
            </a:extLst>
          </xdr:spPr>
        </xdr:pic>
        <xdr:sp macro="" textlink="Pivot!C69">
          <xdr:nvSpPr>
            <xdr:cNvPr id="3" name="Rectangle 2">
              <a:extLst>
                <a:ext uri="{FF2B5EF4-FFF2-40B4-BE49-F238E27FC236}">
                  <a16:creationId xmlns:a16="http://schemas.microsoft.com/office/drawing/2014/main" id="{B9C39896-36CB-4970-84D6-1589EE5C5D9C}"/>
                </a:ext>
              </a:extLst>
            </xdr:cNvPr>
            <xdr:cNvSpPr/>
          </xdr:nvSpPr>
          <xdr:spPr>
            <a:xfrm>
              <a:off x="3320900" y="849988"/>
              <a:ext cx="895307" cy="3399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B286A64-27E3-4AF0-B1F4-6EBFB97D4D46}" type="TxLink">
                <a:rPr lang="en-US" sz="1600" b="1" i="0" u="none" strike="noStrike">
                  <a:solidFill>
                    <a:schemeClr val="bg2">
                      <a:lumMod val="50000"/>
                    </a:schemeClr>
                  </a:solidFill>
                  <a:latin typeface="Calibri"/>
                  <a:cs typeface="Calibri"/>
                </a:rPr>
                <a:pPr algn="l"/>
                <a:t> 923.400.000 </a:t>
              </a:fld>
              <a:endParaRPr lang="en-US" sz="1600" b="1">
                <a:solidFill>
                  <a:schemeClr val="bg2">
                    <a:lumMod val="50000"/>
                  </a:schemeClr>
                </a:solidFill>
              </a:endParaRPr>
            </a:p>
          </xdr:txBody>
        </xdr:sp>
        <xdr:sp macro="" textlink="">
          <xdr:nvSpPr>
            <xdr:cNvPr id="14" name="TextBox 13">
              <a:extLst>
                <a:ext uri="{FF2B5EF4-FFF2-40B4-BE49-F238E27FC236}">
                  <a16:creationId xmlns:a16="http://schemas.microsoft.com/office/drawing/2014/main" id="{F954041D-E6B5-4DCA-9EE4-63F8858D29B6}"/>
                </a:ext>
              </a:extLst>
            </xdr:cNvPr>
            <xdr:cNvSpPr txBox="1"/>
          </xdr:nvSpPr>
          <xdr:spPr>
            <a:xfrm>
              <a:off x="3973890" y="900007"/>
              <a:ext cx="268660" cy="2631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VND</a:t>
              </a:r>
            </a:p>
          </xdr:txBody>
        </xdr:sp>
      </xdr:grpSp>
      <xdr:grpSp>
        <xdr:nvGrpSpPr>
          <xdr:cNvPr id="21" name="Group 20">
            <a:extLst>
              <a:ext uri="{FF2B5EF4-FFF2-40B4-BE49-F238E27FC236}">
                <a16:creationId xmlns:a16="http://schemas.microsoft.com/office/drawing/2014/main" id="{FDB2BB23-CD5C-48CC-ABA0-DD050541C0AD}"/>
              </a:ext>
            </a:extLst>
          </xdr:cNvPr>
          <xdr:cNvGrpSpPr/>
        </xdr:nvGrpSpPr>
        <xdr:grpSpPr>
          <a:xfrm>
            <a:off x="4142166" y="2995933"/>
            <a:ext cx="1572466" cy="1018719"/>
            <a:chOff x="7708173" y="1777753"/>
            <a:chExt cx="1076522" cy="799708"/>
          </a:xfrm>
        </xdr:grpSpPr>
        <xdr:pic>
          <xdr:nvPicPr>
            <xdr:cNvPr id="12" name="Picture 11">
              <a:extLst>
                <a:ext uri="{FF2B5EF4-FFF2-40B4-BE49-F238E27FC236}">
                  <a16:creationId xmlns:a16="http://schemas.microsoft.com/office/drawing/2014/main" id="{CCDA2D43-8286-4F00-B382-40D67944FAE9}"/>
                </a:ext>
              </a:extLst>
            </xdr:cNvPr>
            <xdr:cNvPicPr>
              <a:picLocks noChangeAspect="1"/>
            </xdr:cNvPicPr>
          </xdr:nvPicPr>
          <xdr:blipFill>
            <a:blip xmlns:r="http://schemas.openxmlformats.org/officeDocument/2006/relationships" r:embed="rId6">
              <a:clrChange>
                <a:clrFrom>
                  <a:srgbClr val="FFFFFF"/>
                </a:clrFrom>
                <a:clrTo>
                  <a:srgbClr val="FFFFFF">
                    <a:alpha val="0"/>
                  </a:srgbClr>
                </a:clrTo>
              </a:clrChange>
            </a:blip>
            <a:stretch>
              <a:fillRect/>
            </a:stretch>
          </xdr:blipFill>
          <xdr:spPr>
            <a:xfrm>
              <a:off x="7734982" y="1777753"/>
              <a:ext cx="1049713" cy="583685"/>
            </a:xfrm>
            <a:prstGeom prst="rect">
              <a:avLst/>
            </a:prstGeom>
          </xdr:spPr>
        </xdr:pic>
        <xdr:sp macro="" textlink="Pivot!C72">
          <xdr:nvSpPr>
            <xdr:cNvPr id="53" name="Rectangle 52">
              <a:extLst>
                <a:ext uri="{FF2B5EF4-FFF2-40B4-BE49-F238E27FC236}">
                  <a16:creationId xmlns:a16="http://schemas.microsoft.com/office/drawing/2014/main" id="{8964E91B-68DF-438F-9507-6D00F21EA3A5}"/>
                </a:ext>
              </a:extLst>
            </xdr:cNvPr>
            <xdr:cNvSpPr/>
          </xdr:nvSpPr>
          <xdr:spPr>
            <a:xfrm>
              <a:off x="7708173" y="2314242"/>
              <a:ext cx="894357" cy="2632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D1514ED-3426-4A2D-B85A-F8C24BF568FA}" type="TxLink">
                <a:rPr lang="en-US" sz="1600" b="1" i="0" u="none" strike="noStrike">
                  <a:solidFill>
                    <a:schemeClr val="bg2">
                      <a:lumMod val="50000"/>
                    </a:schemeClr>
                  </a:solidFill>
                  <a:latin typeface="Calibri"/>
                  <a:cs typeface="Calibri"/>
                </a:rPr>
                <a:pPr algn="l"/>
                <a:t> 381.600.000 </a:t>
              </a:fld>
              <a:endParaRPr lang="en-US" sz="1600" b="1">
                <a:solidFill>
                  <a:schemeClr val="bg2">
                    <a:lumMod val="50000"/>
                  </a:schemeClr>
                </a:solidFill>
              </a:endParaRPr>
            </a:p>
          </xdr:txBody>
        </xdr:sp>
        <xdr:sp macro="" textlink="">
          <xdr:nvSpPr>
            <xdr:cNvPr id="67" name="TextBox 66">
              <a:extLst>
                <a:ext uri="{FF2B5EF4-FFF2-40B4-BE49-F238E27FC236}">
                  <a16:creationId xmlns:a16="http://schemas.microsoft.com/office/drawing/2014/main" id="{CCF9F7A7-1B9D-4735-A9E3-17A2573C30E7}"/>
                </a:ext>
              </a:extLst>
            </xdr:cNvPr>
            <xdr:cNvSpPr txBox="1"/>
          </xdr:nvSpPr>
          <xdr:spPr>
            <a:xfrm>
              <a:off x="8452708" y="2351544"/>
              <a:ext cx="304072" cy="204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VND</a:t>
              </a:r>
            </a:p>
          </xdr:txBody>
        </xdr:sp>
      </xdr:grpSp>
      <xdr:grpSp>
        <xdr:nvGrpSpPr>
          <xdr:cNvPr id="24" name="Group 23">
            <a:extLst>
              <a:ext uri="{FF2B5EF4-FFF2-40B4-BE49-F238E27FC236}">
                <a16:creationId xmlns:a16="http://schemas.microsoft.com/office/drawing/2014/main" id="{0926BE0D-8F42-42D5-AB9D-FB9B6F1763D6}"/>
              </a:ext>
            </a:extLst>
          </xdr:cNvPr>
          <xdr:cNvGrpSpPr/>
        </xdr:nvGrpSpPr>
        <xdr:grpSpPr>
          <a:xfrm>
            <a:off x="1695276" y="2907714"/>
            <a:ext cx="1818483" cy="793651"/>
            <a:chOff x="10341776" y="1860183"/>
            <a:chExt cx="1620062" cy="796309"/>
          </a:xfrm>
        </xdr:grpSpPr>
        <xdr:pic>
          <xdr:nvPicPr>
            <xdr:cNvPr id="4" name="Picture 3">
              <a:extLst>
                <a:ext uri="{FF2B5EF4-FFF2-40B4-BE49-F238E27FC236}">
                  <a16:creationId xmlns:a16="http://schemas.microsoft.com/office/drawing/2014/main" id="{B54ABA19-379B-434A-B11F-12D00F4AA96D}"/>
                </a:ext>
              </a:extLst>
            </xdr:cNvPr>
            <xdr:cNvPicPr>
              <a:picLocks noChangeAspect="1"/>
            </xdr:cNvPicPr>
          </xdr:nvPicPr>
          <xdr:blipFill rotWithShape="1">
            <a:blip xmlns:r="http://schemas.openxmlformats.org/officeDocument/2006/relationships" r:embed="rId7">
              <a:clrChange>
                <a:clrFrom>
                  <a:srgbClr val="FFFFFF"/>
                </a:clrFrom>
                <a:clrTo>
                  <a:srgbClr val="FFFFFF">
                    <a:alpha val="0"/>
                  </a:srgbClr>
                </a:clrTo>
              </a:clrChange>
            </a:blip>
            <a:srcRect t="29421" b="33416"/>
            <a:stretch/>
          </xdr:blipFill>
          <xdr:spPr>
            <a:xfrm>
              <a:off x="10341776" y="1860183"/>
              <a:ext cx="1620062" cy="531806"/>
            </a:xfrm>
            <a:prstGeom prst="rect">
              <a:avLst/>
            </a:prstGeom>
          </xdr:spPr>
        </xdr:pic>
        <xdr:sp macro="" textlink="Pivot!C71">
          <xdr:nvSpPr>
            <xdr:cNvPr id="59" name="Rectangle 58">
              <a:extLst>
                <a:ext uri="{FF2B5EF4-FFF2-40B4-BE49-F238E27FC236}">
                  <a16:creationId xmlns:a16="http://schemas.microsoft.com/office/drawing/2014/main" id="{CCDDF6FF-2E4F-4968-B946-34D22794E346}"/>
                </a:ext>
              </a:extLst>
            </xdr:cNvPr>
            <xdr:cNvSpPr/>
          </xdr:nvSpPr>
          <xdr:spPr>
            <a:xfrm>
              <a:off x="10494904" y="2306980"/>
              <a:ext cx="1172764" cy="3495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0C994E0-BC17-45F2-B8F4-8257D3176EC9}" type="TxLink">
                <a:rPr lang="en-US" sz="1600" b="1" i="0" u="none" strike="noStrike">
                  <a:solidFill>
                    <a:schemeClr val="bg2">
                      <a:lumMod val="50000"/>
                    </a:schemeClr>
                  </a:solidFill>
                  <a:latin typeface="Calibri"/>
                  <a:cs typeface="Calibri"/>
                </a:rPr>
                <a:pPr algn="l"/>
                <a:t> 681.750.000 </a:t>
              </a:fld>
              <a:endParaRPr lang="en-US" sz="1600" b="1">
                <a:solidFill>
                  <a:schemeClr val="bg2">
                    <a:lumMod val="50000"/>
                  </a:schemeClr>
                </a:solidFill>
              </a:endParaRPr>
            </a:p>
          </xdr:txBody>
        </xdr:sp>
        <xdr:sp macro="" textlink="">
          <xdr:nvSpPr>
            <xdr:cNvPr id="66" name="TextBox 65">
              <a:extLst>
                <a:ext uri="{FF2B5EF4-FFF2-40B4-BE49-F238E27FC236}">
                  <a16:creationId xmlns:a16="http://schemas.microsoft.com/office/drawing/2014/main" id="{D510C15A-B87D-40DE-B4F5-DE10A084019C}"/>
                </a:ext>
              </a:extLst>
            </xdr:cNvPr>
            <xdr:cNvSpPr txBox="1"/>
          </xdr:nvSpPr>
          <xdr:spPr>
            <a:xfrm>
              <a:off x="11475790" y="2361532"/>
              <a:ext cx="397102" cy="25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VND</a:t>
              </a:r>
            </a:p>
          </xdr:txBody>
        </xdr:sp>
      </xdr:grpSp>
      <xdr:grpSp>
        <xdr:nvGrpSpPr>
          <xdr:cNvPr id="23" name="Group 22">
            <a:extLst>
              <a:ext uri="{FF2B5EF4-FFF2-40B4-BE49-F238E27FC236}">
                <a16:creationId xmlns:a16="http://schemas.microsoft.com/office/drawing/2014/main" id="{EFB4DD7B-8007-4801-ACBE-44A2C53FC346}"/>
              </a:ext>
            </a:extLst>
          </xdr:cNvPr>
          <xdr:cNvGrpSpPr/>
        </xdr:nvGrpSpPr>
        <xdr:grpSpPr>
          <a:xfrm>
            <a:off x="4009422" y="2075961"/>
            <a:ext cx="1934837" cy="862041"/>
            <a:chOff x="12258467" y="448780"/>
            <a:chExt cx="1913019" cy="714795"/>
          </a:xfrm>
        </xdr:grpSpPr>
        <xdr:pic>
          <xdr:nvPicPr>
            <xdr:cNvPr id="10" name="Picture 9">
              <a:extLst>
                <a:ext uri="{FF2B5EF4-FFF2-40B4-BE49-F238E27FC236}">
                  <a16:creationId xmlns:a16="http://schemas.microsoft.com/office/drawing/2014/main" id="{23692190-ACB8-42EE-AA6F-51108FB19689}"/>
                </a:ext>
              </a:extLst>
            </xdr:cNvPr>
            <xdr:cNvPicPr>
              <a:picLocks noChangeAspect="1"/>
            </xdr:cNvPicPr>
          </xdr:nvPicPr>
          <xdr:blipFill rotWithShape="1">
            <a:blip xmlns:r="http://schemas.openxmlformats.org/officeDocument/2006/relationships" r:embed="rId8">
              <a:clrChange>
                <a:clrFrom>
                  <a:srgbClr val="FFFFFF"/>
                </a:clrFrom>
                <a:clrTo>
                  <a:srgbClr val="FFFFFF">
                    <a:alpha val="0"/>
                  </a:srgbClr>
                </a:clrTo>
              </a:clrChange>
            </a:blip>
            <a:srcRect t="40556" b="40726"/>
            <a:stretch/>
          </xdr:blipFill>
          <xdr:spPr>
            <a:xfrm>
              <a:off x="12258467" y="448780"/>
              <a:ext cx="1913019" cy="494299"/>
            </a:xfrm>
            <a:prstGeom prst="rect">
              <a:avLst/>
            </a:prstGeom>
          </xdr:spPr>
        </xdr:pic>
        <xdr:sp macro="" textlink="Pivot!C70">
          <xdr:nvSpPr>
            <xdr:cNvPr id="57" name="Rectangle 56">
              <a:extLst>
                <a:ext uri="{FF2B5EF4-FFF2-40B4-BE49-F238E27FC236}">
                  <a16:creationId xmlns:a16="http://schemas.microsoft.com/office/drawing/2014/main" id="{80CBD0EF-2FAE-477E-8A6B-F974A29774A0}"/>
                </a:ext>
              </a:extLst>
            </xdr:cNvPr>
            <xdr:cNvSpPr/>
          </xdr:nvSpPr>
          <xdr:spPr>
            <a:xfrm>
              <a:off x="12452210" y="869420"/>
              <a:ext cx="1289740" cy="262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21943B6-A306-44A9-83C9-5D423F88B055}" type="TxLink">
                <a:rPr lang="en-US" sz="1600" b="1" i="0" u="none" strike="noStrike">
                  <a:solidFill>
                    <a:schemeClr val="bg2">
                      <a:lumMod val="50000"/>
                    </a:schemeClr>
                  </a:solidFill>
                  <a:latin typeface="Calibri"/>
                  <a:cs typeface="Calibri"/>
                </a:rPr>
                <a:pPr algn="l"/>
                <a:t> 709.650.000 </a:t>
              </a:fld>
              <a:endParaRPr lang="en-US" sz="1600" b="1">
                <a:solidFill>
                  <a:schemeClr val="bg2">
                    <a:lumMod val="50000"/>
                  </a:schemeClr>
                </a:solidFill>
              </a:endParaRPr>
            </a:p>
          </xdr:txBody>
        </xdr:sp>
        <xdr:sp macro="" textlink="">
          <xdr:nvSpPr>
            <xdr:cNvPr id="63" name="TextBox 62">
              <a:extLst>
                <a:ext uri="{FF2B5EF4-FFF2-40B4-BE49-F238E27FC236}">
                  <a16:creationId xmlns:a16="http://schemas.microsoft.com/office/drawing/2014/main" id="{E91E615A-273E-435C-92D7-B8630B7F0E8B}"/>
                </a:ext>
              </a:extLst>
            </xdr:cNvPr>
            <xdr:cNvSpPr txBox="1"/>
          </xdr:nvSpPr>
          <xdr:spPr>
            <a:xfrm>
              <a:off x="13503790" y="921912"/>
              <a:ext cx="442543" cy="2416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VND</a:t>
              </a:r>
            </a:p>
          </xdr:txBody>
        </xdr:sp>
      </xdr:grpSp>
      <xdr:grpSp>
        <xdr:nvGrpSpPr>
          <xdr:cNvPr id="22" name="Group 21">
            <a:extLst>
              <a:ext uri="{FF2B5EF4-FFF2-40B4-BE49-F238E27FC236}">
                <a16:creationId xmlns:a16="http://schemas.microsoft.com/office/drawing/2014/main" id="{DC649C24-F5B5-45B8-B488-9AE716A79D09}"/>
              </a:ext>
            </a:extLst>
          </xdr:cNvPr>
          <xdr:cNvGrpSpPr/>
        </xdr:nvGrpSpPr>
        <xdr:grpSpPr>
          <a:xfrm>
            <a:off x="1805147" y="3752069"/>
            <a:ext cx="1776771" cy="669037"/>
            <a:chOff x="7990845" y="1239109"/>
            <a:chExt cx="1526747" cy="653154"/>
          </a:xfrm>
        </xdr:grpSpPr>
        <xdr:pic>
          <xdr:nvPicPr>
            <xdr:cNvPr id="11" name="Picture 10">
              <a:extLst>
                <a:ext uri="{FF2B5EF4-FFF2-40B4-BE49-F238E27FC236}">
                  <a16:creationId xmlns:a16="http://schemas.microsoft.com/office/drawing/2014/main" id="{20B79E87-01F1-4FE7-913B-F0EDD8CB9515}"/>
                </a:ext>
              </a:extLst>
            </xdr:cNvPr>
            <xdr:cNvPicPr>
              <a:picLocks noChangeAspect="1"/>
            </xdr:cNvPicPr>
          </xdr:nvPicPr>
          <xdr:blipFill rotWithShape="1">
            <a:blip xmlns:r="http://schemas.openxmlformats.org/officeDocument/2006/relationships" r:embed="rId9">
              <a:clrChange>
                <a:clrFrom>
                  <a:srgbClr val="FFFFFF"/>
                </a:clrFrom>
                <a:clrTo>
                  <a:srgbClr val="FFFFFF">
                    <a:alpha val="0"/>
                  </a:srgbClr>
                </a:clrTo>
              </a:clrChange>
            </a:blip>
            <a:srcRect t="38038" b="33433"/>
            <a:stretch/>
          </xdr:blipFill>
          <xdr:spPr>
            <a:xfrm>
              <a:off x="7990845" y="1239109"/>
              <a:ext cx="1526747" cy="342381"/>
            </a:xfrm>
            <a:prstGeom prst="rect">
              <a:avLst/>
            </a:prstGeom>
          </xdr:spPr>
        </xdr:pic>
        <xdr:sp macro="" textlink="Pivot!C73">
          <xdr:nvSpPr>
            <xdr:cNvPr id="54" name="Rectangle 53">
              <a:extLst>
                <a:ext uri="{FF2B5EF4-FFF2-40B4-BE49-F238E27FC236}">
                  <a16:creationId xmlns:a16="http://schemas.microsoft.com/office/drawing/2014/main" id="{65504D7F-591A-4A79-B537-035D79EA92A8}"/>
                </a:ext>
              </a:extLst>
            </xdr:cNvPr>
            <xdr:cNvSpPr/>
          </xdr:nvSpPr>
          <xdr:spPr>
            <a:xfrm>
              <a:off x="8016845" y="1532628"/>
              <a:ext cx="1097723" cy="3596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17C3DDF-B340-4144-B997-647763CA75A8}" type="TxLink">
                <a:rPr lang="en-US" sz="1600" b="1" i="0" u="none" strike="noStrike">
                  <a:solidFill>
                    <a:schemeClr val="bg2">
                      <a:lumMod val="50000"/>
                    </a:schemeClr>
                  </a:solidFill>
                  <a:latin typeface="Calibri"/>
                  <a:cs typeface="Calibri"/>
                </a:rPr>
                <a:pPr algn="l"/>
                <a:t> 292.320.000 </a:t>
              </a:fld>
              <a:endParaRPr lang="en-US" sz="1600" b="1">
                <a:solidFill>
                  <a:schemeClr val="bg2">
                    <a:lumMod val="50000"/>
                  </a:schemeClr>
                </a:solidFill>
              </a:endParaRPr>
            </a:p>
          </xdr:txBody>
        </xdr:sp>
        <xdr:sp macro="" textlink="">
          <xdr:nvSpPr>
            <xdr:cNvPr id="64" name="TextBox 63">
              <a:extLst>
                <a:ext uri="{FF2B5EF4-FFF2-40B4-BE49-F238E27FC236}">
                  <a16:creationId xmlns:a16="http://schemas.microsoft.com/office/drawing/2014/main" id="{7B50B4B8-D17B-4884-931E-2C1F6FB31950}"/>
                </a:ext>
              </a:extLst>
            </xdr:cNvPr>
            <xdr:cNvSpPr txBox="1"/>
          </xdr:nvSpPr>
          <xdr:spPr>
            <a:xfrm>
              <a:off x="8962354" y="1578929"/>
              <a:ext cx="47404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VND</a:t>
              </a:r>
            </a:p>
          </xdr:txBody>
        </xdr:sp>
      </xdr:grpSp>
      <xdr:sp macro="" textlink="">
        <xdr:nvSpPr>
          <xdr:cNvPr id="83" name="Rectangle 82">
            <a:extLst>
              <a:ext uri="{FF2B5EF4-FFF2-40B4-BE49-F238E27FC236}">
                <a16:creationId xmlns:a16="http://schemas.microsoft.com/office/drawing/2014/main" id="{6050CCA1-B8F7-451F-B029-91692D0B5ABC}"/>
              </a:ext>
            </a:extLst>
          </xdr:cNvPr>
          <xdr:cNvSpPr/>
        </xdr:nvSpPr>
        <xdr:spPr>
          <a:xfrm>
            <a:off x="1689100" y="1193800"/>
            <a:ext cx="4254500" cy="32766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444500</xdr:colOff>
      <xdr:row>1</xdr:row>
      <xdr:rowOff>36636</xdr:rowOff>
    </xdr:from>
    <xdr:to>
      <xdr:col>14</xdr:col>
      <xdr:colOff>354014</xdr:colOff>
      <xdr:row>16</xdr:row>
      <xdr:rowOff>177801</xdr:rowOff>
    </xdr:to>
    <xdr:grpSp>
      <xdr:nvGrpSpPr>
        <xdr:cNvPr id="91" name="Group 90">
          <a:extLst>
            <a:ext uri="{FF2B5EF4-FFF2-40B4-BE49-F238E27FC236}">
              <a16:creationId xmlns:a16="http://schemas.microsoft.com/office/drawing/2014/main" id="{17B33EE3-F4E8-4D4E-B2C7-43C466E6E52B}"/>
            </a:ext>
          </a:extLst>
        </xdr:cNvPr>
        <xdr:cNvGrpSpPr/>
      </xdr:nvGrpSpPr>
      <xdr:grpSpPr>
        <a:xfrm>
          <a:off x="6108700" y="1166936"/>
          <a:ext cx="5268914" cy="3303465"/>
          <a:chOff x="6010221" y="1205062"/>
          <a:chExt cx="5333262" cy="3296178"/>
        </a:xfrm>
      </xdr:grpSpPr>
      <xdr:grpSp>
        <xdr:nvGrpSpPr>
          <xdr:cNvPr id="89" name="Group 88">
            <a:extLst>
              <a:ext uri="{FF2B5EF4-FFF2-40B4-BE49-F238E27FC236}">
                <a16:creationId xmlns:a16="http://schemas.microsoft.com/office/drawing/2014/main" id="{A89C6FE8-747E-4C1B-8D7D-650EAE5FFC4B}"/>
              </a:ext>
            </a:extLst>
          </xdr:cNvPr>
          <xdr:cNvGrpSpPr/>
        </xdr:nvGrpSpPr>
        <xdr:grpSpPr>
          <a:xfrm>
            <a:off x="6010221" y="1205062"/>
            <a:ext cx="5333262" cy="3296178"/>
            <a:chOff x="6010221" y="1205062"/>
            <a:chExt cx="5333262" cy="3296178"/>
          </a:xfrm>
        </xdr:grpSpPr>
        <xdr:grpSp>
          <xdr:nvGrpSpPr>
            <xdr:cNvPr id="87" name="Group 86">
              <a:extLst>
                <a:ext uri="{FF2B5EF4-FFF2-40B4-BE49-F238E27FC236}">
                  <a16:creationId xmlns:a16="http://schemas.microsoft.com/office/drawing/2014/main" id="{59A9B569-64E5-452D-9A14-566C31DF3DE8}"/>
                </a:ext>
              </a:extLst>
            </xdr:cNvPr>
            <xdr:cNvGrpSpPr/>
          </xdr:nvGrpSpPr>
          <xdr:grpSpPr>
            <a:xfrm>
              <a:off x="6010221" y="1205062"/>
              <a:ext cx="5333262" cy="3296178"/>
              <a:chOff x="5998315" y="1205062"/>
              <a:chExt cx="5333262" cy="3296178"/>
            </a:xfrm>
          </xdr:grpSpPr>
          <xdr:grpSp>
            <xdr:nvGrpSpPr>
              <xdr:cNvPr id="85" name="Group 84">
                <a:extLst>
                  <a:ext uri="{FF2B5EF4-FFF2-40B4-BE49-F238E27FC236}">
                    <a16:creationId xmlns:a16="http://schemas.microsoft.com/office/drawing/2014/main" id="{FA630D4E-68F4-4790-9FA7-743CDC48AD9D}"/>
                  </a:ext>
                </a:extLst>
              </xdr:cNvPr>
              <xdr:cNvGrpSpPr/>
            </xdr:nvGrpSpPr>
            <xdr:grpSpPr>
              <a:xfrm>
                <a:off x="5998315" y="1205062"/>
                <a:ext cx="5333262" cy="3296178"/>
                <a:chOff x="5974502" y="1097905"/>
                <a:chExt cx="5333262" cy="3296178"/>
              </a:xfrm>
            </xdr:grpSpPr>
            <xdr:grpSp>
              <xdr:nvGrpSpPr>
                <xdr:cNvPr id="81" name="Group 80">
                  <a:extLst>
                    <a:ext uri="{FF2B5EF4-FFF2-40B4-BE49-F238E27FC236}">
                      <a16:creationId xmlns:a16="http://schemas.microsoft.com/office/drawing/2014/main" id="{647AFAD6-2910-4EDA-80C3-47DFF3B4321E}"/>
                    </a:ext>
                  </a:extLst>
                </xdr:cNvPr>
                <xdr:cNvGrpSpPr/>
              </xdr:nvGrpSpPr>
              <xdr:grpSpPr>
                <a:xfrm>
                  <a:off x="5974502" y="1097905"/>
                  <a:ext cx="5333262" cy="3296178"/>
                  <a:chOff x="5954773" y="1156617"/>
                  <a:chExt cx="5346700" cy="3303357"/>
                </a:xfrm>
              </xdr:grpSpPr>
              <xdr:grpSp>
                <xdr:nvGrpSpPr>
                  <xdr:cNvPr id="16" name="Group 15">
                    <a:extLst>
                      <a:ext uri="{FF2B5EF4-FFF2-40B4-BE49-F238E27FC236}">
                        <a16:creationId xmlns:a16="http://schemas.microsoft.com/office/drawing/2014/main" id="{A31B0C61-5060-47CD-900A-167A6423556E}"/>
                      </a:ext>
                    </a:extLst>
                  </xdr:cNvPr>
                  <xdr:cNvGrpSpPr/>
                </xdr:nvGrpSpPr>
                <xdr:grpSpPr>
                  <a:xfrm>
                    <a:off x="5956352" y="1156617"/>
                    <a:ext cx="4939037" cy="3219842"/>
                    <a:chOff x="5969052" y="1156617"/>
                    <a:chExt cx="4939037" cy="3219842"/>
                  </a:xfrm>
                </xdr:grpSpPr>
                <xdr:grpSp>
                  <xdr:nvGrpSpPr>
                    <xdr:cNvPr id="2" name="Group 1">
                      <a:extLst>
                        <a:ext uri="{FF2B5EF4-FFF2-40B4-BE49-F238E27FC236}">
                          <a16:creationId xmlns:a16="http://schemas.microsoft.com/office/drawing/2014/main" id="{F1757CA5-1104-4A15-8462-3EEC682B1D46}"/>
                        </a:ext>
                      </a:extLst>
                    </xdr:cNvPr>
                    <xdr:cNvGrpSpPr/>
                  </xdr:nvGrpSpPr>
                  <xdr:grpSpPr>
                    <a:xfrm>
                      <a:off x="5969052" y="1352242"/>
                      <a:ext cx="4939037" cy="3024217"/>
                      <a:chOff x="5842052" y="1301442"/>
                      <a:chExt cx="4939037" cy="3024217"/>
                    </a:xfrm>
                  </xdr:grpSpPr>
                  <xdr:grpSp>
                    <xdr:nvGrpSpPr>
                      <xdr:cNvPr id="34" name="Group 33">
                        <a:extLst>
                          <a:ext uri="{FF2B5EF4-FFF2-40B4-BE49-F238E27FC236}">
                            <a16:creationId xmlns:a16="http://schemas.microsoft.com/office/drawing/2014/main" id="{4E38B6EB-E7D5-46CF-BD90-2B7AC5B694C2}"/>
                          </a:ext>
                        </a:extLst>
                      </xdr:cNvPr>
                      <xdr:cNvGrpSpPr/>
                    </xdr:nvGrpSpPr>
                    <xdr:grpSpPr>
                      <a:xfrm>
                        <a:off x="5958789" y="2766600"/>
                        <a:ext cx="1894925" cy="1554480"/>
                        <a:chOff x="4350011" y="4258629"/>
                        <a:chExt cx="2064134" cy="1463040"/>
                      </a:xfrm>
                    </xdr:grpSpPr>
                    <xdr:graphicFrame macro="">
                      <xdr:nvGraphicFramePr>
                        <xdr:cNvPr id="41" name="Chart 40">
                          <a:extLst>
                            <a:ext uri="{FF2B5EF4-FFF2-40B4-BE49-F238E27FC236}">
                              <a16:creationId xmlns:a16="http://schemas.microsoft.com/office/drawing/2014/main" id="{28E90F8A-6865-4E96-B766-1575B024DE4B}"/>
                            </a:ext>
                          </a:extLst>
                        </xdr:cNvPr>
                        <xdr:cNvGraphicFramePr>
                          <a:graphicFrameLocks/>
                        </xdr:cNvGraphicFramePr>
                      </xdr:nvGraphicFramePr>
                      <xdr:xfrm>
                        <a:off x="4350011" y="4258629"/>
                        <a:ext cx="1831595" cy="146304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3" name="TextBox 32">
                          <a:extLst>
                            <a:ext uri="{FF2B5EF4-FFF2-40B4-BE49-F238E27FC236}">
                              <a16:creationId xmlns:a16="http://schemas.microsoft.com/office/drawing/2014/main" id="{F81AE228-2AD8-4AA0-85D3-42F0A28471BE}"/>
                            </a:ext>
                          </a:extLst>
                        </xdr:cNvPr>
                        <xdr:cNvSpPr txBox="1"/>
                      </xdr:nvSpPr>
                      <xdr:spPr>
                        <a:xfrm>
                          <a:off x="5628417" y="5410428"/>
                          <a:ext cx="785728"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GIÀY</a:t>
                          </a:r>
                          <a:r>
                            <a:rPr lang="en-US" sz="1200" b="1" baseline="0"/>
                            <a:t> DÉP</a:t>
                          </a:r>
                          <a:endParaRPr lang="en-US" sz="1200" b="1"/>
                        </a:p>
                      </xdr:txBody>
                    </xdr:sp>
                  </xdr:grpSp>
                  <xdr:grpSp>
                    <xdr:nvGrpSpPr>
                      <xdr:cNvPr id="29" name="Group 28">
                        <a:extLst>
                          <a:ext uri="{FF2B5EF4-FFF2-40B4-BE49-F238E27FC236}">
                            <a16:creationId xmlns:a16="http://schemas.microsoft.com/office/drawing/2014/main" id="{EBA012B5-C471-41AD-AEAC-27AA566218CA}"/>
                          </a:ext>
                        </a:extLst>
                      </xdr:cNvPr>
                      <xdr:cNvGrpSpPr/>
                    </xdr:nvGrpSpPr>
                    <xdr:grpSpPr>
                      <a:xfrm>
                        <a:off x="5842052" y="1301442"/>
                        <a:ext cx="2170450" cy="1554480"/>
                        <a:chOff x="2112036" y="4233900"/>
                        <a:chExt cx="2065306" cy="1463040"/>
                      </a:xfrm>
                    </xdr:grpSpPr>
                    <xdr:graphicFrame macro="">
                      <xdr:nvGraphicFramePr>
                        <xdr:cNvPr id="39" name="Chart 38">
                          <a:extLst>
                            <a:ext uri="{FF2B5EF4-FFF2-40B4-BE49-F238E27FC236}">
                              <a16:creationId xmlns:a16="http://schemas.microsoft.com/office/drawing/2014/main" id="{4C56F7F7-0774-4BD3-9E3C-B096E120D7A0}"/>
                            </a:ext>
                          </a:extLst>
                        </xdr:cNvPr>
                        <xdr:cNvGraphicFramePr>
                          <a:graphicFrameLocks/>
                        </xdr:cNvGraphicFramePr>
                      </xdr:nvGraphicFramePr>
                      <xdr:xfrm>
                        <a:off x="2112036" y="4233900"/>
                        <a:ext cx="1825405" cy="146304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7" name="TextBox 26">
                          <a:extLst>
                            <a:ext uri="{FF2B5EF4-FFF2-40B4-BE49-F238E27FC236}">
                              <a16:creationId xmlns:a16="http://schemas.microsoft.com/office/drawing/2014/main" id="{81DFCA99-3BE9-4AB8-8CA6-981D237975D9}"/>
                            </a:ext>
                          </a:extLst>
                        </xdr:cNvPr>
                        <xdr:cNvSpPr txBox="1"/>
                      </xdr:nvSpPr>
                      <xdr:spPr>
                        <a:xfrm>
                          <a:off x="3359939" y="5387223"/>
                          <a:ext cx="817403" cy="280205"/>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QUẦN</a:t>
                          </a:r>
                          <a:r>
                            <a:rPr lang="en-US" sz="1200" b="1" baseline="0"/>
                            <a:t> ÁO</a:t>
                          </a:r>
                        </a:p>
                      </xdr:txBody>
                    </xdr:sp>
                  </xdr:grpSp>
                  <xdr:grpSp>
                    <xdr:nvGrpSpPr>
                      <xdr:cNvPr id="37" name="Group 36">
                        <a:extLst>
                          <a:ext uri="{FF2B5EF4-FFF2-40B4-BE49-F238E27FC236}">
                            <a16:creationId xmlns:a16="http://schemas.microsoft.com/office/drawing/2014/main" id="{0A83EEB2-6ABD-43F0-9263-E900E73AB597}"/>
                          </a:ext>
                        </a:extLst>
                      </xdr:cNvPr>
                      <xdr:cNvGrpSpPr/>
                    </xdr:nvGrpSpPr>
                    <xdr:grpSpPr>
                      <a:xfrm>
                        <a:off x="8302808" y="2771179"/>
                        <a:ext cx="2478281" cy="1554480"/>
                        <a:chOff x="6845953" y="4209230"/>
                        <a:chExt cx="2282378" cy="1463040"/>
                      </a:xfrm>
                    </xdr:grpSpPr>
                    <xdr:graphicFrame macro="">
                      <xdr:nvGraphicFramePr>
                        <xdr:cNvPr id="42" name="Chart 41">
                          <a:extLst>
                            <a:ext uri="{FF2B5EF4-FFF2-40B4-BE49-F238E27FC236}">
                              <a16:creationId xmlns:a16="http://schemas.microsoft.com/office/drawing/2014/main" id="{4D15DC77-6F81-48F8-8815-13E8057713AE}"/>
                            </a:ext>
                          </a:extLst>
                        </xdr:cNvPr>
                        <xdr:cNvGraphicFramePr>
                          <a:graphicFrameLocks/>
                        </xdr:cNvGraphicFramePr>
                      </xdr:nvGraphicFramePr>
                      <xdr:xfrm>
                        <a:off x="6845953" y="4209230"/>
                        <a:ext cx="1833033" cy="146304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36" name="TextBox 35">
                          <a:extLst>
                            <a:ext uri="{FF2B5EF4-FFF2-40B4-BE49-F238E27FC236}">
                              <a16:creationId xmlns:a16="http://schemas.microsoft.com/office/drawing/2014/main" id="{1CC040B5-0827-4492-8663-3EF5121D222C}"/>
                            </a:ext>
                          </a:extLst>
                        </xdr:cNvPr>
                        <xdr:cNvSpPr txBox="1"/>
                      </xdr:nvSpPr>
                      <xdr:spPr>
                        <a:xfrm>
                          <a:off x="8182110" y="5353824"/>
                          <a:ext cx="946221"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TRANG</a:t>
                          </a:r>
                          <a:r>
                            <a:rPr lang="en-US" sz="1200" b="1" baseline="0"/>
                            <a:t> SỨC</a:t>
                          </a:r>
                          <a:endParaRPr lang="en-US" sz="1200" b="1"/>
                        </a:p>
                      </xdr:txBody>
                    </xdr:sp>
                  </xdr:grpSp>
                  <xdr:grpSp>
                    <xdr:nvGrpSpPr>
                      <xdr:cNvPr id="44" name="Group 43">
                        <a:extLst>
                          <a:ext uri="{FF2B5EF4-FFF2-40B4-BE49-F238E27FC236}">
                            <a16:creationId xmlns:a16="http://schemas.microsoft.com/office/drawing/2014/main" id="{DF496120-8EA3-4B33-BCA5-3CE1F87F6F79}"/>
                          </a:ext>
                        </a:extLst>
                      </xdr:cNvPr>
                      <xdr:cNvGrpSpPr/>
                    </xdr:nvGrpSpPr>
                    <xdr:grpSpPr>
                      <a:xfrm>
                        <a:off x="8292100" y="1359523"/>
                        <a:ext cx="2218756" cy="1554479"/>
                        <a:chOff x="9315566" y="4260615"/>
                        <a:chExt cx="2193386" cy="1463040"/>
                      </a:xfrm>
                    </xdr:grpSpPr>
                    <xdr:graphicFrame macro="">
                      <xdr:nvGraphicFramePr>
                        <xdr:cNvPr id="43" name="Chart 42">
                          <a:extLst>
                            <a:ext uri="{FF2B5EF4-FFF2-40B4-BE49-F238E27FC236}">
                              <a16:creationId xmlns:a16="http://schemas.microsoft.com/office/drawing/2014/main" id="{6260FFA5-D3D7-420C-86D5-4DEABFA640D5}"/>
                            </a:ext>
                          </a:extLst>
                        </xdr:cNvPr>
                        <xdr:cNvGraphicFramePr>
                          <a:graphicFrameLocks/>
                        </xdr:cNvGraphicFramePr>
                      </xdr:nvGraphicFramePr>
                      <xdr:xfrm>
                        <a:off x="9315566" y="4260615"/>
                        <a:ext cx="1841500" cy="146304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40" name="TextBox 39">
                          <a:extLst>
                            <a:ext uri="{FF2B5EF4-FFF2-40B4-BE49-F238E27FC236}">
                              <a16:creationId xmlns:a16="http://schemas.microsoft.com/office/drawing/2014/main" id="{89AD3478-F5AF-45BF-A045-E46D5603B997}"/>
                            </a:ext>
                          </a:extLst>
                        </xdr:cNvPr>
                        <xdr:cNvSpPr txBox="1"/>
                      </xdr:nvSpPr>
                      <xdr:spPr>
                        <a:xfrm>
                          <a:off x="10715273" y="5377310"/>
                          <a:ext cx="793679"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TÚI</a:t>
                          </a:r>
                          <a:r>
                            <a:rPr lang="en-US" sz="1200" b="1" baseline="0"/>
                            <a:t> XÁCH</a:t>
                          </a:r>
                          <a:endParaRPr lang="en-US" sz="1200" b="1"/>
                        </a:p>
                      </xdr:txBody>
                    </xdr:sp>
                  </xdr:grpSp>
                </xdr:grpSp>
                <xdr:grpSp>
                  <xdr:nvGrpSpPr>
                    <xdr:cNvPr id="50" name="Group 49">
                      <a:extLst>
                        <a:ext uri="{FF2B5EF4-FFF2-40B4-BE49-F238E27FC236}">
                          <a16:creationId xmlns:a16="http://schemas.microsoft.com/office/drawing/2014/main" id="{4F585A3F-FD48-4BBB-90DB-F7E4F827AAF5}"/>
                        </a:ext>
                      </a:extLst>
                    </xdr:cNvPr>
                    <xdr:cNvGrpSpPr/>
                  </xdr:nvGrpSpPr>
                  <xdr:grpSpPr>
                    <a:xfrm>
                      <a:off x="6930106" y="1156617"/>
                      <a:ext cx="3696231" cy="311485"/>
                      <a:chOff x="2991994" y="7730282"/>
                      <a:chExt cx="3165567" cy="228561"/>
                    </a:xfrm>
                  </xdr:grpSpPr>
                  <xdr:sp macro="" textlink="">
                    <xdr:nvSpPr>
                      <xdr:cNvPr id="49" name="TextBox 48">
                        <a:extLst>
                          <a:ext uri="{FF2B5EF4-FFF2-40B4-BE49-F238E27FC236}">
                            <a16:creationId xmlns:a16="http://schemas.microsoft.com/office/drawing/2014/main" id="{F205B065-2081-4A31-9F3E-F5ABB9A4D676}"/>
                          </a:ext>
                        </a:extLst>
                      </xdr:cNvPr>
                      <xdr:cNvSpPr txBox="1"/>
                    </xdr:nvSpPr>
                    <xdr:spPr>
                      <a:xfrm>
                        <a:off x="2991994" y="7730282"/>
                        <a:ext cx="2873049" cy="228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latin typeface="+mj-lt"/>
                          </a:rPr>
                          <a:t>DOANH</a:t>
                        </a:r>
                        <a:r>
                          <a:rPr lang="en-US" sz="1400" b="1" baseline="0">
                            <a:latin typeface="+mj-lt"/>
                          </a:rPr>
                          <a:t> THU THEO % CỦA TỪNG MẶT HÀNG</a:t>
                        </a:r>
                        <a:endParaRPr lang="en-US" sz="1400" b="1">
                          <a:latin typeface="+mj-lt"/>
                        </a:endParaRPr>
                      </a:p>
                    </xdr:txBody>
                  </xdr:sp>
                  <xdr:pic>
                    <xdr:nvPicPr>
                      <xdr:cNvPr id="65" name="Picture 64" descr="Product Delivery icon PNG and SVG Vector Free Download">
                        <a:extLst>
                          <a:ext uri="{FF2B5EF4-FFF2-40B4-BE49-F238E27FC236}">
                            <a16:creationId xmlns:a16="http://schemas.microsoft.com/office/drawing/2014/main" id="{54CE8772-FD4F-45D1-A3CC-60ED7375D708}"/>
                          </a:ext>
                        </a:extLst>
                      </xdr:cNvPr>
                      <xdr:cNvPicPr>
                        <a:picLocks noChangeAspect="1" noChangeArrowheads="1"/>
                      </xdr:cNvPicPr>
                    </xdr:nvPicPr>
                    <xdr:blipFill>
                      <a:blip xmlns:r="http://schemas.openxmlformats.org/officeDocument/2006/relationships" r:embed="rId14"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824146" y="7731355"/>
                        <a:ext cx="333415" cy="193938"/>
                      </a:xfrm>
                      <a:prstGeom prst="rect">
                        <a:avLst/>
                      </a:prstGeom>
                      <a:noFill/>
                      <a:extLst>
                        <a:ext uri="{909E8E84-426E-40DD-AFC4-6F175D3DCCD1}">
                          <a14:hiddenFill xmlns:a14="http://schemas.microsoft.com/office/drawing/2010/main">
                            <a:solidFill>
                              <a:srgbClr val="FFFFFF"/>
                            </a:solidFill>
                          </a14:hiddenFill>
                        </a:ext>
                      </a:extLst>
                    </xdr:spPr>
                  </xdr:pic>
                </xdr:grpSp>
              </xdr:grpSp>
              <xdr:sp macro="" textlink="">
                <xdr:nvSpPr>
                  <xdr:cNvPr id="80" name="Rectangle 79">
                    <a:extLst>
                      <a:ext uri="{FF2B5EF4-FFF2-40B4-BE49-F238E27FC236}">
                        <a16:creationId xmlns:a16="http://schemas.microsoft.com/office/drawing/2014/main" id="{346CD37D-DA9B-43D2-9896-E2AD4A73BD72}"/>
                      </a:ext>
                    </a:extLst>
                  </xdr:cNvPr>
                  <xdr:cNvSpPr/>
                </xdr:nvSpPr>
                <xdr:spPr>
                  <a:xfrm>
                    <a:off x="5954773" y="1168401"/>
                    <a:ext cx="5346700" cy="329157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86" name="Picture 85" descr="Rick Owens DRKSHDW Silver Reflective High_Tops in Blue for Men - Lyst">
                  <a:extLst>
                    <a:ext uri="{FF2B5EF4-FFF2-40B4-BE49-F238E27FC236}">
                      <a16:creationId xmlns:a16="http://schemas.microsoft.com/office/drawing/2014/main" id="{F6AFCBDB-205D-4733-89D6-F63B4904F1CF}"/>
                    </a:ext>
                  </a:extLst>
                </xdr:cNvPr>
                <xdr:cNvPicPr>
                  <a:picLocks noChangeAspect="1" noChangeArrowheads="1"/>
                </xdr:cNvPicPr>
              </xdr:nvPicPr>
              <xdr:blipFill>
                <a:blip xmlns:r="http://schemas.openxmlformats.org/officeDocument/2006/relationships" r:embed="rId1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20002" y="3298033"/>
                  <a:ext cx="811309" cy="678654"/>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88" name="Picture 87" descr="Rick Owens Performa Bodybag Satin Jumpsuit In Light Blue | ModeSens">
                <a:extLst>
                  <a:ext uri="{FF2B5EF4-FFF2-40B4-BE49-F238E27FC236}">
                    <a16:creationId xmlns:a16="http://schemas.microsoft.com/office/drawing/2014/main" id="{3059ECDF-23F1-4DE2-A7C3-7163EFBA4BC2}"/>
                  </a:ext>
                </a:extLst>
              </xdr:cNvPr>
              <xdr:cNvPicPr>
                <a:picLocks noChangeAspect="1" noChangeArrowheads="1"/>
              </xdr:cNvPicPr>
            </xdr:nvPicPr>
            <xdr:blipFill>
              <a:blip xmlns:r="http://schemas.openxmlformats.org/officeDocument/2006/relationships" r:embed="rId16"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48564" y="1726405"/>
                <a:ext cx="776830" cy="96014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90" name="Picture 89" descr="Maison Margiela Medium Glam Slam Bag Women | Maison Margiela Store">
              <a:extLst>
                <a:ext uri="{FF2B5EF4-FFF2-40B4-BE49-F238E27FC236}">
                  <a16:creationId xmlns:a16="http://schemas.microsoft.com/office/drawing/2014/main" id="{2C8019CE-89E6-406D-928D-1EC47BC72731}"/>
                </a:ext>
              </a:extLst>
            </xdr:cNvPr>
            <xdr:cNvPicPr>
              <a:picLocks noChangeAspect="1" noChangeArrowheads="1"/>
            </xdr:cNvPicPr>
          </xdr:nvPicPr>
          <xdr:blipFill>
            <a:blip xmlns:r="http://schemas.openxmlformats.org/officeDocument/2006/relationships" r:embed="rId17" cstate="print">
              <a:clrChange>
                <a:clrFrom>
                  <a:srgbClr val="F5F5F7"/>
                </a:clrFrom>
                <a:clrTo>
                  <a:srgbClr val="F5F5F7">
                    <a:alpha val="0"/>
                  </a:srgbClr>
                </a:clrTo>
              </a:clrChange>
              <a:extLst>
                <a:ext uri="{28A0092B-C50C-407E-A947-70E740481C1C}">
                  <a14:useLocalDpi xmlns:a14="http://schemas.microsoft.com/office/drawing/2010/main" val="0"/>
                </a:ext>
              </a:extLst>
            </a:blip>
            <a:srcRect/>
            <a:stretch>
              <a:fillRect/>
            </a:stretch>
          </xdr:blipFill>
          <xdr:spPr bwMode="auto">
            <a:xfrm>
              <a:off x="10084593" y="1809750"/>
              <a:ext cx="992267" cy="1178719"/>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92" name="Picture 91" descr="Mua Chrome Hearts Pendant Baby Fat Charm PAVE Blue Sapphires trên Amazon  Nhật chính hãng 2022 | Giaonhan247">
            <a:extLst>
              <a:ext uri="{FF2B5EF4-FFF2-40B4-BE49-F238E27FC236}">
                <a16:creationId xmlns:a16="http://schemas.microsoft.com/office/drawing/2014/main" id="{EE730EB2-1B2C-49CE-B32E-3D2643378E53}"/>
              </a:ext>
            </a:extLst>
          </xdr:cNvPr>
          <xdr:cNvPicPr>
            <a:picLocks noChangeAspect="1" noChangeArrowheads="1"/>
          </xdr:cNvPicPr>
        </xdr:nvPicPr>
        <xdr:blipFill>
          <a:blip xmlns:r="http://schemas.openxmlformats.org/officeDocument/2006/relationships" r:embed="rId18"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191752" y="3298031"/>
            <a:ext cx="858213" cy="8595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390105</xdr:colOff>
      <xdr:row>1</xdr:row>
      <xdr:rowOff>48644</xdr:rowOff>
    </xdr:from>
    <xdr:to>
      <xdr:col>23</xdr:col>
      <xdr:colOff>12700</xdr:colOff>
      <xdr:row>16</xdr:row>
      <xdr:rowOff>174447</xdr:rowOff>
    </xdr:to>
    <xdr:graphicFrame macro="">
      <xdr:nvGraphicFramePr>
        <xdr:cNvPr id="68" name="Chart 67">
          <a:extLst>
            <a:ext uri="{FF2B5EF4-FFF2-40B4-BE49-F238E27FC236}">
              <a16:creationId xmlns:a16="http://schemas.microsoft.com/office/drawing/2014/main" id="{6B67E024-ED8A-4A8F-989B-CEA646600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0.35676</cdr:x>
      <cdr:y>0.37101</cdr:y>
    </cdr:from>
    <cdr:to>
      <cdr:x>0.62703</cdr:x>
      <cdr:y>0.61671</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628651" y="719138"/>
          <a:ext cx="476250" cy="476250"/>
        </a:xfrm>
        <a:prstGeom xmlns:a="http://schemas.openxmlformats.org/drawingml/2006/main" prst="ellipse">
          <a:avLst/>
        </a:prstGeom>
        <a:solidFill xmlns:a="http://schemas.openxmlformats.org/drawingml/2006/main">
          <a:schemeClr val="bg2">
            <a:lumMod val="75000"/>
          </a:schemeClr>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0.35106</cdr:x>
      <cdr:y>0.35994</cdr:y>
    </cdr:from>
    <cdr:to>
      <cdr:x>0.65451</cdr:x>
      <cdr:y>0.57642</cdr:y>
    </cdr:to>
    <cdr:sp macro="" textlink="Pivot!$Q$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587059" y="601787"/>
          <a:ext cx="507432" cy="3619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C8FA257-DCEA-4C90-A44D-C63BF7174B88}" type="TxLink">
            <a:rPr lang="en-US" sz="1800" b="1" i="0" u="none" strike="noStrike">
              <a:solidFill>
                <a:schemeClr val="bg1"/>
              </a:solidFill>
              <a:latin typeface="Agency FB" panose="020B0503020202020204" pitchFamily="34" charset="0"/>
              <a:cs typeface="Calibri"/>
            </a:rPr>
            <a:pPr/>
            <a:t>19%</a:t>
          </a:fld>
          <a:endParaRPr lang="en-US" sz="1800" b="1">
            <a:solidFill>
              <a:schemeClr val="bg1"/>
            </a:solidFill>
            <a:latin typeface="Agency FB" panose="020B0503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4</xdr:col>
      <xdr:colOff>47626</xdr:colOff>
      <xdr:row>1</xdr:row>
      <xdr:rowOff>128985</xdr:rowOff>
    </xdr:from>
    <xdr:to>
      <xdr:col>20</xdr:col>
      <xdr:colOff>357187</xdr:colOff>
      <xdr:row>13</xdr:row>
      <xdr:rowOff>55959</xdr:rowOff>
    </xdr:to>
    <xdr:grpSp>
      <xdr:nvGrpSpPr>
        <xdr:cNvPr id="15" name="Group 14">
          <a:extLst>
            <a:ext uri="{FF2B5EF4-FFF2-40B4-BE49-F238E27FC236}">
              <a16:creationId xmlns:a16="http://schemas.microsoft.com/office/drawing/2014/main" id="{1FA80379-B7A1-42B5-955D-73F6D495AD86}"/>
            </a:ext>
          </a:extLst>
        </xdr:cNvPr>
        <xdr:cNvGrpSpPr/>
      </xdr:nvGrpSpPr>
      <xdr:grpSpPr>
        <a:xfrm>
          <a:off x="4798920" y="319485"/>
          <a:ext cx="10013855" cy="2212974"/>
          <a:chOff x="5732860" y="228204"/>
          <a:chExt cx="10013155" cy="2189161"/>
        </a:xfrm>
      </xdr:grpSpPr>
      <xdr:graphicFrame macro="">
        <xdr:nvGraphicFramePr>
          <xdr:cNvPr id="9" name="Chart 8">
            <a:extLst>
              <a:ext uri="{FF2B5EF4-FFF2-40B4-BE49-F238E27FC236}">
                <a16:creationId xmlns:a16="http://schemas.microsoft.com/office/drawing/2014/main" id="{AA727504-0A69-4D17-9B4A-505CDCD1C294}"/>
              </a:ext>
            </a:extLst>
          </xdr:cNvPr>
          <xdr:cNvGraphicFramePr/>
        </xdr:nvGraphicFramePr>
        <xdr:xfrm>
          <a:off x="5732860" y="281781"/>
          <a:ext cx="2620963" cy="213558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1" name="Chart 10">
            <a:extLst>
              <a:ext uri="{FF2B5EF4-FFF2-40B4-BE49-F238E27FC236}">
                <a16:creationId xmlns:a16="http://schemas.microsoft.com/office/drawing/2014/main" id="{EE50DFDA-0C05-4D85-AF2F-3D6BE11CA231}"/>
              </a:ext>
            </a:extLst>
          </xdr:cNvPr>
          <xdr:cNvGraphicFramePr/>
        </xdr:nvGraphicFramePr>
        <xdr:xfrm>
          <a:off x="8245077" y="248047"/>
          <a:ext cx="2450703" cy="213320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A503D9EE-2349-477D-98D1-384A797E65E4}"/>
              </a:ext>
            </a:extLst>
          </xdr:cNvPr>
          <xdr:cNvGraphicFramePr/>
        </xdr:nvGraphicFramePr>
        <xdr:xfrm>
          <a:off x="10576719" y="295277"/>
          <a:ext cx="2867421" cy="202644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id="{B195420E-1BBA-49B7-AB3F-1751F6C709F1}"/>
              </a:ext>
            </a:extLst>
          </xdr:cNvPr>
          <xdr:cNvGraphicFramePr/>
        </xdr:nvGraphicFramePr>
        <xdr:xfrm>
          <a:off x="13202047" y="228204"/>
          <a:ext cx="2543968" cy="208359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4</xdr:col>
      <xdr:colOff>234157</xdr:colOff>
      <xdr:row>59</xdr:row>
      <xdr:rowOff>158750</xdr:rowOff>
    </xdr:from>
    <xdr:to>
      <xdr:col>16</xdr:col>
      <xdr:colOff>426641</xdr:colOff>
      <xdr:row>76</xdr:row>
      <xdr:rowOff>109140</xdr:rowOff>
    </xdr:to>
    <xdr:graphicFrame macro="">
      <xdr:nvGraphicFramePr>
        <xdr:cNvPr id="16" name="Chart 15">
          <a:extLst>
            <a:ext uri="{FF2B5EF4-FFF2-40B4-BE49-F238E27FC236}">
              <a16:creationId xmlns:a16="http://schemas.microsoft.com/office/drawing/2014/main" id="{3623894D-F8EA-4216-8E57-D6108776F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889000</xdr:colOff>
      <xdr:row>19</xdr:row>
      <xdr:rowOff>148828</xdr:rowOff>
    </xdr:from>
    <xdr:to>
      <xdr:col>14</xdr:col>
      <xdr:colOff>59530</xdr:colOff>
      <xdr:row>34</xdr:row>
      <xdr:rowOff>168672</xdr:rowOff>
    </xdr:to>
    <xdr:graphicFrame macro="">
      <xdr:nvGraphicFramePr>
        <xdr:cNvPr id="2" name="Chart 1">
          <a:extLst>
            <a:ext uri="{FF2B5EF4-FFF2-40B4-BE49-F238E27FC236}">
              <a16:creationId xmlns:a16="http://schemas.microsoft.com/office/drawing/2014/main" id="{1817351E-83D1-44F4-BB22-A868EBCE2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1041797</xdr:colOff>
      <xdr:row>37</xdr:row>
      <xdr:rowOff>49609</xdr:rowOff>
    </xdr:from>
    <xdr:to>
      <xdr:col>14</xdr:col>
      <xdr:colOff>138906</xdr:colOff>
      <xdr:row>51</xdr:row>
      <xdr:rowOff>79375</xdr:rowOff>
    </xdr:to>
    <xdr:graphicFrame macro="">
      <xdr:nvGraphicFramePr>
        <xdr:cNvPr id="10" name="Chart 9">
          <a:extLst>
            <a:ext uri="{FF2B5EF4-FFF2-40B4-BE49-F238E27FC236}">
              <a16:creationId xmlns:a16="http://schemas.microsoft.com/office/drawing/2014/main" id="{93C7E150-334B-4DE2-92AD-B122BEF4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0.3935</cdr:x>
      <cdr:y>0.35982</cdr:y>
    </cdr:from>
    <cdr:to>
      <cdr:x>0.62094</cdr:x>
      <cdr:y>0.62914</cdr:y>
    </cdr:to>
    <cdr:sp macro="" textlink="">
      <cdr:nvSpPr>
        <cdr:cNvPr id="2" name="Oval 1">
          <a:extLst xmlns:a="http://schemas.openxmlformats.org/drawingml/2006/main">
            <a:ext uri="{FF2B5EF4-FFF2-40B4-BE49-F238E27FC236}">
              <a16:creationId xmlns:a16="http://schemas.microsoft.com/office/drawing/2014/main" id="{9EE371A4-1C95-4CCE-99F8-E619C33E66EB}"/>
            </a:ext>
          </a:extLst>
        </cdr:cNvPr>
        <cdr:cNvSpPr/>
      </cdr:nvSpPr>
      <cdr:spPr>
        <a:xfrm xmlns:a="http://schemas.openxmlformats.org/drawingml/2006/main">
          <a:off x="1038226" y="776289"/>
          <a:ext cx="600074" cy="581025"/>
        </a:xfrm>
        <a:prstGeom xmlns:a="http://schemas.openxmlformats.org/drawingml/2006/main" prst="ellipse">
          <a:avLst/>
        </a:prstGeom>
        <a:solidFill xmlns:a="http://schemas.openxmlformats.org/drawingml/2006/main">
          <a:srgbClr val="00B0F0"/>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0.39711</cdr:x>
      <cdr:y>0.37748</cdr:y>
    </cdr:from>
    <cdr:to>
      <cdr:x>0.62094</cdr:x>
      <cdr:y>0.58499</cdr:y>
    </cdr:to>
    <cdr:sp macro="" textlink="'Đồ thị'!$G$1">
      <cdr:nvSpPr>
        <cdr:cNvPr id="5" name="TextBox 4">
          <a:extLst xmlns:a="http://schemas.openxmlformats.org/drawingml/2006/main">
            <a:ext uri="{FF2B5EF4-FFF2-40B4-BE49-F238E27FC236}">
              <a16:creationId xmlns:a16="http://schemas.microsoft.com/office/drawing/2014/main" id="{79E2A88C-1829-4048-BB53-1C3811134FDA}"/>
            </a:ext>
          </a:extLst>
        </cdr:cNvPr>
        <cdr:cNvSpPr txBox="1"/>
      </cdr:nvSpPr>
      <cdr:spPr>
        <a:xfrm xmlns:a="http://schemas.openxmlformats.org/drawingml/2006/main">
          <a:off x="1047750" y="814390"/>
          <a:ext cx="590550" cy="44767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8B57487-EA46-40C4-A679-10AEDEF1D73A}" type="TxLink">
            <a:rPr lang="en-US" sz="2000" b="1" i="0" u="none" strike="noStrike">
              <a:solidFill>
                <a:srgbClr val="000000"/>
              </a:solidFill>
              <a:latin typeface="Agency FB" panose="020B0503020202020204" pitchFamily="34" charset="0"/>
              <a:cs typeface="Calibri"/>
            </a:rPr>
            <a:pPr algn="ctr"/>
            <a:t>29%</a:t>
          </a:fld>
          <a:endParaRPr lang="en-US" sz="2000" b="1">
            <a:latin typeface="Agency FB" panose="020B050302020202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0.38462</cdr:x>
      <cdr:y>0.33954</cdr:y>
    </cdr:from>
    <cdr:to>
      <cdr:x>0.62753</cdr:x>
      <cdr:y>0.61395</cdr:y>
    </cdr:to>
    <cdr:sp macro="" textlink="">
      <cdr:nvSpPr>
        <cdr:cNvPr id="2" name="Oval 1">
          <a:extLst xmlns:a="http://schemas.openxmlformats.org/drawingml/2006/main">
            <a:ext uri="{FF2B5EF4-FFF2-40B4-BE49-F238E27FC236}">
              <a16:creationId xmlns:a16="http://schemas.microsoft.com/office/drawing/2014/main" id="{CD24D977-937D-4BE8-9972-09F374ED9CF5}"/>
            </a:ext>
          </a:extLst>
        </cdr:cNvPr>
        <cdr:cNvSpPr/>
      </cdr:nvSpPr>
      <cdr:spPr>
        <a:xfrm xmlns:a="http://schemas.openxmlformats.org/drawingml/2006/main">
          <a:off x="942580" y="724298"/>
          <a:ext cx="595313" cy="585390"/>
        </a:xfrm>
        <a:prstGeom xmlns:a="http://schemas.openxmlformats.org/drawingml/2006/main" prst="ellipse">
          <a:avLst/>
        </a:prstGeom>
        <a:solidFill xmlns:a="http://schemas.openxmlformats.org/drawingml/2006/main">
          <a:schemeClr val="accent6"/>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0.38866</cdr:x>
      <cdr:y>0.37674</cdr:y>
    </cdr:from>
    <cdr:to>
      <cdr:x>0.63968</cdr:x>
      <cdr:y>0.56744</cdr:y>
    </cdr:to>
    <cdr:sp macro="" textlink="'Đồ thị'!$K$1">
      <cdr:nvSpPr>
        <cdr:cNvPr id="4" name="TextBox 3">
          <a:extLst xmlns:a="http://schemas.openxmlformats.org/drawingml/2006/main">
            <a:ext uri="{FF2B5EF4-FFF2-40B4-BE49-F238E27FC236}">
              <a16:creationId xmlns:a16="http://schemas.microsoft.com/office/drawing/2014/main" id="{21701565-C36A-4535-85B8-8DD1DFB3079F}"/>
            </a:ext>
          </a:extLst>
        </cdr:cNvPr>
        <cdr:cNvSpPr txBox="1"/>
      </cdr:nvSpPr>
      <cdr:spPr>
        <a:xfrm xmlns:a="http://schemas.openxmlformats.org/drawingml/2006/main">
          <a:off x="952500" y="803672"/>
          <a:ext cx="615158" cy="4067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74863B7-8930-44AD-88C4-8D3A364CF07C}" type="TxLink">
            <a:rPr lang="en-US" sz="2000" b="1" i="0" u="none" strike="noStrike">
              <a:solidFill>
                <a:srgbClr val="000000"/>
              </a:solidFill>
              <a:latin typeface="Agency FB" panose="020B0503020202020204" pitchFamily="34" charset="0"/>
              <a:cs typeface="Calibri"/>
            </a:rPr>
            <a:pPr/>
            <a:t>28%</a:t>
          </a:fld>
          <a:endParaRPr lang="en-US" sz="2000" b="1">
            <a:latin typeface="Agency FB" panose="020B0503020202020204" pitchFamily="34"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0.40138</cdr:x>
      <cdr:y>0.34391</cdr:y>
    </cdr:from>
    <cdr:to>
      <cdr:x>0.60554</cdr:x>
      <cdr:y>0.62378</cdr:y>
    </cdr:to>
    <cdr:sp macro="" textlink="">
      <cdr:nvSpPr>
        <cdr:cNvPr id="2" name="Oval 1">
          <a:extLst xmlns:a="http://schemas.openxmlformats.org/drawingml/2006/main">
            <a:ext uri="{FF2B5EF4-FFF2-40B4-BE49-F238E27FC236}">
              <a16:creationId xmlns:a16="http://schemas.microsoft.com/office/drawing/2014/main" id="{137CFA88-C009-44DE-9935-1A1D4BD2673A}"/>
            </a:ext>
          </a:extLst>
        </cdr:cNvPr>
        <cdr:cNvSpPr/>
      </cdr:nvSpPr>
      <cdr:spPr>
        <a:xfrm xmlns:a="http://schemas.openxmlformats.org/drawingml/2006/main">
          <a:off x="1150936" y="696913"/>
          <a:ext cx="585391" cy="567134"/>
        </a:xfrm>
        <a:prstGeom xmlns:a="http://schemas.openxmlformats.org/drawingml/2006/main" prst="ellipse">
          <a:avLst/>
        </a:prstGeom>
        <a:solidFill xmlns:a="http://schemas.openxmlformats.org/drawingml/2006/main">
          <a:srgbClr val="FFFF00"/>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0.40484</cdr:x>
      <cdr:y>0.37818</cdr:y>
    </cdr:from>
    <cdr:to>
      <cdr:x>0.62976</cdr:x>
      <cdr:y>0.55445</cdr:y>
    </cdr:to>
    <cdr:sp macro="" textlink="'Đồ thị'!$O$1">
      <cdr:nvSpPr>
        <cdr:cNvPr id="3" name="TextBox 2">
          <a:extLst xmlns:a="http://schemas.openxmlformats.org/drawingml/2006/main">
            <a:ext uri="{FF2B5EF4-FFF2-40B4-BE49-F238E27FC236}">
              <a16:creationId xmlns:a16="http://schemas.microsoft.com/office/drawing/2014/main" id="{5B0C4916-07F6-4513-9A69-11024F3EB2BC}"/>
            </a:ext>
          </a:extLst>
        </cdr:cNvPr>
        <cdr:cNvSpPr txBox="1"/>
      </cdr:nvSpPr>
      <cdr:spPr>
        <a:xfrm xmlns:a="http://schemas.openxmlformats.org/drawingml/2006/main">
          <a:off x="1160859" y="766365"/>
          <a:ext cx="644922" cy="3571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88096482-C532-4E48-AB30-00A31E8FA407}" type="TxLink">
            <a:rPr lang="en-US" sz="2000" b="1" i="0" u="none" strike="noStrike">
              <a:solidFill>
                <a:srgbClr val="000000"/>
              </a:solidFill>
              <a:latin typeface="Agency FB" panose="020B0503020202020204" pitchFamily="34" charset="0"/>
              <a:cs typeface="Calibri"/>
            </a:rPr>
            <a:pPr/>
            <a:t>24%</a:t>
          </a:fld>
          <a:endParaRPr lang="en-US" sz="2000" b="1">
            <a:latin typeface="Agency FB" panose="020B0503020202020204"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0.40388</cdr:x>
      <cdr:y>0.35256</cdr:y>
    </cdr:from>
    <cdr:to>
      <cdr:x>0.61625</cdr:x>
      <cdr:y>0.61092</cdr:y>
    </cdr:to>
    <cdr:sp macro="" textlink="">
      <cdr:nvSpPr>
        <cdr:cNvPr id="2" name="Oval 1">
          <a:extLst xmlns:a="http://schemas.openxmlformats.org/drawingml/2006/main">
            <a:ext uri="{FF2B5EF4-FFF2-40B4-BE49-F238E27FC236}">
              <a16:creationId xmlns:a16="http://schemas.microsoft.com/office/drawing/2014/main" id="{B4494837-CD74-4088-99C4-EBD7042990AB}"/>
            </a:ext>
          </a:extLst>
        </cdr:cNvPr>
        <cdr:cNvSpPr/>
      </cdr:nvSpPr>
      <cdr:spPr>
        <a:xfrm xmlns:a="http://schemas.openxmlformats.org/drawingml/2006/main">
          <a:off x="1075532" y="773907"/>
          <a:ext cx="565548" cy="567134"/>
        </a:xfrm>
        <a:prstGeom xmlns:a="http://schemas.openxmlformats.org/drawingml/2006/main" prst="ellipse">
          <a:avLst/>
        </a:prstGeom>
        <a:solidFill xmlns:a="http://schemas.openxmlformats.org/drawingml/2006/main">
          <a:srgbClr val="FF0000"/>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0.41878</cdr:x>
      <cdr:y>0.38872</cdr:y>
    </cdr:from>
    <cdr:to>
      <cdr:x>0.62742</cdr:x>
      <cdr:y>0.55144</cdr:y>
    </cdr:to>
    <cdr:sp macro="" textlink="'Đồ thị'!$S$1">
      <cdr:nvSpPr>
        <cdr:cNvPr id="3" name="TextBox 2">
          <a:extLst xmlns:a="http://schemas.openxmlformats.org/drawingml/2006/main">
            <a:ext uri="{FF2B5EF4-FFF2-40B4-BE49-F238E27FC236}">
              <a16:creationId xmlns:a16="http://schemas.microsoft.com/office/drawing/2014/main" id="{B7701F46-C3DC-4E5C-8E65-F7B1809DC8D0}"/>
            </a:ext>
          </a:extLst>
        </cdr:cNvPr>
        <cdr:cNvSpPr txBox="1"/>
      </cdr:nvSpPr>
      <cdr:spPr>
        <a:xfrm xmlns:a="http://schemas.openxmlformats.org/drawingml/2006/main">
          <a:off x="1115219" y="853282"/>
          <a:ext cx="555625" cy="3571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9DE027A-4914-487A-B90E-10B0426E8789}" type="TxLink">
            <a:rPr lang="en-US" sz="2000" b="1" i="0" u="none" strike="noStrike">
              <a:solidFill>
                <a:srgbClr val="000000"/>
              </a:solidFill>
              <a:latin typeface="Agency FB" panose="020B0503020202020204" pitchFamily="34" charset="0"/>
              <a:cs typeface="Calibri"/>
            </a:rPr>
            <a:pPr/>
            <a:t>19%</a:t>
          </a:fld>
          <a:endParaRPr lang="en-US" sz="2000" b="1" i="0">
            <a:latin typeface="Agency FB" panose="020B050302020202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0.37245</cdr:x>
      <cdr:y>0.35815</cdr:y>
    </cdr:from>
    <cdr:to>
      <cdr:x>0.63595</cdr:x>
      <cdr:y>0.63072</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626620" y="555121"/>
          <a:ext cx="443336" cy="422474"/>
        </a:xfrm>
        <a:prstGeom xmlns:a="http://schemas.openxmlformats.org/drawingml/2006/main" prst="ellipse">
          <a:avLst/>
        </a:prstGeom>
        <a:solidFill xmlns:a="http://schemas.openxmlformats.org/drawingml/2006/main">
          <a:schemeClr val="bg2">
            <a:lumMod val="50000"/>
          </a:schemeClr>
        </a:solidFill>
        <a:ln xmlns:a="http://schemas.openxmlformats.org/drawingml/2006/main">
          <a:solidFill>
            <a:schemeClr val="bg2">
              <a:lumMod val="50000"/>
            </a:schemeClr>
          </a:solid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0.36977</cdr:x>
      <cdr:y>0.39495</cdr:y>
    </cdr:from>
    <cdr:to>
      <cdr:x>0.67036</cdr:x>
      <cdr:y>0.61554</cdr:y>
    </cdr:to>
    <cdr:sp macro="" textlink="Pivot!$I$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622114" y="612159"/>
          <a:ext cx="505726" cy="341906"/>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fld id="{9216B2A6-C818-4940-AD6C-FC24C0D99886}" type="TxLink">
            <a:rPr lang="en-US" sz="1400" b="1" i="0" u="none" strike="noStrike">
              <a:solidFill>
                <a:schemeClr val="bg1"/>
              </a:solidFill>
              <a:latin typeface="Agency FB" panose="020B0503020202020204" pitchFamily="34" charset="0"/>
              <a:cs typeface="Calibri"/>
            </a:rPr>
            <a:pPr/>
            <a:t>29%</a:t>
          </a:fld>
          <a:endParaRPr lang="en-US" sz="1400" b="1">
            <a:solidFill>
              <a:schemeClr val="bg1"/>
            </a:solidFill>
            <a:latin typeface="Agency FB" panose="020B0503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0.40884</cdr:x>
      <cdr:y>0.34468</cdr:y>
    </cdr:from>
    <cdr:to>
      <cdr:x>0.61761</cdr:x>
      <cdr:y>0.61518</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784293" y="535804"/>
          <a:ext cx="400492" cy="420481"/>
        </a:xfrm>
        <a:prstGeom xmlns:a="http://schemas.openxmlformats.org/drawingml/2006/main" prst="ellipse">
          <a:avLst/>
        </a:prstGeom>
        <a:solidFill xmlns:a="http://schemas.openxmlformats.org/drawingml/2006/main">
          <a:schemeClr val="bg2">
            <a:lumMod val="50000"/>
          </a:schemeClr>
        </a:solidFill>
        <a:ln xmlns:a="http://schemas.openxmlformats.org/drawingml/2006/main">
          <a:solidFill>
            <a:schemeClr val="bg2">
              <a:lumMod val="50000"/>
            </a:schemeClr>
          </a:solid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0.40056</cdr:x>
      <cdr:y>0.36305</cdr:y>
    </cdr:from>
    <cdr:to>
      <cdr:x>0.65452</cdr:x>
      <cdr:y>0.59707</cdr:y>
    </cdr:to>
    <cdr:sp macro="" textlink="Pivot!$E$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768867" y="562717"/>
          <a:ext cx="487469" cy="362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415AF0F-023F-424E-A813-04F6DC00B23D}" type="TxLink">
            <a:rPr lang="en-US" sz="1400" b="1" i="0" u="none" strike="noStrike">
              <a:solidFill>
                <a:schemeClr val="bg1"/>
              </a:solidFill>
              <a:latin typeface="Agency FB" panose="020B0503020202020204" pitchFamily="34" charset="0"/>
              <a:cs typeface="Calibri"/>
            </a:rPr>
            <a:pPr/>
            <a:t>28%</a:t>
          </a:fld>
          <a:endParaRPr lang="en-US" sz="1400" b="1">
            <a:solidFill>
              <a:schemeClr val="bg1"/>
            </a:solidFill>
            <a:latin typeface="Agency FB" panose="020B0503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0.39843</cdr:x>
      <cdr:y>0.37124</cdr:y>
    </cdr:from>
    <cdr:to>
      <cdr:x>0.61287</cdr:x>
      <cdr:y>0.63337</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793491" y="575414"/>
          <a:ext cx="427067" cy="406294"/>
        </a:xfrm>
        <a:prstGeom xmlns:a="http://schemas.openxmlformats.org/drawingml/2006/main" prst="ellipse">
          <a:avLst/>
        </a:prstGeom>
        <a:solidFill xmlns:a="http://schemas.openxmlformats.org/drawingml/2006/main">
          <a:schemeClr val="bg2">
            <a:lumMod val="50000"/>
          </a:schemeClr>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0.39218</cdr:x>
      <cdr:y>0.39838</cdr:y>
    </cdr:from>
    <cdr:to>
      <cdr:x>0.64248</cdr:x>
      <cdr:y>0.59702</cdr:y>
    </cdr:to>
    <cdr:sp macro="" textlink="Pivot!$M$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781035" y="617481"/>
          <a:ext cx="498486" cy="307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184BA97C-9858-4839-AF25-AB6CEC1DEA36}" type="TxLink">
            <a:rPr lang="en-US" sz="1400" b="1" i="0" u="none" strike="noStrike">
              <a:solidFill>
                <a:schemeClr val="bg1"/>
              </a:solidFill>
              <a:latin typeface="Agency FB" panose="020B0503020202020204" pitchFamily="34" charset="0"/>
              <a:cs typeface="Calibri"/>
            </a:rPr>
            <a:pPr/>
            <a:t>24%</a:t>
          </a:fld>
          <a:endParaRPr lang="en-US" sz="1400" b="1">
            <a:solidFill>
              <a:schemeClr val="bg1"/>
            </a:solidFill>
            <a:latin typeface="Agency FB" panose="020B0503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0.39843</cdr:x>
      <cdr:y>0.34286</cdr:y>
    </cdr:from>
    <cdr:to>
      <cdr:x>0.61857</cdr:x>
      <cdr:y>0.60776</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733461" y="501618"/>
          <a:ext cx="405242" cy="387565"/>
        </a:xfrm>
        <a:prstGeom xmlns:a="http://schemas.openxmlformats.org/drawingml/2006/main" prst="ellipse">
          <a:avLst/>
        </a:prstGeom>
        <a:solidFill xmlns:a="http://schemas.openxmlformats.org/drawingml/2006/main">
          <a:schemeClr val="bg2">
            <a:lumMod val="50000"/>
          </a:schemeClr>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0.39273</cdr:x>
      <cdr:y>0.35994</cdr:y>
    </cdr:from>
    <cdr:to>
      <cdr:x>0.65104</cdr:x>
      <cdr:y>0.57642</cdr:y>
    </cdr:to>
    <cdr:sp macro="" textlink="Pivot!$Q$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718220" y="487111"/>
          <a:ext cx="472406" cy="2929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C8FA257-DCEA-4C90-A44D-C63BF7174B88}" type="TxLink">
            <a:rPr lang="en-US" sz="1400" b="1" i="0" u="none" strike="noStrike">
              <a:solidFill>
                <a:schemeClr val="bg1"/>
              </a:solidFill>
              <a:latin typeface="Agency FB" panose="020B0503020202020204" pitchFamily="34" charset="0"/>
              <a:cs typeface="Calibri"/>
            </a:rPr>
            <a:pPr/>
            <a:t>19%</a:t>
          </a:fld>
          <a:endParaRPr lang="en-US" sz="1400" b="1">
            <a:solidFill>
              <a:schemeClr val="bg1"/>
            </a:solidFill>
            <a:latin typeface="Agency FB" panose="020B0503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absolute">
    <xdr:from>
      <xdr:col>6</xdr:col>
      <xdr:colOff>331275</xdr:colOff>
      <xdr:row>1</xdr:row>
      <xdr:rowOff>167303</xdr:rowOff>
    </xdr:from>
    <xdr:to>
      <xdr:col>10</xdr:col>
      <xdr:colOff>241376</xdr:colOff>
      <xdr:row>10</xdr:row>
      <xdr:rowOff>124732</xdr:rowOff>
    </xdr:to>
    <xdr:graphicFrame macro="">
      <xdr:nvGraphicFramePr>
        <xdr:cNvPr id="4" name="Chart 3">
          <a:extLst>
            <a:ext uri="{FF2B5EF4-FFF2-40B4-BE49-F238E27FC236}">
              <a16:creationId xmlns:a16="http://schemas.microsoft.com/office/drawing/2014/main" id="{15BE6925-AE97-41E7-8A7E-EF15D6243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1119</xdr:colOff>
      <xdr:row>1</xdr:row>
      <xdr:rowOff>172360</xdr:rowOff>
    </xdr:from>
    <xdr:to>
      <xdr:col>14</xdr:col>
      <xdr:colOff>258885</xdr:colOff>
      <xdr:row>10</xdr:row>
      <xdr:rowOff>129790</xdr:rowOff>
    </xdr:to>
    <xdr:graphicFrame macro="">
      <xdr:nvGraphicFramePr>
        <xdr:cNvPr id="30" name="Chart 29">
          <a:extLst>
            <a:ext uri="{FF2B5EF4-FFF2-40B4-BE49-F238E27FC236}">
              <a16:creationId xmlns:a16="http://schemas.microsoft.com/office/drawing/2014/main" id="{A33E4628-7872-4C5F-96DD-101EACDDE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543059</xdr:colOff>
      <xdr:row>1</xdr:row>
      <xdr:rowOff>174030</xdr:rowOff>
    </xdr:from>
    <xdr:to>
      <xdr:col>5</xdr:col>
      <xdr:colOff>305524</xdr:colOff>
      <xdr:row>10</xdr:row>
      <xdr:rowOff>131461</xdr:rowOff>
    </xdr:to>
    <xdr:graphicFrame macro="">
      <xdr:nvGraphicFramePr>
        <xdr:cNvPr id="31" name="Chart 30">
          <a:extLst>
            <a:ext uri="{FF2B5EF4-FFF2-40B4-BE49-F238E27FC236}">
              <a16:creationId xmlns:a16="http://schemas.microsoft.com/office/drawing/2014/main" id="{BE5C3B30-E261-4B07-9A18-90B328B7E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512853</xdr:colOff>
      <xdr:row>2</xdr:row>
      <xdr:rowOff>36391</xdr:rowOff>
    </xdr:from>
    <xdr:to>
      <xdr:col>18</xdr:col>
      <xdr:colOff>261030</xdr:colOff>
      <xdr:row>10</xdr:row>
      <xdr:rowOff>184320</xdr:rowOff>
    </xdr:to>
    <xdr:graphicFrame macro="">
      <xdr:nvGraphicFramePr>
        <xdr:cNvPr id="32" name="Chart 31">
          <a:extLst>
            <a:ext uri="{FF2B5EF4-FFF2-40B4-BE49-F238E27FC236}">
              <a16:creationId xmlns:a16="http://schemas.microsoft.com/office/drawing/2014/main" id="{3DCDF0E7-4858-4E24-A683-8F24BC727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226331</xdr:colOff>
      <xdr:row>13</xdr:row>
      <xdr:rowOff>167368</xdr:rowOff>
    </xdr:from>
    <xdr:to>
      <xdr:col>18</xdr:col>
      <xdr:colOff>169182</xdr:colOff>
      <xdr:row>29</xdr:row>
      <xdr:rowOff>7937</xdr:rowOff>
    </xdr:to>
    <xdr:graphicFrame macro="">
      <xdr:nvGraphicFramePr>
        <xdr:cNvPr id="34" name="Chart 33">
          <a:extLst>
            <a:ext uri="{FF2B5EF4-FFF2-40B4-BE49-F238E27FC236}">
              <a16:creationId xmlns:a16="http://schemas.microsoft.com/office/drawing/2014/main" id="{D133DB39-01B5-4A28-968A-13AC46E1F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275771</xdr:colOff>
      <xdr:row>42</xdr:row>
      <xdr:rowOff>153987</xdr:rowOff>
    </xdr:from>
    <xdr:to>
      <xdr:col>18</xdr:col>
      <xdr:colOff>564696</xdr:colOff>
      <xdr:row>61</xdr:row>
      <xdr:rowOff>8617</xdr:rowOff>
    </xdr:to>
    <xdr:graphicFrame macro="">
      <xdr:nvGraphicFramePr>
        <xdr:cNvPr id="41" name="Chart 40">
          <a:extLst>
            <a:ext uri="{FF2B5EF4-FFF2-40B4-BE49-F238E27FC236}">
              <a16:creationId xmlns:a16="http://schemas.microsoft.com/office/drawing/2014/main" id="{BFCB2C63-6A52-4EF9-A89A-7B5F1AB51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199125</xdr:colOff>
      <xdr:row>0</xdr:row>
      <xdr:rowOff>12147</xdr:rowOff>
    </xdr:from>
    <xdr:to>
      <xdr:col>23</xdr:col>
      <xdr:colOff>478220</xdr:colOff>
      <xdr:row>13</xdr:row>
      <xdr:rowOff>59772</xdr:rowOff>
    </xdr:to>
    <mc:AlternateContent xmlns:mc="http://schemas.openxmlformats.org/markup-compatibility/2006" xmlns:a14="http://schemas.microsoft.com/office/drawing/2010/main">
      <mc:Choice Requires="a14">
        <xdr:graphicFrame macro="">
          <xdr:nvGraphicFramePr>
            <xdr:cNvPr id="42" name="THÁNG">
              <a:extLst>
                <a:ext uri="{FF2B5EF4-FFF2-40B4-BE49-F238E27FC236}">
                  <a16:creationId xmlns:a16="http://schemas.microsoft.com/office/drawing/2014/main" id="{43FBD7B6-349D-4925-BC05-9410530D4D94}"/>
                </a:ext>
              </a:extLst>
            </xdr:cNvPr>
            <xdr:cNvGraphicFramePr/>
          </xdr:nvGraphicFramePr>
          <xdr:xfrm>
            <a:off x="0" y="0"/>
            <a:ext cx="0" cy="0"/>
          </xdr:xfrm>
          <a:graphic>
            <a:graphicData uri="http://schemas.microsoft.com/office/drawing/2010/slicer">
              <sle:slicer xmlns:sle="http://schemas.microsoft.com/office/drawing/2010/slicer" name="THÁNG"/>
            </a:graphicData>
          </a:graphic>
        </xdr:graphicFrame>
      </mc:Choice>
      <mc:Fallback xmlns="">
        <xdr:sp macro="" textlink="">
          <xdr:nvSpPr>
            <xdr:cNvPr id="0" name=""/>
            <xdr:cNvSpPr>
              <a:spLocks noTextEdit="1"/>
            </xdr:cNvSpPr>
          </xdr:nvSpPr>
          <xdr:spPr>
            <a:xfrm>
              <a:off x="13057875" y="12147"/>
              <a:ext cx="182214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197089</xdr:colOff>
      <xdr:row>13</xdr:row>
      <xdr:rowOff>93580</xdr:rowOff>
    </xdr:from>
    <xdr:to>
      <xdr:col>23</xdr:col>
      <xdr:colOff>479020</xdr:colOff>
      <xdr:row>26</xdr:row>
      <xdr:rowOff>141435</xdr:rowOff>
    </xdr:to>
    <mc:AlternateContent xmlns:mc="http://schemas.openxmlformats.org/markup-compatibility/2006" xmlns:a14="http://schemas.microsoft.com/office/drawing/2010/main">
      <mc:Choice Requires="a14">
        <xdr:graphicFrame macro="">
          <xdr:nvGraphicFramePr>
            <xdr:cNvPr id="43" name="KHU VỰC">
              <a:extLst>
                <a:ext uri="{FF2B5EF4-FFF2-40B4-BE49-F238E27FC236}">
                  <a16:creationId xmlns:a16="http://schemas.microsoft.com/office/drawing/2014/main" id="{F471BEE8-AB90-49EA-8830-33194A3BD81C}"/>
                </a:ext>
              </a:extLst>
            </xdr:cNvPr>
            <xdr:cNvGraphicFramePr/>
          </xdr:nvGraphicFramePr>
          <xdr:xfrm>
            <a:off x="0" y="0"/>
            <a:ext cx="0" cy="0"/>
          </xdr:xfrm>
          <a:graphic>
            <a:graphicData uri="http://schemas.microsoft.com/office/drawing/2010/slicer">
              <sle:slicer xmlns:sle="http://schemas.microsoft.com/office/drawing/2010/slicer" name="KHU VỰC"/>
            </a:graphicData>
          </a:graphic>
        </xdr:graphicFrame>
      </mc:Choice>
      <mc:Fallback xmlns="">
        <xdr:sp macro="" textlink="">
          <xdr:nvSpPr>
            <xdr:cNvPr id="0" name=""/>
            <xdr:cNvSpPr>
              <a:spLocks noTextEdit="1"/>
            </xdr:cNvSpPr>
          </xdr:nvSpPr>
          <xdr:spPr>
            <a:xfrm>
              <a:off x="13055839" y="2570080"/>
              <a:ext cx="1824981" cy="2524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6345</xdr:colOff>
      <xdr:row>0</xdr:row>
      <xdr:rowOff>30147</xdr:rowOff>
    </xdr:from>
    <xdr:to>
      <xdr:col>21</xdr:col>
      <xdr:colOff>171833</xdr:colOff>
      <xdr:row>13</xdr:row>
      <xdr:rowOff>77772</xdr:rowOff>
    </xdr:to>
    <mc:AlternateContent xmlns:mc="http://schemas.openxmlformats.org/markup-compatibility/2006" xmlns:a14="http://schemas.microsoft.com/office/drawing/2010/main">
      <mc:Choice Requires="a14">
        <xdr:graphicFrame macro="">
          <xdr:nvGraphicFramePr>
            <xdr:cNvPr id="46" name="LOẠI HÀNG">
              <a:extLst>
                <a:ext uri="{FF2B5EF4-FFF2-40B4-BE49-F238E27FC236}">
                  <a16:creationId xmlns:a16="http://schemas.microsoft.com/office/drawing/2014/main" id="{5397F3B1-3769-48CC-8FCA-3379BFE1E551}"/>
                </a:ext>
              </a:extLst>
            </xdr:cNvPr>
            <xdr:cNvGraphicFramePr/>
          </xdr:nvGraphicFramePr>
          <xdr:xfrm>
            <a:off x="0" y="0"/>
            <a:ext cx="0" cy="0"/>
          </xdr:xfrm>
          <a:graphic>
            <a:graphicData uri="http://schemas.microsoft.com/office/drawing/2010/slicer">
              <sle:slicer xmlns:sle="http://schemas.microsoft.com/office/drawing/2010/slicer" name="LOẠI HÀNG"/>
            </a:graphicData>
          </a:graphic>
        </xdr:graphicFrame>
      </mc:Choice>
      <mc:Fallback xmlns="">
        <xdr:sp macro="" textlink="">
          <xdr:nvSpPr>
            <xdr:cNvPr id="0" name=""/>
            <xdr:cNvSpPr>
              <a:spLocks noTextEdit="1"/>
            </xdr:cNvSpPr>
          </xdr:nvSpPr>
          <xdr:spPr>
            <a:xfrm>
              <a:off x="11207745" y="30147"/>
              <a:ext cx="182283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10374</xdr:colOff>
      <xdr:row>13</xdr:row>
      <xdr:rowOff>68330</xdr:rowOff>
    </xdr:from>
    <xdr:to>
      <xdr:col>21</xdr:col>
      <xdr:colOff>183818</xdr:colOff>
      <xdr:row>26</xdr:row>
      <xdr:rowOff>116186</xdr:rowOff>
    </xdr:to>
    <mc:AlternateContent xmlns:mc="http://schemas.openxmlformats.org/markup-compatibility/2006" xmlns:a14="http://schemas.microsoft.com/office/drawing/2010/main">
      <mc:Choice Requires="a14">
        <xdr:graphicFrame macro="">
          <xdr:nvGraphicFramePr>
            <xdr:cNvPr id="47" name="THÀNH TIỀN">
              <a:extLst>
                <a:ext uri="{FF2B5EF4-FFF2-40B4-BE49-F238E27FC236}">
                  <a16:creationId xmlns:a16="http://schemas.microsoft.com/office/drawing/2014/main" id="{0DFFF99D-E7B9-45B4-A4F1-D977CA9B16D5}"/>
                </a:ext>
              </a:extLst>
            </xdr:cNvPr>
            <xdr:cNvGraphicFramePr/>
          </xdr:nvGraphicFramePr>
          <xdr:xfrm>
            <a:off x="0" y="0"/>
            <a:ext cx="0" cy="0"/>
          </xdr:xfrm>
          <a:graphic>
            <a:graphicData uri="http://schemas.microsoft.com/office/drawing/2010/slicer">
              <sle:slicer xmlns:sle="http://schemas.microsoft.com/office/drawing/2010/slicer" name="THÀNH TIỀN"/>
            </a:graphicData>
          </a:graphic>
        </xdr:graphicFrame>
      </mc:Choice>
      <mc:Fallback xmlns="">
        <xdr:sp macro="" textlink="">
          <xdr:nvSpPr>
            <xdr:cNvPr id="0" name=""/>
            <xdr:cNvSpPr>
              <a:spLocks noTextEdit="1"/>
            </xdr:cNvSpPr>
          </xdr:nvSpPr>
          <xdr:spPr>
            <a:xfrm>
              <a:off x="11211774" y="2544830"/>
              <a:ext cx="1830794" cy="2524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29</xdr:row>
      <xdr:rowOff>104775</xdr:rowOff>
    </xdr:from>
    <xdr:to>
      <xdr:col>10</xdr:col>
      <xdr:colOff>447675</xdr:colOff>
      <xdr:row>42</xdr:row>
      <xdr:rowOff>109537</xdr:rowOff>
    </xdr:to>
    <xdr:graphicFrame macro="">
      <xdr:nvGraphicFramePr>
        <xdr:cNvPr id="3" name="Chart 2">
          <a:extLst>
            <a:ext uri="{FF2B5EF4-FFF2-40B4-BE49-F238E27FC236}">
              <a16:creationId xmlns:a16="http://schemas.microsoft.com/office/drawing/2014/main" id="{9EB04E63-4DD3-40A3-B858-0C03E4DC4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538162</xdr:colOff>
      <xdr:row>26</xdr:row>
      <xdr:rowOff>128588</xdr:rowOff>
    </xdr:from>
    <xdr:to>
      <xdr:col>24</xdr:col>
      <xdr:colOff>45243</xdr:colOff>
      <xdr:row>39</xdr:row>
      <xdr:rowOff>176213</xdr:rowOff>
    </xdr:to>
    <mc:AlternateContent xmlns:mc="http://schemas.openxmlformats.org/markup-compatibility/2006" xmlns:a14="http://schemas.microsoft.com/office/drawing/2010/main">
      <mc:Choice Requires="a14">
        <xdr:graphicFrame macro="">
          <xdr:nvGraphicFramePr>
            <xdr:cNvPr id="6" name="MÃ NV ">
              <a:extLst>
                <a:ext uri="{FF2B5EF4-FFF2-40B4-BE49-F238E27FC236}">
                  <a16:creationId xmlns:a16="http://schemas.microsoft.com/office/drawing/2014/main" id="{1D735562-3A38-4738-8F68-07BB2052A211}"/>
                </a:ext>
              </a:extLst>
            </xdr:cNvPr>
            <xdr:cNvGraphicFramePr/>
          </xdr:nvGraphicFramePr>
          <xdr:xfrm>
            <a:off x="0" y="0"/>
            <a:ext cx="0" cy="0"/>
          </xdr:xfrm>
          <a:graphic>
            <a:graphicData uri="http://schemas.microsoft.com/office/drawing/2010/slicer">
              <sle:slicer xmlns:sle="http://schemas.microsoft.com/office/drawing/2010/slicer" name="MÃ NV "/>
            </a:graphicData>
          </a:graphic>
        </xdr:graphicFrame>
      </mc:Choice>
      <mc:Fallback xmlns="">
        <xdr:sp macro="" textlink="">
          <xdr:nvSpPr>
            <xdr:cNvPr id="0" name=""/>
            <xdr:cNvSpPr>
              <a:spLocks noTextEdit="1"/>
            </xdr:cNvSpPr>
          </xdr:nvSpPr>
          <xdr:spPr>
            <a:xfrm>
              <a:off x="13527881" y="50815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300036</xdr:colOff>
      <xdr:row>26</xdr:row>
      <xdr:rowOff>188120</xdr:rowOff>
    </xdr:from>
    <xdr:to>
      <xdr:col>21</xdr:col>
      <xdr:colOff>473867</xdr:colOff>
      <xdr:row>40</xdr:row>
      <xdr:rowOff>45245</xdr:rowOff>
    </xdr:to>
    <mc:AlternateContent xmlns:mc="http://schemas.openxmlformats.org/markup-compatibility/2006" xmlns:a14="http://schemas.microsoft.com/office/drawing/2010/main">
      <mc:Choice Requires="a14">
        <xdr:graphicFrame macro="">
          <xdr:nvGraphicFramePr>
            <xdr:cNvPr id="7" name="TÊN NHÂN VIÊN">
              <a:extLst>
                <a:ext uri="{FF2B5EF4-FFF2-40B4-BE49-F238E27FC236}">
                  <a16:creationId xmlns:a16="http://schemas.microsoft.com/office/drawing/2014/main" id="{EBBAF1E7-0B56-4940-A223-0BBAB4D41A9A}"/>
                </a:ext>
              </a:extLst>
            </xdr:cNvPr>
            <xdr:cNvGraphicFramePr/>
          </xdr:nvGraphicFramePr>
          <xdr:xfrm>
            <a:off x="0" y="0"/>
            <a:ext cx="0" cy="0"/>
          </xdr:xfrm>
          <a:graphic>
            <a:graphicData uri="http://schemas.microsoft.com/office/drawing/2010/slicer">
              <sle:slicer xmlns:sle="http://schemas.microsoft.com/office/drawing/2010/slicer" name="TÊN NHÂN VIÊN"/>
            </a:graphicData>
          </a:graphic>
        </xdr:graphicFrame>
      </mc:Choice>
      <mc:Fallback xmlns="">
        <xdr:sp macro="" textlink="">
          <xdr:nvSpPr>
            <xdr:cNvPr id="0" name=""/>
            <xdr:cNvSpPr>
              <a:spLocks noTextEdit="1"/>
            </xdr:cNvSpPr>
          </xdr:nvSpPr>
          <xdr:spPr>
            <a:xfrm>
              <a:off x="11634786" y="514112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494109</xdr:colOff>
      <xdr:row>29</xdr:row>
      <xdr:rowOff>39290</xdr:rowOff>
    </xdr:from>
    <xdr:to>
      <xdr:col>19</xdr:col>
      <xdr:colOff>232172</xdr:colOff>
      <xdr:row>44</xdr:row>
      <xdr:rowOff>11905</xdr:rowOff>
    </xdr:to>
    <xdr:graphicFrame macro="">
      <xdr:nvGraphicFramePr>
        <xdr:cNvPr id="2" name="Chart 1">
          <a:extLst>
            <a:ext uri="{FF2B5EF4-FFF2-40B4-BE49-F238E27FC236}">
              <a16:creationId xmlns:a16="http://schemas.microsoft.com/office/drawing/2014/main" id="{1F39674E-1C75-458D-8A46-9C53BAF6F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369092</xdr:colOff>
      <xdr:row>37</xdr:row>
      <xdr:rowOff>35719</xdr:rowOff>
    </xdr:from>
    <xdr:to>
      <xdr:col>31</xdr:col>
      <xdr:colOff>285751</xdr:colOff>
      <xdr:row>52</xdr:row>
      <xdr:rowOff>95249</xdr:rowOff>
    </xdr:to>
    <xdr:grpSp>
      <xdr:nvGrpSpPr>
        <xdr:cNvPr id="8" name="Group 7">
          <a:extLst>
            <a:ext uri="{FF2B5EF4-FFF2-40B4-BE49-F238E27FC236}">
              <a16:creationId xmlns:a16="http://schemas.microsoft.com/office/drawing/2014/main" id="{19D4B3F2-2B43-49D6-8964-B49EA080DF42}"/>
            </a:ext>
          </a:extLst>
        </xdr:cNvPr>
        <xdr:cNvGrpSpPr/>
      </xdr:nvGrpSpPr>
      <xdr:grpSpPr>
        <a:xfrm>
          <a:off x="19395280" y="7084219"/>
          <a:ext cx="1131096" cy="2726530"/>
          <a:chOff x="19026186" y="7084219"/>
          <a:chExt cx="1131096" cy="2726530"/>
        </a:xfrm>
      </xdr:grpSpPr>
      <xdr:sp macro="" textlink="">
        <xdr:nvSpPr>
          <xdr:cNvPr id="5" name="Rectangle 4">
            <a:extLst>
              <a:ext uri="{FF2B5EF4-FFF2-40B4-BE49-F238E27FC236}">
                <a16:creationId xmlns:a16="http://schemas.microsoft.com/office/drawing/2014/main" id="{E4F87139-1E7E-4A6B-A73F-9153AB897FBB}"/>
              </a:ext>
            </a:extLst>
          </xdr:cNvPr>
          <xdr:cNvSpPr/>
        </xdr:nvSpPr>
        <xdr:spPr>
          <a:xfrm>
            <a:off x="19026187" y="7084219"/>
            <a:ext cx="1131094" cy="202406"/>
          </a:xfrm>
          <a:prstGeom prst="rect">
            <a:avLst/>
          </a:prstGeom>
          <a:gradFill>
            <a:gsLst>
              <a:gs pos="0">
                <a:schemeClr val="tx1"/>
              </a:gs>
              <a:gs pos="20000">
                <a:schemeClr val="bg1"/>
              </a:gs>
              <a:gs pos="40000">
                <a:schemeClr val="tx1"/>
              </a:gs>
              <a:gs pos="100000">
                <a:schemeClr val="tx1"/>
              </a:gs>
              <a:gs pos="90000">
                <a:schemeClr val="bg1"/>
              </a:gs>
              <a:gs pos="80000">
                <a:schemeClr val="tx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73DCCBC9-2641-4B12-8BE7-97A124A72A09}"/>
              </a:ext>
            </a:extLst>
          </xdr:cNvPr>
          <xdr:cNvSpPr/>
        </xdr:nvSpPr>
        <xdr:spPr>
          <a:xfrm>
            <a:off x="19026186" y="9596436"/>
            <a:ext cx="1131094" cy="214313"/>
          </a:xfrm>
          <a:prstGeom prst="rect">
            <a:avLst/>
          </a:prstGeom>
          <a:gradFill>
            <a:gsLst>
              <a:gs pos="0">
                <a:schemeClr val="tx1"/>
              </a:gs>
              <a:gs pos="20000">
                <a:schemeClr val="bg1"/>
              </a:gs>
              <a:gs pos="40000">
                <a:schemeClr val="tx1"/>
              </a:gs>
              <a:gs pos="100000">
                <a:schemeClr val="tx1"/>
              </a:gs>
              <a:gs pos="90000">
                <a:schemeClr val="bg1"/>
              </a:gs>
              <a:gs pos="80000">
                <a:schemeClr val="tx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81CE0052-43EC-48E2-8451-39945618FF64}"/>
              </a:ext>
            </a:extLst>
          </xdr:cNvPr>
          <xdr:cNvSpPr/>
        </xdr:nvSpPr>
        <xdr:spPr>
          <a:xfrm>
            <a:off x="19026188" y="7274718"/>
            <a:ext cx="1131094" cy="2321719"/>
          </a:xfrm>
          <a:prstGeom prst="rect">
            <a:avLst/>
          </a:prstGeom>
          <a:gradFill>
            <a:gsLst>
              <a:gs pos="0">
                <a:schemeClr val="tx1">
                  <a:alpha val="50000"/>
                </a:schemeClr>
              </a:gs>
              <a:gs pos="20000">
                <a:schemeClr val="bg1">
                  <a:alpha val="25000"/>
                </a:schemeClr>
              </a:gs>
              <a:gs pos="40000">
                <a:schemeClr val="tx1">
                  <a:alpha val="0"/>
                </a:schemeClr>
              </a:gs>
              <a:gs pos="100000">
                <a:schemeClr val="tx1">
                  <a:alpha val="50000"/>
                </a:schemeClr>
              </a:gs>
              <a:gs pos="90000">
                <a:schemeClr val="bg1">
                  <a:alpha val="25000"/>
                </a:schemeClr>
              </a:gs>
              <a:gs pos="80000">
                <a:schemeClr val="tx1">
                  <a:alpha val="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c:userShapes xmlns:c="http://schemas.openxmlformats.org/drawingml/2006/chart">
  <cdr:relSizeAnchor xmlns:cdr="http://schemas.openxmlformats.org/drawingml/2006/chartDrawing">
    <cdr:from>
      <cdr:x>0.35676</cdr:x>
      <cdr:y>0.37101</cdr:y>
    </cdr:from>
    <cdr:to>
      <cdr:x>0.62703</cdr:x>
      <cdr:y>0.61671</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628651" y="719138"/>
          <a:ext cx="476250" cy="476250"/>
        </a:xfrm>
        <a:prstGeom xmlns:a="http://schemas.openxmlformats.org/drawingml/2006/main" prst="ellipse">
          <a:avLst/>
        </a:prstGeom>
        <a:solidFill xmlns:a="http://schemas.openxmlformats.org/drawingml/2006/main">
          <a:schemeClr val="bg2">
            <a:lumMod val="75000"/>
          </a:schemeClr>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0.34595</cdr:x>
      <cdr:y>0.38575</cdr:y>
    </cdr:from>
    <cdr:to>
      <cdr:x>0.68905</cdr:x>
      <cdr:y>0.61206</cdr:y>
    </cdr:to>
    <cdr:sp macro="" textlink="Pivot!$I$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578506" y="644947"/>
          <a:ext cx="573740" cy="378374"/>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fld id="{9216B2A6-C818-4940-AD6C-FC24C0D99886}" type="TxLink">
            <a:rPr lang="en-US" sz="1800" b="1" i="0" u="none" strike="noStrike">
              <a:solidFill>
                <a:schemeClr val="bg1"/>
              </a:solidFill>
              <a:latin typeface="Agency FB" panose="020B0503020202020204" pitchFamily="34" charset="0"/>
              <a:cs typeface="Calibri"/>
            </a:rPr>
            <a:pPr/>
            <a:t>29%</a:t>
          </a:fld>
          <a:endParaRPr lang="en-US" sz="1800" b="1">
            <a:solidFill>
              <a:schemeClr val="bg1"/>
            </a:solidFill>
            <a:latin typeface="Agency FB" panose="020B0503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0.35676</cdr:x>
      <cdr:y>0.37101</cdr:y>
    </cdr:from>
    <cdr:to>
      <cdr:x>0.62703</cdr:x>
      <cdr:y>0.61671</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628651" y="719138"/>
          <a:ext cx="476250" cy="476250"/>
        </a:xfrm>
        <a:prstGeom xmlns:a="http://schemas.openxmlformats.org/drawingml/2006/main" prst="ellipse">
          <a:avLst/>
        </a:prstGeom>
        <a:solidFill xmlns:a="http://schemas.openxmlformats.org/drawingml/2006/main">
          <a:schemeClr val="bg2">
            <a:lumMod val="75000"/>
          </a:schemeClr>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0.35136</cdr:x>
      <cdr:y>0.3666</cdr:y>
    </cdr:from>
    <cdr:to>
      <cdr:x>0.67568</cdr:x>
      <cdr:y>0.58527</cdr:y>
    </cdr:to>
    <cdr:sp macro="" textlink="Pivot!$M$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588391" y="612926"/>
          <a:ext cx="543109" cy="3656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184BA97C-9858-4839-AF25-AB6CEC1DEA36}" type="TxLink">
            <a:rPr lang="en-US" sz="1800" b="1" i="0" u="none" strike="noStrike">
              <a:solidFill>
                <a:schemeClr val="bg1"/>
              </a:solidFill>
              <a:latin typeface="Agency FB" panose="020B0503020202020204" pitchFamily="34" charset="0"/>
              <a:cs typeface="Calibri"/>
            </a:rPr>
            <a:pPr/>
            <a:t>24%</a:t>
          </a:fld>
          <a:endParaRPr lang="en-US" sz="1800" b="1">
            <a:solidFill>
              <a:schemeClr val="bg1"/>
            </a:solidFill>
            <a:latin typeface="Agency FB" panose="020B0503020202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0.35676</cdr:x>
      <cdr:y>0.37101</cdr:y>
    </cdr:from>
    <cdr:to>
      <cdr:x>0.62703</cdr:x>
      <cdr:y>0.61671</cdr:y>
    </cdr:to>
    <cdr:sp macro="" textlink="">
      <cdr:nvSpPr>
        <cdr:cNvPr id="2" name="Oval 1">
          <a:extLst xmlns:a="http://schemas.openxmlformats.org/drawingml/2006/main">
            <a:ext uri="{FF2B5EF4-FFF2-40B4-BE49-F238E27FC236}">
              <a16:creationId xmlns:a16="http://schemas.microsoft.com/office/drawing/2014/main" id="{A014E183-B6F8-47E8-90A2-185683D7A73E}"/>
            </a:ext>
          </a:extLst>
        </cdr:cNvPr>
        <cdr:cNvSpPr/>
      </cdr:nvSpPr>
      <cdr:spPr>
        <a:xfrm xmlns:a="http://schemas.openxmlformats.org/drawingml/2006/main">
          <a:off x="628651" y="719138"/>
          <a:ext cx="476250" cy="476250"/>
        </a:xfrm>
        <a:prstGeom xmlns:a="http://schemas.openxmlformats.org/drawingml/2006/main" prst="ellipse">
          <a:avLst/>
        </a:prstGeom>
        <a:solidFill xmlns:a="http://schemas.openxmlformats.org/drawingml/2006/main">
          <a:schemeClr val="bg2">
            <a:lumMod val="75000"/>
          </a:schemeClr>
        </a:solidFill>
        <a:ln xmlns:a="http://schemas.openxmlformats.org/drawingml/2006/main">
          <a:noFill/>
        </a:ln>
        <a:effectLst xmlns:a="http://schemas.openxmlformats.org/drawingml/2006/main">
          <a:outerShdw blurRad="107950" dist="12700" dir="5400000" algn="ctr">
            <a:srgbClr val="000000"/>
          </a:outerShdw>
        </a:effectLst>
        <a:scene3d xmlns:a="http://schemas.openxmlformats.org/drawingml/2006/main">
          <a:camera prst="orthographicFront">
            <a:rot lat="0" lon="0" rev="0"/>
          </a:camera>
          <a:lightRig rig="soft" dir="t">
            <a:rot lat="0" lon="0" rev="0"/>
          </a:lightRig>
        </a:scene3d>
        <a:sp3d xmlns:a="http://schemas.openxmlformats.org/drawingml/2006/main" contourW="44450" prstMaterial="matte">
          <a:bevelT w="63500" h="63500" prst="artDeco"/>
          <a:contourClr>
            <a:srgbClr val="FFFFFF"/>
          </a:contourClr>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 </a:t>
          </a:r>
        </a:p>
      </cdr:txBody>
    </cdr:sp>
  </cdr:relSizeAnchor>
  <cdr:relSizeAnchor xmlns:cdr="http://schemas.openxmlformats.org/drawingml/2006/chartDrawing">
    <cdr:from>
      <cdr:x>0.33886</cdr:x>
      <cdr:y>0.39999</cdr:y>
    </cdr:from>
    <cdr:to>
      <cdr:x>0.67208</cdr:x>
      <cdr:y>0.62797</cdr:y>
    </cdr:to>
    <cdr:sp macro="" textlink="Pivot!$E$1">
      <cdr:nvSpPr>
        <cdr:cNvPr id="3" name="TextBox 2">
          <a:extLst xmlns:a="http://schemas.openxmlformats.org/drawingml/2006/main">
            <a:ext uri="{FF2B5EF4-FFF2-40B4-BE49-F238E27FC236}">
              <a16:creationId xmlns:a16="http://schemas.microsoft.com/office/drawing/2014/main" id="{476BD39D-7EF4-40F4-B5FD-39A1B9F38A4B}"/>
            </a:ext>
          </a:extLst>
        </cdr:cNvPr>
        <cdr:cNvSpPr txBox="1"/>
      </cdr:nvSpPr>
      <cdr:spPr>
        <a:xfrm xmlns:a="http://schemas.openxmlformats.org/drawingml/2006/main">
          <a:off x="569072" y="668760"/>
          <a:ext cx="559600" cy="3811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415AF0F-023F-424E-A813-04F6DC00B23D}" type="TxLink">
            <a:rPr lang="en-US" sz="1800" b="1" i="0" u="none" strike="noStrike">
              <a:solidFill>
                <a:schemeClr val="bg1"/>
              </a:solidFill>
              <a:latin typeface="Agency FB" panose="020B0503020202020204" pitchFamily="34" charset="0"/>
              <a:cs typeface="Calibri"/>
            </a:rPr>
            <a:pPr/>
            <a:t>28%</a:t>
          </a:fld>
          <a:endParaRPr lang="en-US" sz="1800" b="1">
            <a:solidFill>
              <a:schemeClr val="bg1"/>
            </a:solidFill>
            <a:latin typeface="Agency FB" panose="020B0503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cAnh" refreshedDate="44612.422133796295" createdVersion="7" refreshedVersion="7" minRefreshableVersion="3" recordCount="150" xr:uid="{72E3A552-A562-42A9-B385-BB9CA64DE8F1}">
  <cacheSource type="worksheet">
    <worksheetSource name="Table1"/>
  </cacheSource>
  <cacheFields count="11">
    <cacheField name="SỐ HĐ" numFmtId="0">
      <sharedItems/>
    </cacheField>
    <cacheField name="NGÀY BÁN" numFmtId="164">
      <sharedItems containsSemiMixedTypes="0" containsNonDate="0" containsDate="1" containsString="0" minDate="2020-01-03T00:00:00" maxDate="2020-12-26T00:00:00"/>
    </cacheField>
    <cacheField name="THÁNG" numFmtId="0">
      <sharedItems containsSemiMixedTypes="0" containsString="0" containsNumber="1" containsInteger="1" minValue="1" maxValue="12" count="12">
        <n v="1"/>
        <n v="2"/>
        <n v="3"/>
        <n v="4"/>
        <n v="5"/>
        <n v="6"/>
        <n v="7"/>
        <n v="8"/>
        <n v="9"/>
        <n v="10"/>
        <n v="11"/>
        <n v="12"/>
      </sharedItems>
    </cacheField>
    <cacheField name="KHU VỰC" numFmtId="0">
      <sharedItems count="4">
        <s v="Cầu giấy"/>
        <s v="Hai Bà Trưng"/>
        <s v="Ba Đình"/>
        <s v="Đống Đa"/>
      </sharedItems>
    </cacheField>
    <cacheField name="MÃ NV " numFmtId="0">
      <sharedItems count="10">
        <s v="LANY005"/>
        <s v="LANY003"/>
        <s v="LANY001"/>
        <s v="LANY004"/>
        <s v="LANY002"/>
        <s v="LANY006" u="1"/>
        <s v="LANY007" u="1"/>
        <s v="LANY008" u="1"/>
        <s v="LANY009" u="1"/>
        <s v="LANY010" u="1"/>
      </sharedItems>
    </cacheField>
    <cacheField name="TÊN NHÂN VIÊN" numFmtId="0">
      <sharedItems count="10">
        <s v="Nguyễn Minh Tuấn"/>
        <s v="Vũ Trung Hà"/>
        <s v="Nguyễn Văn Phú"/>
        <s v="Phạm Phương Thảo"/>
        <s v="Hà Tuấn Vũ"/>
        <s v="Đoàn Ngọc Hà" u="1"/>
        <s v="Lê Văn Luyện" u="1"/>
        <s v="Nguyễn Nam Cường" u="1"/>
        <s v="Phạm Hoàng Minh" u="1"/>
        <s v="Ngô Nam Khánh" u="1"/>
      </sharedItems>
    </cacheField>
    <cacheField name="LOẠI HÀNG" numFmtId="0">
      <sharedItems count="4">
        <s v="Quần áo"/>
        <s v="Giày dép"/>
        <s v="Trang sức"/>
        <s v="Túi xách"/>
      </sharedItems>
    </cacheField>
    <cacheField name="MẶT HÀNG/TÊN THƯƠNG HIỆU" numFmtId="0">
      <sharedItems count="5">
        <s v="Carol C Poell"/>
        <s v="11BBS "/>
        <s v="Rick Owens"/>
        <s v="Maison Margiela"/>
        <s v="Drkshdw"/>
      </sharedItems>
    </cacheField>
    <cacheField name="SỐ LƯỢNG" numFmtId="0">
      <sharedItems containsSemiMixedTypes="0" containsString="0" containsNumber="1" containsInteger="1" minValue="1" maxValue="5"/>
    </cacheField>
    <cacheField name="ĐƠN GIÁ" numFmtId="37">
      <sharedItems containsSemiMixedTypes="0" containsString="0" containsNumber="1" containsInteger="1" minValue="4000000" maxValue="9500000"/>
    </cacheField>
    <cacheField name="THÀNH TIỀN" numFmtId="165">
      <sharedItems containsSemiMixedTypes="0" containsString="0" containsNumber="1" containsInteger="1" minValue="3600000" maxValue="42750000" count="25">
        <n v="22410000"/>
        <n v="14400000"/>
        <n v="34200000"/>
        <n v="3600000"/>
        <n v="20250000"/>
        <n v="10440000"/>
        <n v="25650000"/>
        <n v="6750000"/>
        <n v="13500000"/>
        <n v="27000000"/>
        <n v="17100000"/>
        <n v="33750000"/>
        <n v="5220000"/>
        <n v="14940000"/>
        <n v="29880000"/>
        <n v="18000000"/>
        <n v="7200000"/>
        <n v="15660000"/>
        <n v="37350000"/>
        <n v="42750000"/>
        <n v="20880000"/>
        <n v="8550000"/>
        <n v="26100000"/>
        <n v="10800000"/>
        <n v="7470000"/>
      </sharedItems>
    </cacheField>
  </cacheFields>
  <extLst>
    <ext xmlns:x14="http://schemas.microsoft.com/office/spreadsheetml/2009/9/main" uri="{725AE2AE-9491-48be-B2B4-4EB974FC3084}">
      <x14:pivotCacheDefinition pivotCacheId="849162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DA001"/>
    <d v="2020-01-03T00:00:00"/>
    <x v="0"/>
    <x v="0"/>
    <x v="0"/>
    <x v="0"/>
    <x v="0"/>
    <x v="0"/>
    <n v="3"/>
    <n v="8300000"/>
    <x v="0"/>
  </r>
  <r>
    <s v="DA002"/>
    <d v="2020-01-05T00:00:00"/>
    <x v="0"/>
    <x v="1"/>
    <x v="1"/>
    <x v="1"/>
    <x v="1"/>
    <x v="1"/>
    <n v="4"/>
    <n v="4000000"/>
    <x v="1"/>
  </r>
  <r>
    <s v="DA003"/>
    <d v="2020-01-06T00:00:00"/>
    <x v="0"/>
    <x v="2"/>
    <x v="2"/>
    <x v="2"/>
    <x v="0"/>
    <x v="2"/>
    <n v="4"/>
    <n v="9500000"/>
    <x v="2"/>
  </r>
  <r>
    <s v="DA004"/>
    <d v="2020-01-07T00:00:00"/>
    <x v="0"/>
    <x v="1"/>
    <x v="1"/>
    <x v="1"/>
    <x v="2"/>
    <x v="1"/>
    <n v="1"/>
    <n v="4000000"/>
    <x v="3"/>
  </r>
  <r>
    <s v="DA005"/>
    <d v="2020-01-09T00:00:00"/>
    <x v="0"/>
    <x v="2"/>
    <x v="3"/>
    <x v="3"/>
    <x v="2"/>
    <x v="1"/>
    <n v="1"/>
    <n v="4000000"/>
    <x v="3"/>
  </r>
  <r>
    <s v="DA006"/>
    <d v="2020-01-11T00:00:00"/>
    <x v="0"/>
    <x v="3"/>
    <x v="1"/>
    <x v="1"/>
    <x v="2"/>
    <x v="3"/>
    <n v="3"/>
    <n v="7500000"/>
    <x v="4"/>
  </r>
  <r>
    <s v="DA007"/>
    <d v="2020-01-12T00:00:00"/>
    <x v="0"/>
    <x v="3"/>
    <x v="3"/>
    <x v="3"/>
    <x v="1"/>
    <x v="4"/>
    <n v="2"/>
    <n v="5800000"/>
    <x v="5"/>
  </r>
  <r>
    <s v="DA008"/>
    <d v="2020-01-14T00:00:00"/>
    <x v="0"/>
    <x v="2"/>
    <x v="3"/>
    <x v="3"/>
    <x v="0"/>
    <x v="3"/>
    <n v="3"/>
    <n v="7500000"/>
    <x v="4"/>
  </r>
  <r>
    <s v="DA009"/>
    <d v="2020-01-21T00:00:00"/>
    <x v="0"/>
    <x v="2"/>
    <x v="0"/>
    <x v="0"/>
    <x v="2"/>
    <x v="2"/>
    <n v="3"/>
    <n v="9500000"/>
    <x v="6"/>
  </r>
  <r>
    <s v="DA010"/>
    <d v="2020-01-22T00:00:00"/>
    <x v="0"/>
    <x v="0"/>
    <x v="0"/>
    <x v="0"/>
    <x v="0"/>
    <x v="3"/>
    <n v="1"/>
    <n v="7500000"/>
    <x v="7"/>
  </r>
  <r>
    <s v="DA011"/>
    <d v="2020-01-24T00:00:00"/>
    <x v="0"/>
    <x v="3"/>
    <x v="2"/>
    <x v="2"/>
    <x v="0"/>
    <x v="0"/>
    <n v="3"/>
    <n v="8300000"/>
    <x v="0"/>
  </r>
  <r>
    <s v="DA012"/>
    <d v="2020-01-27T00:00:00"/>
    <x v="0"/>
    <x v="2"/>
    <x v="2"/>
    <x v="2"/>
    <x v="0"/>
    <x v="3"/>
    <n v="3"/>
    <n v="7500000"/>
    <x v="4"/>
  </r>
  <r>
    <s v="DA013"/>
    <d v="2020-01-28T00:00:00"/>
    <x v="0"/>
    <x v="2"/>
    <x v="3"/>
    <x v="3"/>
    <x v="2"/>
    <x v="1"/>
    <n v="1"/>
    <n v="4000000"/>
    <x v="3"/>
  </r>
  <r>
    <s v="DA014"/>
    <d v="2020-01-28T00:00:00"/>
    <x v="0"/>
    <x v="0"/>
    <x v="3"/>
    <x v="3"/>
    <x v="2"/>
    <x v="3"/>
    <n v="2"/>
    <n v="7500000"/>
    <x v="8"/>
  </r>
  <r>
    <s v="DA015"/>
    <d v="2020-01-29T00:00:00"/>
    <x v="0"/>
    <x v="3"/>
    <x v="4"/>
    <x v="4"/>
    <x v="1"/>
    <x v="3"/>
    <n v="4"/>
    <n v="7500000"/>
    <x v="9"/>
  </r>
  <r>
    <s v="DA016"/>
    <d v="2020-01-30T00:00:00"/>
    <x v="0"/>
    <x v="0"/>
    <x v="1"/>
    <x v="1"/>
    <x v="0"/>
    <x v="2"/>
    <n v="2"/>
    <n v="9500000"/>
    <x v="10"/>
  </r>
  <r>
    <s v="DA017"/>
    <d v="2020-01-31T00:00:00"/>
    <x v="0"/>
    <x v="2"/>
    <x v="4"/>
    <x v="4"/>
    <x v="3"/>
    <x v="3"/>
    <n v="5"/>
    <n v="7500000"/>
    <x v="11"/>
  </r>
  <r>
    <s v="DA018"/>
    <d v="2020-02-01T00:00:00"/>
    <x v="1"/>
    <x v="0"/>
    <x v="4"/>
    <x v="4"/>
    <x v="0"/>
    <x v="3"/>
    <n v="5"/>
    <n v="7500000"/>
    <x v="11"/>
  </r>
  <r>
    <s v="DA019"/>
    <d v="2020-02-01T00:00:00"/>
    <x v="1"/>
    <x v="1"/>
    <x v="3"/>
    <x v="3"/>
    <x v="1"/>
    <x v="3"/>
    <n v="4"/>
    <n v="7500000"/>
    <x v="9"/>
  </r>
  <r>
    <s v="DA020"/>
    <d v="2020-02-06T00:00:00"/>
    <x v="1"/>
    <x v="3"/>
    <x v="3"/>
    <x v="3"/>
    <x v="0"/>
    <x v="4"/>
    <n v="1"/>
    <n v="5800000"/>
    <x v="12"/>
  </r>
  <r>
    <s v="DA021"/>
    <d v="2020-02-16T00:00:00"/>
    <x v="1"/>
    <x v="2"/>
    <x v="2"/>
    <x v="2"/>
    <x v="1"/>
    <x v="4"/>
    <n v="1"/>
    <n v="5800000"/>
    <x v="12"/>
  </r>
  <r>
    <s v="DA022"/>
    <d v="2020-02-18T00:00:00"/>
    <x v="1"/>
    <x v="0"/>
    <x v="4"/>
    <x v="4"/>
    <x v="0"/>
    <x v="1"/>
    <n v="1"/>
    <n v="4000000"/>
    <x v="3"/>
  </r>
  <r>
    <s v="DA023"/>
    <d v="2020-02-19T00:00:00"/>
    <x v="1"/>
    <x v="2"/>
    <x v="3"/>
    <x v="3"/>
    <x v="3"/>
    <x v="0"/>
    <n v="2"/>
    <n v="8300000"/>
    <x v="13"/>
  </r>
  <r>
    <s v="DA024"/>
    <d v="2020-02-21T00:00:00"/>
    <x v="1"/>
    <x v="3"/>
    <x v="0"/>
    <x v="0"/>
    <x v="3"/>
    <x v="2"/>
    <n v="2"/>
    <n v="9500000"/>
    <x v="10"/>
  </r>
  <r>
    <s v="DA025"/>
    <d v="2020-02-21T00:00:00"/>
    <x v="1"/>
    <x v="1"/>
    <x v="1"/>
    <x v="1"/>
    <x v="2"/>
    <x v="0"/>
    <n v="4"/>
    <n v="8300000"/>
    <x v="14"/>
  </r>
  <r>
    <s v="DA026"/>
    <d v="2020-02-21T00:00:00"/>
    <x v="1"/>
    <x v="0"/>
    <x v="3"/>
    <x v="3"/>
    <x v="0"/>
    <x v="0"/>
    <n v="4"/>
    <n v="8300000"/>
    <x v="14"/>
  </r>
  <r>
    <s v="DA027"/>
    <d v="2020-02-22T00:00:00"/>
    <x v="1"/>
    <x v="3"/>
    <x v="4"/>
    <x v="4"/>
    <x v="3"/>
    <x v="1"/>
    <n v="1"/>
    <n v="4000000"/>
    <x v="3"/>
  </r>
  <r>
    <s v="DA028"/>
    <d v="2020-02-26T00:00:00"/>
    <x v="1"/>
    <x v="3"/>
    <x v="3"/>
    <x v="3"/>
    <x v="0"/>
    <x v="1"/>
    <n v="5"/>
    <n v="4000000"/>
    <x v="15"/>
  </r>
  <r>
    <s v="DA029"/>
    <d v="2020-02-27T00:00:00"/>
    <x v="1"/>
    <x v="2"/>
    <x v="3"/>
    <x v="3"/>
    <x v="1"/>
    <x v="3"/>
    <n v="2"/>
    <n v="7500000"/>
    <x v="8"/>
  </r>
  <r>
    <s v="DA030"/>
    <d v="2020-03-02T00:00:00"/>
    <x v="2"/>
    <x v="1"/>
    <x v="4"/>
    <x v="4"/>
    <x v="2"/>
    <x v="2"/>
    <n v="2"/>
    <n v="9500000"/>
    <x v="10"/>
  </r>
  <r>
    <s v="DA031"/>
    <d v="2020-03-03T00:00:00"/>
    <x v="2"/>
    <x v="1"/>
    <x v="3"/>
    <x v="3"/>
    <x v="0"/>
    <x v="1"/>
    <n v="4"/>
    <n v="4000000"/>
    <x v="1"/>
  </r>
  <r>
    <s v="DA032"/>
    <d v="2020-03-05T00:00:00"/>
    <x v="2"/>
    <x v="2"/>
    <x v="0"/>
    <x v="0"/>
    <x v="1"/>
    <x v="4"/>
    <n v="2"/>
    <n v="5800000"/>
    <x v="5"/>
  </r>
  <r>
    <s v="DA033"/>
    <d v="2020-03-06T00:00:00"/>
    <x v="2"/>
    <x v="3"/>
    <x v="3"/>
    <x v="3"/>
    <x v="3"/>
    <x v="1"/>
    <n v="2"/>
    <n v="4000000"/>
    <x v="16"/>
  </r>
  <r>
    <s v="DA034"/>
    <d v="2020-03-07T00:00:00"/>
    <x v="2"/>
    <x v="2"/>
    <x v="0"/>
    <x v="0"/>
    <x v="1"/>
    <x v="1"/>
    <n v="2"/>
    <n v="4000000"/>
    <x v="16"/>
  </r>
  <r>
    <s v="DA035"/>
    <d v="2020-03-08T00:00:00"/>
    <x v="2"/>
    <x v="3"/>
    <x v="2"/>
    <x v="2"/>
    <x v="2"/>
    <x v="1"/>
    <n v="4"/>
    <n v="4000000"/>
    <x v="1"/>
  </r>
  <r>
    <s v="DA036"/>
    <d v="2020-03-08T00:00:00"/>
    <x v="2"/>
    <x v="2"/>
    <x v="2"/>
    <x v="2"/>
    <x v="3"/>
    <x v="4"/>
    <n v="3"/>
    <n v="5800000"/>
    <x v="17"/>
  </r>
  <r>
    <s v="DA037"/>
    <d v="2020-03-11T00:00:00"/>
    <x v="2"/>
    <x v="3"/>
    <x v="3"/>
    <x v="3"/>
    <x v="1"/>
    <x v="0"/>
    <n v="2"/>
    <n v="8300000"/>
    <x v="13"/>
  </r>
  <r>
    <s v="DA038"/>
    <d v="2020-03-22T00:00:00"/>
    <x v="2"/>
    <x v="0"/>
    <x v="3"/>
    <x v="3"/>
    <x v="3"/>
    <x v="0"/>
    <n v="5"/>
    <n v="8300000"/>
    <x v="18"/>
  </r>
  <r>
    <s v="DA039"/>
    <d v="2020-03-24T00:00:00"/>
    <x v="2"/>
    <x v="3"/>
    <x v="3"/>
    <x v="3"/>
    <x v="1"/>
    <x v="3"/>
    <n v="3"/>
    <n v="7500000"/>
    <x v="4"/>
  </r>
  <r>
    <s v="DA040"/>
    <d v="2020-04-02T00:00:00"/>
    <x v="3"/>
    <x v="2"/>
    <x v="3"/>
    <x v="3"/>
    <x v="3"/>
    <x v="3"/>
    <n v="4"/>
    <n v="7500000"/>
    <x v="9"/>
  </r>
  <r>
    <s v="DA041"/>
    <d v="2020-04-06T00:00:00"/>
    <x v="3"/>
    <x v="0"/>
    <x v="0"/>
    <x v="0"/>
    <x v="2"/>
    <x v="1"/>
    <n v="2"/>
    <n v="4000000"/>
    <x v="16"/>
  </r>
  <r>
    <s v="DA042"/>
    <d v="2020-04-06T00:00:00"/>
    <x v="3"/>
    <x v="3"/>
    <x v="4"/>
    <x v="4"/>
    <x v="1"/>
    <x v="1"/>
    <n v="1"/>
    <n v="4000000"/>
    <x v="3"/>
  </r>
  <r>
    <s v="DA043"/>
    <d v="2020-04-07T00:00:00"/>
    <x v="3"/>
    <x v="3"/>
    <x v="1"/>
    <x v="1"/>
    <x v="1"/>
    <x v="0"/>
    <n v="5"/>
    <n v="8300000"/>
    <x v="18"/>
  </r>
  <r>
    <s v="DA044"/>
    <d v="2020-04-09T00:00:00"/>
    <x v="3"/>
    <x v="0"/>
    <x v="3"/>
    <x v="3"/>
    <x v="0"/>
    <x v="2"/>
    <n v="5"/>
    <n v="9500000"/>
    <x v="19"/>
  </r>
  <r>
    <s v="DA045"/>
    <d v="2020-04-09T00:00:00"/>
    <x v="3"/>
    <x v="3"/>
    <x v="1"/>
    <x v="1"/>
    <x v="0"/>
    <x v="2"/>
    <n v="4"/>
    <n v="9500000"/>
    <x v="2"/>
  </r>
  <r>
    <s v="DA046"/>
    <d v="2020-04-11T00:00:00"/>
    <x v="3"/>
    <x v="3"/>
    <x v="4"/>
    <x v="4"/>
    <x v="1"/>
    <x v="1"/>
    <n v="4"/>
    <n v="4000000"/>
    <x v="1"/>
  </r>
  <r>
    <s v="DA047"/>
    <d v="2020-04-16T00:00:00"/>
    <x v="3"/>
    <x v="2"/>
    <x v="2"/>
    <x v="2"/>
    <x v="3"/>
    <x v="0"/>
    <n v="4"/>
    <n v="8300000"/>
    <x v="14"/>
  </r>
  <r>
    <s v="DA048"/>
    <d v="2020-04-20T00:00:00"/>
    <x v="3"/>
    <x v="0"/>
    <x v="2"/>
    <x v="2"/>
    <x v="2"/>
    <x v="1"/>
    <n v="5"/>
    <n v="4000000"/>
    <x v="15"/>
  </r>
  <r>
    <s v="DA049"/>
    <d v="2020-04-24T00:00:00"/>
    <x v="3"/>
    <x v="1"/>
    <x v="3"/>
    <x v="3"/>
    <x v="2"/>
    <x v="0"/>
    <n v="4"/>
    <n v="8300000"/>
    <x v="14"/>
  </r>
  <r>
    <s v="DA050"/>
    <d v="2020-04-27T00:00:00"/>
    <x v="3"/>
    <x v="3"/>
    <x v="3"/>
    <x v="3"/>
    <x v="1"/>
    <x v="2"/>
    <n v="4"/>
    <n v="9500000"/>
    <x v="2"/>
  </r>
  <r>
    <s v="DA051"/>
    <d v="2020-04-29T00:00:00"/>
    <x v="3"/>
    <x v="0"/>
    <x v="0"/>
    <x v="0"/>
    <x v="2"/>
    <x v="3"/>
    <n v="3"/>
    <n v="7500000"/>
    <x v="4"/>
  </r>
  <r>
    <s v="DA052"/>
    <d v="2020-05-02T00:00:00"/>
    <x v="4"/>
    <x v="1"/>
    <x v="1"/>
    <x v="1"/>
    <x v="3"/>
    <x v="3"/>
    <n v="2"/>
    <n v="7500000"/>
    <x v="8"/>
  </r>
  <r>
    <s v="DA053"/>
    <d v="2020-05-06T00:00:00"/>
    <x v="4"/>
    <x v="2"/>
    <x v="0"/>
    <x v="0"/>
    <x v="2"/>
    <x v="4"/>
    <n v="4"/>
    <n v="5800000"/>
    <x v="20"/>
  </r>
  <r>
    <s v="DA054"/>
    <d v="2020-05-09T00:00:00"/>
    <x v="4"/>
    <x v="1"/>
    <x v="4"/>
    <x v="4"/>
    <x v="2"/>
    <x v="2"/>
    <n v="4"/>
    <n v="9500000"/>
    <x v="2"/>
  </r>
  <r>
    <s v="DA055"/>
    <d v="2020-05-10T00:00:00"/>
    <x v="4"/>
    <x v="2"/>
    <x v="0"/>
    <x v="0"/>
    <x v="0"/>
    <x v="2"/>
    <n v="4"/>
    <n v="9500000"/>
    <x v="2"/>
  </r>
  <r>
    <s v="DA056"/>
    <d v="2020-05-12T00:00:00"/>
    <x v="4"/>
    <x v="0"/>
    <x v="2"/>
    <x v="2"/>
    <x v="3"/>
    <x v="2"/>
    <n v="1"/>
    <n v="9500000"/>
    <x v="21"/>
  </r>
  <r>
    <s v="DA057"/>
    <d v="2020-05-16T00:00:00"/>
    <x v="4"/>
    <x v="2"/>
    <x v="1"/>
    <x v="1"/>
    <x v="2"/>
    <x v="0"/>
    <n v="2"/>
    <n v="8300000"/>
    <x v="13"/>
  </r>
  <r>
    <s v="DA058"/>
    <d v="2020-05-21T00:00:00"/>
    <x v="4"/>
    <x v="0"/>
    <x v="1"/>
    <x v="1"/>
    <x v="2"/>
    <x v="1"/>
    <n v="1"/>
    <n v="4000000"/>
    <x v="3"/>
  </r>
  <r>
    <s v="DA059"/>
    <d v="2020-05-26T00:00:00"/>
    <x v="4"/>
    <x v="0"/>
    <x v="2"/>
    <x v="2"/>
    <x v="3"/>
    <x v="2"/>
    <n v="3"/>
    <n v="9500000"/>
    <x v="6"/>
  </r>
  <r>
    <s v="DA060"/>
    <d v="2020-05-30T00:00:00"/>
    <x v="4"/>
    <x v="3"/>
    <x v="3"/>
    <x v="3"/>
    <x v="3"/>
    <x v="0"/>
    <n v="4"/>
    <n v="8300000"/>
    <x v="14"/>
  </r>
  <r>
    <s v="DA061"/>
    <d v="2020-05-31T00:00:00"/>
    <x v="4"/>
    <x v="1"/>
    <x v="3"/>
    <x v="3"/>
    <x v="2"/>
    <x v="0"/>
    <n v="2"/>
    <n v="8300000"/>
    <x v="13"/>
  </r>
  <r>
    <s v="DA062"/>
    <d v="2020-06-13T00:00:00"/>
    <x v="5"/>
    <x v="2"/>
    <x v="2"/>
    <x v="2"/>
    <x v="0"/>
    <x v="4"/>
    <n v="1"/>
    <n v="5800000"/>
    <x v="12"/>
  </r>
  <r>
    <s v="DA063"/>
    <d v="2020-06-13T00:00:00"/>
    <x v="5"/>
    <x v="0"/>
    <x v="3"/>
    <x v="3"/>
    <x v="3"/>
    <x v="3"/>
    <n v="5"/>
    <n v="7500000"/>
    <x v="11"/>
  </r>
  <r>
    <s v="DA064"/>
    <d v="2020-06-15T00:00:00"/>
    <x v="5"/>
    <x v="1"/>
    <x v="3"/>
    <x v="3"/>
    <x v="0"/>
    <x v="2"/>
    <n v="3"/>
    <n v="9500000"/>
    <x v="6"/>
  </r>
  <r>
    <s v="DA065"/>
    <d v="2020-06-16T00:00:00"/>
    <x v="5"/>
    <x v="0"/>
    <x v="1"/>
    <x v="1"/>
    <x v="0"/>
    <x v="2"/>
    <n v="2"/>
    <n v="9500000"/>
    <x v="10"/>
  </r>
  <r>
    <s v="DA066"/>
    <d v="2020-06-19T00:00:00"/>
    <x v="5"/>
    <x v="3"/>
    <x v="1"/>
    <x v="1"/>
    <x v="1"/>
    <x v="3"/>
    <n v="4"/>
    <n v="7500000"/>
    <x v="9"/>
  </r>
  <r>
    <s v="DA067"/>
    <d v="2020-06-22T00:00:00"/>
    <x v="5"/>
    <x v="1"/>
    <x v="0"/>
    <x v="0"/>
    <x v="2"/>
    <x v="3"/>
    <n v="1"/>
    <n v="7500000"/>
    <x v="7"/>
  </r>
  <r>
    <s v="DA068"/>
    <d v="2020-06-26T00:00:00"/>
    <x v="5"/>
    <x v="2"/>
    <x v="1"/>
    <x v="1"/>
    <x v="0"/>
    <x v="2"/>
    <n v="4"/>
    <n v="9500000"/>
    <x v="2"/>
  </r>
  <r>
    <s v="DA069"/>
    <d v="2020-06-26T00:00:00"/>
    <x v="5"/>
    <x v="0"/>
    <x v="3"/>
    <x v="3"/>
    <x v="0"/>
    <x v="0"/>
    <n v="5"/>
    <n v="8300000"/>
    <x v="18"/>
  </r>
  <r>
    <s v="DA070"/>
    <d v="2020-06-27T00:00:00"/>
    <x v="5"/>
    <x v="1"/>
    <x v="0"/>
    <x v="0"/>
    <x v="1"/>
    <x v="0"/>
    <n v="3"/>
    <n v="8300000"/>
    <x v="0"/>
  </r>
  <r>
    <s v="DA071"/>
    <d v="2020-06-27T00:00:00"/>
    <x v="5"/>
    <x v="1"/>
    <x v="0"/>
    <x v="0"/>
    <x v="2"/>
    <x v="3"/>
    <n v="4"/>
    <n v="7500000"/>
    <x v="9"/>
  </r>
  <r>
    <s v="DA072"/>
    <d v="2020-06-28T00:00:00"/>
    <x v="5"/>
    <x v="0"/>
    <x v="2"/>
    <x v="2"/>
    <x v="1"/>
    <x v="4"/>
    <n v="5"/>
    <n v="5800000"/>
    <x v="22"/>
  </r>
  <r>
    <s v="DA073"/>
    <d v="2020-06-29T00:00:00"/>
    <x v="5"/>
    <x v="2"/>
    <x v="3"/>
    <x v="3"/>
    <x v="0"/>
    <x v="0"/>
    <n v="2"/>
    <n v="8300000"/>
    <x v="13"/>
  </r>
  <r>
    <s v="DA074"/>
    <d v="2020-06-30T00:00:00"/>
    <x v="5"/>
    <x v="1"/>
    <x v="1"/>
    <x v="1"/>
    <x v="2"/>
    <x v="1"/>
    <n v="4"/>
    <n v="4000000"/>
    <x v="1"/>
  </r>
  <r>
    <s v="DA075"/>
    <d v="2020-07-02T00:00:00"/>
    <x v="6"/>
    <x v="3"/>
    <x v="0"/>
    <x v="0"/>
    <x v="0"/>
    <x v="4"/>
    <n v="1"/>
    <n v="5800000"/>
    <x v="12"/>
  </r>
  <r>
    <s v="DA076"/>
    <d v="2020-07-02T00:00:00"/>
    <x v="6"/>
    <x v="0"/>
    <x v="3"/>
    <x v="3"/>
    <x v="2"/>
    <x v="0"/>
    <n v="4"/>
    <n v="8300000"/>
    <x v="14"/>
  </r>
  <r>
    <s v="DA077"/>
    <d v="2020-07-06T00:00:00"/>
    <x v="6"/>
    <x v="3"/>
    <x v="4"/>
    <x v="4"/>
    <x v="2"/>
    <x v="2"/>
    <n v="1"/>
    <n v="9500000"/>
    <x v="21"/>
  </r>
  <r>
    <s v="DA078"/>
    <d v="2020-07-09T00:00:00"/>
    <x v="6"/>
    <x v="1"/>
    <x v="1"/>
    <x v="1"/>
    <x v="3"/>
    <x v="2"/>
    <n v="5"/>
    <n v="9500000"/>
    <x v="19"/>
  </r>
  <r>
    <s v="DA079"/>
    <d v="2020-07-12T00:00:00"/>
    <x v="6"/>
    <x v="3"/>
    <x v="1"/>
    <x v="1"/>
    <x v="0"/>
    <x v="4"/>
    <n v="1"/>
    <n v="5800000"/>
    <x v="12"/>
  </r>
  <r>
    <s v="DA080"/>
    <d v="2020-07-13T00:00:00"/>
    <x v="6"/>
    <x v="3"/>
    <x v="0"/>
    <x v="0"/>
    <x v="2"/>
    <x v="1"/>
    <n v="4"/>
    <n v="4000000"/>
    <x v="1"/>
  </r>
  <r>
    <s v="DA081"/>
    <d v="2020-07-17T00:00:00"/>
    <x v="6"/>
    <x v="1"/>
    <x v="3"/>
    <x v="3"/>
    <x v="2"/>
    <x v="1"/>
    <n v="5"/>
    <n v="4000000"/>
    <x v="15"/>
  </r>
  <r>
    <s v="DA082"/>
    <d v="2020-07-20T00:00:00"/>
    <x v="6"/>
    <x v="1"/>
    <x v="4"/>
    <x v="4"/>
    <x v="1"/>
    <x v="3"/>
    <n v="5"/>
    <n v="7500000"/>
    <x v="11"/>
  </r>
  <r>
    <s v="DA083"/>
    <d v="2020-07-20T00:00:00"/>
    <x v="6"/>
    <x v="1"/>
    <x v="3"/>
    <x v="3"/>
    <x v="2"/>
    <x v="3"/>
    <n v="3"/>
    <n v="7500000"/>
    <x v="4"/>
  </r>
  <r>
    <s v="DA084"/>
    <d v="2020-07-25T00:00:00"/>
    <x v="6"/>
    <x v="2"/>
    <x v="0"/>
    <x v="0"/>
    <x v="1"/>
    <x v="0"/>
    <n v="5"/>
    <n v="8300000"/>
    <x v="18"/>
  </r>
  <r>
    <s v="DA085"/>
    <d v="2020-07-27T00:00:00"/>
    <x v="6"/>
    <x v="2"/>
    <x v="3"/>
    <x v="3"/>
    <x v="0"/>
    <x v="3"/>
    <n v="1"/>
    <n v="7500000"/>
    <x v="7"/>
  </r>
  <r>
    <s v="DA086"/>
    <d v="2020-07-27T00:00:00"/>
    <x v="6"/>
    <x v="2"/>
    <x v="4"/>
    <x v="4"/>
    <x v="3"/>
    <x v="4"/>
    <n v="2"/>
    <n v="5800000"/>
    <x v="5"/>
  </r>
  <r>
    <s v="DA087"/>
    <d v="2020-07-27T00:00:00"/>
    <x v="6"/>
    <x v="3"/>
    <x v="1"/>
    <x v="1"/>
    <x v="1"/>
    <x v="0"/>
    <n v="5"/>
    <n v="8300000"/>
    <x v="18"/>
  </r>
  <r>
    <s v="DA088"/>
    <d v="2020-07-31T00:00:00"/>
    <x v="6"/>
    <x v="2"/>
    <x v="3"/>
    <x v="3"/>
    <x v="1"/>
    <x v="4"/>
    <n v="2"/>
    <n v="5800000"/>
    <x v="5"/>
  </r>
  <r>
    <s v="DA089"/>
    <d v="2020-08-04T00:00:00"/>
    <x v="7"/>
    <x v="1"/>
    <x v="0"/>
    <x v="0"/>
    <x v="2"/>
    <x v="3"/>
    <n v="4"/>
    <n v="7500000"/>
    <x v="9"/>
  </r>
  <r>
    <s v="DA090"/>
    <d v="2020-08-06T00:00:00"/>
    <x v="7"/>
    <x v="3"/>
    <x v="0"/>
    <x v="0"/>
    <x v="2"/>
    <x v="1"/>
    <n v="1"/>
    <n v="4000000"/>
    <x v="3"/>
  </r>
  <r>
    <s v="DA091"/>
    <d v="2020-08-13T00:00:00"/>
    <x v="7"/>
    <x v="3"/>
    <x v="0"/>
    <x v="0"/>
    <x v="3"/>
    <x v="1"/>
    <n v="3"/>
    <n v="4000000"/>
    <x v="23"/>
  </r>
  <r>
    <s v="DA092"/>
    <d v="2020-08-16T00:00:00"/>
    <x v="7"/>
    <x v="2"/>
    <x v="2"/>
    <x v="2"/>
    <x v="2"/>
    <x v="2"/>
    <n v="2"/>
    <n v="9500000"/>
    <x v="10"/>
  </r>
  <r>
    <s v="DA093"/>
    <d v="2020-08-19T00:00:00"/>
    <x v="7"/>
    <x v="0"/>
    <x v="3"/>
    <x v="3"/>
    <x v="3"/>
    <x v="1"/>
    <n v="3"/>
    <n v="4000000"/>
    <x v="23"/>
  </r>
  <r>
    <s v="DA094"/>
    <d v="2020-08-20T00:00:00"/>
    <x v="7"/>
    <x v="2"/>
    <x v="1"/>
    <x v="1"/>
    <x v="0"/>
    <x v="2"/>
    <n v="3"/>
    <n v="9500000"/>
    <x v="6"/>
  </r>
  <r>
    <s v="DA095"/>
    <d v="2020-08-22T00:00:00"/>
    <x v="7"/>
    <x v="1"/>
    <x v="1"/>
    <x v="1"/>
    <x v="3"/>
    <x v="3"/>
    <n v="4"/>
    <n v="7500000"/>
    <x v="9"/>
  </r>
  <r>
    <s v="DA096"/>
    <d v="2020-08-30T00:00:00"/>
    <x v="7"/>
    <x v="0"/>
    <x v="1"/>
    <x v="1"/>
    <x v="2"/>
    <x v="4"/>
    <n v="2"/>
    <n v="5800000"/>
    <x v="5"/>
  </r>
  <r>
    <s v="DA097"/>
    <d v="2020-09-01T00:00:00"/>
    <x v="8"/>
    <x v="0"/>
    <x v="2"/>
    <x v="2"/>
    <x v="1"/>
    <x v="1"/>
    <n v="4"/>
    <n v="4000000"/>
    <x v="1"/>
  </r>
  <r>
    <s v="DA098"/>
    <d v="2020-09-01T00:00:00"/>
    <x v="8"/>
    <x v="0"/>
    <x v="1"/>
    <x v="1"/>
    <x v="1"/>
    <x v="4"/>
    <n v="5"/>
    <n v="5800000"/>
    <x v="22"/>
  </r>
  <r>
    <s v="DA099"/>
    <d v="2020-09-05T00:00:00"/>
    <x v="8"/>
    <x v="1"/>
    <x v="3"/>
    <x v="3"/>
    <x v="3"/>
    <x v="1"/>
    <n v="3"/>
    <n v="4000000"/>
    <x v="23"/>
  </r>
  <r>
    <s v="DA100"/>
    <d v="2020-09-05T00:00:00"/>
    <x v="8"/>
    <x v="2"/>
    <x v="4"/>
    <x v="4"/>
    <x v="0"/>
    <x v="3"/>
    <n v="2"/>
    <n v="7500000"/>
    <x v="8"/>
  </r>
  <r>
    <s v="DA101"/>
    <d v="2020-09-07T00:00:00"/>
    <x v="8"/>
    <x v="3"/>
    <x v="0"/>
    <x v="0"/>
    <x v="2"/>
    <x v="4"/>
    <n v="5"/>
    <n v="5800000"/>
    <x v="22"/>
  </r>
  <r>
    <s v="DA102"/>
    <d v="2020-09-11T00:00:00"/>
    <x v="8"/>
    <x v="0"/>
    <x v="0"/>
    <x v="0"/>
    <x v="3"/>
    <x v="3"/>
    <n v="3"/>
    <n v="7500000"/>
    <x v="4"/>
  </r>
  <r>
    <s v="DA103"/>
    <d v="2020-09-17T00:00:00"/>
    <x v="8"/>
    <x v="1"/>
    <x v="2"/>
    <x v="2"/>
    <x v="0"/>
    <x v="2"/>
    <n v="5"/>
    <n v="9500000"/>
    <x v="19"/>
  </r>
  <r>
    <s v="DA104"/>
    <d v="2020-09-18T00:00:00"/>
    <x v="8"/>
    <x v="3"/>
    <x v="2"/>
    <x v="2"/>
    <x v="1"/>
    <x v="1"/>
    <n v="3"/>
    <n v="4000000"/>
    <x v="23"/>
  </r>
  <r>
    <s v="DA105"/>
    <d v="2020-09-22T00:00:00"/>
    <x v="8"/>
    <x v="1"/>
    <x v="4"/>
    <x v="4"/>
    <x v="3"/>
    <x v="1"/>
    <n v="5"/>
    <n v="4000000"/>
    <x v="15"/>
  </r>
  <r>
    <s v="DA106"/>
    <d v="2020-09-23T00:00:00"/>
    <x v="8"/>
    <x v="3"/>
    <x v="4"/>
    <x v="4"/>
    <x v="1"/>
    <x v="0"/>
    <n v="2"/>
    <n v="8300000"/>
    <x v="13"/>
  </r>
  <r>
    <s v="DA107"/>
    <d v="2020-09-25T00:00:00"/>
    <x v="8"/>
    <x v="2"/>
    <x v="1"/>
    <x v="1"/>
    <x v="1"/>
    <x v="4"/>
    <n v="4"/>
    <n v="5800000"/>
    <x v="20"/>
  </r>
  <r>
    <s v="DA108"/>
    <d v="2020-09-27T00:00:00"/>
    <x v="8"/>
    <x v="2"/>
    <x v="0"/>
    <x v="0"/>
    <x v="2"/>
    <x v="2"/>
    <n v="5"/>
    <n v="9500000"/>
    <x v="19"/>
  </r>
  <r>
    <s v="DA109"/>
    <d v="2020-09-28T00:00:00"/>
    <x v="8"/>
    <x v="2"/>
    <x v="3"/>
    <x v="3"/>
    <x v="3"/>
    <x v="1"/>
    <n v="1"/>
    <n v="4000000"/>
    <x v="3"/>
  </r>
  <r>
    <s v="DA110"/>
    <d v="2020-09-29T00:00:00"/>
    <x v="8"/>
    <x v="0"/>
    <x v="1"/>
    <x v="1"/>
    <x v="1"/>
    <x v="3"/>
    <n v="2"/>
    <n v="7500000"/>
    <x v="8"/>
  </r>
  <r>
    <s v="DA111"/>
    <d v="2020-10-01T00:00:00"/>
    <x v="9"/>
    <x v="3"/>
    <x v="2"/>
    <x v="2"/>
    <x v="1"/>
    <x v="2"/>
    <n v="5"/>
    <n v="9500000"/>
    <x v="19"/>
  </r>
  <r>
    <s v="DA112"/>
    <d v="2020-10-02T00:00:00"/>
    <x v="9"/>
    <x v="2"/>
    <x v="1"/>
    <x v="1"/>
    <x v="0"/>
    <x v="3"/>
    <n v="2"/>
    <n v="7500000"/>
    <x v="8"/>
  </r>
  <r>
    <s v="DA113"/>
    <d v="2020-10-05T00:00:00"/>
    <x v="9"/>
    <x v="3"/>
    <x v="1"/>
    <x v="1"/>
    <x v="2"/>
    <x v="3"/>
    <n v="1"/>
    <n v="7500000"/>
    <x v="7"/>
  </r>
  <r>
    <s v="DA114"/>
    <d v="2020-10-09T00:00:00"/>
    <x v="9"/>
    <x v="0"/>
    <x v="1"/>
    <x v="1"/>
    <x v="1"/>
    <x v="1"/>
    <n v="5"/>
    <n v="4000000"/>
    <x v="15"/>
  </r>
  <r>
    <s v="DA115"/>
    <d v="2020-10-10T00:00:00"/>
    <x v="9"/>
    <x v="2"/>
    <x v="4"/>
    <x v="4"/>
    <x v="0"/>
    <x v="4"/>
    <n v="4"/>
    <n v="5800000"/>
    <x v="20"/>
  </r>
  <r>
    <s v="DA116"/>
    <d v="2020-10-11T00:00:00"/>
    <x v="9"/>
    <x v="2"/>
    <x v="0"/>
    <x v="0"/>
    <x v="3"/>
    <x v="2"/>
    <n v="5"/>
    <n v="9500000"/>
    <x v="19"/>
  </r>
  <r>
    <s v="DA117"/>
    <d v="2020-10-16T00:00:00"/>
    <x v="9"/>
    <x v="2"/>
    <x v="0"/>
    <x v="0"/>
    <x v="0"/>
    <x v="0"/>
    <n v="5"/>
    <n v="8300000"/>
    <x v="18"/>
  </r>
  <r>
    <s v="DA118"/>
    <d v="2020-10-16T00:00:00"/>
    <x v="9"/>
    <x v="3"/>
    <x v="4"/>
    <x v="4"/>
    <x v="1"/>
    <x v="1"/>
    <n v="1"/>
    <n v="4000000"/>
    <x v="3"/>
  </r>
  <r>
    <s v="DA119"/>
    <d v="2020-10-17T00:00:00"/>
    <x v="9"/>
    <x v="2"/>
    <x v="1"/>
    <x v="1"/>
    <x v="2"/>
    <x v="0"/>
    <n v="5"/>
    <n v="8300000"/>
    <x v="18"/>
  </r>
  <r>
    <s v="DA120"/>
    <d v="2020-10-18T00:00:00"/>
    <x v="9"/>
    <x v="1"/>
    <x v="3"/>
    <x v="3"/>
    <x v="1"/>
    <x v="0"/>
    <n v="2"/>
    <n v="8300000"/>
    <x v="13"/>
  </r>
  <r>
    <s v="DA121"/>
    <d v="2020-10-21T00:00:00"/>
    <x v="9"/>
    <x v="1"/>
    <x v="0"/>
    <x v="0"/>
    <x v="0"/>
    <x v="2"/>
    <n v="5"/>
    <n v="9500000"/>
    <x v="19"/>
  </r>
  <r>
    <s v="DA122"/>
    <d v="2020-10-26T00:00:00"/>
    <x v="9"/>
    <x v="1"/>
    <x v="3"/>
    <x v="3"/>
    <x v="2"/>
    <x v="1"/>
    <n v="3"/>
    <n v="4000000"/>
    <x v="23"/>
  </r>
  <r>
    <s v="DA123"/>
    <d v="2020-11-05T00:00:00"/>
    <x v="10"/>
    <x v="3"/>
    <x v="1"/>
    <x v="1"/>
    <x v="1"/>
    <x v="2"/>
    <n v="5"/>
    <n v="9500000"/>
    <x v="19"/>
  </r>
  <r>
    <s v="DA124"/>
    <d v="2020-11-08T00:00:00"/>
    <x v="10"/>
    <x v="1"/>
    <x v="4"/>
    <x v="4"/>
    <x v="1"/>
    <x v="0"/>
    <n v="3"/>
    <n v="8300000"/>
    <x v="0"/>
  </r>
  <r>
    <s v="DA125"/>
    <d v="2020-11-08T00:00:00"/>
    <x v="10"/>
    <x v="0"/>
    <x v="2"/>
    <x v="2"/>
    <x v="1"/>
    <x v="1"/>
    <n v="5"/>
    <n v="4000000"/>
    <x v="15"/>
  </r>
  <r>
    <s v="DA126"/>
    <d v="2020-11-09T00:00:00"/>
    <x v="10"/>
    <x v="2"/>
    <x v="1"/>
    <x v="1"/>
    <x v="1"/>
    <x v="3"/>
    <n v="3"/>
    <n v="7500000"/>
    <x v="4"/>
  </r>
  <r>
    <s v="DA127"/>
    <d v="2020-11-12T00:00:00"/>
    <x v="10"/>
    <x v="0"/>
    <x v="3"/>
    <x v="3"/>
    <x v="2"/>
    <x v="0"/>
    <n v="2"/>
    <n v="8300000"/>
    <x v="13"/>
  </r>
  <r>
    <s v="DA128"/>
    <d v="2020-11-15T00:00:00"/>
    <x v="10"/>
    <x v="3"/>
    <x v="3"/>
    <x v="3"/>
    <x v="3"/>
    <x v="1"/>
    <n v="3"/>
    <n v="4000000"/>
    <x v="23"/>
  </r>
  <r>
    <s v="DA129"/>
    <d v="2020-11-15T00:00:00"/>
    <x v="10"/>
    <x v="3"/>
    <x v="0"/>
    <x v="0"/>
    <x v="3"/>
    <x v="2"/>
    <n v="5"/>
    <n v="9500000"/>
    <x v="19"/>
  </r>
  <r>
    <s v="DA130"/>
    <d v="2020-11-16T00:00:00"/>
    <x v="10"/>
    <x v="1"/>
    <x v="4"/>
    <x v="4"/>
    <x v="0"/>
    <x v="4"/>
    <n v="1"/>
    <n v="5800000"/>
    <x v="12"/>
  </r>
  <r>
    <s v="DA131"/>
    <d v="2020-11-19T00:00:00"/>
    <x v="10"/>
    <x v="0"/>
    <x v="4"/>
    <x v="4"/>
    <x v="2"/>
    <x v="4"/>
    <n v="2"/>
    <n v="5800000"/>
    <x v="5"/>
  </r>
  <r>
    <s v="DA132"/>
    <d v="2020-11-19T00:00:00"/>
    <x v="10"/>
    <x v="2"/>
    <x v="2"/>
    <x v="2"/>
    <x v="2"/>
    <x v="1"/>
    <n v="4"/>
    <n v="4000000"/>
    <x v="1"/>
  </r>
  <r>
    <s v="DA133"/>
    <d v="2020-11-20T00:00:00"/>
    <x v="10"/>
    <x v="2"/>
    <x v="1"/>
    <x v="1"/>
    <x v="0"/>
    <x v="3"/>
    <n v="3"/>
    <n v="7500000"/>
    <x v="4"/>
  </r>
  <r>
    <s v="DA134"/>
    <d v="2020-11-21T00:00:00"/>
    <x v="10"/>
    <x v="2"/>
    <x v="1"/>
    <x v="1"/>
    <x v="3"/>
    <x v="2"/>
    <n v="4"/>
    <n v="9500000"/>
    <x v="2"/>
  </r>
  <r>
    <s v="DA135"/>
    <d v="2020-11-22T00:00:00"/>
    <x v="10"/>
    <x v="3"/>
    <x v="0"/>
    <x v="0"/>
    <x v="2"/>
    <x v="4"/>
    <n v="2"/>
    <n v="5800000"/>
    <x v="5"/>
  </r>
  <r>
    <s v="DA136"/>
    <d v="2020-11-26T00:00:00"/>
    <x v="10"/>
    <x v="2"/>
    <x v="4"/>
    <x v="4"/>
    <x v="2"/>
    <x v="3"/>
    <n v="4"/>
    <n v="7500000"/>
    <x v="9"/>
  </r>
  <r>
    <s v="DA137"/>
    <d v="2020-11-27T00:00:00"/>
    <x v="10"/>
    <x v="2"/>
    <x v="2"/>
    <x v="2"/>
    <x v="2"/>
    <x v="0"/>
    <n v="3"/>
    <n v="8300000"/>
    <x v="0"/>
  </r>
  <r>
    <s v="DA138"/>
    <d v="2020-11-28T00:00:00"/>
    <x v="10"/>
    <x v="0"/>
    <x v="3"/>
    <x v="3"/>
    <x v="0"/>
    <x v="2"/>
    <n v="5"/>
    <n v="9500000"/>
    <x v="19"/>
  </r>
  <r>
    <s v="DA139"/>
    <d v="2020-11-30T00:00:00"/>
    <x v="10"/>
    <x v="3"/>
    <x v="1"/>
    <x v="1"/>
    <x v="2"/>
    <x v="0"/>
    <n v="1"/>
    <n v="8300000"/>
    <x v="24"/>
  </r>
  <r>
    <s v="DA140"/>
    <d v="2020-12-01T00:00:00"/>
    <x v="11"/>
    <x v="3"/>
    <x v="0"/>
    <x v="0"/>
    <x v="0"/>
    <x v="2"/>
    <n v="3"/>
    <n v="9500000"/>
    <x v="6"/>
  </r>
  <r>
    <s v="DA141"/>
    <d v="2020-12-02T00:00:00"/>
    <x v="11"/>
    <x v="0"/>
    <x v="4"/>
    <x v="4"/>
    <x v="1"/>
    <x v="4"/>
    <n v="1"/>
    <n v="5800000"/>
    <x v="12"/>
  </r>
  <r>
    <s v="DA142"/>
    <d v="2020-12-03T00:00:00"/>
    <x v="11"/>
    <x v="1"/>
    <x v="4"/>
    <x v="4"/>
    <x v="1"/>
    <x v="1"/>
    <n v="5"/>
    <n v="4000000"/>
    <x v="15"/>
  </r>
  <r>
    <s v="DA143"/>
    <d v="2020-12-07T00:00:00"/>
    <x v="11"/>
    <x v="1"/>
    <x v="4"/>
    <x v="4"/>
    <x v="1"/>
    <x v="4"/>
    <n v="5"/>
    <n v="5800000"/>
    <x v="22"/>
  </r>
  <r>
    <s v="DA144"/>
    <d v="2020-12-14T00:00:00"/>
    <x v="11"/>
    <x v="0"/>
    <x v="3"/>
    <x v="3"/>
    <x v="1"/>
    <x v="3"/>
    <n v="2"/>
    <n v="7500000"/>
    <x v="8"/>
  </r>
  <r>
    <s v="DA145"/>
    <d v="2020-12-14T00:00:00"/>
    <x v="11"/>
    <x v="2"/>
    <x v="3"/>
    <x v="3"/>
    <x v="0"/>
    <x v="2"/>
    <n v="2"/>
    <n v="9500000"/>
    <x v="10"/>
  </r>
  <r>
    <s v="DA146"/>
    <d v="2020-12-15T00:00:00"/>
    <x v="11"/>
    <x v="0"/>
    <x v="4"/>
    <x v="4"/>
    <x v="1"/>
    <x v="2"/>
    <n v="1"/>
    <n v="9500000"/>
    <x v="21"/>
  </r>
  <r>
    <s v="DA147"/>
    <d v="2020-12-16T00:00:00"/>
    <x v="11"/>
    <x v="2"/>
    <x v="3"/>
    <x v="3"/>
    <x v="0"/>
    <x v="1"/>
    <n v="2"/>
    <n v="4000000"/>
    <x v="16"/>
  </r>
  <r>
    <s v="DA148"/>
    <d v="2020-12-17T00:00:00"/>
    <x v="11"/>
    <x v="2"/>
    <x v="3"/>
    <x v="3"/>
    <x v="1"/>
    <x v="1"/>
    <n v="3"/>
    <n v="4000000"/>
    <x v="23"/>
  </r>
  <r>
    <s v="DA149"/>
    <d v="2020-12-19T00:00:00"/>
    <x v="11"/>
    <x v="2"/>
    <x v="2"/>
    <x v="2"/>
    <x v="1"/>
    <x v="3"/>
    <n v="4"/>
    <n v="7500000"/>
    <x v="9"/>
  </r>
  <r>
    <s v="DA150"/>
    <d v="2020-12-25T00:00:00"/>
    <x v="11"/>
    <x v="2"/>
    <x v="2"/>
    <x v="2"/>
    <x v="0"/>
    <x v="0"/>
    <n v="4"/>
    <n v="830000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4BD6C-4106-4984-AE6B-898D2F1C3480}" name="BC theo tháng"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6" rowHeaderCaption="Tháng">
  <location ref="A16:B29" firstHeaderRow="1" firstDataRow="1" firstDataCol="1"/>
  <pivotFields count="11">
    <pivotField showAll="0"/>
    <pivotField numFmtId="164" showAll="0"/>
    <pivotField axis="axisRow" showAll="0">
      <items count="13">
        <item x="0"/>
        <item x="1"/>
        <item x="2"/>
        <item x="3"/>
        <item x="4"/>
        <item x="5"/>
        <item x="6"/>
        <item x="7"/>
        <item x="8"/>
        <item x="9"/>
        <item x="10"/>
        <item x="11"/>
        <item t="default"/>
      </items>
    </pivotField>
    <pivotField showAll="0">
      <items count="5">
        <item x="2"/>
        <item x="0"/>
        <item x="3"/>
        <item x="1"/>
        <item t="default"/>
      </items>
    </pivotField>
    <pivotField showAll="0">
      <items count="11">
        <item x="2"/>
        <item x="4"/>
        <item x="1"/>
        <item x="3"/>
        <item x="0"/>
        <item m="1" x="5"/>
        <item m="1" x="6"/>
        <item m="1" x="7"/>
        <item m="1" x="8"/>
        <item m="1" x="9"/>
        <item t="default"/>
      </items>
    </pivotField>
    <pivotField showAll="0">
      <items count="11">
        <item m="1" x="5"/>
        <item x="4"/>
        <item m="1" x="6"/>
        <item m="1" x="9"/>
        <item x="0"/>
        <item m="1" x="7"/>
        <item x="2"/>
        <item m="1" x="8"/>
        <item x="3"/>
        <item x="1"/>
        <item t="default"/>
      </items>
    </pivotField>
    <pivotField showAll="0">
      <items count="5">
        <item x="1"/>
        <item x="0"/>
        <item x="2"/>
        <item x="3"/>
        <item t="default"/>
      </items>
    </pivotField>
    <pivotField showAll="0"/>
    <pivotField showAll="0"/>
    <pivotField numFmtId="37" showAll="0"/>
    <pivotField dataField="1" numFmtId="165" showAll="0"/>
  </pivotFields>
  <rowFields count="1">
    <field x="2"/>
  </rowFields>
  <rowItems count="13">
    <i>
      <x/>
    </i>
    <i>
      <x v="1"/>
    </i>
    <i>
      <x v="2"/>
    </i>
    <i>
      <x v="3"/>
    </i>
    <i>
      <x v="4"/>
    </i>
    <i>
      <x v="5"/>
    </i>
    <i>
      <x v="6"/>
    </i>
    <i>
      <x v="7"/>
    </i>
    <i>
      <x v="8"/>
    </i>
    <i>
      <x v="9"/>
    </i>
    <i>
      <x v="10"/>
    </i>
    <i>
      <x v="11"/>
    </i>
    <i t="grand">
      <x/>
    </i>
  </rowItems>
  <colItems count="1">
    <i/>
  </colItems>
  <dataFields count="1">
    <dataField name="Doanh Thu " fld="10" baseField="0" baseItem="0"/>
  </dataFields>
  <formats count="16">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outline="0" axis="axisValues" fieldPosition="0"/>
    </format>
    <format dxfId="13">
      <pivotArea field="2" type="button" dataOnly="0" labelOnly="1" outline="0" axis="axisRow"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collapsedLevelsAreSubtotals="1" fieldPosition="0">
        <references count="1">
          <reference field="2" count="0"/>
        </references>
      </pivotArea>
    </format>
    <format dxfId="8">
      <pivotArea grandRow="1" outline="0" collapsedLevelsAreSubtotals="1" fieldPosition="0"/>
    </format>
    <format dxfId="7">
      <pivotArea field="2" type="button" dataOnly="0" labelOnly="1" outline="0" axis="axisRow" fieldPosition="0"/>
    </format>
    <format dxfId="6">
      <pivotArea dataOnly="0" labelOnly="1" outline="0" axis="axisValues" fieldPosition="0"/>
    </format>
    <format dxfId="5">
      <pivotArea grandRow="1" outline="0" collapsedLevelsAreSubtotals="1" fieldPosition="0"/>
    </format>
    <format dxfId="4">
      <pivotArea dataOnly="0" labelOnly="1" grandRow="1" outline="0" fieldPosition="0"/>
    </format>
  </formats>
  <chartFormats count="2">
    <chartFormat chart="17"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0D0C9-F3F1-4C50-9CF6-6B1CA96612D9}"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68:B74" firstHeaderRow="1" firstDataRow="1" firstDataCol="1"/>
  <pivotFields count="11">
    <pivotField showAll="0"/>
    <pivotField numFmtId="164" showAll="0"/>
    <pivotField showAll="0">
      <items count="13">
        <item x="0"/>
        <item x="1"/>
        <item x="2"/>
        <item x="3"/>
        <item x="4"/>
        <item x="5"/>
        <item x="6"/>
        <item x="7"/>
        <item x="8"/>
        <item x="9"/>
        <item x="10"/>
        <item x="11"/>
        <item t="default"/>
      </items>
    </pivotField>
    <pivotField showAll="0">
      <items count="5">
        <item x="2"/>
        <item x="0"/>
        <item x="3"/>
        <item x="1"/>
        <item t="default"/>
      </items>
    </pivotField>
    <pivotField showAll="0">
      <items count="11">
        <item x="2"/>
        <item x="4"/>
        <item x="1"/>
        <item x="3"/>
        <item x="0"/>
        <item m="1" x="5"/>
        <item m="1" x="6"/>
        <item m="1" x="7"/>
        <item m="1" x="8"/>
        <item m="1" x="9"/>
        <item t="default"/>
      </items>
    </pivotField>
    <pivotField showAll="0"/>
    <pivotField showAll="0">
      <items count="5">
        <item x="1"/>
        <item x="0"/>
        <item x="2"/>
        <item x="3"/>
        <item t="default"/>
      </items>
    </pivotField>
    <pivotField axis="axisRow" showAll="0" sortType="descending">
      <items count="6">
        <item x="1"/>
        <item x="0"/>
        <item x="4"/>
        <item x="3"/>
        <item x="2"/>
        <item t="default"/>
      </items>
      <autoSortScope>
        <pivotArea dataOnly="0" outline="0" fieldPosition="0">
          <references count="1">
            <reference field="4294967294" count="1" selected="0">
              <x v="0"/>
            </reference>
          </references>
        </pivotArea>
      </autoSortScope>
    </pivotField>
    <pivotField showAll="0"/>
    <pivotField numFmtId="37" showAll="0"/>
    <pivotField dataField="1" numFmtId="165" showAll="0"/>
  </pivotFields>
  <rowFields count="1">
    <field x="7"/>
  </rowFields>
  <rowItems count="6">
    <i>
      <x v="4"/>
    </i>
    <i>
      <x v="1"/>
    </i>
    <i>
      <x v="3"/>
    </i>
    <i>
      <x/>
    </i>
    <i>
      <x v="2"/>
    </i>
    <i t="grand">
      <x/>
    </i>
  </rowItems>
  <colItems count="1">
    <i/>
  </colItems>
  <dataFields count="1">
    <dataField name="Sum of THÀNH TIỀN" fld="10"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3F561-FAC9-4072-A571-B95D01B75698}" name="BC theo tên nv"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9" rowHeaderCaption="Họ và Tên">
  <location ref="A46:B51" firstHeaderRow="1" firstDataRow="1" firstDataCol="1" rowPageCount="1" colPageCount="1"/>
  <pivotFields count="11">
    <pivotField showAll="0"/>
    <pivotField numFmtId="164" showAll="0"/>
    <pivotField showAll="0">
      <items count="13">
        <item x="0"/>
        <item x="1"/>
        <item x="2"/>
        <item x="3"/>
        <item x="4"/>
        <item x="5"/>
        <item x="6"/>
        <item x="7"/>
        <item x="8"/>
        <item x="9"/>
        <item x="10"/>
        <item x="11"/>
        <item t="default"/>
      </items>
    </pivotField>
    <pivotField showAll="0">
      <items count="5">
        <item x="2"/>
        <item x="0"/>
        <item x="3"/>
        <item x="1"/>
        <item t="default"/>
      </items>
    </pivotField>
    <pivotField axis="axisPage" showAll="0">
      <items count="11">
        <item x="2"/>
        <item x="4"/>
        <item x="1"/>
        <item x="3"/>
        <item x="0"/>
        <item m="1" x="5"/>
        <item m="1" x="6"/>
        <item m="1" x="7"/>
        <item m="1" x="8"/>
        <item m="1" x="9"/>
        <item t="default"/>
      </items>
    </pivotField>
    <pivotField axis="axisRow" showAll="0">
      <items count="11">
        <item m="1" x="5"/>
        <item x="4"/>
        <item m="1" x="6"/>
        <item m="1" x="9"/>
        <item x="0"/>
        <item m="1" x="7"/>
        <item x="2"/>
        <item m="1" x="8"/>
        <item x="3"/>
        <item x="1"/>
        <item t="default"/>
      </items>
    </pivotField>
    <pivotField showAll="0">
      <items count="5">
        <item x="1"/>
        <item x="0"/>
        <item x="2"/>
        <item x="3"/>
        <item t="default"/>
      </items>
    </pivotField>
    <pivotField showAll="0"/>
    <pivotField showAll="0"/>
    <pivotField numFmtId="37" showAll="0"/>
    <pivotField dataField="1" numFmtId="165" showAll="0">
      <items count="26">
        <item x="3"/>
        <item x="12"/>
        <item x="7"/>
        <item x="16"/>
        <item x="24"/>
        <item x="21"/>
        <item x="5"/>
        <item x="23"/>
        <item x="8"/>
        <item x="1"/>
        <item x="13"/>
        <item x="17"/>
        <item x="10"/>
        <item x="15"/>
        <item x="4"/>
        <item x="20"/>
        <item x="0"/>
        <item x="6"/>
        <item x="22"/>
        <item x="9"/>
        <item x="14"/>
        <item x="11"/>
        <item x="2"/>
        <item x="18"/>
        <item x="19"/>
        <item t="default"/>
      </items>
    </pivotField>
  </pivotFields>
  <rowFields count="1">
    <field x="5"/>
  </rowFields>
  <rowItems count="5">
    <i>
      <x v="1"/>
    </i>
    <i>
      <x v="4"/>
    </i>
    <i>
      <x v="6"/>
    </i>
    <i>
      <x v="8"/>
    </i>
    <i>
      <x v="9"/>
    </i>
  </rowItems>
  <colItems count="1">
    <i/>
  </colItems>
  <pageFields count="1">
    <pageField fld="4" hier="-1"/>
  </pageFields>
  <dataFields count="1">
    <dataField name="Doanh số TB" fld="10" subtotal="average" baseField="5" baseItem="1" numFmtId="165"/>
  </dataFields>
  <formats count="18">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axis="axisValues" fieldPosition="0"/>
    </format>
    <format dxfId="31">
      <pivotArea field="5" type="button" dataOnly="0" labelOnly="1" outline="0" axis="axisRow" fieldPosition="0"/>
    </format>
    <format dxfId="30">
      <pivotArea dataOnly="0" labelOnly="1" outline="0" axis="axisValues" fieldPosition="0"/>
    </format>
    <format dxfId="29">
      <pivotArea grandRow="1" outline="0" collapsedLevelsAreSubtotals="1" fieldPosition="0"/>
    </format>
    <format dxfId="28">
      <pivotArea dataOnly="0" labelOnly="1" grandRow="1" outline="0" fieldPosition="0"/>
    </format>
    <format dxfId="27">
      <pivotArea field="4" type="button" dataOnly="0" labelOnly="1" outline="0" axis="axisPage" fieldPosition="0"/>
    </format>
    <format dxfId="26">
      <pivotArea dataOnly="0" labelOnly="1" outline="0" fieldPosition="0">
        <references count="1">
          <reference field="4" count="0"/>
        </references>
      </pivotArea>
    </format>
    <format dxfId="25">
      <pivotArea outline="0" collapsedLevelsAreSubtotals="1" fieldPosition="0"/>
    </format>
    <format dxfId="24">
      <pivotArea dataOnly="0" labelOnly="1" fieldPosition="0">
        <references count="1">
          <reference field="5" count="0"/>
        </references>
      </pivotArea>
    </format>
    <format dxfId="23">
      <pivotArea dataOnly="0" labelOnly="1" grandRow="1" outline="0" fieldPosition="0"/>
    </format>
    <format dxfId="22">
      <pivotArea dataOnly="0" labelOnly="1" grandRow="1" outline="0" fieldPosition="0"/>
    </format>
    <format dxfId="21">
      <pivotArea field="5" type="button" dataOnly="0" labelOnly="1" outline="0" axis="axisRow" fieldPosition="0"/>
    </format>
    <format dxfId="20">
      <pivotArea dataOnly="0" labelOnly="1" outline="0" axis="axisValues" fieldPosition="0"/>
    </format>
  </formats>
  <chartFormats count="2">
    <chartFormat chart="32"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673BE-FBE4-4480-951E-73F93B7F747E}" name="BC theo chi nhánh/kv"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rowHeaderCaption="Chi nhánh/KV">
  <location ref="A35:B40" firstHeaderRow="1" firstDataRow="1" firstDataCol="1"/>
  <pivotFields count="11">
    <pivotField showAll="0"/>
    <pivotField numFmtId="164" showAll="0"/>
    <pivotField showAll="0">
      <items count="13">
        <item x="0"/>
        <item x="1"/>
        <item x="2"/>
        <item x="3"/>
        <item x="4"/>
        <item x="5"/>
        <item x="6"/>
        <item x="7"/>
        <item x="8"/>
        <item x="9"/>
        <item x="10"/>
        <item x="11"/>
        <item t="default"/>
      </items>
    </pivotField>
    <pivotField axis="axisRow" showAll="0">
      <items count="5">
        <item x="2"/>
        <item x="0"/>
        <item x="3"/>
        <item x="1"/>
        <item t="default"/>
      </items>
    </pivotField>
    <pivotField showAll="0">
      <items count="11">
        <item x="2"/>
        <item x="4"/>
        <item x="1"/>
        <item x="3"/>
        <item x="0"/>
        <item m="1" x="5"/>
        <item m="1" x="6"/>
        <item m="1" x="7"/>
        <item m="1" x="8"/>
        <item m="1" x="9"/>
        <item t="default"/>
      </items>
    </pivotField>
    <pivotField showAll="0">
      <items count="11">
        <item m="1" x="5"/>
        <item x="4"/>
        <item m="1" x="6"/>
        <item m="1" x="9"/>
        <item x="0"/>
        <item m="1" x="7"/>
        <item x="2"/>
        <item m="1" x="8"/>
        <item x="3"/>
        <item x="1"/>
        <item t="default"/>
      </items>
    </pivotField>
    <pivotField showAll="0">
      <items count="5">
        <item x="1"/>
        <item x="0"/>
        <item x="2"/>
        <item x="3"/>
        <item t="default"/>
      </items>
    </pivotField>
    <pivotField showAll="0"/>
    <pivotField showAll="0"/>
    <pivotField numFmtId="37" showAll="0"/>
    <pivotField dataField="1" numFmtId="165" showAll="0">
      <items count="26">
        <item x="3"/>
        <item x="12"/>
        <item x="7"/>
        <item x="16"/>
        <item x="24"/>
        <item x="21"/>
        <item x="5"/>
        <item x="23"/>
        <item x="8"/>
        <item x="1"/>
        <item x="13"/>
        <item x="17"/>
        <item x="10"/>
        <item x="15"/>
        <item x="4"/>
        <item x="20"/>
        <item x="0"/>
        <item x="6"/>
        <item x="22"/>
        <item x="9"/>
        <item x="14"/>
        <item x="11"/>
        <item x="2"/>
        <item x="18"/>
        <item x="19"/>
        <item t="default"/>
      </items>
    </pivotField>
  </pivotFields>
  <rowFields count="1">
    <field x="3"/>
  </rowFields>
  <rowItems count="5">
    <i>
      <x/>
    </i>
    <i>
      <x v="1"/>
    </i>
    <i>
      <x v="2"/>
    </i>
    <i>
      <x v="3"/>
    </i>
    <i t="grand">
      <x/>
    </i>
  </rowItems>
  <colItems count="1">
    <i/>
  </colItems>
  <dataFields count="1">
    <dataField name="Doanh Thu" fld="10" showDataAs="percentOfTotal" baseField="0" baseItem="0" numFmtId="9"/>
  </dataFields>
  <formats count="17">
    <format dxfId="54">
      <pivotArea type="all" dataOnly="0" outline="0" fieldPosition="0"/>
    </format>
    <format dxfId="53">
      <pivotArea outline="0" collapsedLevelsAreSubtotals="1" fieldPosition="0"/>
    </format>
    <format dxfId="52">
      <pivotArea field="3" type="button" dataOnly="0" labelOnly="1" outline="0" axis="axisRow" fieldPosition="0"/>
    </format>
    <format dxfId="51">
      <pivotArea dataOnly="0" labelOnly="1" fieldPosition="0">
        <references count="1">
          <reference field="3" count="0"/>
        </references>
      </pivotArea>
    </format>
    <format dxfId="50">
      <pivotArea dataOnly="0" labelOnly="1" grandRow="1" outline="0" fieldPosition="0"/>
    </format>
    <format dxfId="49">
      <pivotArea dataOnly="0" labelOnly="1" outline="0" axis="axisValues" fieldPosition="0"/>
    </format>
    <format dxfId="48">
      <pivotArea field="3" type="button" dataOnly="0" labelOnly="1" outline="0" axis="axisRow" fieldPosition="0"/>
    </format>
    <format dxfId="47">
      <pivotArea dataOnly="0" labelOnly="1" outline="0" axis="axisValues" fieldPosition="0"/>
    </format>
    <format dxfId="46">
      <pivotArea grandRow="1" outline="0" collapsedLevelsAreSubtotals="1" fieldPosition="0"/>
    </format>
    <format dxfId="45">
      <pivotArea dataOnly="0" labelOnly="1" grandRow="1" outline="0" fieldPosition="0"/>
    </format>
    <format dxfId="44">
      <pivotArea collapsedLevelsAreSubtotals="1" fieldPosition="0">
        <references count="1">
          <reference field="3" count="0"/>
        </references>
      </pivotArea>
    </format>
    <format dxfId="43">
      <pivotArea outline="0" fieldPosition="0">
        <references count="1">
          <reference field="4294967294" count="1">
            <x v="0"/>
          </reference>
        </references>
      </pivotArea>
    </format>
    <format dxfId="42">
      <pivotArea outline="0" collapsedLevelsAreSubtotals="1" fieldPosition="0"/>
    </format>
    <format dxfId="41">
      <pivotArea field="3"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4"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F1ECF9-637D-4B57-A3EF-B71780FAF890}" name="BC theo loại hàng"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rowHeaderCaption="Loại Hàng">
  <location ref="A2:B7" firstHeaderRow="1" firstDataRow="1" firstDataCol="1"/>
  <pivotFields count="11">
    <pivotField showAll="0"/>
    <pivotField numFmtId="164" showAll="0"/>
    <pivotField showAll="0">
      <items count="13">
        <item x="0"/>
        <item x="1"/>
        <item x="2"/>
        <item x="3"/>
        <item x="4"/>
        <item x="5"/>
        <item x="6"/>
        <item x="7"/>
        <item x="8"/>
        <item x="9"/>
        <item x="10"/>
        <item x="11"/>
        <item t="default"/>
      </items>
    </pivotField>
    <pivotField showAll="0">
      <items count="5">
        <item x="2"/>
        <item x="0"/>
        <item x="3"/>
        <item x="1"/>
        <item t="default"/>
      </items>
    </pivotField>
    <pivotField showAll="0">
      <items count="11">
        <item x="2"/>
        <item x="4"/>
        <item x="1"/>
        <item x="3"/>
        <item x="0"/>
        <item m="1" x="5"/>
        <item m="1" x="6"/>
        <item m="1" x="7"/>
        <item m="1" x="8"/>
        <item m="1" x="9"/>
        <item t="default"/>
      </items>
    </pivotField>
    <pivotField showAll="0">
      <items count="11">
        <item m="1" x="5"/>
        <item x="4"/>
        <item m="1" x="6"/>
        <item m="1" x="9"/>
        <item x="0"/>
        <item m="1" x="7"/>
        <item x="2"/>
        <item m="1" x="8"/>
        <item x="3"/>
        <item x="1"/>
        <item t="default"/>
      </items>
    </pivotField>
    <pivotField axis="axisRow" showAll="0">
      <items count="5">
        <item x="1"/>
        <item x="0"/>
        <item x="2"/>
        <item x="3"/>
        <item t="default"/>
      </items>
    </pivotField>
    <pivotField showAll="0"/>
    <pivotField showAll="0"/>
    <pivotField numFmtId="37" showAll="0"/>
    <pivotField dataField="1" numFmtId="165" showAll="0">
      <items count="26">
        <item x="3"/>
        <item x="12"/>
        <item x="7"/>
        <item x="16"/>
        <item x="24"/>
        <item x="21"/>
        <item x="5"/>
        <item x="23"/>
        <item x="8"/>
        <item x="1"/>
        <item x="13"/>
        <item x="17"/>
        <item x="10"/>
        <item x="15"/>
        <item x="4"/>
        <item x="20"/>
        <item x="0"/>
        <item x="6"/>
        <item x="22"/>
        <item x="9"/>
        <item x="14"/>
        <item x="11"/>
        <item x="2"/>
        <item x="18"/>
        <item x="19"/>
        <item t="default"/>
      </items>
    </pivotField>
  </pivotFields>
  <rowFields count="1">
    <field x="6"/>
  </rowFields>
  <rowItems count="5">
    <i>
      <x/>
    </i>
    <i>
      <x v="1"/>
    </i>
    <i>
      <x v="2"/>
    </i>
    <i>
      <x v="3"/>
    </i>
    <i t="grand">
      <x/>
    </i>
  </rowItems>
  <colItems count="1">
    <i/>
  </colItems>
  <dataFields count="1">
    <dataField name="Phần trăm Doanh Thu" fld="10" showDataAs="percentOfCol" baseField="6" baseItem="2" numFmtId="9"/>
  </dataFields>
  <formats count="14">
    <format dxfId="68">
      <pivotArea outline="0" collapsedLevelsAreSubtotals="1" fieldPosition="0"/>
    </format>
    <format dxfId="67">
      <pivotArea type="all" dataOnly="0" outline="0" fieldPosition="0"/>
    </format>
    <format dxfId="66">
      <pivotArea outline="0" collapsedLevelsAreSubtotals="1" fieldPosition="0"/>
    </format>
    <format dxfId="65">
      <pivotArea field="6" type="button" dataOnly="0" labelOnly="1" outline="0" axis="axisRow" fieldPosition="0"/>
    </format>
    <format dxfId="64">
      <pivotArea dataOnly="0" labelOnly="1" fieldPosition="0">
        <references count="1">
          <reference field="6" count="0"/>
        </references>
      </pivotArea>
    </format>
    <format dxfId="63">
      <pivotArea dataOnly="0" labelOnly="1" grandRow="1" outline="0" fieldPosition="0"/>
    </format>
    <format dxfId="62">
      <pivotArea dataOnly="0" labelOnly="1" outline="0" axis="axisValues" fieldPosition="0"/>
    </format>
    <format dxfId="61">
      <pivotArea field="6" type="button" dataOnly="0" labelOnly="1" outline="0" axis="axisRow" fieldPosition="0"/>
    </format>
    <format dxfId="60">
      <pivotArea dataOnly="0" labelOnly="1" outline="0" axis="axisValues" fieldPosition="0"/>
    </format>
    <format dxfId="59">
      <pivotArea grandRow="1" outline="0" collapsedLevelsAreSubtotals="1" fieldPosition="0"/>
    </format>
    <format dxfId="58">
      <pivotArea dataOnly="0" labelOnly="1" grandRow="1" outline="0" fieldPosition="0"/>
    </format>
    <format dxfId="57">
      <pivotArea field="6" type="button" dataOnly="0" labelOnly="1" outline="0" axis="axisRow" fieldPosition="0"/>
    </format>
    <format dxfId="56">
      <pivotArea dataOnly="0" labelOnly="1" outline="0" axis="axisValues" fieldPosition="0"/>
    </format>
    <format dxfId="55">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1B971F-D250-4D0B-8E94-D523789B8AF5}"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8:B91" firstHeaderRow="1" firstDataRow="1" firstDataCol="1"/>
  <pivotFields count="11">
    <pivotField showAll="0"/>
    <pivotField numFmtId="164" showAll="0"/>
    <pivotField axis="axisRow" showAll="0" sortType="ascending">
      <items count="13">
        <item x="0"/>
        <item x="1"/>
        <item x="2"/>
        <item x="3"/>
        <item x="4"/>
        <item x="5"/>
        <item x="6"/>
        <item x="7"/>
        <item x="8"/>
        <item x="9"/>
        <item x="10"/>
        <item x="11"/>
        <item t="default"/>
      </items>
    </pivotField>
    <pivotField showAll="0"/>
    <pivotField showAll="0">
      <items count="11">
        <item x="2"/>
        <item x="4"/>
        <item x="1"/>
        <item x="3"/>
        <item x="0"/>
        <item m="1" x="5"/>
        <item m="1" x="6"/>
        <item m="1" x="7"/>
        <item m="1" x="8"/>
        <item m="1" x="9"/>
        <item t="default"/>
      </items>
    </pivotField>
    <pivotField showAll="0"/>
    <pivotField showAll="0"/>
    <pivotField showAll="0"/>
    <pivotField dataField="1" showAll="0"/>
    <pivotField numFmtId="37" showAll="0"/>
    <pivotField numFmtId="165" showAll="0"/>
  </pivotFields>
  <rowFields count="1">
    <field x="2"/>
  </rowFields>
  <rowItems count="13">
    <i>
      <x/>
    </i>
    <i>
      <x v="1"/>
    </i>
    <i>
      <x v="2"/>
    </i>
    <i>
      <x v="3"/>
    </i>
    <i>
      <x v="4"/>
    </i>
    <i>
      <x v="5"/>
    </i>
    <i>
      <x v="6"/>
    </i>
    <i>
      <x v="7"/>
    </i>
    <i>
      <x v="8"/>
    </i>
    <i>
      <x v="9"/>
    </i>
    <i>
      <x v="10"/>
    </i>
    <i>
      <x v="11"/>
    </i>
    <i t="grand">
      <x/>
    </i>
  </rowItems>
  <colItems count="1">
    <i/>
  </colItems>
  <dataFields count="1">
    <dataField name="Sum of SỐ LƯỢNG" fld="8"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54F10544-5C87-4617-B360-8108EB6DDD3D}" sourceName="THÁNG">
  <pivotTables>
    <pivotTable tabId="4" name="BC theo loại hàng"/>
    <pivotTable tabId="4" name="BC theo chi nhánh/kv"/>
    <pivotTable tabId="4" name="PivotTable4"/>
    <pivotTable tabId="4" name="BC theo tên nv"/>
    <pivotTable tabId="4" name="PivotTable3"/>
  </pivotTables>
  <data>
    <tabular pivotCacheId="84916233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HU_VỰC" xr10:uid="{8C6F4388-D07D-4F7C-BFE0-FC8A1E37BF5F}" sourceName="KHU VỰC">
  <pivotTables>
    <pivotTable tabId="4" name="BC theo loại hàng"/>
    <pivotTable tabId="4" name="BC theo tháng"/>
    <pivotTable tabId="4" name="BC theo tên nv"/>
    <pivotTable tabId="4" name="PivotTable4"/>
  </pivotTables>
  <data>
    <tabular pivotCacheId="849162334">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ẠI_HÀNG" xr10:uid="{621872A6-0BAC-46D5-9627-C54A55E2DA90}" sourceName="LOẠI HÀNG">
  <pivotTables>
    <pivotTable tabId="4" name="BC theo chi nhánh/kv"/>
    <pivotTable tabId="4" name="BC theo tháng"/>
    <pivotTable tabId="4" name="BC theo tên nv"/>
    <pivotTable tabId="4" name="PivotTable4"/>
  </pivotTables>
  <data>
    <tabular pivotCacheId="849162334">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ÀNH_TIỀN" xr10:uid="{C4E8A49A-096D-4C94-8E75-178B511605A3}" sourceName="THÀNH TIỀN">
  <pivotTables>
    <pivotTable tabId="4" name="BC theo loại hàng"/>
    <pivotTable tabId="4" name="BC theo chi nhánh/kv"/>
    <pivotTable tabId="4" name="BC theo tên nv"/>
  </pivotTables>
  <data>
    <tabular pivotCacheId="849162334">
      <items count="25">
        <i x="3" s="1"/>
        <i x="12" s="1"/>
        <i x="7" s="1"/>
        <i x="16" s="1"/>
        <i x="24" s="1"/>
        <i x="21" s="1"/>
        <i x="5" s="1"/>
        <i x="23" s="1"/>
        <i x="8" s="1"/>
        <i x="1" s="1"/>
        <i x="13" s="1"/>
        <i x="17" s="1"/>
        <i x="10" s="1"/>
        <i x="15" s="1"/>
        <i x="4" s="1"/>
        <i x="20" s="1"/>
        <i x="0" s="1"/>
        <i x="6" s="1"/>
        <i x="22" s="1"/>
        <i x="9" s="1"/>
        <i x="14" s="1"/>
        <i x="11" s="1"/>
        <i x="2" s="1"/>
        <i x="18" s="1"/>
        <i x="1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Ã_NV" xr10:uid="{12400882-6D23-4843-8C8B-1DC229A73FC1}" sourceName="MÃ NV ">
  <pivotTables>
    <pivotTable tabId="4" name="BC theo chi nhánh/kv"/>
    <pivotTable tabId="4" name="BC theo loại hàng"/>
    <pivotTable tabId="4" name="BC theo tháng"/>
    <pivotTable tabId="4" name="PivotTable4"/>
    <pivotTable tabId="4" name="PivotTable3"/>
  </pivotTables>
  <data>
    <tabular pivotCacheId="849162334">
      <items count="10">
        <i x="2" s="1"/>
        <i x="4" s="1"/>
        <i x="1" s="1"/>
        <i x="3" s="1"/>
        <i x="0" s="1"/>
        <i x="5" s="1" nd="1"/>
        <i x="6" s="1" nd="1"/>
        <i x="7" s="1" nd="1"/>
        <i x="8" s="1" nd="1"/>
        <i x="9"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ÊN_NHÂN_VIÊN" xr10:uid="{77E88898-0E6D-46A9-A152-A4D26088F42C}" sourceName="TÊN NHÂN VIÊN">
  <pivotTables>
    <pivotTable tabId="4" name="BC theo tên nv"/>
  </pivotTables>
  <data>
    <tabular pivotCacheId="849162334">
      <items count="10">
        <i x="4" s="1"/>
        <i x="0" s="1"/>
        <i x="2" s="1"/>
        <i x="3" s="1"/>
        <i x="1" s="1"/>
        <i x="5" s="1" nd="1"/>
        <i x="6" s="1" nd="1"/>
        <i x="9" s="1" nd="1"/>
        <i x="7" s="1" nd="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ÁNG 1" xr10:uid="{88E05D03-DEA5-4890-9162-9832FD6EE26F}" cache="Slicer_THÁNG" caption="THÁNG" startItem="4" columnCount="2" style="SlicerStyleOther2" rowHeight="274320"/>
  <slicer name="KHU VỰC 1" xr10:uid="{9170F394-4C92-47AA-AA36-7983B056A7E5}" cache="Slicer_KHU_VỰC" caption="KHU VỰC" style="SlicerStyleOther2" rowHeight="274320"/>
  <slicer name="LOẠI HÀNG 1" xr10:uid="{873E2144-2079-489C-88EF-96B3857A2ADA}" cache="Slicer_LOẠI_HÀNG" caption="LOẠI HÀNG" style="SlicerStyleOther2" rowHeight="274320"/>
  <slicer name="MÃ NV  1" xr10:uid="{6A39D580-9BB9-4EF2-B699-E26B1020B2DD}" cache="Slicer_MÃ_NV" caption="MÃ NV " startItem="1" style="SlicerStyleOther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ÁNG" xr10:uid="{0AD704FB-C53A-4FE5-AEC7-E9AC32E79C56}" cache="Slicer_THÁNG" caption="THÁNG" style="SlicerStyleOther2" rowHeight="241300"/>
  <slicer name="KHU VỰC" xr10:uid="{DDF452A7-AA25-412B-A6FE-89B0AD7D6454}" cache="Slicer_KHU_VỰC" caption="KHU VỰC" style="SlicerStyleOther2" rowHeight="241300"/>
  <slicer name="LOẠI HÀNG" xr10:uid="{0A9DF3EA-CF7C-4084-ABF7-B51C1F44ACA3}" cache="Slicer_LOẠI_HÀNG" caption="LOẠI HÀNG" style="SlicerStyleOther2" rowHeight="241300"/>
  <slicer name="THÀNH TIỀN" xr10:uid="{0B5AA5FE-7C19-4276-A799-E53DA773FA4B}" cache="Slicer_THÀNH_TIỀN" caption="THÀNH TIỀN" style="SlicerStyleOther2" rowHeight="241300"/>
  <slicer name="MÃ NV " xr10:uid="{9DFA56BA-F71C-42D7-82C2-C3B5D678E92D}" cache="Slicer_MÃ_NV" caption="MÃ NV " style="SlicerStyleOther2" rowHeight="241300"/>
  <slicer name="TÊN NHÂN VIÊN" xr10:uid="{B9C5A3A9-19C4-4173-8799-B26739EBBB3B}" cache="Slicer_TÊN_NHÂN_VIÊN" caption="TÊN NHÂN VIÊ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C5E9D3-9CD0-475D-B15A-1D9C16D699B4}" name="Table1" displayName="Table1" ref="A3:K153" totalsRowShown="0" headerRowDxfId="75">
  <autoFilter ref="A3:K153" xr:uid="{AEC5E9D3-9CD0-475D-B15A-1D9C16D699B4}"/>
  <sortState xmlns:xlrd2="http://schemas.microsoft.com/office/spreadsheetml/2017/richdata2" ref="A4:K153">
    <sortCondition ref="B3:B153"/>
  </sortState>
  <tableColumns count="11">
    <tableColumn id="1" xr3:uid="{22B7BB00-F415-417B-B6A8-F22600226EBA}" name="SỐ HĐ" dataDxfId="74"/>
    <tableColumn id="2" xr3:uid="{31C80734-FE03-40F5-AEBC-ABED2E9A1A3E}" name="NGÀY BÁN" dataDxfId="73"/>
    <tableColumn id="3" xr3:uid="{4C611A54-7BCC-4037-9144-14D3B40CAD12}" name="THÁNG" dataDxfId="72">
      <calculatedColumnFormula>MONTH(B4)</calculatedColumnFormula>
    </tableColumn>
    <tableColumn id="4" xr3:uid="{9F920108-A90A-48C6-89D8-2F895A9A920F}" name="KHU VỰC"/>
    <tableColumn id="5" xr3:uid="{F17EA78B-680B-4E63-ABC7-46E79E78D7B8}" name="MÃ NV "/>
    <tableColumn id="6" xr3:uid="{2D4B206E-B5A4-4A19-85A4-5D545526E7D5}" name="TÊN NHÂN VIÊN"/>
    <tableColumn id="7" xr3:uid="{ECFEF618-2B9A-442F-B40B-FDAFC406B374}" name="LOẠI HÀNG"/>
    <tableColumn id="8" xr3:uid="{D1885950-903A-4531-9C23-7384EA6C9242}" name="MẶT HÀNG/TÊN THƯƠNG HIỆU" dataDxfId="71"/>
    <tableColumn id="9" xr3:uid="{CBCFA0FB-2584-4795-9330-FCD57771B444}" name="SỐ LƯỢNG"/>
    <tableColumn id="10" xr3:uid="{EBFB01B4-65B7-4033-937E-52CF69284E63}" name="ĐƠN GIÁ" dataDxfId="70" dataCellStyle="Comma">
      <calculatedColumnFormula>VLOOKUP(H4,'Bảng phụ'!$M$3:$N$7,2,0)</calculatedColumnFormula>
    </tableColumn>
    <tableColumn id="11" xr3:uid="{6AA7C95F-85A3-4CB6-BEDE-F448F09DA04A}" name="THÀNH TIỀN" dataDxfId="69" dataCellStyle="Comma">
      <calculatedColumnFormula>J4*I4-(J4*I4*$K$2)</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5F693-D1F3-4FE9-B936-D77B059E8621}">
  <dimension ref="A1:W19"/>
  <sheetViews>
    <sheetView showGridLines="0" showRowColHeaders="0" zoomScale="75" zoomScaleNormal="75" workbookViewId="0">
      <selection activeCell="F44" sqref="F44"/>
    </sheetView>
  </sheetViews>
  <sheetFormatPr defaultRowHeight="15" x14ac:dyDescent="0.25"/>
  <cols>
    <col min="2" max="2" width="21" customWidth="1"/>
    <col min="3" max="3" width="10.5703125" bestFit="1" customWidth="1"/>
    <col min="4" max="4" width="13.5703125" bestFit="1" customWidth="1"/>
    <col min="5" max="5" width="18.42578125" bestFit="1" customWidth="1"/>
    <col min="6" max="6" width="12.140625" bestFit="1" customWidth="1"/>
    <col min="7" max="7" width="11.28515625" bestFit="1" customWidth="1"/>
    <col min="8" max="8" width="14.28515625" bestFit="1" customWidth="1"/>
    <col min="15" max="15" width="11.28515625" bestFit="1" customWidth="1"/>
    <col min="16" max="16" width="14.28515625" bestFit="1" customWidth="1"/>
  </cols>
  <sheetData>
    <row r="1" spans="1:23" ht="89.25" customHeight="1" x14ac:dyDescent="0.25">
      <c r="A1" s="40" t="s">
        <v>233</v>
      </c>
      <c r="B1" s="40"/>
      <c r="C1" s="40"/>
      <c r="D1" s="40"/>
      <c r="E1" s="40"/>
      <c r="F1" s="40"/>
      <c r="G1" s="40"/>
      <c r="H1" s="40"/>
      <c r="I1" s="40"/>
      <c r="J1" s="40"/>
      <c r="K1" s="40"/>
      <c r="L1" s="40"/>
      <c r="M1" s="40"/>
      <c r="N1" s="40"/>
      <c r="O1" s="40"/>
      <c r="P1" s="40"/>
      <c r="Q1" s="40"/>
      <c r="R1" s="40"/>
      <c r="S1" s="40"/>
      <c r="T1" s="40"/>
      <c r="U1" s="40"/>
      <c r="V1" s="40"/>
      <c r="W1" s="40"/>
    </row>
    <row r="6" spans="1:23" ht="27" customHeight="1" x14ac:dyDescent="0.25"/>
    <row r="7" spans="1:23" ht="16.5" customHeight="1" x14ac:dyDescent="0.25"/>
    <row r="13" spans="1:23" x14ac:dyDescent="0.25">
      <c r="E13" t="s">
        <v>231</v>
      </c>
    </row>
    <row r="14" spans="1:23" ht="24.75" customHeight="1" x14ac:dyDescent="0.25"/>
    <row r="18" ht="14.25" customHeight="1" x14ac:dyDescent="0.25"/>
    <row r="19" ht="16.5" customHeight="1" x14ac:dyDescent="0.25"/>
  </sheetData>
  <sheetProtection selectLockedCells="1"/>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391-DA59-4046-9B5A-9537F0958BBF}">
  <dimension ref="A1:N153"/>
  <sheetViews>
    <sheetView showGridLines="0" tabSelected="1" workbookViewId="0">
      <selection activeCell="M6" sqref="M6"/>
    </sheetView>
  </sheetViews>
  <sheetFormatPr defaultRowHeight="15" x14ac:dyDescent="0.25"/>
  <cols>
    <col min="1" max="1" width="8.5703125" customWidth="1"/>
    <col min="2" max="2" width="12.42578125" customWidth="1"/>
    <col min="3" max="3" width="10.42578125" bestFit="1" customWidth="1"/>
    <col min="4" max="4" width="13.7109375" customWidth="1"/>
    <col min="5" max="5" width="9.7109375" customWidth="1"/>
    <col min="6" max="6" width="22.42578125" customWidth="1"/>
    <col min="7" max="7" width="13.5703125" customWidth="1"/>
    <col min="8" max="8" width="30.140625" customWidth="1"/>
    <col min="9" max="9" width="12.5703125" customWidth="1"/>
    <col min="10" max="10" width="13.28515625" bestFit="1" customWidth="1"/>
    <col min="11" max="11" width="14.28515625" customWidth="1"/>
  </cols>
  <sheetData>
    <row r="1" spans="1:14" ht="23.25" x14ac:dyDescent="0.35">
      <c r="A1" s="41" t="s">
        <v>234</v>
      </c>
      <c r="B1" s="41"/>
      <c r="C1" s="41"/>
      <c r="D1" s="41"/>
      <c r="E1" s="41"/>
      <c r="F1" s="41"/>
      <c r="G1" s="41"/>
      <c r="H1" s="41"/>
      <c r="I1" s="41"/>
      <c r="J1" s="41"/>
      <c r="K1" s="41"/>
      <c r="L1" s="41"/>
      <c r="M1" s="41"/>
      <c r="N1" s="41"/>
    </row>
    <row r="2" spans="1:14" x14ac:dyDescent="0.25">
      <c r="J2" s="4" t="s">
        <v>198</v>
      </c>
      <c r="K2" s="5">
        <v>0.1</v>
      </c>
    </row>
    <row r="3" spans="1:14" ht="30.75" customHeight="1" x14ac:dyDescent="0.25">
      <c r="A3" s="39" t="s">
        <v>0</v>
      </c>
      <c r="B3" s="39" t="s">
        <v>1</v>
      </c>
      <c r="C3" s="39" t="s">
        <v>2</v>
      </c>
      <c r="D3" s="39" t="s">
        <v>3</v>
      </c>
      <c r="E3" s="39" t="s">
        <v>4</v>
      </c>
      <c r="F3" s="39" t="s">
        <v>5</v>
      </c>
      <c r="G3" s="39" t="s">
        <v>6</v>
      </c>
      <c r="H3" s="39" t="s">
        <v>197</v>
      </c>
      <c r="I3" s="39" t="s">
        <v>7</v>
      </c>
      <c r="J3" s="39" t="s">
        <v>8</v>
      </c>
      <c r="K3" s="39" t="s">
        <v>9</v>
      </c>
    </row>
    <row r="4" spans="1:14" x14ac:dyDescent="0.25">
      <c r="A4" s="27" t="s">
        <v>10</v>
      </c>
      <c r="B4" s="28">
        <v>43833</v>
      </c>
      <c r="C4">
        <f t="shared" ref="C4:C35" si="0">MONTH(B4)</f>
        <v>1</v>
      </c>
      <c r="D4" t="s">
        <v>160</v>
      </c>
      <c r="E4" t="s">
        <v>171</v>
      </c>
      <c r="F4" t="s">
        <v>182</v>
      </c>
      <c r="G4" t="s">
        <v>188</v>
      </c>
      <c r="H4" s="27" t="s">
        <v>191</v>
      </c>
      <c r="I4">
        <v>3</v>
      </c>
      <c r="J4" s="29">
        <f>VLOOKUP(H4,'Bảng phụ'!$M$3:$N$7,2,0)</f>
        <v>8300000</v>
      </c>
      <c r="K4" s="30">
        <f t="shared" ref="K4:K35" si="1">J4*I4-(J4*I4*$K$2)</f>
        <v>22410000</v>
      </c>
    </row>
    <row r="5" spans="1:14" x14ac:dyDescent="0.25">
      <c r="A5" s="27" t="s">
        <v>11</v>
      </c>
      <c r="B5" s="28">
        <v>43835</v>
      </c>
      <c r="C5">
        <f t="shared" si="0"/>
        <v>1</v>
      </c>
      <c r="D5" t="s">
        <v>161</v>
      </c>
      <c r="E5" t="s">
        <v>169</v>
      </c>
      <c r="F5" t="s">
        <v>180</v>
      </c>
      <c r="G5" t="s">
        <v>196</v>
      </c>
      <c r="H5" s="27" t="s">
        <v>190</v>
      </c>
      <c r="I5">
        <v>4</v>
      </c>
      <c r="J5" s="29">
        <f>VLOOKUP(H5,'Bảng phụ'!$M$3:$N$7,2,0)</f>
        <v>4000000</v>
      </c>
      <c r="K5" s="30">
        <f t="shared" si="1"/>
        <v>14400000</v>
      </c>
    </row>
    <row r="6" spans="1:14" x14ac:dyDescent="0.25">
      <c r="A6" s="27" t="s">
        <v>12</v>
      </c>
      <c r="B6" s="28">
        <v>43836</v>
      </c>
      <c r="C6">
        <f t="shared" si="0"/>
        <v>1</v>
      </c>
      <c r="D6" t="s">
        <v>162</v>
      </c>
      <c r="E6" t="s">
        <v>167</v>
      </c>
      <c r="F6" t="s">
        <v>178</v>
      </c>
      <c r="G6" t="s">
        <v>188</v>
      </c>
      <c r="H6" s="27" t="s">
        <v>189</v>
      </c>
      <c r="I6">
        <v>4</v>
      </c>
      <c r="J6" s="29">
        <f>VLOOKUP(H6,'Bảng phụ'!$M$3:$N$7,2,0)</f>
        <v>9500000</v>
      </c>
      <c r="K6" s="30">
        <f t="shared" si="1"/>
        <v>34200000</v>
      </c>
    </row>
    <row r="7" spans="1:14" x14ac:dyDescent="0.25">
      <c r="A7" s="27" t="s">
        <v>13</v>
      </c>
      <c r="B7" s="28">
        <v>43837</v>
      </c>
      <c r="C7">
        <f t="shared" si="0"/>
        <v>1</v>
      </c>
      <c r="D7" t="s">
        <v>161</v>
      </c>
      <c r="E7" t="s">
        <v>169</v>
      </c>
      <c r="F7" t="s">
        <v>180</v>
      </c>
      <c r="G7" t="s">
        <v>195</v>
      </c>
      <c r="H7" s="27" t="s">
        <v>190</v>
      </c>
      <c r="I7">
        <v>1</v>
      </c>
      <c r="J7" s="29">
        <f>VLOOKUP(H7,'Bảng phụ'!$M$3:$N$7,2,0)</f>
        <v>4000000</v>
      </c>
      <c r="K7" s="30">
        <f t="shared" si="1"/>
        <v>3600000</v>
      </c>
    </row>
    <row r="8" spans="1:14" x14ac:dyDescent="0.25">
      <c r="A8" s="27" t="s">
        <v>14</v>
      </c>
      <c r="B8" s="28">
        <v>43839</v>
      </c>
      <c r="C8">
        <f t="shared" si="0"/>
        <v>1</v>
      </c>
      <c r="D8" t="s">
        <v>162</v>
      </c>
      <c r="E8" t="s">
        <v>170</v>
      </c>
      <c r="F8" t="s">
        <v>181</v>
      </c>
      <c r="G8" t="s">
        <v>195</v>
      </c>
      <c r="H8" s="27" t="s">
        <v>190</v>
      </c>
      <c r="I8">
        <v>1</v>
      </c>
      <c r="J8" s="29">
        <f>VLOOKUP(H8,'Bảng phụ'!$M$3:$N$7,2,0)</f>
        <v>4000000</v>
      </c>
      <c r="K8" s="30">
        <f t="shared" si="1"/>
        <v>3600000</v>
      </c>
    </row>
    <row r="9" spans="1:14" x14ac:dyDescent="0.25">
      <c r="A9" s="27" t="s">
        <v>15</v>
      </c>
      <c r="B9" s="28">
        <v>43841</v>
      </c>
      <c r="C9">
        <f t="shared" si="0"/>
        <v>1</v>
      </c>
      <c r="D9" t="s">
        <v>163</v>
      </c>
      <c r="E9" t="s">
        <v>169</v>
      </c>
      <c r="F9" t="s">
        <v>180</v>
      </c>
      <c r="G9" t="s">
        <v>195</v>
      </c>
      <c r="H9" s="27" t="s">
        <v>192</v>
      </c>
      <c r="I9">
        <v>3</v>
      </c>
      <c r="J9" s="29">
        <f>VLOOKUP(H9,'Bảng phụ'!$M$3:$N$7,2,0)</f>
        <v>7500000</v>
      </c>
      <c r="K9" s="30">
        <f t="shared" si="1"/>
        <v>20250000</v>
      </c>
    </row>
    <row r="10" spans="1:14" x14ac:dyDescent="0.25">
      <c r="A10" s="27" t="s">
        <v>16</v>
      </c>
      <c r="B10" s="28">
        <v>43842</v>
      </c>
      <c r="C10">
        <f t="shared" si="0"/>
        <v>1</v>
      </c>
      <c r="D10" t="s">
        <v>163</v>
      </c>
      <c r="E10" t="s">
        <v>170</v>
      </c>
      <c r="F10" t="s">
        <v>181</v>
      </c>
      <c r="G10" t="s">
        <v>196</v>
      </c>
      <c r="H10" s="27" t="s">
        <v>193</v>
      </c>
      <c r="I10">
        <v>2</v>
      </c>
      <c r="J10" s="29">
        <f>VLOOKUP(H10,'Bảng phụ'!$M$3:$N$7,2,0)</f>
        <v>5800000</v>
      </c>
      <c r="K10" s="30">
        <f t="shared" si="1"/>
        <v>10440000</v>
      </c>
    </row>
    <row r="11" spans="1:14" x14ac:dyDescent="0.25">
      <c r="A11" s="27" t="s">
        <v>17</v>
      </c>
      <c r="B11" s="28">
        <v>43844</v>
      </c>
      <c r="C11">
        <f t="shared" si="0"/>
        <v>1</v>
      </c>
      <c r="D11" t="s">
        <v>162</v>
      </c>
      <c r="E11" t="s">
        <v>170</v>
      </c>
      <c r="F11" t="s">
        <v>181</v>
      </c>
      <c r="G11" t="s">
        <v>188</v>
      </c>
      <c r="H11" s="27" t="s">
        <v>192</v>
      </c>
      <c r="I11">
        <v>3</v>
      </c>
      <c r="J11" s="29">
        <f>VLOOKUP(H11,'Bảng phụ'!$M$3:$N$7,2,0)</f>
        <v>7500000</v>
      </c>
      <c r="K11" s="30">
        <f t="shared" si="1"/>
        <v>20250000</v>
      </c>
    </row>
    <row r="12" spans="1:14" x14ac:dyDescent="0.25">
      <c r="A12" s="27" t="s">
        <v>18</v>
      </c>
      <c r="B12" s="28">
        <v>43851</v>
      </c>
      <c r="C12">
        <f t="shared" si="0"/>
        <v>1</v>
      </c>
      <c r="D12" t="s">
        <v>162</v>
      </c>
      <c r="E12" t="s">
        <v>171</v>
      </c>
      <c r="F12" t="s">
        <v>182</v>
      </c>
      <c r="G12" t="s">
        <v>195</v>
      </c>
      <c r="H12" s="27" t="s">
        <v>189</v>
      </c>
      <c r="I12">
        <v>3</v>
      </c>
      <c r="J12" s="29">
        <f>VLOOKUP(H12,'Bảng phụ'!$M$3:$N$7,2,0)</f>
        <v>9500000</v>
      </c>
      <c r="K12" s="30">
        <f t="shared" si="1"/>
        <v>25650000</v>
      </c>
    </row>
    <row r="13" spans="1:14" x14ac:dyDescent="0.25">
      <c r="A13" s="27" t="s">
        <v>19</v>
      </c>
      <c r="B13" s="28">
        <v>43852</v>
      </c>
      <c r="C13">
        <f t="shared" si="0"/>
        <v>1</v>
      </c>
      <c r="D13" t="s">
        <v>160</v>
      </c>
      <c r="E13" t="s">
        <v>171</v>
      </c>
      <c r="F13" t="s">
        <v>182</v>
      </c>
      <c r="G13" t="s">
        <v>188</v>
      </c>
      <c r="H13" s="27" t="s">
        <v>192</v>
      </c>
      <c r="I13">
        <v>1</v>
      </c>
      <c r="J13" s="29">
        <f>VLOOKUP(H13,'Bảng phụ'!$M$3:$N$7,2,0)</f>
        <v>7500000</v>
      </c>
      <c r="K13" s="30">
        <f t="shared" si="1"/>
        <v>6750000</v>
      </c>
    </row>
    <row r="14" spans="1:14" x14ac:dyDescent="0.25">
      <c r="A14" s="27" t="s">
        <v>20</v>
      </c>
      <c r="B14" s="28">
        <v>43854</v>
      </c>
      <c r="C14">
        <f t="shared" si="0"/>
        <v>1</v>
      </c>
      <c r="D14" t="s">
        <v>163</v>
      </c>
      <c r="E14" t="s">
        <v>167</v>
      </c>
      <c r="F14" t="s">
        <v>178</v>
      </c>
      <c r="G14" t="s">
        <v>188</v>
      </c>
      <c r="H14" s="27" t="s">
        <v>191</v>
      </c>
      <c r="I14">
        <v>3</v>
      </c>
      <c r="J14" s="29">
        <f>VLOOKUP(H14,'Bảng phụ'!$M$3:$N$7,2,0)</f>
        <v>8300000</v>
      </c>
      <c r="K14" s="30">
        <f t="shared" si="1"/>
        <v>22410000</v>
      </c>
    </row>
    <row r="15" spans="1:14" x14ac:dyDescent="0.25">
      <c r="A15" s="27" t="s">
        <v>21</v>
      </c>
      <c r="B15" s="28">
        <v>43857</v>
      </c>
      <c r="C15">
        <f t="shared" si="0"/>
        <v>1</v>
      </c>
      <c r="D15" t="s">
        <v>162</v>
      </c>
      <c r="E15" t="s">
        <v>167</v>
      </c>
      <c r="F15" t="s">
        <v>178</v>
      </c>
      <c r="G15" t="s">
        <v>188</v>
      </c>
      <c r="H15" s="27" t="s">
        <v>192</v>
      </c>
      <c r="I15">
        <v>3</v>
      </c>
      <c r="J15" s="29">
        <f>VLOOKUP(H15,'Bảng phụ'!$M$3:$N$7,2,0)</f>
        <v>7500000</v>
      </c>
      <c r="K15" s="30">
        <f t="shared" si="1"/>
        <v>20250000</v>
      </c>
    </row>
    <row r="16" spans="1:14" x14ac:dyDescent="0.25">
      <c r="A16" s="27" t="s">
        <v>22</v>
      </c>
      <c r="B16" s="28">
        <v>43858</v>
      </c>
      <c r="C16">
        <f t="shared" si="0"/>
        <v>1</v>
      </c>
      <c r="D16" t="s">
        <v>162</v>
      </c>
      <c r="E16" t="s">
        <v>170</v>
      </c>
      <c r="F16" t="s">
        <v>181</v>
      </c>
      <c r="G16" t="s">
        <v>195</v>
      </c>
      <c r="H16" s="27" t="s">
        <v>190</v>
      </c>
      <c r="I16">
        <v>1</v>
      </c>
      <c r="J16" s="29">
        <f>VLOOKUP(H16,'Bảng phụ'!$M$3:$N$7,2,0)</f>
        <v>4000000</v>
      </c>
      <c r="K16" s="30">
        <f t="shared" si="1"/>
        <v>3600000</v>
      </c>
    </row>
    <row r="17" spans="1:11" x14ac:dyDescent="0.25">
      <c r="A17" s="27" t="s">
        <v>23</v>
      </c>
      <c r="B17" s="28">
        <v>43858</v>
      </c>
      <c r="C17">
        <f t="shared" si="0"/>
        <v>1</v>
      </c>
      <c r="D17" t="s">
        <v>160</v>
      </c>
      <c r="E17" t="s">
        <v>170</v>
      </c>
      <c r="F17" t="s">
        <v>181</v>
      </c>
      <c r="G17" t="s">
        <v>195</v>
      </c>
      <c r="H17" s="27" t="s">
        <v>192</v>
      </c>
      <c r="I17">
        <v>2</v>
      </c>
      <c r="J17" s="29">
        <f>VLOOKUP(H17,'Bảng phụ'!$M$3:$N$7,2,0)</f>
        <v>7500000</v>
      </c>
      <c r="K17" s="30">
        <f t="shared" si="1"/>
        <v>13500000</v>
      </c>
    </row>
    <row r="18" spans="1:11" x14ac:dyDescent="0.25">
      <c r="A18" s="27" t="s">
        <v>24</v>
      </c>
      <c r="B18" s="28">
        <v>43859</v>
      </c>
      <c r="C18">
        <f t="shared" si="0"/>
        <v>1</v>
      </c>
      <c r="D18" t="s">
        <v>163</v>
      </c>
      <c r="E18" t="s">
        <v>168</v>
      </c>
      <c r="F18" t="s">
        <v>179</v>
      </c>
      <c r="G18" t="s">
        <v>196</v>
      </c>
      <c r="H18" s="27" t="s">
        <v>192</v>
      </c>
      <c r="I18">
        <v>4</v>
      </c>
      <c r="J18" s="29">
        <f>VLOOKUP(H18,'Bảng phụ'!$M$3:$N$7,2,0)</f>
        <v>7500000</v>
      </c>
      <c r="K18" s="30">
        <f t="shared" si="1"/>
        <v>27000000</v>
      </c>
    </row>
    <row r="19" spans="1:11" x14ac:dyDescent="0.25">
      <c r="A19" s="27" t="s">
        <v>25</v>
      </c>
      <c r="B19" s="28">
        <v>43860</v>
      </c>
      <c r="C19">
        <f t="shared" si="0"/>
        <v>1</v>
      </c>
      <c r="D19" t="s">
        <v>160</v>
      </c>
      <c r="E19" t="s">
        <v>169</v>
      </c>
      <c r="F19" t="s">
        <v>180</v>
      </c>
      <c r="G19" t="s">
        <v>188</v>
      </c>
      <c r="H19" s="27" t="s">
        <v>189</v>
      </c>
      <c r="I19">
        <v>2</v>
      </c>
      <c r="J19" s="29">
        <f>VLOOKUP(H19,'Bảng phụ'!$M$3:$N$7,2,0)</f>
        <v>9500000</v>
      </c>
      <c r="K19" s="30">
        <f t="shared" si="1"/>
        <v>17100000</v>
      </c>
    </row>
    <row r="20" spans="1:11" x14ac:dyDescent="0.25">
      <c r="A20" s="27" t="s">
        <v>26</v>
      </c>
      <c r="B20" s="28">
        <v>43861</v>
      </c>
      <c r="C20">
        <f t="shared" si="0"/>
        <v>1</v>
      </c>
      <c r="D20" t="s">
        <v>162</v>
      </c>
      <c r="E20" t="s">
        <v>168</v>
      </c>
      <c r="F20" t="s">
        <v>179</v>
      </c>
      <c r="G20" t="s">
        <v>194</v>
      </c>
      <c r="H20" s="27" t="s">
        <v>192</v>
      </c>
      <c r="I20">
        <v>5</v>
      </c>
      <c r="J20" s="29">
        <f>VLOOKUP(H20,'Bảng phụ'!$M$3:$N$7,2,0)</f>
        <v>7500000</v>
      </c>
      <c r="K20" s="30">
        <f t="shared" si="1"/>
        <v>33750000</v>
      </c>
    </row>
    <row r="21" spans="1:11" x14ac:dyDescent="0.25">
      <c r="A21" s="27" t="s">
        <v>27</v>
      </c>
      <c r="B21" s="28">
        <v>43862</v>
      </c>
      <c r="C21">
        <f t="shared" si="0"/>
        <v>2</v>
      </c>
      <c r="D21" t="s">
        <v>160</v>
      </c>
      <c r="E21" t="s">
        <v>168</v>
      </c>
      <c r="F21" t="s">
        <v>179</v>
      </c>
      <c r="G21" t="s">
        <v>188</v>
      </c>
      <c r="H21" s="27" t="s">
        <v>192</v>
      </c>
      <c r="I21">
        <v>5</v>
      </c>
      <c r="J21" s="29">
        <f>VLOOKUP(H21,'Bảng phụ'!$M$3:$N$7,2,0)</f>
        <v>7500000</v>
      </c>
      <c r="K21" s="30">
        <f t="shared" si="1"/>
        <v>33750000</v>
      </c>
    </row>
    <row r="22" spans="1:11" x14ac:dyDescent="0.25">
      <c r="A22" s="27" t="s">
        <v>28</v>
      </c>
      <c r="B22" s="28">
        <v>43862</v>
      </c>
      <c r="C22">
        <f t="shared" si="0"/>
        <v>2</v>
      </c>
      <c r="D22" t="s">
        <v>161</v>
      </c>
      <c r="E22" t="s">
        <v>170</v>
      </c>
      <c r="F22" t="s">
        <v>181</v>
      </c>
      <c r="G22" t="s">
        <v>196</v>
      </c>
      <c r="H22" s="27" t="s">
        <v>192</v>
      </c>
      <c r="I22">
        <v>4</v>
      </c>
      <c r="J22" s="29">
        <f>VLOOKUP(H22,'Bảng phụ'!$M$3:$N$7,2,0)</f>
        <v>7500000</v>
      </c>
      <c r="K22" s="30">
        <f t="shared" si="1"/>
        <v>27000000</v>
      </c>
    </row>
    <row r="23" spans="1:11" x14ac:dyDescent="0.25">
      <c r="A23" s="27" t="s">
        <v>29</v>
      </c>
      <c r="B23" s="28">
        <v>43867</v>
      </c>
      <c r="C23">
        <f t="shared" si="0"/>
        <v>2</v>
      </c>
      <c r="D23" t="s">
        <v>163</v>
      </c>
      <c r="E23" t="s">
        <v>170</v>
      </c>
      <c r="F23" t="s">
        <v>181</v>
      </c>
      <c r="G23" t="s">
        <v>188</v>
      </c>
      <c r="H23" s="27" t="s">
        <v>193</v>
      </c>
      <c r="I23">
        <v>1</v>
      </c>
      <c r="J23" s="29">
        <f>VLOOKUP(H23,'Bảng phụ'!$M$3:$N$7,2,0)</f>
        <v>5800000</v>
      </c>
      <c r="K23" s="30">
        <f t="shared" si="1"/>
        <v>5220000</v>
      </c>
    </row>
    <row r="24" spans="1:11" x14ac:dyDescent="0.25">
      <c r="A24" s="27" t="s">
        <v>30</v>
      </c>
      <c r="B24" s="28">
        <v>43877</v>
      </c>
      <c r="C24">
        <f t="shared" si="0"/>
        <v>2</v>
      </c>
      <c r="D24" t="s">
        <v>162</v>
      </c>
      <c r="E24" t="s">
        <v>167</v>
      </c>
      <c r="F24" t="s">
        <v>178</v>
      </c>
      <c r="G24" t="s">
        <v>196</v>
      </c>
      <c r="H24" s="27" t="s">
        <v>193</v>
      </c>
      <c r="I24">
        <v>1</v>
      </c>
      <c r="J24" s="29">
        <f>VLOOKUP(H24,'Bảng phụ'!$M$3:$N$7,2,0)</f>
        <v>5800000</v>
      </c>
      <c r="K24" s="30">
        <f t="shared" si="1"/>
        <v>5220000</v>
      </c>
    </row>
    <row r="25" spans="1:11" x14ac:dyDescent="0.25">
      <c r="A25" s="27" t="s">
        <v>31</v>
      </c>
      <c r="B25" s="28">
        <v>43879</v>
      </c>
      <c r="C25">
        <f t="shared" si="0"/>
        <v>2</v>
      </c>
      <c r="D25" t="s">
        <v>160</v>
      </c>
      <c r="E25" t="s">
        <v>168</v>
      </c>
      <c r="F25" t="s">
        <v>179</v>
      </c>
      <c r="G25" t="s">
        <v>188</v>
      </c>
      <c r="H25" s="27" t="s">
        <v>190</v>
      </c>
      <c r="I25">
        <v>1</v>
      </c>
      <c r="J25" s="29">
        <f>VLOOKUP(H25,'Bảng phụ'!$M$3:$N$7,2,0)</f>
        <v>4000000</v>
      </c>
      <c r="K25" s="30">
        <f t="shared" si="1"/>
        <v>3600000</v>
      </c>
    </row>
    <row r="26" spans="1:11" x14ac:dyDescent="0.25">
      <c r="A26" s="27" t="s">
        <v>32</v>
      </c>
      <c r="B26" s="28">
        <v>43880</v>
      </c>
      <c r="C26">
        <f t="shared" si="0"/>
        <v>2</v>
      </c>
      <c r="D26" t="s">
        <v>162</v>
      </c>
      <c r="E26" t="s">
        <v>170</v>
      </c>
      <c r="F26" t="s">
        <v>181</v>
      </c>
      <c r="G26" t="s">
        <v>194</v>
      </c>
      <c r="H26" s="27" t="s">
        <v>191</v>
      </c>
      <c r="I26">
        <v>2</v>
      </c>
      <c r="J26" s="29">
        <f>VLOOKUP(H26,'Bảng phụ'!$M$3:$N$7,2,0)</f>
        <v>8300000</v>
      </c>
      <c r="K26" s="30">
        <f t="shared" si="1"/>
        <v>14940000</v>
      </c>
    </row>
    <row r="27" spans="1:11" x14ac:dyDescent="0.25">
      <c r="A27" s="27" t="s">
        <v>33</v>
      </c>
      <c r="B27" s="28">
        <v>43882</v>
      </c>
      <c r="C27">
        <f t="shared" si="0"/>
        <v>2</v>
      </c>
      <c r="D27" t="s">
        <v>163</v>
      </c>
      <c r="E27" t="s">
        <v>171</v>
      </c>
      <c r="F27" t="s">
        <v>182</v>
      </c>
      <c r="G27" t="s">
        <v>194</v>
      </c>
      <c r="H27" s="27" t="s">
        <v>189</v>
      </c>
      <c r="I27">
        <v>2</v>
      </c>
      <c r="J27" s="29">
        <f>VLOOKUP(H27,'Bảng phụ'!$M$3:$N$7,2,0)</f>
        <v>9500000</v>
      </c>
      <c r="K27" s="30">
        <f t="shared" si="1"/>
        <v>17100000</v>
      </c>
    </row>
    <row r="28" spans="1:11" x14ac:dyDescent="0.25">
      <c r="A28" s="27" t="s">
        <v>34</v>
      </c>
      <c r="B28" s="28">
        <v>43882</v>
      </c>
      <c r="C28">
        <f t="shared" si="0"/>
        <v>2</v>
      </c>
      <c r="D28" t="s">
        <v>161</v>
      </c>
      <c r="E28" t="s">
        <v>169</v>
      </c>
      <c r="F28" t="s">
        <v>180</v>
      </c>
      <c r="G28" t="s">
        <v>195</v>
      </c>
      <c r="H28" s="27" t="s">
        <v>191</v>
      </c>
      <c r="I28">
        <v>4</v>
      </c>
      <c r="J28" s="29">
        <f>VLOOKUP(H28,'Bảng phụ'!$M$3:$N$7,2,0)</f>
        <v>8300000</v>
      </c>
      <c r="K28" s="30">
        <f t="shared" si="1"/>
        <v>29880000</v>
      </c>
    </row>
    <row r="29" spans="1:11" x14ac:dyDescent="0.25">
      <c r="A29" s="27" t="s">
        <v>35</v>
      </c>
      <c r="B29" s="28">
        <v>43882</v>
      </c>
      <c r="C29">
        <f t="shared" si="0"/>
        <v>2</v>
      </c>
      <c r="D29" t="s">
        <v>160</v>
      </c>
      <c r="E29" t="s">
        <v>170</v>
      </c>
      <c r="F29" t="s">
        <v>181</v>
      </c>
      <c r="G29" t="s">
        <v>188</v>
      </c>
      <c r="H29" s="27" t="s">
        <v>191</v>
      </c>
      <c r="I29">
        <v>4</v>
      </c>
      <c r="J29" s="29">
        <f>VLOOKUP(H29,'Bảng phụ'!$M$3:$N$7,2,0)</f>
        <v>8300000</v>
      </c>
      <c r="K29" s="30">
        <f t="shared" si="1"/>
        <v>29880000</v>
      </c>
    </row>
    <row r="30" spans="1:11" x14ac:dyDescent="0.25">
      <c r="A30" s="27" t="s">
        <v>36</v>
      </c>
      <c r="B30" s="28">
        <v>43883</v>
      </c>
      <c r="C30">
        <f t="shared" si="0"/>
        <v>2</v>
      </c>
      <c r="D30" t="s">
        <v>163</v>
      </c>
      <c r="E30" t="s">
        <v>168</v>
      </c>
      <c r="F30" t="s">
        <v>179</v>
      </c>
      <c r="G30" t="s">
        <v>194</v>
      </c>
      <c r="H30" s="27" t="s">
        <v>190</v>
      </c>
      <c r="I30">
        <v>1</v>
      </c>
      <c r="J30" s="29">
        <f>VLOOKUP(H30,'Bảng phụ'!$M$3:$N$7,2,0)</f>
        <v>4000000</v>
      </c>
      <c r="K30" s="30">
        <f t="shared" si="1"/>
        <v>3600000</v>
      </c>
    </row>
    <row r="31" spans="1:11" x14ac:dyDescent="0.25">
      <c r="A31" s="27" t="s">
        <v>37</v>
      </c>
      <c r="B31" s="28">
        <v>43887</v>
      </c>
      <c r="C31">
        <f t="shared" si="0"/>
        <v>2</v>
      </c>
      <c r="D31" t="s">
        <v>163</v>
      </c>
      <c r="E31" t="s">
        <v>170</v>
      </c>
      <c r="F31" t="s">
        <v>181</v>
      </c>
      <c r="G31" t="s">
        <v>188</v>
      </c>
      <c r="H31" s="27" t="s">
        <v>190</v>
      </c>
      <c r="I31">
        <v>5</v>
      </c>
      <c r="J31" s="29">
        <f>VLOOKUP(H31,'Bảng phụ'!$M$3:$N$7,2,0)</f>
        <v>4000000</v>
      </c>
      <c r="K31" s="30">
        <f t="shared" si="1"/>
        <v>18000000</v>
      </c>
    </row>
    <row r="32" spans="1:11" x14ac:dyDescent="0.25">
      <c r="A32" s="27" t="s">
        <v>38</v>
      </c>
      <c r="B32" s="28">
        <v>43888</v>
      </c>
      <c r="C32">
        <f t="shared" si="0"/>
        <v>2</v>
      </c>
      <c r="D32" t="s">
        <v>162</v>
      </c>
      <c r="E32" t="s">
        <v>170</v>
      </c>
      <c r="F32" t="s">
        <v>181</v>
      </c>
      <c r="G32" t="s">
        <v>196</v>
      </c>
      <c r="H32" s="27" t="s">
        <v>192</v>
      </c>
      <c r="I32">
        <v>2</v>
      </c>
      <c r="J32" s="29">
        <f>VLOOKUP(H32,'Bảng phụ'!$M$3:$N$7,2,0)</f>
        <v>7500000</v>
      </c>
      <c r="K32" s="30">
        <f t="shared" si="1"/>
        <v>13500000</v>
      </c>
    </row>
    <row r="33" spans="1:11" x14ac:dyDescent="0.25">
      <c r="A33" s="27" t="s">
        <v>39</v>
      </c>
      <c r="B33" s="28">
        <v>43892</v>
      </c>
      <c r="C33">
        <f t="shared" si="0"/>
        <v>3</v>
      </c>
      <c r="D33" t="s">
        <v>161</v>
      </c>
      <c r="E33" t="s">
        <v>168</v>
      </c>
      <c r="F33" t="s">
        <v>179</v>
      </c>
      <c r="G33" t="s">
        <v>195</v>
      </c>
      <c r="H33" s="27" t="s">
        <v>189</v>
      </c>
      <c r="I33">
        <v>2</v>
      </c>
      <c r="J33" s="29">
        <f>VLOOKUP(H33,'Bảng phụ'!$M$3:$N$7,2,0)</f>
        <v>9500000</v>
      </c>
      <c r="K33" s="30">
        <f t="shared" si="1"/>
        <v>17100000</v>
      </c>
    </row>
    <row r="34" spans="1:11" x14ac:dyDescent="0.25">
      <c r="A34" s="27" t="s">
        <v>40</v>
      </c>
      <c r="B34" s="28">
        <v>43893</v>
      </c>
      <c r="C34">
        <f t="shared" si="0"/>
        <v>3</v>
      </c>
      <c r="D34" t="s">
        <v>161</v>
      </c>
      <c r="E34" t="s">
        <v>170</v>
      </c>
      <c r="F34" t="s">
        <v>181</v>
      </c>
      <c r="G34" t="s">
        <v>188</v>
      </c>
      <c r="H34" s="27" t="s">
        <v>190</v>
      </c>
      <c r="I34">
        <v>4</v>
      </c>
      <c r="J34" s="29">
        <f>VLOOKUP(H34,'Bảng phụ'!$M$3:$N$7,2,0)</f>
        <v>4000000</v>
      </c>
      <c r="K34" s="30">
        <f t="shared" si="1"/>
        <v>14400000</v>
      </c>
    </row>
    <row r="35" spans="1:11" x14ac:dyDescent="0.25">
      <c r="A35" s="27" t="s">
        <v>41</v>
      </c>
      <c r="B35" s="28">
        <v>43895</v>
      </c>
      <c r="C35">
        <f t="shared" si="0"/>
        <v>3</v>
      </c>
      <c r="D35" t="s">
        <v>162</v>
      </c>
      <c r="E35" t="s">
        <v>171</v>
      </c>
      <c r="F35" t="s">
        <v>182</v>
      </c>
      <c r="G35" t="s">
        <v>196</v>
      </c>
      <c r="H35" s="27" t="s">
        <v>193</v>
      </c>
      <c r="I35">
        <v>2</v>
      </c>
      <c r="J35" s="29">
        <f>VLOOKUP(H35,'Bảng phụ'!$M$3:$N$7,2,0)</f>
        <v>5800000</v>
      </c>
      <c r="K35" s="30">
        <f t="shared" si="1"/>
        <v>10440000</v>
      </c>
    </row>
    <row r="36" spans="1:11" x14ac:dyDescent="0.25">
      <c r="A36" s="27" t="s">
        <v>42</v>
      </c>
      <c r="B36" s="28">
        <v>43896</v>
      </c>
      <c r="C36">
        <f t="shared" ref="C36:C67" si="2">MONTH(B36)</f>
        <v>3</v>
      </c>
      <c r="D36" t="s">
        <v>163</v>
      </c>
      <c r="E36" t="s">
        <v>170</v>
      </c>
      <c r="F36" t="s">
        <v>181</v>
      </c>
      <c r="G36" t="s">
        <v>194</v>
      </c>
      <c r="H36" s="27" t="s">
        <v>190</v>
      </c>
      <c r="I36">
        <v>2</v>
      </c>
      <c r="J36" s="29">
        <f>VLOOKUP(H36,'Bảng phụ'!$M$3:$N$7,2,0)</f>
        <v>4000000</v>
      </c>
      <c r="K36" s="30">
        <f t="shared" ref="K36:K67" si="3">J36*I36-(J36*I36*$K$2)</f>
        <v>7200000</v>
      </c>
    </row>
    <row r="37" spans="1:11" x14ac:dyDescent="0.25">
      <c r="A37" s="27" t="s">
        <v>43</v>
      </c>
      <c r="B37" s="28">
        <v>43897</v>
      </c>
      <c r="C37">
        <f t="shared" si="2"/>
        <v>3</v>
      </c>
      <c r="D37" t="s">
        <v>162</v>
      </c>
      <c r="E37" t="s">
        <v>171</v>
      </c>
      <c r="F37" t="s">
        <v>182</v>
      </c>
      <c r="G37" t="s">
        <v>196</v>
      </c>
      <c r="H37" s="27" t="s">
        <v>190</v>
      </c>
      <c r="I37">
        <v>2</v>
      </c>
      <c r="J37" s="29">
        <f>VLOOKUP(H37,'Bảng phụ'!$M$3:$N$7,2,0)</f>
        <v>4000000</v>
      </c>
      <c r="K37" s="30">
        <f t="shared" si="3"/>
        <v>7200000</v>
      </c>
    </row>
    <row r="38" spans="1:11" x14ac:dyDescent="0.25">
      <c r="A38" s="27" t="s">
        <v>44</v>
      </c>
      <c r="B38" s="28">
        <v>43898</v>
      </c>
      <c r="C38">
        <f t="shared" si="2"/>
        <v>3</v>
      </c>
      <c r="D38" t="s">
        <v>163</v>
      </c>
      <c r="E38" t="s">
        <v>167</v>
      </c>
      <c r="F38" t="s">
        <v>178</v>
      </c>
      <c r="G38" t="s">
        <v>195</v>
      </c>
      <c r="H38" s="27" t="s">
        <v>190</v>
      </c>
      <c r="I38">
        <v>4</v>
      </c>
      <c r="J38" s="29">
        <f>VLOOKUP(H38,'Bảng phụ'!$M$3:$N$7,2,0)</f>
        <v>4000000</v>
      </c>
      <c r="K38" s="30">
        <f t="shared" si="3"/>
        <v>14400000</v>
      </c>
    </row>
    <row r="39" spans="1:11" x14ac:dyDescent="0.25">
      <c r="A39" s="27" t="s">
        <v>45</v>
      </c>
      <c r="B39" s="28">
        <v>43898</v>
      </c>
      <c r="C39">
        <f t="shared" si="2"/>
        <v>3</v>
      </c>
      <c r="D39" t="s">
        <v>162</v>
      </c>
      <c r="E39" t="s">
        <v>167</v>
      </c>
      <c r="F39" t="s">
        <v>178</v>
      </c>
      <c r="G39" t="s">
        <v>194</v>
      </c>
      <c r="H39" s="27" t="s">
        <v>193</v>
      </c>
      <c r="I39">
        <v>3</v>
      </c>
      <c r="J39" s="29">
        <f>VLOOKUP(H39,'Bảng phụ'!$M$3:$N$7,2,0)</f>
        <v>5800000</v>
      </c>
      <c r="K39" s="30">
        <f t="shared" si="3"/>
        <v>15660000</v>
      </c>
    </row>
    <row r="40" spans="1:11" x14ac:dyDescent="0.25">
      <c r="A40" s="27" t="s">
        <v>46</v>
      </c>
      <c r="B40" s="28">
        <v>43901</v>
      </c>
      <c r="C40">
        <f t="shared" si="2"/>
        <v>3</v>
      </c>
      <c r="D40" t="s">
        <v>163</v>
      </c>
      <c r="E40" t="s">
        <v>170</v>
      </c>
      <c r="F40" t="s">
        <v>181</v>
      </c>
      <c r="G40" t="s">
        <v>196</v>
      </c>
      <c r="H40" s="27" t="s">
        <v>191</v>
      </c>
      <c r="I40">
        <v>2</v>
      </c>
      <c r="J40" s="29">
        <f>VLOOKUP(H40,'Bảng phụ'!$M$3:$N$7,2,0)</f>
        <v>8300000</v>
      </c>
      <c r="K40" s="30">
        <f t="shared" si="3"/>
        <v>14940000</v>
      </c>
    </row>
    <row r="41" spans="1:11" x14ac:dyDescent="0.25">
      <c r="A41" s="27" t="s">
        <v>47</v>
      </c>
      <c r="B41" s="28">
        <v>43912</v>
      </c>
      <c r="C41">
        <f t="shared" si="2"/>
        <v>3</v>
      </c>
      <c r="D41" t="s">
        <v>160</v>
      </c>
      <c r="E41" t="s">
        <v>170</v>
      </c>
      <c r="F41" t="s">
        <v>181</v>
      </c>
      <c r="G41" t="s">
        <v>194</v>
      </c>
      <c r="H41" s="27" t="s">
        <v>191</v>
      </c>
      <c r="I41">
        <v>5</v>
      </c>
      <c r="J41" s="29">
        <f>VLOOKUP(H41,'Bảng phụ'!$M$3:$N$7,2,0)</f>
        <v>8300000</v>
      </c>
      <c r="K41" s="30">
        <f t="shared" si="3"/>
        <v>37350000</v>
      </c>
    </row>
    <row r="42" spans="1:11" x14ac:dyDescent="0.25">
      <c r="A42" s="27" t="s">
        <v>48</v>
      </c>
      <c r="B42" s="28">
        <v>43914</v>
      </c>
      <c r="C42">
        <f t="shared" si="2"/>
        <v>3</v>
      </c>
      <c r="D42" t="s">
        <v>163</v>
      </c>
      <c r="E42" t="s">
        <v>170</v>
      </c>
      <c r="F42" t="s">
        <v>181</v>
      </c>
      <c r="G42" t="s">
        <v>196</v>
      </c>
      <c r="H42" s="27" t="s">
        <v>192</v>
      </c>
      <c r="I42">
        <v>3</v>
      </c>
      <c r="J42" s="29">
        <f>VLOOKUP(H42,'Bảng phụ'!$M$3:$N$7,2,0)</f>
        <v>7500000</v>
      </c>
      <c r="K42" s="30">
        <f t="shared" si="3"/>
        <v>20250000</v>
      </c>
    </row>
    <row r="43" spans="1:11" x14ac:dyDescent="0.25">
      <c r="A43" s="27" t="s">
        <v>49</v>
      </c>
      <c r="B43" s="28">
        <v>43923</v>
      </c>
      <c r="C43">
        <f t="shared" si="2"/>
        <v>4</v>
      </c>
      <c r="D43" t="s">
        <v>162</v>
      </c>
      <c r="E43" t="s">
        <v>170</v>
      </c>
      <c r="F43" t="s">
        <v>181</v>
      </c>
      <c r="G43" t="s">
        <v>194</v>
      </c>
      <c r="H43" s="27" t="s">
        <v>192</v>
      </c>
      <c r="I43">
        <v>4</v>
      </c>
      <c r="J43" s="29">
        <f>VLOOKUP(H43,'Bảng phụ'!$M$3:$N$7,2,0)</f>
        <v>7500000</v>
      </c>
      <c r="K43" s="30">
        <f t="shared" si="3"/>
        <v>27000000</v>
      </c>
    </row>
    <row r="44" spans="1:11" x14ac:dyDescent="0.25">
      <c r="A44" s="27" t="s">
        <v>50</v>
      </c>
      <c r="B44" s="28">
        <v>43927</v>
      </c>
      <c r="C44">
        <f t="shared" si="2"/>
        <v>4</v>
      </c>
      <c r="D44" t="s">
        <v>160</v>
      </c>
      <c r="E44" t="s">
        <v>171</v>
      </c>
      <c r="F44" t="s">
        <v>182</v>
      </c>
      <c r="G44" t="s">
        <v>195</v>
      </c>
      <c r="H44" s="27" t="s">
        <v>190</v>
      </c>
      <c r="I44">
        <v>2</v>
      </c>
      <c r="J44" s="29">
        <f>VLOOKUP(H44,'Bảng phụ'!$M$3:$N$7,2,0)</f>
        <v>4000000</v>
      </c>
      <c r="K44" s="30">
        <f t="shared" si="3"/>
        <v>7200000</v>
      </c>
    </row>
    <row r="45" spans="1:11" x14ac:dyDescent="0.25">
      <c r="A45" s="27" t="s">
        <v>51</v>
      </c>
      <c r="B45" s="28">
        <v>43927</v>
      </c>
      <c r="C45">
        <f t="shared" si="2"/>
        <v>4</v>
      </c>
      <c r="D45" t="s">
        <v>163</v>
      </c>
      <c r="E45" t="s">
        <v>168</v>
      </c>
      <c r="F45" t="s">
        <v>179</v>
      </c>
      <c r="G45" t="s">
        <v>196</v>
      </c>
      <c r="H45" s="27" t="s">
        <v>190</v>
      </c>
      <c r="I45">
        <v>1</v>
      </c>
      <c r="J45" s="29">
        <f>VLOOKUP(H45,'Bảng phụ'!$M$3:$N$7,2,0)</f>
        <v>4000000</v>
      </c>
      <c r="K45" s="30">
        <f t="shared" si="3"/>
        <v>3600000</v>
      </c>
    </row>
    <row r="46" spans="1:11" x14ac:dyDescent="0.25">
      <c r="A46" s="27" t="s">
        <v>52</v>
      </c>
      <c r="B46" s="28">
        <v>43928</v>
      </c>
      <c r="C46">
        <f t="shared" si="2"/>
        <v>4</v>
      </c>
      <c r="D46" t="s">
        <v>163</v>
      </c>
      <c r="E46" t="s">
        <v>169</v>
      </c>
      <c r="F46" t="s">
        <v>180</v>
      </c>
      <c r="G46" t="s">
        <v>196</v>
      </c>
      <c r="H46" s="27" t="s">
        <v>191</v>
      </c>
      <c r="I46">
        <v>5</v>
      </c>
      <c r="J46" s="29">
        <f>VLOOKUP(H46,'Bảng phụ'!$M$3:$N$7,2,0)</f>
        <v>8300000</v>
      </c>
      <c r="K46" s="30">
        <f t="shared" si="3"/>
        <v>37350000</v>
      </c>
    </row>
    <row r="47" spans="1:11" x14ac:dyDescent="0.25">
      <c r="A47" s="27" t="s">
        <v>53</v>
      </c>
      <c r="B47" s="28">
        <v>43930</v>
      </c>
      <c r="C47">
        <f t="shared" si="2"/>
        <v>4</v>
      </c>
      <c r="D47" t="s">
        <v>160</v>
      </c>
      <c r="E47" t="s">
        <v>170</v>
      </c>
      <c r="F47" t="s">
        <v>181</v>
      </c>
      <c r="G47" t="s">
        <v>188</v>
      </c>
      <c r="H47" s="27" t="s">
        <v>189</v>
      </c>
      <c r="I47">
        <v>5</v>
      </c>
      <c r="J47" s="29">
        <f>VLOOKUP(H47,'Bảng phụ'!$M$3:$N$7,2,0)</f>
        <v>9500000</v>
      </c>
      <c r="K47" s="30">
        <f t="shared" si="3"/>
        <v>42750000</v>
      </c>
    </row>
    <row r="48" spans="1:11" x14ac:dyDescent="0.25">
      <c r="A48" s="27" t="s">
        <v>54</v>
      </c>
      <c r="B48" s="28">
        <v>43930</v>
      </c>
      <c r="C48">
        <f t="shared" si="2"/>
        <v>4</v>
      </c>
      <c r="D48" t="s">
        <v>163</v>
      </c>
      <c r="E48" t="s">
        <v>169</v>
      </c>
      <c r="F48" t="s">
        <v>180</v>
      </c>
      <c r="G48" t="s">
        <v>188</v>
      </c>
      <c r="H48" s="27" t="s">
        <v>189</v>
      </c>
      <c r="I48">
        <v>4</v>
      </c>
      <c r="J48" s="29">
        <f>VLOOKUP(H48,'Bảng phụ'!$M$3:$N$7,2,0)</f>
        <v>9500000</v>
      </c>
      <c r="K48" s="30">
        <f t="shared" si="3"/>
        <v>34200000</v>
      </c>
    </row>
    <row r="49" spans="1:11" x14ac:dyDescent="0.25">
      <c r="A49" s="27" t="s">
        <v>55</v>
      </c>
      <c r="B49" s="28">
        <v>43932</v>
      </c>
      <c r="C49">
        <f t="shared" si="2"/>
        <v>4</v>
      </c>
      <c r="D49" t="s">
        <v>163</v>
      </c>
      <c r="E49" t="s">
        <v>168</v>
      </c>
      <c r="F49" t="s">
        <v>179</v>
      </c>
      <c r="G49" t="s">
        <v>196</v>
      </c>
      <c r="H49" s="27" t="s">
        <v>190</v>
      </c>
      <c r="I49">
        <v>4</v>
      </c>
      <c r="J49" s="29">
        <f>VLOOKUP(H49,'Bảng phụ'!$M$3:$N$7,2,0)</f>
        <v>4000000</v>
      </c>
      <c r="K49" s="30">
        <f t="shared" si="3"/>
        <v>14400000</v>
      </c>
    </row>
    <row r="50" spans="1:11" x14ac:dyDescent="0.25">
      <c r="A50" s="27" t="s">
        <v>56</v>
      </c>
      <c r="B50" s="28">
        <v>43937</v>
      </c>
      <c r="C50">
        <f t="shared" si="2"/>
        <v>4</v>
      </c>
      <c r="D50" t="s">
        <v>162</v>
      </c>
      <c r="E50" t="s">
        <v>167</v>
      </c>
      <c r="F50" t="s">
        <v>178</v>
      </c>
      <c r="G50" t="s">
        <v>194</v>
      </c>
      <c r="H50" s="27" t="s">
        <v>191</v>
      </c>
      <c r="I50">
        <v>4</v>
      </c>
      <c r="J50" s="29">
        <f>VLOOKUP(H50,'Bảng phụ'!$M$3:$N$7,2,0)</f>
        <v>8300000</v>
      </c>
      <c r="K50" s="30">
        <f t="shared" si="3"/>
        <v>29880000</v>
      </c>
    </row>
    <row r="51" spans="1:11" x14ac:dyDescent="0.25">
      <c r="A51" s="27" t="s">
        <v>57</v>
      </c>
      <c r="B51" s="28">
        <v>43941</v>
      </c>
      <c r="C51">
        <f t="shared" si="2"/>
        <v>4</v>
      </c>
      <c r="D51" t="s">
        <v>160</v>
      </c>
      <c r="E51" t="s">
        <v>167</v>
      </c>
      <c r="F51" t="s">
        <v>178</v>
      </c>
      <c r="G51" t="s">
        <v>195</v>
      </c>
      <c r="H51" s="27" t="s">
        <v>190</v>
      </c>
      <c r="I51">
        <v>5</v>
      </c>
      <c r="J51" s="29">
        <f>VLOOKUP(H51,'Bảng phụ'!$M$3:$N$7,2,0)</f>
        <v>4000000</v>
      </c>
      <c r="K51" s="30">
        <f t="shared" si="3"/>
        <v>18000000</v>
      </c>
    </row>
    <row r="52" spans="1:11" x14ac:dyDescent="0.25">
      <c r="A52" s="27" t="s">
        <v>58</v>
      </c>
      <c r="B52" s="28">
        <v>43945</v>
      </c>
      <c r="C52">
        <f t="shared" si="2"/>
        <v>4</v>
      </c>
      <c r="D52" t="s">
        <v>161</v>
      </c>
      <c r="E52" t="s">
        <v>170</v>
      </c>
      <c r="F52" t="s">
        <v>181</v>
      </c>
      <c r="G52" t="s">
        <v>195</v>
      </c>
      <c r="H52" s="27" t="s">
        <v>191</v>
      </c>
      <c r="I52">
        <v>4</v>
      </c>
      <c r="J52" s="29">
        <f>VLOOKUP(H52,'Bảng phụ'!$M$3:$N$7,2,0)</f>
        <v>8300000</v>
      </c>
      <c r="K52" s="30">
        <f t="shared" si="3"/>
        <v>29880000</v>
      </c>
    </row>
    <row r="53" spans="1:11" x14ac:dyDescent="0.25">
      <c r="A53" s="27" t="s">
        <v>59</v>
      </c>
      <c r="B53" s="28">
        <v>43948</v>
      </c>
      <c r="C53">
        <f t="shared" si="2"/>
        <v>4</v>
      </c>
      <c r="D53" t="s">
        <v>163</v>
      </c>
      <c r="E53" t="s">
        <v>170</v>
      </c>
      <c r="F53" t="s">
        <v>181</v>
      </c>
      <c r="G53" t="s">
        <v>196</v>
      </c>
      <c r="H53" s="27" t="s">
        <v>189</v>
      </c>
      <c r="I53">
        <v>4</v>
      </c>
      <c r="J53" s="29">
        <f>VLOOKUP(H53,'Bảng phụ'!$M$3:$N$7,2,0)</f>
        <v>9500000</v>
      </c>
      <c r="K53" s="30">
        <f t="shared" si="3"/>
        <v>34200000</v>
      </c>
    </row>
    <row r="54" spans="1:11" x14ac:dyDescent="0.25">
      <c r="A54" s="27" t="s">
        <v>60</v>
      </c>
      <c r="B54" s="28">
        <v>43950</v>
      </c>
      <c r="C54">
        <f t="shared" si="2"/>
        <v>4</v>
      </c>
      <c r="D54" t="s">
        <v>160</v>
      </c>
      <c r="E54" t="s">
        <v>171</v>
      </c>
      <c r="F54" t="s">
        <v>182</v>
      </c>
      <c r="G54" t="s">
        <v>195</v>
      </c>
      <c r="H54" s="27" t="s">
        <v>192</v>
      </c>
      <c r="I54">
        <v>3</v>
      </c>
      <c r="J54" s="29">
        <f>VLOOKUP(H54,'Bảng phụ'!$M$3:$N$7,2,0)</f>
        <v>7500000</v>
      </c>
      <c r="K54" s="30">
        <f t="shared" si="3"/>
        <v>20250000</v>
      </c>
    </row>
    <row r="55" spans="1:11" x14ac:dyDescent="0.25">
      <c r="A55" s="27" t="s">
        <v>61</v>
      </c>
      <c r="B55" s="28">
        <v>43953</v>
      </c>
      <c r="C55">
        <f t="shared" si="2"/>
        <v>5</v>
      </c>
      <c r="D55" t="s">
        <v>161</v>
      </c>
      <c r="E55" t="s">
        <v>169</v>
      </c>
      <c r="F55" t="s">
        <v>180</v>
      </c>
      <c r="G55" t="s">
        <v>194</v>
      </c>
      <c r="H55" s="27" t="s">
        <v>192</v>
      </c>
      <c r="I55">
        <v>2</v>
      </c>
      <c r="J55" s="29">
        <f>VLOOKUP(H55,'Bảng phụ'!$M$3:$N$7,2,0)</f>
        <v>7500000</v>
      </c>
      <c r="K55" s="30">
        <f t="shared" si="3"/>
        <v>13500000</v>
      </c>
    </row>
    <row r="56" spans="1:11" x14ac:dyDescent="0.25">
      <c r="A56" s="27" t="s">
        <v>62</v>
      </c>
      <c r="B56" s="28">
        <v>43957</v>
      </c>
      <c r="C56">
        <f t="shared" si="2"/>
        <v>5</v>
      </c>
      <c r="D56" t="s">
        <v>162</v>
      </c>
      <c r="E56" t="s">
        <v>171</v>
      </c>
      <c r="F56" t="s">
        <v>182</v>
      </c>
      <c r="G56" t="s">
        <v>195</v>
      </c>
      <c r="H56" s="27" t="s">
        <v>193</v>
      </c>
      <c r="I56">
        <v>4</v>
      </c>
      <c r="J56" s="29">
        <f>VLOOKUP(H56,'Bảng phụ'!$M$3:$N$7,2,0)</f>
        <v>5800000</v>
      </c>
      <c r="K56" s="30">
        <f t="shared" si="3"/>
        <v>20880000</v>
      </c>
    </row>
    <row r="57" spans="1:11" x14ac:dyDescent="0.25">
      <c r="A57" s="27" t="s">
        <v>63</v>
      </c>
      <c r="B57" s="28">
        <v>43960</v>
      </c>
      <c r="C57">
        <f t="shared" si="2"/>
        <v>5</v>
      </c>
      <c r="D57" t="s">
        <v>161</v>
      </c>
      <c r="E57" t="s">
        <v>168</v>
      </c>
      <c r="F57" t="s">
        <v>179</v>
      </c>
      <c r="G57" t="s">
        <v>195</v>
      </c>
      <c r="H57" s="27" t="s">
        <v>189</v>
      </c>
      <c r="I57">
        <v>4</v>
      </c>
      <c r="J57" s="29">
        <f>VLOOKUP(H57,'Bảng phụ'!$M$3:$N$7,2,0)</f>
        <v>9500000</v>
      </c>
      <c r="K57" s="30">
        <f t="shared" si="3"/>
        <v>34200000</v>
      </c>
    </row>
    <row r="58" spans="1:11" x14ac:dyDescent="0.25">
      <c r="A58" s="27" t="s">
        <v>64</v>
      </c>
      <c r="B58" s="28">
        <v>43961</v>
      </c>
      <c r="C58">
        <f t="shared" si="2"/>
        <v>5</v>
      </c>
      <c r="D58" t="s">
        <v>162</v>
      </c>
      <c r="E58" t="s">
        <v>171</v>
      </c>
      <c r="F58" t="s">
        <v>182</v>
      </c>
      <c r="G58" t="s">
        <v>188</v>
      </c>
      <c r="H58" s="27" t="s">
        <v>189</v>
      </c>
      <c r="I58">
        <v>4</v>
      </c>
      <c r="J58" s="29">
        <f>VLOOKUP(H58,'Bảng phụ'!$M$3:$N$7,2,0)</f>
        <v>9500000</v>
      </c>
      <c r="K58" s="30">
        <f t="shared" si="3"/>
        <v>34200000</v>
      </c>
    </row>
    <row r="59" spans="1:11" x14ac:dyDescent="0.25">
      <c r="A59" s="27" t="s">
        <v>65</v>
      </c>
      <c r="B59" s="28">
        <v>43963</v>
      </c>
      <c r="C59">
        <f t="shared" si="2"/>
        <v>5</v>
      </c>
      <c r="D59" t="s">
        <v>160</v>
      </c>
      <c r="E59" t="s">
        <v>167</v>
      </c>
      <c r="F59" t="s">
        <v>178</v>
      </c>
      <c r="G59" t="s">
        <v>194</v>
      </c>
      <c r="H59" s="27" t="s">
        <v>189</v>
      </c>
      <c r="I59">
        <v>1</v>
      </c>
      <c r="J59" s="29">
        <f>VLOOKUP(H59,'Bảng phụ'!$M$3:$N$7,2,0)</f>
        <v>9500000</v>
      </c>
      <c r="K59" s="30">
        <f t="shared" si="3"/>
        <v>8550000</v>
      </c>
    </row>
    <row r="60" spans="1:11" x14ac:dyDescent="0.25">
      <c r="A60" s="27" t="s">
        <v>66</v>
      </c>
      <c r="B60" s="28">
        <v>43967</v>
      </c>
      <c r="C60">
        <f t="shared" si="2"/>
        <v>5</v>
      </c>
      <c r="D60" t="s">
        <v>162</v>
      </c>
      <c r="E60" t="s">
        <v>169</v>
      </c>
      <c r="F60" t="s">
        <v>180</v>
      </c>
      <c r="G60" t="s">
        <v>195</v>
      </c>
      <c r="H60" s="27" t="s">
        <v>191</v>
      </c>
      <c r="I60">
        <v>2</v>
      </c>
      <c r="J60" s="29">
        <f>VLOOKUP(H60,'Bảng phụ'!$M$3:$N$7,2,0)</f>
        <v>8300000</v>
      </c>
      <c r="K60" s="30">
        <f t="shared" si="3"/>
        <v>14940000</v>
      </c>
    </row>
    <row r="61" spans="1:11" x14ac:dyDescent="0.25">
      <c r="A61" s="27" t="s">
        <v>67</v>
      </c>
      <c r="B61" s="28">
        <v>43972</v>
      </c>
      <c r="C61">
        <f t="shared" si="2"/>
        <v>5</v>
      </c>
      <c r="D61" t="s">
        <v>160</v>
      </c>
      <c r="E61" t="s">
        <v>169</v>
      </c>
      <c r="F61" t="s">
        <v>180</v>
      </c>
      <c r="G61" t="s">
        <v>195</v>
      </c>
      <c r="H61" s="27" t="s">
        <v>190</v>
      </c>
      <c r="I61">
        <v>1</v>
      </c>
      <c r="J61" s="29">
        <f>VLOOKUP(H61,'Bảng phụ'!$M$3:$N$7,2,0)</f>
        <v>4000000</v>
      </c>
      <c r="K61" s="30">
        <f t="shared" si="3"/>
        <v>3600000</v>
      </c>
    </row>
    <row r="62" spans="1:11" x14ac:dyDescent="0.25">
      <c r="A62" s="27" t="s">
        <v>68</v>
      </c>
      <c r="B62" s="28">
        <v>43977</v>
      </c>
      <c r="C62">
        <f t="shared" si="2"/>
        <v>5</v>
      </c>
      <c r="D62" t="s">
        <v>160</v>
      </c>
      <c r="E62" t="s">
        <v>167</v>
      </c>
      <c r="F62" t="s">
        <v>178</v>
      </c>
      <c r="G62" t="s">
        <v>194</v>
      </c>
      <c r="H62" s="27" t="s">
        <v>189</v>
      </c>
      <c r="I62">
        <v>3</v>
      </c>
      <c r="J62" s="29">
        <f>VLOOKUP(H62,'Bảng phụ'!$M$3:$N$7,2,0)</f>
        <v>9500000</v>
      </c>
      <c r="K62" s="30">
        <f t="shared" si="3"/>
        <v>25650000</v>
      </c>
    </row>
    <row r="63" spans="1:11" x14ac:dyDescent="0.25">
      <c r="A63" s="27" t="s">
        <v>69</v>
      </c>
      <c r="B63" s="28">
        <v>43981</v>
      </c>
      <c r="C63">
        <f t="shared" si="2"/>
        <v>5</v>
      </c>
      <c r="D63" t="s">
        <v>163</v>
      </c>
      <c r="E63" t="s">
        <v>170</v>
      </c>
      <c r="F63" t="s">
        <v>181</v>
      </c>
      <c r="G63" t="s">
        <v>194</v>
      </c>
      <c r="H63" s="27" t="s">
        <v>191</v>
      </c>
      <c r="I63">
        <v>4</v>
      </c>
      <c r="J63" s="29">
        <f>VLOOKUP(H63,'Bảng phụ'!$M$3:$N$7,2,0)</f>
        <v>8300000</v>
      </c>
      <c r="K63" s="30">
        <f t="shared" si="3"/>
        <v>29880000</v>
      </c>
    </row>
    <row r="64" spans="1:11" x14ac:dyDescent="0.25">
      <c r="A64" s="27" t="s">
        <v>70</v>
      </c>
      <c r="B64" s="28">
        <v>43982</v>
      </c>
      <c r="C64">
        <f t="shared" si="2"/>
        <v>5</v>
      </c>
      <c r="D64" t="s">
        <v>161</v>
      </c>
      <c r="E64" t="s">
        <v>170</v>
      </c>
      <c r="F64" t="s">
        <v>181</v>
      </c>
      <c r="G64" t="s">
        <v>195</v>
      </c>
      <c r="H64" s="27" t="s">
        <v>191</v>
      </c>
      <c r="I64">
        <v>2</v>
      </c>
      <c r="J64" s="29">
        <f>VLOOKUP(H64,'Bảng phụ'!$M$3:$N$7,2,0)</f>
        <v>8300000</v>
      </c>
      <c r="K64" s="30">
        <f t="shared" si="3"/>
        <v>14940000</v>
      </c>
    </row>
    <row r="65" spans="1:11" x14ac:dyDescent="0.25">
      <c r="A65" s="27" t="s">
        <v>71</v>
      </c>
      <c r="B65" s="28">
        <v>43995</v>
      </c>
      <c r="C65">
        <f t="shared" si="2"/>
        <v>6</v>
      </c>
      <c r="D65" t="s">
        <v>162</v>
      </c>
      <c r="E65" t="s">
        <v>167</v>
      </c>
      <c r="F65" t="s">
        <v>178</v>
      </c>
      <c r="G65" t="s">
        <v>188</v>
      </c>
      <c r="H65" s="27" t="s">
        <v>193</v>
      </c>
      <c r="I65">
        <v>1</v>
      </c>
      <c r="J65" s="29">
        <f>VLOOKUP(H65,'Bảng phụ'!$M$3:$N$7,2,0)</f>
        <v>5800000</v>
      </c>
      <c r="K65" s="30">
        <f t="shared" si="3"/>
        <v>5220000</v>
      </c>
    </row>
    <row r="66" spans="1:11" x14ac:dyDescent="0.25">
      <c r="A66" s="27" t="s">
        <v>72</v>
      </c>
      <c r="B66" s="28">
        <v>43995</v>
      </c>
      <c r="C66">
        <f t="shared" si="2"/>
        <v>6</v>
      </c>
      <c r="D66" t="s">
        <v>160</v>
      </c>
      <c r="E66" t="s">
        <v>170</v>
      </c>
      <c r="F66" t="s">
        <v>181</v>
      </c>
      <c r="G66" t="s">
        <v>194</v>
      </c>
      <c r="H66" s="27" t="s">
        <v>192</v>
      </c>
      <c r="I66">
        <v>5</v>
      </c>
      <c r="J66" s="29">
        <f>VLOOKUP(H66,'Bảng phụ'!$M$3:$N$7,2,0)</f>
        <v>7500000</v>
      </c>
      <c r="K66" s="30">
        <f t="shared" si="3"/>
        <v>33750000</v>
      </c>
    </row>
    <row r="67" spans="1:11" x14ac:dyDescent="0.25">
      <c r="A67" s="27" t="s">
        <v>73</v>
      </c>
      <c r="B67" s="28">
        <v>43997</v>
      </c>
      <c r="C67">
        <f t="shared" si="2"/>
        <v>6</v>
      </c>
      <c r="D67" t="s">
        <v>161</v>
      </c>
      <c r="E67" t="s">
        <v>170</v>
      </c>
      <c r="F67" t="s">
        <v>181</v>
      </c>
      <c r="G67" t="s">
        <v>188</v>
      </c>
      <c r="H67" s="27" t="s">
        <v>189</v>
      </c>
      <c r="I67">
        <v>3</v>
      </c>
      <c r="J67" s="29">
        <f>VLOOKUP(H67,'Bảng phụ'!$M$3:$N$7,2,0)</f>
        <v>9500000</v>
      </c>
      <c r="K67" s="30">
        <f t="shared" si="3"/>
        <v>25650000</v>
      </c>
    </row>
    <row r="68" spans="1:11" x14ac:dyDescent="0.25">
      <c r="A68" s="27" t="s">
        <v>74</v>
      </c>
      <c r="B68" s="28">
        <v>43998</v>
      </c>
      <c r="C68">
        <f t="shared" ref="C68:C99" si="4">MONTH(B68)</f>
        <v>6</v>
      </c>
      <c r="D68" t="s">
        <v>160</v>
      </c>
      <c r="E68" t="s">
        <v>169</v>
      </c>
      <c r="F68" t="s">
        <v>180</v>
      </c>
      <c r="G68" t="s">
        <v>188</v>
      </c>
      <c r="H68" s="27" t="s">
        <v>189</v>
      </c>
      <c r="I68">
        <v>2</v>
      </c>
      <c r="J68" s="29">
        <f>VLOOKUP(H68,'Bảng phụ'!$M$3:$N$7,2,0)</f>
        <v>9500000</v>
      </c>
      <c r="K68" s="30">
        <f t="shared" ref="K68:K99" si="5">J68*I68-(J68*I68*$K$2)</f>
        <v>17100000</v>
      </c>
    </row>
    <row r="69" spans="1:11" x14ac:dyDescent="0.25">
      <c r="A69" s="27" t="s">
        <v>75</v>
      </c>
      <c r="B69" s="28">
        <v>44001</v>
      </c>
      <c r="C69">
        <f t="shared" si="4"/>
        <v>6</v>
      </c>
      <c r="D69" t="s">
        <v>163</v>
      </c>
      <c r="E69" t="s">
        <v>169</v>
      </c>
      <c r="F69" t="s">
        <v>180</v>
      </c>
      <c r="G69" t="s">
        <v>196</v>
      </c>
      <c r="H69" s="27" t="s">
        <v>192</v>
      </c>
      <c r="I69">
        <v>4</v>
      </c>
      <c r="J69" s="29">
        <f>VLOOKUP(H69,'Bảng phụ'!$M$3:$N$7,2,0)</f>
        <v>7500000</v>
      </c>
      <c r="K69" s="30">
        <f t="shared" si="5"/>
        <v>27000000</v>
      </c>
    </row>
    <row r="70" spans="1:11" x14ac:dyDescent="0.25">
      <c r="A70" s="27" t="s">
        <v>76</v>
      </c>
      <c r="B70" s="28">
        <v>44004</v>
      </c>
      <c r="C70">
        <f t="shared" si="4"/>
        <v>6</v>
      </c>
      <c r="D70" t="s">
        <v>161</v>
      </c>
      <c r="E70" t="s">
        <v>171</v>
      </c>
      <c r="F70" t="s">
        <v>182</v>
      </c>
      <c r="G70" t="s">
        <v>195</v>
      </c>
      <c r="H70" s="27" t="s">
        <v>192</v>
      </c>
      <c r="I70">
        <v>1</v>
      </c>
      <c r="J70" s="29">
        <f>VLOOKUP(H70,'Bảng phụ'!$M$3:$N$7,2,0)</f>
        <v>7500000</v>
      </c>
      <c r="K70" s="30">
        <f t="shared" si="5"/>
        <v>6750000</v>
      </c>
    </row>
    <row r="71" spans="1:11" x14ac:dyDescent="0.25">
      <c r="A71" s="27" t="s">
        <v>77</v>
      </c>
      <c r="B71" s="28">
        <v>44008</v>
      </c>
      <c r="C71">
        <f t="shared" si="4"/>
        <v>6</v>
      </c>
      <c r="D71" t="s">
        <v>162</v>
      </c>
      <c r="E71" t="s">
        <v>169</v>
      </c>
      <c r="F71" t="s">
        <v>180</v>
      </c>
      <c r="G71" t="s">
        <v>188</v>
      </c>
      <c r="H71" s="27" t="s">
        <v>189</v>
      </c>
      <c r="I71">
        <v>4</v>
      </c>
      <c r="J71" s="29">
        <f>VLOOKUP(H71,'Bảng phụ'!$M$3:$N$7,2,0)</f>
        <v>9500000</v>
      </c>
      <c r="K71" s="30">
        <f t="shared" si="5"/>
        <v>34200000</v>
      </c>
    </row>
    <row r="72" spans="1:11" x14ac:dyDescent="0.25">
      <c r="A72" s="27" t="s">
        <v>78</v>
      </c>
      <c r="B72" s="28">
        <v>44008</v>
      </c>
      <c r="C72">
        <f t="shared" si="4"/>
        <v>6</v>
      </c>
      <c r="D72" t="s">
        <v>160</v>
      </c>
      <c r="E72" t="s">
        <v>170</v>
      </c>
      <c r="F72" t="s">
        <v>181</v>
      </c>
      <c r="G72" t="s">
        <v>188</v>
      </c>
      <c r="H72" s="27" t="s">
        <v>191</v>
      </c>
      <c r="I72">
        <v>5</v>
      </c>
      <c r="J72" s="29">
        <f>VLOOKUP(H72,'Bảng phụ'!$M$3:$N$7,2,0)</f>
        <v>8300000</v>
      </c>
      <c r="K72" s="30">
        <f t="shared" si="5"/>
        <v>37350000</v>
      </c>
    </row>
    <row r="73" spans="1:11" x14ac:dyDescent="0.25">
      <c r="A73" s="27" t="s">
        <v>79</v>
      </c>
      <c r="B73" s="28">
        <v>44009</v>
      </c>
      <c r="C73">
        <f t="shared" si="4"/>
        <v>6</v>
      </c>
      <c r="D73" t="s">
        <v>161</v>
      </c>
      <c r="E73" t="s">
        <v>171</v>
      </c>
      <c r="F73" t="s">
        <v>182</v>
      </c>
      <c r="G73" t="s">
        <v>196</v>
      </c>
      <c r="H73" s="27" t="s">
        <v>191</v>
      </c>
      <c r="I73">
        <v>3</v>
      </c>
      <c r="J73" s="29">
        <f>VLOOKUP(H73,'Bảng phụ'!$M$3:$N$7,2,0)</f>
        <v>8300000</v>
      </c>
      <c r="K73" s="30">
        <f t="shared" si="5"/>
        <v>22410000</v>
      </c>
    </row>
    <row r="74" spans="1:11" x14ac:dyDescent="0.25">
      <c r="A74" s="27" t="s">
        <v>80</v>
      </c>
      <c r="B74" s="28">
        <v>44009</v>
      </c>
      <c r="C74">
        <f t="shared" si="4"/>
        <v>6</v>
      </c>
      <c r="D74" t="s">
        <v>161</v>
      </c>
      <c r="E74" t="s">
        <v>171</v>
      </c>
      <c r="F74" t="s">
        <v>182</v>
      </c>
      <c r="G74" t="s">
        <v>195</v>
      </c>
      <c r="H74" s="27" t="s">
        <v>192</v>
      </c>
      <c r="I74">
        <v>4</v>
      </c>
      <c r="J74" s="29">
        <f>VLOOKUP(H74,'Bảng phụ'!$M$3:$N$7,2,0)</f>
        <v>7500000</v>
      </c>
      <c r="K74" s="30">
        <f t="shared" si="5"/>
        <v>27000000</v>
      </c>
    </row>
    <row r="75" spans="1:11" x14ac:dyDescent="0.25">
      <c r="A75" s="27" t="s">
        <v>81</v>
      </c>
      <c r="B75" s="28">
        <v>44010</v>
      </c>
      <c r="C75">
        <f t="shared" si="4"/>
        <v>6</v>
      </c>
      <c r="D75" t="s">
        <v>160</v>
      </c>
      <c r="E75" t="s">
        <v>167</v>
      </c>
      <c r="F75" t="s">
        <v>178</v>
      </c>
      <c r="G75" t="s">
        <v>196</v>
      </c>
      <c r="H75" s="27" t="s">
        <v>193</v>
      </c>
      <c r="I75">
        <v>5</v>
      </c>
      <c r="J75" s="29">
        <f>VLOOKUP(H75,'Bảng phụ'!$M$3:$N$7,2,0)</f>
        <v>5800000</v>
      </c>
      <c r="K75" s="30">
        <f t="shared" si="5"/>
        <v>26100000</v>
      </c>
    </row>
    <row r="76" spans="1:11" x14ac:dyDescent="0.25">
      <c r="A76" s="27" t="s">
        <v>82</v>
      </c>
      <c r="B76" s="28">
        <v>44011</v>
      </c>
      <c r="C76">
        <f t="shared" si="4"/>
        <v>6</v>
      </c>
      <c r="D76" t="s">
        <v>162</v>
      </c>
      <c r="E76" t="s">
        <v>170</v>
      </c>
      <c r="F76" t="s">
        <v>181</v>
      </c>
      <c r="G76" t="s">
        <v>188</v>
      </c>
      <c r="H76" s="27" t="s">
        <v>191</v>
      </c>
      <c r="I76">
        <v>2</v>
      </c>
      <c r="J76" s="29">
        <f>VLOOKUP(H76,'Bảng phụ'!$M$3:$N$7,2,0)</f>
        <v>8300000</v>
      </c>
      <c r="K76" s="30">
        <f t="shared" si="5"/>
        <v>14940000</v>
      </c>
    </row>
    <row r="77" spans="1:11" x14ac:dyDescent="0.25">
      <c r="A77" s="27" t="s">
        <v>83</v>
      </c>
      <c r="B77" s="28">
        <v>44012</v>
      </c>
      <c r="C77">
        <f t="shared" si="4"/>
        <v>6</v>
      </c>
      <c r="D77" t="s">
        <v>161</v>
      </c>
      <c r="E77" t="s">
        <v>169</v>
      </c>
      <c r="F77" t="s">
        <v>180</v>
      </c>
      <c r="G77" t="s">
        <v>195</v>
      </c>
      <c r="H77" s="27" t="s">
        <v>190</v>
      </c>
      <c r="I77">
        <v>4</v>
      </c>
      <c r="J77" s="29">
        <f>VLOOKUP(H77,'Bảng phụ'!$M$3:$N$7,2,0)</f>
        <v>4000000</v>
      </c>
      <c r="K77" s="30">
        <f t="shared" si="5"/>
        <v>14400000</v>
      </c>
    </row>
    <row r="78" spans="1:11" x14ac:dyDescent="0.25">
      <c r="A78" s="27" t="s">
        <v>84</v>
      </c>
      <c r="B78" s="28">
        <v>44014</v>
      </c>
      <c r="C78">
        <f t="shared" si="4"/>
        <v>7</v>
      </c>
      <c r="D78" t="s">
        <v>163</v>
      </c>
      <c r="E78" t="s">
        <v>171</v>
      </c>
      <c r="F78" t="s">
        <v>182</v>
      </c>
      <c r="G78" t="s">
        <v>188</v>
      </c>
      <c r="H78" s="27" t="s">
        <v>193</v>
      </c>
      <c r="I78">
        <v>1</v>
      </c>
      <c r="J78" s="29">
        <f>VLOOKUP(H78,'Bảng phụ'!$M$3:$N$7,2,0)</f>
        <v>5800000</v>
      </c>
      <c r="K78" s="30">
        <f t="shared" si="5"/>
        <v>5220000</v>
      </c>
    </row>
    <row r="79" spans="1:11" x14ac:dyDescent="0.25">
      <c r="A79" s="27" t="s">
        <v>85</v>
      </c>
      <c r="B79" s="28">
        <v>44014</v>
      </c>
      <c r="C79">
        <f t="shared" si="4"/>
        <v>7</v>
      </c>
      <c r="D79" t="s">
        <v>160</v>
      </c>
      <c r="E79" t="s">
        <v>170</v>
      </c>
      <c r="F79" t="s">
        <v>181</v>
      </c>
      <c r="G79" t="s">
        <v>195</v>
      </c>
      <c r="H79" s="27" t="s">
        <v>191</v>
      </c>
      <c r="I79">
        <v>4</v>
      </c>
      <c r="J79" s="29">
        <f>VLOOKUP(H79,'Bảng phụ'!$M$3:$N$7,2,0)</f>
        <v>8300000</v>
      </c>
      <c r="K79" s="30">
        <f t="shared" si="5"/>
        <v>29880000</v>
      </c>
    </row>
    <row r="80" spans="1:11" x14ac:dyDescent="0.25">
      <c r="A80" s="27" t="s">
        <v>86</v>
      </c>
      <c r="B80" s="28">
        <v>44018</v>
      </c>
      <c r="C80">
        <f t="shared" si="4"/>
        <v>7</v>
      </c>
      <c r="D80" t="s">
        <v>163</v>
      </c>
      <c r="E80" t="s">
        <v>168</v>
      </c>
      <c r="F80" t="s">
        <v>179</v>
      </c>
      <c r="G80" t="s">
        <v>195</v>
      </c>
      <c r="H80" s="27" t="s">
        <v>189</v>
      </c>
      <c r="I80">
        <v>1</v>
      </c>
      <c r="J80" s="29">
        <f>VLOOKUP(H80,'Bảng phụ'!$M$3:$N$7,2,0)</f>
        <v>9500000</v>
      </c>
      <c r="K80" s="30">
        <f t="shared" si="5"/>
        <v>8550000</v>
      </c>
    </row>
    <row r="81" spans="1:11" x14ac:dyDescent="0.25">
      <c r="A81" s="27" t="s">
        <v>87</v>
      </c>
      <c r="B81" s="28">
        <v>44021</v>
      </c>
      <c r="C81">
        <f t="shared" si="4"/>
        <v>7</v>
      </c>
      <c r="D81" t="s">
        <v>161</v>
      </c>
      <c r="E81" t="s">
        <v>169</v>
      </c>
      <c r="F81" t="s">
        <v>180</v>
      </c>
      <c r="G81" t="s">
        <v>194</v>
      </c>
      <c r="H81" s="27" t="s">
        <v>189</v>
      </c>
      <c r="I81">
        <v>5</v>
      </c>
      <c r="J81" s="29">
        <f>VLOOKUP(H81,'Bảng phụ'!$M$3:$N$7,2,0)</f>
        <v>9500000</v>
      </c>
      <c r="K81" s="30">
        <f t="shared" si="5"/>
        <v>42750000</v>
      </c>
    </row>
    <row r="82" spans="1:11" x14ac:dyDescent="0.25">
      <c r="A82" s="27" t="s">
        <v>88</v>
      </c>
      <c r="B82" s="28">
        <v>44024</v>
      </c>
      <c r="C82">
        <f t="shared" si="4"/>
        <v>7</v>
      </c>
      <c r="D82" t="s">
        <v>163</v>
      </c>
      <c r="E82" t="s">
        <v>169</v>
      </c>
      <c r="F82" t="s">
        <v>180</v>
      </c>
      <c r="G82" t="s">
        <v>188</v>
      </c>
      <c r="H82" s="27" t="s">
        <v>193</v>
      </c>
      <c r="I82">
        <v>1</v>
      </c>
      <c r="J82" s="29">
        <f>VLOOKUP(H82,'Bảng phụ'!$M$3:$N$7,2,0)</f>
        <v>5800000</v>
      </c>
      <c r="K82" s="30">
        <f t="shared" si="5"/>
        <v>5220000</v>
      </c>
    </row>
    <row r="83" spans="1:11" x14ac:dyDescent="0.25">
      <c r="A83" s="27" t="s">
        <v>89</v>
      </c>
      <c r="B83" s="28">
        <v>44025</v>
      </c>
      <c r="C83">
        <f t="shared" si="4"/>
        <v>7</v>
      </c>
      <c r="D83" t="s">
        <v>163</v>
      </c>
      <c r="E83" t="s">
        <v>171</v>
      </c>
      <c r="F83" t="s">
        <v>182</v>
      </c>
      <c r="G83" t="s">
        <v>195</v>
      </c>
      <c r="H83" s="27" t="s">
        <v>190</v>
      </c>
      <c r="I83">
        <v>4</v>
      </c>
      <c r="J83" s="29">
        <f>VLOOKUP(H83,'Bảng phụ'!$M$3:$N$7,2,0)</f>
        <v>4000000</v>
      </c>
      <c r="K83" s="30">
        <f t="shared" si="5"/>
        <v>14400000</v>
      </c>
    </row>
    <row r="84" spans="1:11" x14ac:dyDescent="0.25">
      <c r="A84" s="27" t="s">
        <v>90</v>
      </c>
      <c r="B84" s="28">
        <v>44029</v>
      </c>
      <c r="C84">
        <f t="shared" si="4"/>
        <v>7</v>
      </c>
      <c r="D84" t="s">
        <v>161</v>
      </c>
      <c r="E84" t="s">
        <v>170</v>
      </c>
      <c r="F84" t="s">
        <v>181</v>
      </c>
      <c r="G84" t="s">
        <v>195</v>
      </c>
      <c r="H84" s="27" t="s">
        <v>190</v>
      </c>
      <c r="I84">
        <v>5</v>
      </c>
      <c r="J84" s="29">
        <f>VLOOKUP(H84,'Bảng phụ'!$M$3:$N$7,2,0)</f>
        <v>4000000</v>
      </c>
      <c r="K84" s="30">
        <f t="shared" si="5"/>
        <v>18000000</v>
      </c>
    </row>
    <row r="85" spans="1:11" x14ac:dyDescent="0.25">
      <c r="A85" s="27" t="s">
        <v>91</v>
      </c>
      <c r="B85" s="28">
        <v>44032</v>
      </c>
      <c r="C85">
        <f t="shared" si="4"/>
        <v>7</v>
      </c>
      <c r="D85" t="s">
        <v>161</v>
      </c>
      <c r="E85" t="s">
        <v>168</v>
      </c>
      <c r="F85" t="s">
        <v>179</v>
      </c>
      <c r="G85" t="s">
        <v>196</v>
      </c>
      <c r="H85" s="27" t="s">
        <v>192</v>
      </c>
      <c r="I85">
        <v>5</v>
      </c>
      <c r="J85" s="29">
        <f>VLOOKUP(H85,'Bảng phụ'!$M$3:$N$7,2,0)</f>
        <v>7500000</v>
      </c>
      <c r="K85" s="30">
        <f t="shared" si="5"/>
        <v>33750000</v>
      </c>
    </row>
    <row r="86" spans="1:11" x14ac:dyDescent="0.25">
      <c r="A86" s="27" t="s">
        <v>92</v>
      </c>
      <c r="B86" s="28">
        <v>44032</v>
      </c>
      <c r="C86">
        <f t="shared" si="4"/>
        <v>7</v>
      </c>
      <c r="D86" t="s">
        <v>161</v>
      </c>
      <c r="E86" t="s">
        <v>170</v>
      </c>
      <c r="F86" t="s">
        <v>181</v>
      </c>
      <c r="G86" t="s">
        <v>195</v>
      </c>
      <c r="H86" s="27" t="s">
        <v>192</v>
      </c>
      <c r="I86">
        <v>3</v>
      </c>
      <c r="J86" s="29">
        <f>VLOOKUP(H86,'Bảng phụ'!$M$3:$N$7,2,0)</f>
        <v>7500000</v>
      </c>
      <c r="K86" s="30">
        <f t="shared" si="5"/>
        <v>20250000</v>
      </c>
    </row>
    <row r="87" spans="1:11" x14ac:dyDescent="0.25">
      <c r="A87" s="27" t="s">
        <v>93</v>
      </c>
      <c r="B87" s="28">
        <v>44037</v>
      </c>
      <c r="C87">
        <f t="shared" si="4"/>
        <v>7</v>
      </c>
      <c r="D87" t="s">
        <v>162</v>
      </c>
      <c r="E87" t="s">
        <v>171</v>
      </c>
      <c r="F87" t="s">
        <v>182</v>
      </c>
      <c r="G87" t="s">
        <v>196</v>
      </c>
      <c r="H87" s="27" t="s">
        <v>191</v>
      </c>
      <c r="I87">
        <v>5</v>
      </c>
      <c r="J87" s="29">
        <f>VLOOKUP(H87,'Bảng phụ'!$M$3:$N$7,2,0)</f>
        <v>8300000</v>
      </c>
      <c r="K87" s="30">
        <f t="shared" si="5"/>
        <v>37350000</v>
      </c>
    </row>
    <row r="88" spans="1:11" x14ac:dyDescent="0.25">
      <c r="A88" s="27" t="s">
        <v>94</v>
      </c>
      <c r="B88" s="28">
        <v>44039</v>
      </c>
      <c r="C88">
        <f t="shared" si="4"/>
        <v>7</v>
      </c>
      <c r="D88" t="s">
        <v>162</v>
      </c>
      <c r="E88" t="s">
        <v>170</v>
      </c>
      <c r="F88" t="s">
        <v>181</v>
      </c>
      <c r="G88" t="s">
        <v>188</v>
      </c>
      <c r="H88" s="27" t="s">
        <v>192</v>
      </c>
      <c r="I88">
        <v>1</v>
      </c>
      <c r="J88" s="29">
        <f>VLOOKUP(H88,'Bảng phụ'!$M$3:$N$7,2,0)</f>
        <v>7500000</v>
      </c>
      <c r="K88" s="30">
        <f t="shared" si="5"/>
        <v>6750000</v>
      </c>
    </row>
    <row r="89" spans="1:11" x14ac:dyDescent="0.25">
      <c r="A89" s="27" t="s">
        <v>95</v>
      </c>
      <c r="B89" s="28">
        <v>44039</v>
      </c>
      <c r="C89">
        <f t="shared" si="4"/>
        <v>7</v>
      </c>
      <c r="D89" t="s">
        <v>162</v>
      </c>
      <c r="E89" t="s">
        <v>168</v>
      </c>
      <c r="F89" t="s">
        <v>179</v>
      </c>
      <c r="G89" t="s">
        <v>194</v>
      </c>
      <c r="H89" s="27" t="s">
        <v>193</v>
      </c>
      <c r="I89">
        <v>2</v>
      </c>
      <c r="J89" s="29">
        <f>VLOOKUP(H89,'Bảng phụ'!$M$3:$N$7,2,0)</f>
        <v>5800000</v>
      </c>
      <c r="K89" s="30">
        <f t="shared" si="5"/>
        <v>10440000</v>
      </c>
    </row>
    <row r="90" spans="1:11" x14ac:dyDescent="0.25">
      <c r="A90" s="27" t="s">
        <v>96</v>
      </c>
      <c r="B90" s="28">
        <v>44039</v>
      </c>
      <c r="C90">
        <f t="shared" si="4"/>
        <v>7</v>
      </c>
      <c r="D90" t="s">
        <v>163</v>
      </c>
      <c r="E90" t="s">
        <v>169</v>
      </c>
      <c r="F90" t="s">
        <v>180</v>
      </c>
      <c r="G90" t="s">
        <v>196</v>
      </c>
      <c r="H90" s="27" t="s">
        <v>191</v>
      </c>
      <c r="I90">
        <v>5</v>
      </c>
      <c r="J90" s="29">
        <f>VLOOKUP(H90,'Bảng phụ'!$M$3:$N$7,2,0)</f>
        <v>8300000</v>
      </c>
      <c r="K90" s="30">
        <f t="shared" si="5"/>
        <v>37350000</v>
      </c>
    </row>
    <row r="91" spans="1:11" x14ac:dyDescent="0.25">
      <c r="A91" s="27" t="s">
        <v>97</v>
      </c>
      <c r="B91" s="28">
        <v>44043</v>
      </c>
      <c r="C91">
        <f t="shared" si="4"/>
        <v>7</v>
      </c>
      <c r="D91" t="s">
        <v>162</v>
      </c>
      <c r="E91" t="s">
        <v>170</v>
      </c>
      <c r="F91" t="s">
        <v>181</v>
      </c>
      <c r="G91" t="s">
        <v>196</v>
      </c>
      <c r="H91" s="27" t="s">
        <v>193</v>
      </c>
      <c r="I91">
        <v>2</v>
      </c>
      <c r="J91" s="29">
        <f>VLOOKUP(H91,'Bảng phụ'!$M$3:$N$7,2,0)</f>
        <v>5800000</v>
      </c>
      <c r="K91" s="30">
        <f t="shared" si="5"/>
        <v>10440000</v>
      </c>
    </row>
    <row r="92" spans="1:11" x14ac:dyDescent="0.25">
      <c r="A92" s="27" t="s">
        <v>98</v>
      </c>
      <c r="B92" s="28">
        <v>44047</v>
      </c>
      <c r="C92">
        <f t="shared" si="4"/>
        <v>8</v>
      </c>
      <c r="D92" t="s">
        <v>161</v>
      </c>
      <c r="E92" t="s">
        <v>171</v>
      </c>
      <c r="F92" t="s">
        <v>182</v>
      </c>
      <c r="G92" t="s">
        <v>195</v>
      </c>
      <c r="H92" s="27" t="s">
        <v>192</v>
      </c>
      <c r="I92">
        <v>4</v>
      </c>
      <c r="J92" s="29">
        <f>VLOOKUP(H92,'Bảng phụ'!$M$3:$N$7,2,0)</f>
        <v>7500000</v>
      </c>
      <c r="K92" s="30">
        <f t="shared" si="5"/>
        <v>27000000</v>
      </c>
    </row>
    <row r="93" spans="1:11" x14ac:dyDescent="0.25">
      <c r="A93" s="27" t="s">
        <v>99</v>
      </c>
      <c r="B93" s="28">
        <v>44049</v>
      </c>
      <c r="C93">
        <f t="shared" si="4"/>
        <v>8</v>
      </c>
      <c r="D93" t="s">
        <v>163</v>
      </c>
      <c r="E93" t="s">
        <v>171</v>
      </c>
      <c r="F93" t="s">
        <v>182</v>
      </c>
      <c r="G93" t="s">
        <v>195</v>
      </c>
      <c r="H93" s="27" t="s">
        <v>190</v>
      </c>
      <c r="I93">
        <v>1</v>
      </c>
      <c r="J93" s="29">
        <f>VLOOKUP(H93,'Bảng phụ'!$M$3:$N$7,2,0)</f>
        <v>4000000</v>
      </c>
      <c r="K93" s="30">
        <f t="shared" si="5"/>
        <v>3600000</v>
      </c>
    </row>
    <row r="94" spans="1:11" x14ac:dyDescent="0.25">
      <c r="A94" s="27" t="s">
        <v>100</v>
      </c>
      <c r="B94" s="28">
        <v>44056</v>
      </c>
      <c r="C94">
        <f t="shared" si="4"/>
        <v>8</v>
      </c>
      <c r="D94" t="s">
        <v>163</v>
      </c>
      <c r="E94" t="s">
        <v>171</v>
      </c>
      <c r="F94" t="s">
        <v>182</v>
      </c>
      <c r="G94" t="s">
        <v>194</v>
      </c>
      <c r="H94" s="27" t="s">
        <v>190</v>
      </c>
      <c r="I94">
        <v>3</v>
      </c>
      <c r="J94" s="29">
        <f>VLOOKUP(H94,'Bảng phụ'!$M$3:$N$7,2,0)</f>
        <v>4000000</v>
      </c>
      <c r="K94" s="30">
        <f t="shared" si="5"/>
        <v>10800000</v>
      </c>
    </row>
    <row r="95" spans="1:11" x14ac:dyDescent="0.25">
      <c r="A95" s="27" t="s">
        <v>101</v>
      </c>
      <c r="B95" s="28">
        <v>44059</v>
      </c>
      <c r="C95">
        <f t="shared" si="4"/>
        <v>8</v>
      </c>
      <c r="D95" t="s">
        <v>162</v>
      </c>
      <c r="E95" t="s">
        <v>167</v>
      </c>
      <c r="F95" t="s">
        <v>178</v>
      </c>
      <c r="G95" t="s">
        <v>195</v>
      </c>
      <c r="H95" s="27" t="s">
        <v>189</v>
      </c>
      <c r="I95">
        <v>2</v>
      </c>
      <c r="J95" s="29">
        <f>VLOOKUP(H95,'Bảng phụ'!$M$3:$N$7,2,0)</f>
        <v>9500000</v>
      </c>
      <c r="K95" s="30">
        <f t="shared" si="5"/>
        <v>17100000</v>
      </c>
    </row>
    <row r="96" spans="1:11" x14ac:dyDescent="0.25">
      <c r="A96" s="27" t="s">
        <v>102</v>
      </c>
      <c r="B96" s="28">
        <v>44062</v>
      </c>
      <c r="C96">
        <f t="shared" si="4"/>
        <v>8</v>
      </c>
      <c r="D96" t="s">
        <v>160</v>
      </c>
      <c r="E96" t="s">
        <v>170</v>
      </c>
      <c r="F96" t="s">
        <v>181</v>
      </c>
      <c r="G96" t="s">
        <v>194</v>
      </c>
      <c r="H96" s="27" t="s">
        <v>190</v>
      </c>
      <c r="I96">
        <v>3</v>
      </c>
      <c r="J96" s="29">
        <f>VLOOKUP(H96,'Bảng phụ'!$M$3:$N$7,2,0)</f>
        <v>4000000</v>
      </c>
      <c r="K96" s="30">
        <f t="shared" si="5"/>
        <v>10800000</v>
      </c>
    </row>
    <row r="97" spans="1:11" x14ac:dyDescent="0.25">
      <c r="A97" s="27" t="s">
        <v>103</v>
      </c>
      <c r="B97" s="28">
        <v>44063</v>
      </c>
      <c r="C97">
        <f t="shared" si="4"/>
        <v>8</v>
      </c>
      <c r="D97" t="s">
        <v>162</v>
      </c>
      <c r="E97" t="s">
        <v>169</v>
      </c>
      <c r="F97" t="s">
        <v>180</v>
      </c>
      <c r="G97" t="s">
        <v>188</v>
      </c>
      <c r="H97" s="27" t="s">
        <v>189</v>
      </c>
      <c r="I97">
        <v>3</v>
      </c>
      <c r="J97" s="29">
        <f>VLOOKUP(H97,'Bảng phụ'!$M$3:$N$7,2,0)</f>
        <v>9500000</v>
      </c>
      <c r="K97" s="30">
        <f t="shared" si="5"/>
        <v>25650000</v>
      </c>
    </row>
    <row r="98" spans="1:11" x14ac:dyDescent="0.25">
      <c r="A98" s="27" t="s">
        <v>104</v>
      </c>
      <c r="B98" s="28">
        <v>44065</v>
      </c>
      <c r="C98">
        <f t="shared" si="4"/>
        <v>8</v>
      </c>
      <c r="D98" t="s">
        <v>161</v>
      </c>
      <c r="E98" t="s">
        <v>169</v>
      </c>
      <c r="F98" t="s">
        <v>180</v>
      </c>
      <c r="G98" t="s">
        <v>194</v>
      </c>
      <c r="H98" s="27" t="s">
        <v>192</v>
      </c>
      <c r="I98">
        <v>4</v>
      </c>
      <c r="J98" s="29">
        <f>VLOOKUP(H98,'Bảng phụ'!$M$3:$N$7,2,0)</f>
        <v>7500000</v>
      </c>
      <c r="K98" s="30">
        <f t="shared" si="5"/>
        <v>27000000</v>
      </c>
    </row>
    <row r="99" spans="1:11" x14ac:dyDescent="0.25">
      <c r="A99" s="27" t="s">
        <v>105</v>
      </c>
      <c r="B99" s="28">
        <v>44073</v>
      </c>
      <c r="C99">
        <f t="shared" si="4"/>
        <v>8</v>
      </c>
      <c r="D99" t="s">
        <v>160</v>
      </c>
      <c r="E99" t="s">
        <v>169</v>
      </c>
      <c r="F99" t="s">
        <v>180</v>
      </c>
      <c r="G99" t="s">
        <v>195</v>
      </c>
      <c r="H99" s="27" t="s">
        <v>193</v>
      </c>
      <c r="I99">
        <v>2</v>
      </c>
      <c r="J99" s="29">
        <f>VLOOKUP(H99,'Bảng phụ'!$M$3:$N$7,2,0)</f>
        <v>5800000</v>
      </c>
      <c r="K99" s="30">
        <f t="shared" si="5"/>
        <v>10440000</v>
      </c>
    </row>
    <row r="100" spans="1:11" x14ac:dyDescent="0.25">
      <c r="A100" s="27" t="s">
        <v>106</v>
      </c>
      <c r="B100" s="28">
        <v>44075</v>
      </c>
      <c r="C100">
        <f t="shared" ref="C100:C131" si="6">MONTH(B100)</f>
        <v>9</v>
      </c>
      <c r="D100" t="s">
        <v>160</v>
      </c>
      <c r="E100" t="s">
        <v>167</v>
      </c>
      <c r="F100" t="s">
        <v>178</v>
      </c>
      <c r="G100" t="s">
        <v>196</v>
      </c>
      <c r="H100" s="27" t="s">
        <v>190</v>
      </c>
      <c r="I100">
        <v>4</v>
      </c>
      <c r="J100" s="29">
        <f>VLOOKUP(H100,'Bảng phụ'!$M$3:$N$7,2,0)</f>
        <v>4000000</v>
      </c>
      <c r="K100" s="30">
        <f t="shared" ref="K100:K131" si="7">J100*I100-(J100*I100*$K$2)</f>
        <v>14400000</v>
      </c>
    </row>
    <row r="101" spans="1:11" x14ac:dyDescent="0.25">
      <c r="A101" s="27" t="s">
        <v>107</v>
      </c>
      <c r="B101" s="28">
        <v>44075</v>
      </c>
      <c r="C101">
        <f t="shared" si="6"/>
        <v>9</v>
      </c>
      <c r="D101" t="s">
        <v>160</v>
      </c>
      <c r="E101" t="s">
        <v>169</v>
      </c>
      <c r="F101" t="s">
        <v>180</v>
      </c>
      <c r="G101" t="s">
        <v>196</v>
      </c>
      <c r="H101" s="27" t="s">
        <v>193</v>
      </c>
      <c r="I101">
        <v>5</v>
      </c>
      <c r="J101" s="29">
        <f>VLOOKUP(H101,'Bảng phụ'!$M$3:$N$7,2,0)</f>
        <v>5800000</v>
      </c>
      <c r="K101" s="30">
        <f t="shared" si="7"/>
        <v>26100000</v>
      </c>
    </row>
    <row r="102" spans="1:11" x14ac:dyDescent="0.25">
      <c r="A102" s="27" t="s">
        <v>108</v>
      </c>
      <c r="B102" s="28">
        <v>44079</v>
      </c>
      <c r="C102">
        <f t="shared" si="6"/>
        <v>9</v>
      </c>
      <c r="D102" t="s">
        <v>161</v>
      </c>
      <c r="E102" t="s">
        <v>170</v>
      </c>
      <c r="F102" t="s">
        <v>181</v>
      </c>
      <c r="G102" t="s">
        <v>194</v>
      </c>
      <c r="H102" s="27" t="s">
        <v>190</v>
      </c>
      <c r="I102">
        <v>3</v>
      </c>
      <c r="J102" s="29">
        <f>VLOOKUP(H102,'Bảng phụ'!$M$3:$N$7,2,0)</f>
        <v>4000000</v>
      </c>
      <c r="K102" s="30">
        <f t="shared" si="7"/>
        <v>10800000</v>
      </c>
    </row>
    <row r="103" spans="1:11" x14ac:dyDescent="0.25">
      <c r="A103" s="27" t="s">
        <v>109</v>
      </c>
      <c r="B103" s="28">
        <v>44079</v>
      </c>
      <c r="C103">
        <f t="shared" si="6"/>
        <v>9</v>
      </c>
      <c r="D103" t="s">
        <v>162</v>
      </c>
      <c r="E103" t="s">
        <v>168</v>
      </c>
      <c r="F103" t="s">
        <v>179</v>
      </c>
      <c r="G103" t="s">
        <v>188</v>
      </c>
      <c r="H103" s="27" t="s">
        <v>192</v>
      </c>
      <c r="I103">
        <v>2</v>
      </c>
      <c r="J103" s="29">
        <f>VLOOKUP(H103,'Bảng phụ'!$M$3:$N$7,2,0)</f>
        <v>7500000</v>
      </c>
      <c r="K103" s="30">
        <f t="shared" si="7"/>
        <v>13500000</v>
      </c>
    </row>
    <row r="104" spans="1:11" x14ac:dyDescent="0.25">
      <c r="A104" s="27" t="s">
        <v>110</v>
      </c>
      <c r="B104" s="28">
        <v>44081</v>
      </c>
      <c r="C104">
        <f t="shared" si="6"/>
        <v>9</v>
      </c>
      <c r="D104" t="s">
        <v>163</v>
      </c>
      <c r="E104" t="s">
        <v>171</v>
      </c>
      <c r="F104" t="s">
        <v>182</v>
      </c>
      <c r="G104" t="s">
        <v>195</v>
      </c>
      <c r="H104" s="27" t="s">
        <v>193</v>
      </c>
      <c r="I104">
        <v>5</v>
      </c>
      <c r="J104" s="29">
        <f>VLOOKUP(H104,'Bảng phụ'!$M$3:$N$7,2,0)</f>
        <v>5800000</v>
      </c>
      <c r="K104" s="30">
        <f t="shared" si="7"/>
        <v>26100000</v>
      </c>
    </row>
    <row r="105" spans="1:11" x14ac:dyDescent="0.25">
      <c r="A105" s="27" t="s">
        <v>111</v>
      </c>
      <c r="B105" s="28">
        <v>44085</v>
      </c>
      <c r="C105">
        <f t="shared" si="6"/>
        <v>9</v>
      </c>
      <c r="D105" t="s">
        <v>160</v>
      </c>
      <c r="E105" t="s">
        <v>171</v>
      </c>
      <c r="F105" t="s">
        <v>182</v>
      </c>
      <c r="G105" t="s">
        <v>194</v>
      </c>
      <c r="H105" s="27" t="s">
        <v>192</v>
      </c>
      <c r="I105">
        <v>3</v>
      </c>
      <c r="J105" s="29">
        <f>VLOOKUP(H105,'Bảng phụ'!$M$3:$N$7,2,0)</f>
        <v>7500000</v>
      </c>
      <c r="K105" s="30">
        <f t="shared" si="7"/>
        <v>20250000</v>
      </c>
    </row>
    <row r="106" spans="1:11" x14ac:dyDescent="0.25">
      <c r="A106" s="27" t="s">
        <v>112</v>
      </c>
      <c r="B106" s="28">
        <v>44091</v>
      </c>
      <c r="C106">
        <f t="shared" si="6"/>
        <v>9</v>
      </c>
      <c r="D106" t="s">
        <v>161</v>
      </c>
      <c r="E106" t="s">
        <v>167</v>
      </c>
      <c r="F106" t="s">
        <v>178</v>
      </c>
      <c r="G106" t="s">
        <v>188</v>
      </c>
      <c r="H106" s="27" t="s">
        <v>189</v>
      </c>
      <c r="I106">
        <v>5</v>
      </c>
      <c r="J106" s="29">
        <f>VLOOKUP(H106,'Bảng phụ'!$M$3:$N$7,2,0)</f>
        <v>9500000</v>
      </c>
      <c r="K106" s="30">
        <f t="shared" si="7"/>
        <v>42750000</v>
      </c>
    </row>
    <row r="107" spans="1:11" x14ac:dyDescent="0.25">
      <c r="A107" s="27" t="s">
        <v>113</v>
      </c>
      <c r="B107" s="28">
        <v>44092</v>
      </c>
      <c r="C107">
        <f t="shared" si="6"/>
        <v>9</v>
      </c>
      <c r="D107" t="s">
        <v>163</v>
      </c>
      <c r="E107" t="s">
        <v>167</v>
      </c>
      <c r="F107" t="s">
        <v>178</v>
      </c>
      <c r="G107" t="s">
        <v>196</v>
      </c>
      <c r="H107" s="27" t="s">
        <v>190</v>
      </c>
      <c r="I107">
        <v>3</v>
      </c>
      <c r="J107" s="29">
        <f>VLOOKUP(H107,'Bảng phụ'!$M$3:$N$7,2,0)</f>
        <v>4000000</v>
      </c>
      <c r="K107" s="30">
        <f t="shared" si="7"/>
        <v>10800000</v>
      </c>
    </row>
    <row r="108" spans="1:11" x14ac:dyDescent="0.25">
      <c r="A108" s="27" t="s">
        <v>114</v>
      </c>
      <c r="B108" s="28">
        <v>44096</v>
      </c>
      <c r="C108">
        <f t="shared" si="6"/>
        <v>9</v>
      </c>
      <c r="D108" t="s">
        <v>161</v>
      </c>
      <c r="E108" t="s">
        <v>168</v>
      </c>
      <c r="F108" t="s">
        <v>179</v>
      </c>
      <c r="G108" t="s">
        <v>194</v>
      </c>
      <c r="H108" s="27" t="s">
        <v>190</v>
      </c>
      <c r="I108">
        <v>5</v>
      </c>
      <c r="J108" s="29">
        <f>VLOOKUP(H108,'Bảng phụ'!$M$3:$N$7,2,0)</f>
        <v>4000000</v>
      </c>
      <c r="K108" s="30">
        <f t="shared" si="7"/>
        <v>18000000</v>
      </c>
    </row>
    <row r="109" spans="1:11" x14ac:dyDescent="0.25">
      <c r="A109" s="27" t="s">
        <v>115</v>
      </c>
      <c r="B109" s="28">
        <v>44097</v>
      </c>
      <c r="C109">
        <f t="shared" si="6"/>
        <v>9</v>
      </c>
      <c r="D109" t="s">
        <v>163</v>
      </c>
      <c r="E109" t="s">
        <v>168</v>
      </c>
      <c r="F109" t="s">
        <v>179</v>
      </c>
      <c r="G109" t="s">
        <v>196</v>
      </c>
      <c r="H109" s="27" t="s">
        <v>191</v>
      </c>
      <c r="I109">
        <v>2</v>
      </c>
      <c r="J109" s="29">
        <f>VLOOKUP(H109,'Bảng phụ'!$M$3:$N$7,2,0)</f>
        <v>8300000</v>
      </c>
      <c r="K109" s="30">
        <f t="shared" si="7"/>
        <v>14940000</v>
      </c>
    </row>
    <row r="110" spans="1:11" x14ac:dyDescent="0.25">
      <c r="A110" s="27" t="s">
        <v>116</v>
      </c>
      <c r="B110" s="28">
        <v>44099</v>
      </c>
      <c r="C110">
        <f t="shared" si="6"/>
        <v>9</v>
      </c>
      <c r="D110" t="s">
        <v>162</v>
      </c>
      <c r="E110" t="s">
        <v>169</v>
      </c>
      <c r="F110" t="s">
        <v>180</v>
      </c>
      <c r="G110" t="s">
        <v>196</v>
      </c>
      <c r="H110" s="27" t="s">
        <v>193</v>
      </c>
      <c r="I110">
        <v>4</v>
      </c>
      <c r="J110" s="29">
        <f>VLOOKUP(H110,'Bảng phụ'!$M$3:$N$7,2,0)</f>
        <v>5800000</v>
      </c>
      <c r="K110" s="30">
        <f t="shared" si="7"/>
        <v>20880000</v>
      </c>
    </row>
    <row r="111" spans="1:11" x14ac:dyDescent="0.25">
      <c r="A111" s="27" t="s">
        <v>117</v>
      </c>
      <c r="B111" s="28">
        <v>44101</v>
      </c>
      <c r="C111">
        <f t="shared" si="6"/>
        <v>9</v>
      </c>
      <c r="D111" t="s">
        <v>162</v>
      </c>
      <c r="E111" t="s">
        <v>171</v>
      </c>
      <c r="F111" t="s">
        <v>182</v>
      </c>
      <c r="G111" t="s">
        <v>195</v>
      </c>
      <c r="H111" s="27" t="s">
        <v>189</v>
      </c>
      <c r="I111">
        <v>5</v>
      </c>
      <c r="J111" s="29">
        <f>VLOOKUP(H111,'Bảng phụ'!$M$3:$N$7,2,0)</f>
        <v>9500000</v>
      </c>
      <c r="K111" s="30">
        <f t="shared" si="7"/>
        <v>42750000</v>
      </c>
    </row>
    <row r="112" spans="1:11" x14ac:dyDescent="0.25">
      <c r="A112" s="27" t="s">
        <v>118</v>
      </c>
      <c r="B112" s="28">
        <v>44102</v>
      </c>
      <c r="C112">
        <f t="shared" si="6"/>
        <v>9</v>
      </c>
      <c r="D112" t="s">
        <v>162</v>
      </c>
      <c r="E112" t="s">
        <v>170</v>
      </c>
      <c r="F112" t="s">
        <v>181</v>
      </c>
      <c r="G112" t="s">
        <v>194</v>
      </c>
      <c r="H112" s="27" t="s">
        <v>190</v>
      </c>
      <c r="I112">
        <v>1</v>
      </c>
      <c r="J112" s="29">
        <f>VLOOKUP(H112,'Bảng phụ'!$M$3:$N$7,2,0)</f>
        <v>4000000</v>
      </c>
      <c r="K112" s="30">
        <f t="shared" si="7"/>
        <v>3600000</v>
      </c>
    </row>
    <row r="113" spans="1:11" x14ac:dyDescent="0.25">
      <c r="A113" s="27" t="s">
        <v>119</v>
      </c>
      <c r="B113" s="28">
        <v>44103</v>
      </c>
      <c r="C113">
        <f t="shared" si="6"/>
        <v>9</v>
      </c>
      <c r="D113" t="s">
        <v>160</v>
      </c>
      <c r="E113" t="s">
        <v>169</v>
      </c>
      <c r="F113" t="s">
        <v>180</v>
      </c>
      <c r="G113" t="s">
        <v>196</v>
      </c>
      <c r="H113" s="27" t="s">
        <v>192</v>
      </c>
      <c r="I113">
        <v>2</v>
      </c>
      <c r="J113" s="29">
        <f>VLOOKUP(H113,'Bảng phụ'!$M$3:$N$7,2,0)</f>
        <v>7500000</v>
      </c>
      <c r="K113" s="30">
        <f t="shared" si="7"/>
        <v>13500000</v>
      </c>
    </row>
    <row r="114" spans="1:11" x14ac:dyDescent="0.25">
      <c r="A114" s="27" t="s">
        <v>120</v>
      </c>
      <c r="B114" s="28">
        <v>44105</v>
      </c>
      <c r="C114">
        <f t="shared" si="6"/>
        <v>10</v>
      </c>
      <c r="D114" t="s">
        <v>163</v>
      </c>
      <c r="E114" t="s">
        <v>167</v>
      </c>
      <c r="F114" t="s">
        <v>178</v>
      </c>
      <c r="G114" t="s">
        <v>196</v>
      </c>
      <c r="H114" s="27" t="s">
        <v>189</v>
      </c>
      <c r="I114">
        <v>5</v>
      </c>
      <c r="J114" s="29">
        <f>VLOOKUP(H114,'Bảng phụ'!$M$3:$N$7,2,0)</f>
        <v>9500000</v>
      </c>
      <c r="K114" s="30">
        <f t="shared" si="7"/>
        <v>42750000</v>
      </c>
    </row>
    <row r="115" spans="1:11" x14ac:dyDescent="0.25">
      <c r="A115" s="27" t="s">
        <v>121</v>
      </c>
      <c r="B115" s="28">
        <v>44106</v>
      </c>
      <c r="C115">
        <f t="shared" si="6"/>
        <v>10</v>
      </c>
      <c r="D115" t="s">
        <v>162</v>
      </c>
      <c r="E115" t="s">
        <v>169</v>
      </c>
      <c r="F115" t="s">
        <v>180</v>
      </c>
      <c r="G115" t="s">
        <v>188</v>
      </c>
      <c r="H115" s="27" t="s">
        <v>192</v>
      </c>
      <c r="I115">
        <v>2</v>
      </c>
      <c r="J115" s="29">
        <f>VLOOKUP(H115,'Bảng phụ'!$M$3:$N$7,2,0)</f>
        <v>7500000</v>
      </c>
      <c r="K115" s="30">
        <f t="shared" si="7"/>
        <v>13500000</v>
      </c>
    </row>
    <row r="116" spans="1:11" x14ac:dyDescent="0.25">
      <c r="A116" s="27" t="s">
        <v>122</v>
      </c>
      <c r="B116" s="28">
        <v>44109</v>
      </c>
      <c r="C116">
        <f t="shared" si="6"/>
        <v>10</v>
      </c>
      <c r="D116" t="s">
        <v>163</v>
      </c>
      <c r="E116" t="s">
        <v>169</v>
      </c>
      <c r="F116" t="s">
        <v>180</v>
      </c>
      <c r="G116" t="s">
        <v>195</v>
      </c>
      <c r="H116" s="27" t="s">
        <v>192</v>
      </c>
      <c r="I116">
        <v>1</v>
      </c>
      <c r="J116" s="29">
        <f>VLOOKUP(H116,'Bảng phụ'!$M$3:$N$7,2,0)</f>
        <v>7500000</v>
      </c>
      <c r="K116" s="30">
        <f t="shared" si="7"/>
        <v>6750000</v>
      </c>
    </row>
    <row r="117" spans="1:11" x14ac:dyDescent="0.25">
      <c r="A117" s="27" t="s">
        <v>123</v>
      </c>
      <c r="B117" s="28">
        <v>44113</v>
      </c>
      <c r="C117">
        <f t="shared" si="6"/>
        <v>10</v>
      </c>
      <c r="D117" t="s">
        <v>160</v>
      </c>
      <c r="E117" t="s">
        <v>169</v>
      </c>
      <c r="F117" t="s">
        <v>180</v>
      </c>
      <c r="G117" t="s">
        <v>196</v>
      </c>
      <c r="H117" s="27" t="s">
        <v>190</v>
      </c>
      <c r="I117">
        <v>5</v>
      </c>
      <c r="J117" s="29">
        <f>VLOOKUP(H117,'Bảng phụ'!$M$3:$N$7,2,0)</f>
        <v>4000000</v>
      </c>
      <c r="K117" s="30">
        <f t="shared" si="7"/>
        <v>18000000</v>
      </c>
    </row>
    <row r="118" spans="1:11" x14ac:dyDescent="0.25">
      <c r="A118" s="27" t="s">
        <v>124</v>
      </c>
      <c r="B118" s="28">
        <v>44114</v>
      </c>
      <c r="C118">
        <f t="shared" si="6"/>
        <v>10</v>
      </c>
      <c r="D118" t="s">
        <v>162</v>
      </c>
      <c r="E118" t="s">
        <v>168</v>
      </c>
      <c r="F118" t="s">
        <v>179</v>
      </c>
      <c r="G118" t="s">
        <v>188</v>
      </c>
      <c r="H118" s="27" t="s">
        <v>193</v>
      </c>
      <c r="I118">
        <v>4</v>
      </c>
      <c r="J118" s="29">
        <f>VLOOKUP(H118,'Bảng phụ'!$M$3:$N$7,2,0)</f>
        <v>5800000</v>
      </c>
      <c r="K118" s="30">
        <f t="shared" si="7"/>
        <v>20880000</v>
      </c>
    </row>
    <row r="119" spans="1:11" x14ac:dyDescent="0.25">
      <c r="A119" s="27" t="s">
        <v>125</v>
      </c>
      <c r="B119" s="28">
        <v>44115</v>
      </c>
      <c r="C119">
        <f t="shared" si="6"/>
        <v>10</v>
      </c>
      <c r="D119" t="s">
        <v>162</v>
      </c>
      <c r="E119" t="s">
        <v>171</v>
      </c>
      <c r="F119" t="s">
        <v>182</v>
      </c>
      <c r="G119" t="s">
        <v>194</v>
      </c>
      <c r="H119" s="27" t="s">
        <v>189</v>
      </c>
      <c r="I119">
        <v>5</v>
      </c>
      <c r="J119" s="29">
        <f>VLOOKUP(H119,'Bảng phụ'!$M$3:$N$7,2,0)</f>
        <v>9500000</v>
      </c>
      <c r="K119" s="30">
        <f t="shared" si="7"/>
        <v>42750000</v>
      </c>
    </row>
    <row r="120" spans="1:11" x14ac:dyDescent="0.25">
      <c r="A120" s="27" t="s">
        <v>126</v>
      </c>
      <c r="B120" s="28">
        <v>44120</v>
      </c>
      <c r="C120">
        <f t="shared" si="6"/>
        <v>10</v>
      </c>
      <c r="D120" t="s">
        <v>162</v>
      </c>
      <c r="E120" t="s">
        <v>171</v>
      </c>
      <c r="F120" t="s">
        <v>182</v>
      </c>
      <c r="G120" t="s">
        <v>188</v>
      </c>
      <c r="H120" s="27" t="s">
        <v>191</v>
      </c>
      <c r="I120">
        <v>5</v>
      </c>
      <c r="J120" s="29">
        <f>VLOOKUP(H120,'Bảng phụ'!$M$3:$N$7,2,0)</f>
        <v>8300000</v>
      </c>
      <c r="K120" s="30">
        <f t="shared" si="7"/>
        <v>37350000</v>
      </c>
    </row>
    <row r="121" spans="1:11" x14ac:dyDescent="0.25">
      <c r="A121" s="27" t="s">
        <v>127</v>
      </c>
      <c r="B121" s="28">
        <v>44120</v>
      </c>
      <c r="C121">
        <f t="shared" si="6"/>
        <v>10</v>
      </c>
      <c r="D121" t="s">
        <v>163</v>
      </c>
      <c r="E121" t="s">
        <v>168</v>
      </c>
      <c r="F121" t="s">
        <v>179</v>
      </c>
      <c r="G121" t="s">
        <v>196</v>
      </c>
      <c r="H121" s="27" t="s">
        <v>190</v>
      </c>
      <c r="I121">
        <v>1</v>
      </c>
      <c r="J121" s="29">
        <f>VLOOKUP(H121,'Bảng phụ'!$M$3:$N$7,2,0)</f>
        <v>4000000</v>
      </c>
      <c r="K121" s="30">
        <f t="shared" si="7"/>
        <v>3600000</v>
      </c>
    </row>
    <row r="122" spans="1:11" x14ac:dyDescent="0.25">
      <c r="A122" s="27" t="s">
        <v>128</v>
      </c>
      <c r="B122" s="28">
        <v>44121</v>
      </c>
      <c r="C122">
        <f t="shared" si="6"/>
        <v>10</v>
      </c>
      <c r="D122" t="s">
        <v>162</v>
      </c>
      <c r="E122" t="s">
        <v>169</v>
      </c>
      <c r="F122" t="s">
        <v>180</v>
      </c>
      <c r="G122" t="s">
        <v>195</v>
      </c>
      <c r="H122" s="27" t="s">
        <v>191</v>
      </c>
      <c r="I122">
        <v>5</v>
      </c>
      <c r="J122" s="29">
        <f>VLOOKUP(H122,'Bảng phụ'!$M$3:$N$7,2,0)</f>
        <v>8300000</v>
      </c>
      <c r="K122" s="30">
        <f t="shared" si="7"/>
        <v>37350000</v>
      </c>
    </row>
    <row r="123" spans="1:11" x14ac:dyDescent="0.25">
      <c r="A123" s="27" t="s">
        <v>129</v>
      </c>
      <c r="B123" s="28">
        <v>44122</v>
      </c>
      <c r="C123">
        <f t="shared" si="6"/>
        <v>10</v>
      </c>
      <c r="D123" t="s">
        <v>161</v>
      </c>
      <c r="E123" t="s">
        <v>170</v>
      </c>
      <c r="F123" t="s">
        <v>181</v>
      </c>
      <c r="G123" t="s">
        <v>196</v>
      </c>
      <c r="H123" s="27" t="s">
        <v>191</v>
      </c>
      <c r="I123">
        <v>2</v>
      </c>
      <c r="J123" s="29">
        <f>VLOOKUP(H123,'Bảng phụ'!$M$3:$N$7,2,0)</f>
        <v>8300000</v>
      </c>
      <c r="K123" s="30">
        <f t="shared" si="7"/>
        <v>14940000</v>
      </c>
    </row>
    <row r="124" spans="1:11" x14ac:dyDescent="0.25">
      <c r="A124" s="27" t="s">
        <v>130</v>
      </c>
      <c r="B124" s="28">
        <v>44125</v>
      </c>
      <c r="C124">
        <f t="shared" si="6"/>
        <v>10</v>
      </c>
      <c r="D124" t="s">
        <v>161</v>
      </c>
      <c r="E124" t="s">
        <v>171</v>
      </c>
      <c r="F124" t="s">
        <v>182</v>
      </c>
      <c r="G124" t="s">
        <v>188</v>
      </c>
      <c r="H124" s="27" t="s">
        <v>189</v>
      </c>
      <c r="I124">
        <v>5</v>
      </c>
      <c r="J124" s="29">
        <f>VLOOKUP(H124,'Bảng phụ'!$M$3:$N$7,2,0)</f>
        <v>9500000</v>
      </c>
      <c r="K124" s="30">
        <f t="shared" si="7"/>
        <v>42750000</v>
      </c>
    </row>
    <row r="125" spans="1:11" x14ac:dyDescent="0.25">
      <c r="A125" s="27" t="s">
        <v>131</v>
      </c>
      <c r="B125" s="28">
        <v>44130</v>
      </c>
      <c r="C125">
        <f t="shared" si="6"/>
        <v>10</v>
      </c>
      <c r="D125" t="s">
        <v>161</v>
      </c>
      <c r="E125" t="s">
        <v>170</v>
      </c>
      <c r="F125" t="s">
        <v>181</v>
      </c>
      <c r="G125" t="s">
        <v>195</v>
      </c>
      <c r="H125" s="27" t="s">
        <v>190</v>
      </c>
      <c r="I125">
        <v>3</v>
      </c>
      <c r="J125" s="29">
        <f>VLOOKUP(H125,'Bảng phụ'!$M$3:$N$7,2,0)</f>
        <v>4000000</v>
      </c>
      <c r="K125" s="30">
        <f t="shared" si="7"/>
        <v>10800000</v>
      </c>
    </row>
    <row r="126" spans="1:11" x14ac:dyDescent="0.25">
      <c r="A126" s="27" t="s">
        <v>132</v>
      </c>
      <c r="B126" s="28">
        <v>44140</v>
      </c>
      <c r="C126">
        <f t="shared" si="6"/>
        <v>11</v>
      </c>
      <c r="D126" t="s">
        <v>163</v>
      </c>
      <c r="E126" t="s">
        <v>169</v>
      </c>
      <c r="F126" t="s">
        <v>180</v>
      </c>
      <c r="G126" t="s">
        <v>196</v>
      </c>
      <c r="H126" s="27" t="s">
        <v>189</v>
      </c>
      <c r="I126">
        <v>5</v>
      </c>
      <c r="J126" s="29">
        <f>VLOOKUP(H126,'Bảng phụ'!$M$3:$N$7,2,0)</f>
        <v>9500000</v>
      </c>
      <c r="K126" s="30">
        <f t="shared" si="7"/>
        <v>42750000</v>
      </c>
    </row>
    <row r="127" spans="1:11" x14ac:dyDescent="0.25">
      <c r="A127" s="27" t="s">
        <v>133</v>
      </c>
      <c r="B127" s="28">
        <v>44143</v>
      </c>
      <c r="C127">
        <f t="shared" si="6"/>
        <v>11</v>
      </c>
      <c r="D127" t="s">
        <v>161</v>
      </c>
      <c r="E127" t="s">
        <v>168</v>
      </c>
      <c r="F127" t="s">
        <v>179</v>
      </c>
      <c r="G127" t="s">
        <v>196</v>
      </c>
      <c r="H127" s="27" t="s">
        <v>191</v>
      </c>
      <c r="I127">
        <v>3</v>
      </c>
      <c r="J127" s="29">
        <f>VLOOKUP(H127,'Bảng phụ'!$M$3:$N$7,2,0)</f>
        <v>8300000</v>
      </c>
      <c r="K127" s="30">
        <f t="shared" si="7"/>
        <v>22410000</v>
      </c>
    </row>
    <row r="128" spans="1:11" x14ac:dyDescent="0.25">
      <c r="A128" s="27" t="s">
        <v>134</v>
      </c>
      <c r="B128" s="28">
        <v>44143</v>
      </c>
      <c r="C128">
        <f t="shared" si="6"/>
        <v>11</v>
      </c>
      <c r="D128" t="s">
        <v>160</v>
      </c>
      <c r="E128" t="s">
        <v>167</v>
      </c>
      <c r="F128" t="s">
        <v>178</v>
      </c>
      <c r="G128" t="s">
        <v>196</v>
      </c>
      <c r="H128" s="27" t="s">
        <v>190</v>
      </c>
      <c r="I128">
        <v>5</v>
      </c>
      <c r="J128" s="29">
        <f>VLOOKUP(H128,'Bảng phụ'!$M$3:$N$7,2,0)</f>
        <v>4000000</v>
      </c>
      <c r="K128" s="30">
        <f t="shared" si="7"/>
        <v>18000000</v>
      </c>
    </row>
    <row r="129" spans="1:11" x14ac:dyDescent="0.25">
      <c r="A129" s="27" t="s">
        <v>135</v>
      </c>
      <c r="B129" s="28">
        <v>44144</v>
      </c>
      <c r="C129">
        <f t="shared" si="6"/>
        <v>11</v>
      </c>
      <c r="D129" t="s">
        <v>162</v>
      </c>
      <c r="E129" t="s">
        <v>169</v>
      </c>
      <c r="F129" t="s">
        <v>180</v>
      </c>
      <c r="G129" t="s">
        <v>196</v>
      </c>
      <c r="H129" s="27" t="s">
        <v>192</v>
      </c>
      <c r="I129">
        <v>3</v>
      </c>
      <c r="J129" s="29">
        <f>VLOOKUP(H129,'Bảng phụ'!$M$3:$N$7,2,0)</f>
        <v>7500000</v>
      </c>
      <c r="K129" s="30">
        <f t="shared" si="7"/>
        <v>20250000</v>
      </c>
    </row>
    <row r="130" spans="1:11" x14ac:dyDescent="0.25">
      <c r="A130" s="27" t="s">
        <v>136</v>
      </c>
      <c r="B130" s="28">
        <v>44147</v>
      </c>
      <c r="C130">
        <f t="shared" si="6"/>
        <v>11</v>
      </c>
      <c r="D130" t="s">
        <v>160</v>
      </c>
      <c r="E130" t="s">
        <v>170</v>
      </c>
      <c r="F130" t="s">
        <v>181</v>
      </c>
      <c r="G130" t="s">
        <v>195</v>
      </c>
      <c r="H130" s="27" t="s">
        <v>191</v>
      </c>
      <c r="I130">
        <v>2</v>
      </c>
      <c r="J130" s="29">
        <f>VLOOKUP(H130,'Bảng phụ'!$M$3:$N$7,2,0)</f>
        <v>8300000</v>
      </c>
      <c r="K130" s="30">
        <f t="shared" si="7"/>
        <v>14940000</v>
      </c>
    </row>
    <row r="131" spans="1:11" x14ac:dyDescent="0.25">
      <c r="A131" s="27" t="s">
        <v>137</v>
      </c>
      <c r="B131" s="28">
        <v>44150</v>
      </c>
      <c r="C131">
        <f t="shared" si="6"/>
        <v>11</v>
      </c>
      <c r="D131" t="s">
        <v>163</v>
      </c>
      <c r="E131" t="s">
        <v>170</v>
      </c>
      <c r="F131" t="s">
        <v>181</v>
      </c>
      <c r="G131" t="s">
        <v>194</v>
      </c>
      <c r="H131" s="27" t="s">
        <v>190</v>
      </c>
      <c r="I131">
        <v>3</v>
      </c>
      <c r="J131" s="29">
        <f>VLOOKUP(H131,'Bảng phụ'!$M$3:$N$7,2,0)</f>
        <v>4000000</v>
      </c>
      <c r="K131" s="30">
        <f t="shared" si="7"/>
        <v>10800000</v>
      </c>
    </row>
    <row r="132" spans="1:11" x14ac:dyDescent="0.25">
      <c r="A132" s="27" t="s">
        <v>138</v>
      </c>
      <c r="B132" s="28">
        <v>44150</v>
      </c>
      <c r="C132">
        <f t="shared" ref="C132:C153" si="8">MONTH(B132)</f>
        <v>11</v>
      </c>
      <c r="D132" t="s">
        <v>163</v>
      </c>
      <c r="E132" t="s">
        <v>171</v>
      </c>
      <c r="F132" t="s">
        <v>182</v>
      </c>
      <c r="G132" t="s">
        <v>194</v>
      </c>
      <c r="H132" s="27" t="s">
        <v>189</v>
      </c>
      <c r="I132">
        <v>5</v>
      </c>
      <c r="J132" s="29">
        <f>VLOOKUP(H132,'Bảng phụ'!$M$3:$N$7,2,0)</f>
        <v>9500000</v>
      </c>
      <c r="K132" s="30">
        <f t="shared" ref="K132:K153" si="9">J132*I132-(J132*I132*$K$2)</f>
        <v>42750000</v>
      </c>
    </row>
    <row r="133" spans="1:11" x14ac:dyDescent="0.25">
      <c r="A133" s="27" t="s">
        <v>139</v>
      </c>
      <c r="B133" s="28">
        <v>44151</v>
      </c>
      <c r="C133">
        <f t="shared" si="8"/>
        <v>11</v>
      </c>
      <c r="D133" t="s">
        <v>161</v>
      </c>
      <c r="E133" t="s">
        <v>168</v>
      </c>
      <c r="F133" t="s">
        <v>179</v>
      </c>
      <c r="G133" t="s">
        <v>188</v>
      </c>
      <c r="H133" s="27" t="s">
        <v>193</v>
      </c>
      <c r="I133">
        <v>1</v>
      </c>
      <c r="J133" s="29">
        <f>VLOOKUP(H133,'Bảng phụ'!$M$3:$N$7,2,0)</f>
        <v>5800000</v>
      </c>
      <c r="K133" s="30">
        <f t="shared" si="9"/>
        <v>5220000</v>
      </c>
    </row>
    <row r="134" spans="1:11" x14ac:dyDescent="0.25">
      <c r="A134" s="27" t="s">
        <v>140</v>
      </c>
      <c r="B134" s="28">
        <v>44154</v>
      </c>
      <c r="C134">
        <f t="shared" si="8"/>
        <v>11</v>
      </c>
      <c r="D134" t="s">
        <v>160</v>
      </c>
      <c r="E134" t="s">
        <v>168</v>
      </c>
      <c r="F134" t="s">
        <v>179</v>
      </c>
      <c r="G134" t="s">
        <v>195</v>
      </c>
      <c r="H134" s="27" t="s">
        <v>193</v>
      </c>
      <c r="I134">
        <v>2</v>
      </c>
      <c r="J134" s="29">
        <f>VLOOKUP(H134,'Bảng phụ'!$M$3:$N$7,2,0)</f>
        <v>5800000</v>
      </c>
      <c r="K134" s="30">
        <f t="shared" si="9"/>
        <v>10440000</v>
      </c>
    </row>
    <row r="135" spans="1:11" x14ac:dyDescent="0.25">
      <c r="A135" s="27" t="s">
        <v>141</v>
      </c>
      <c r="B135" s="28">
        <v>44154</v>
      </c>
      <c r="C135">
        <f t="shared" si="8"/>
        <v>11</v>
      </c>
      <c r="D135" t="s">
        <v>162</v>
      </c>
      <c r="E135" t="s">
        <v>167</v>
      </c>
      <c r="F135" t="s">
        <v>178</v>
      </c>
      <c r="G135" t="s">
        <v>195</v>
      </c>
      <c r="H135" s="27" t="s">
        <v>190</v>
      </c>
      <c r="I135">
        <v>4</v>
      </c>
      <c r="J135" s="29">
        <f>VLOOKUP(H135,'Bảng phụ'!$M$3:$N$7,2,0)</f>
        <v>4000000</v>
      </c>
      <c r="K135" s="30">
        <f t="shared" si="9"/>
        <v>14400000</v>
      </c>
    </row>
    <row r="136" spans="1:11" x14ac:dyDescent="0.25">
      <c r="A136" s="27" t="s">
        <v>142</v>
      </c>
      <c r="B136" s="28">
        <v>44155</v>
      </c>
      <c r="C136">
        <f t="shared" si="8"/>
        <v>11</v>
      </c>
      <c r="D136" t="s">
        <v>162</v>
      </c>
      <c r="E136" t="s">
        <v>169</v>
      </c>
      <c r="F136" t="s">
        <v>180</v>
      </c>
      <c r="G136" t="s">
        <v>188</v>
      </c>
      <c r="H136" s="27" t="s">
        <v>192</v>
      </c>
      <c r="I136">
        <v>3</v>
      </c>
      <c r="J136" s="29">
        <f>VLOOKUP(H136,'Bảng phụ'!$M$3:$N$7,2,0)</f>
        <v>7500000</v>
      </c>
      <c r="K136" s="30">
        <f t="shared" si="9"/>
        <v>20250000</v>
      </c>
    </row>
    <row r="137" spans="1:11" x14ac:dyDescent="0.25">
      <c r="A137" s="27" t="s">
        <v>143</v>
      </c>
      <c r="B137" s="28">
        <v>44156</v>
      </c>
      <c r="C137">
        <f t="shared" si="8"/>
        <v>11</v>
      </c>
      <c r="D137" t="s">
        <v>162</v>
      </c>
      <c r="E137" t="s">
        <v>169</v>
      </c>
      <c r="F137" t="s">
        <v>180</v>
      </c>
      <c r="G137" t="s">
        <v>194</v>
      </c>
      <c r="H137" s="27" t="s">
        <v>189</v>
      </c>
      <c r="I137">
        <v>4</v>
      </c>
      <c r="J137" s="29">
        <f>VLOOKUP(H137,'Bảng phụ'!$M$3:$N$7,2,0)</f>
        <v>9500000</v>
      </c>
      <c r="K137" s="30">
        <f t="shared" si="9"/>
        <v>34200000</v>
      </c>
    </row>
    <row r="138" spans="1:11" x14ac:dyDescent="0.25">
      <c r="A138" s="27" t="s">
        <v>144</v>
      </c>
      <c r="B138" s="28">
        <v>44157</v>
      </c>
      <c r="C138">
        <f t="shared" si="8"/>
        <v>11</v>
      </c>
      <c r="D138" t="s">
        <v>163</v>
      </c>
      <c r="E138" t="s">
        <v>171</v>
      </c>
      <c r="F138" t="s">
        <v>182</v>
      </c>
      <c r="G138" t="s">
        <v>195</v>
      </c>
      <c r="H138" s="27" t="s">
        <v>193</v>
      </c>
      <c r="I138">
        <v>2</v>
      </c>
      <c r="J138" s="29">
        <f>VLOOKUP(H138,'Bảng phụ'!$M$3:$N$7,2,0)</f>
        <v>5800000</v>
      </c>
      <c r="K138" s="30">
        <f t="shared" si="9"/>
        <v>10440000</v>
      </c>
    </row>
    <row r="139" spans="1:11" x14ac:dyDescent="0.25">
      <c r="A139" s="27" t="s">
        <v>145</v>
      </c>
      <c r="B139" s="28">
        <v>44161</v>
      </c>
      <c r="C139">
        <f t="shared" si="8"/>
        <v>11</v>
      </c>
      <c r="D139" t="s">
        <v>162</v>
      </c>
      <c r="E139" t="s">
        <v>168</v>
      </c>
      <c r="F139" t="s">
        <v>179</v>
      </c>
      <c r="G139" t="s">
        <v>195</v>
      </c>
      <c r="H139" s="27" t="s">
        <v>192</v>
      </c>
      <c r="I139">
        <v>4</v>
      </c>
      <c r="J139" s="29">
        <f>VLOOKUP(H139,'Bảng phụ'!$M$3:$N$7,2,0)</f>
        <v>7500000</v>
      </c>
      <c r="K139" s="30">
        <f t="shared" si="9"/>
        <v>27000000</v>
      </c>
    </row>
    <row r="140" spans="1:11" x14ac:dyDescent="0.25">
      <c r="A140" s="27" t="s">
        <v>146</v>
      </c>
      <c r="B140" s="28">
        <v>44162</v>
      </c>
      <c r="C140">
        <f t="shared" si="8"/>
        <v>11</v>
      </c>
      <c r="D140" t="s">
        <v>162</v>
      </c>
      <c r="E140" t="s">
        <v>167</v>
      </c>
      <c r="F140" t="s">
        <v>178</v>
      </c>
      <c r="G140" t="s">
        <v>195</v>
      </c>
      <c r="H140" s="27" t="s">
        <v>191</v>
      </c>
      <c r="I140">
        <v>3</v>
      </c>
      <c r="J140" s="29">
        <f>VLOOKUP(H140,'Bảng phụ'!$M$3:$N$7,2,0)</f>
        <v>8300000</v>
      </c>
      <c r="K140" s="30">
        <f t="shared" si="9"/>
        <v>22410000</v>
      </c>
    </row>
    <row r="141" spans="1:11" x14ac:dyDescent="0.25">
      <c r="A141" s="27" t="s">
        <v>147</v>
      </c>
      <c r="B141" s="28">
        <v>44163</v>
      </c>
      <c r="C141">
        <f t="shared" si="8"/>
        <v>11</v>
      </c>
      <c r="D141" t="s">
        <v>160</v>
      </c>
      <c r="E141" t="s">
        <v>170</v>
      </c>
      <c r="F141" t="s">
        <v>181</v>
      </c>
      <c r="G141" t="s">
        <v>188</v>
      </c>
      <c r="H141" s="27" t="s">
        <v>189</v>
      </c>
      <c r="I141">
        <v>5</v>
      </c>
      <c r="J141" s="29">
        <f>VLOOKUP(H141,'Bảng phụ'!$M$3:$N$7,2,0)</f>
        <v>9500000</v>
      </c>
      <c r="K141" s="30">
        <f t="shared" si="9"/>
        <v>42750000</v>
      </c>
    </row>
    <row r="142" spans="1:11" x14ac:dyDescent="0.25">
      <c r="A142" s="27" t="s">
        <v>148</v>
      </c>
      <c r="B142" s="28">
        <v>44165</v>
      </c>
      <c r="C142">
        <f t="shared" si="8"/>
        <v>11</v>
      </c>
      <c r="D142" t="s">
        <v>163</v>
      </c>
      <c r="E142" t="s">
        <v>169</v>
      </c>
      <c r="F142" t="s">
        <v>180</v>
      </c>
      <c r="G142" t="s">
        <v>195</v>
      </c>
      <c r="H142" s="27" t="s">
        <v>191</v>
      </c>
      <c r="I142">
        <v>1</v>
      </c>
      <c r="J142" s="29">
        <f>VLOOKUP(H142,'Bảng phụ'!$M$3:$N$7,2,0)</f>
        <v>8300000</v>
      </c>
      <c r="K142" s="30">
        <f t="shared" si="9"/>
        <v>7470000</v>
      </c>
    </row>
    <row r="143" spans="1:11" x14ac:dyDescent="0.25">
      <c r="A143" s="27" t="s">
        <v>149</v>
      </c>
      <c r="B143" s="28">
        <v>44166</v>
      </c>
      <c r="C143">
        <f t="shared" si="8"/>
        <v>12</v>
      </c>
      <c r="D143" t="s">
        <v>163</v>
      </c>
      <c r="E143" t="s">
        <v>171</v>
      </c>
      <c r="F143" t="s">
        <v>182</v>
      </c>
      <c r="G143" t="s">
        <v>188</v>
      </c>
      <c r="H143" s="27" t="s">
        <v>189</v>
      </c>
      <c r="I143">
        <v>3</v>
      </c>
      <c r="J143" s="29">
        <f>VLOOKUP(H143,'Bảng phụ'!$M$3:$N$7,2,0)</f>
        <v>9500000</v>
      </c>
      <c r="K143" s="30">
        <f t="shared" si="9"/>
        <v>25650000</v>
      </c>
    </row>
    <row r="144" spans="1:11" x14ac:dyDescent="0.25">
      <c r="A144" s="27" t="s">
        <v>150</v>
      </c>
      <c r="B144" s="28">
        <v>44167</v>
      </c>
      <c r="C144">
        <f t="shared" si="8"/>
        <v>12</v>
      </c>
      <c r="D144" t="s">
        <v>160</v>
      </c>
      <c r="E144" t="s">
        <v>168</v>
      </c>
      <c r="F144" t="s">
        <v>179</v>
      </c>
      <c r="G144" t="s">
        <v>196</v>
      </c>
      <c r="H144" s="27" t="s">
        <v>193</v>
      </c>
      <c r="I144">
        <v>1</v>
      </c>
      <c r="J144" s="29">
        <f>VLOOKUP(H144,'Bảng phụ'!$M$3:$N$7,2,0)</f>
        <v>5800000</v>
      </c>
      <c r="K144" s="30">
        <f t="shared" si="9"/>
        <v>5220000</v>
      </c>
    </row>
    <row r="145" spans="1:11" x14ac:dyDescent="0.25">
      <c r="A145" s="27" t="s">
        <v>151</v>
      </c>
      <c r="B145" s="28">
        <v>44168</v>
      </c>
      <c r="C145">
        <f t="shared" si="8"/>
        <v>12</v>
      </c>
      <c r="D145" t="s">
        <v>161</v>
      </c>
      <c r="E145" t="s">
        <v>168</v>
      </c>
      <c r="F145" t="s">
        <v>179</v>
      </c>
      <c r="G145" t="s">
        <v>196</v>
      </c>
      <c r="H145" s="27" t="s">
        <v>190</v>
      </c>
      <c r="I145">
        <v>5</v>
      </c>
      <c r="J145" s="29">
        <f>VLOOKUP(H145,'Bảng phụ'!$M$3:$N$7,2,0)</f>
        <v>4000000</v>
      </c>
      <c r="K145" s="30">
        <f t="shared" si="9"/>
        <v>18000000</v>
      </c>
    </row>
    <row r="146" spans="1:11" x14ac:dyDescent="0.25">
      <c r="A146" s="27" t="s">
        <v>152</v>
      </c>
      <c r="B146" s="28">
        <v>44172</v>
      </c>
      <c r="C146">
        <f t="shared" si="8"/>
        <v>12</v>
      </c>
      <c r="D146" t="s">
        <v>161</v>
      </c>
      <c r="E146" t="s">
        <v>168</v>
      </c>
      <c r="F146" t="s">
        <v>179</v>
      </c>
      <c r="G146" t="s">
        <v>196</v>
      </c>
      <c r="H146" s="27" t="s">
        <v>193</v>
      </c>
      <c r="I146">
        <v>5</v>
      </c>
      <c r="J146" s="29">
        <f>VLOOKUP(H146,'Bảng phụ'!$M$3:$N$7,2,0)</f>
        <v>5800000</v>
      </c>
      <c r="K146" s="30">
        <f t="shared" si="9"/>
        <v>26100000</v>
      </c>
    </row>
    <row r="147" spans="1:11" x14ac:dyDescent="0.25">
      <c r="A147" s="27" t="s">
        <v>153</v>
      </c>
      <c r="B147" s="28">
        <v>44179</v>
      </c>
      <c r="C147">
        <f t="shared" si="8"/>
        <v>12</v>
      </c>
      <c r="D147" t="s">
        <v>160</v>
      </c>
      <c r="E147" t="s">
        <v>170</v>
      </c>
      <c r="F147" t="s">
        <v>181</v>
      </c>
      <c r="G147" t="s">
        <v>196</v>
      </c>
      <c r="H147" s="27" t="s">
        <v>192</v>
      </c>
      <c r="I147">
        <v>2</v>
      </c>
      <c r="J147" s="29">
        <f>VLOOKUP(H147,'Bảng phụ'!$M$3:$N$7,2,0)</f>
        <v>7500000</v>
      </c>
      <c r="K147" s="30">
        <f t="shared" si="9"/>
        <v>13500000</v>
      </c>
    </row>
    <row r="148" spans="1:11" x14ac:dyDescent="0.25">
      <c r="A148" s="27" t="s">
        <v>154</v>
      </c>
      <c r="B148" s="28">
        <v>44179</v>
      </c>
      <c r="C148">
        <f t="shared" si="8"/>
        <v>12</v>
      </c>
      <c r="D148" t="s">
        <v>162</v>
      </c>
      <c r="E148" t="s">
        <v>170</v>
      </c>
      <c r="F148" t="s">
        <v>181</v>
      </c>
      <c r="G148" t="s">
        <v>188</v>
      </c>
      <c r="H148" s="27" t="s">
        <v>189</v>
      </c>
      <c r="I148">
        <v>2</v>
      </c>
      <c r="J148" s="29">
        <f>VLOOKUP(H148,'Bảng phụ'!$M$3:$N$7,2,0)</f>
        <v>9500000</v>
      </c>
      <c r="K148" s="30">
        <f t="shared" si="9"/>
        <v>17100000</v>
      </c>
    </row>
    <row r="149" spans="1:11" x14ac:dyDescent="0.25">
      <c r="A149" s="27" t="s">
        <v>155</v>
      </c>
      <c r="B149" s="28">
        <v>44180</v>
      </c>
      <c r="C149">
        <f t="shared" si="8"/>
        <v>12</v>
      </c>
      <c r="D149" t="s">
        <v>160</v>
      </c>
      <c r="E149" t="s">
        <v>168</v>
      </c>
      <c r="F149" t="s">
        <v>179</v>
      </c>
      <c r="G149" t="s">
        <v>196</v>
      </c>
      <c r="H149" s="27" t="s">
        <v>189</v>
      </c>
      <c r="I149">
        <v>1</v>
      </c>
      <c r="J149" s="29">
        <f>VLOOKUP(H149,'Bảng phụ'!$M$3:$N$7,2,0)</f>
        <v>9500000</v>
      </c>
      <c r="K149" s="30">
        <f t="shared" si="9"/>
        <v>8550000</v>
      </c>
    </row>
    <row r="150" spans="1:11" x14ac:dyDescent="0.25">
      <c r="A150" s="27" t="s">
        <v>156</v>
      </c>
      <c r="B150" s="28">
        <v>44181</v>
      </c>
      <c r="C150">
        <f t="shared" si="8"/>
        <v>12</v>
      </c>
      <c r="D150" t="s">
        <v>162</v>
      </c>
      <c r="E150" t="s">
        <v>170</v>
      </c>
      <c r="F150" t="s">
        <v>181</v>
      </c>
      <c r="G150" t="s">
        <v>188</v>
      </c>
      <c r="H150" s="27" t="s">
        <v>190</v>
      </c>
      <c r="I150">
        <v>2</v>
      </c>
      <c r="J150" s="29">
        <f>VLOOKUP(H150,'Bảng phụ'!$M$3:$N$7,2,0)</f>
        <v>4000000</v>
      </c>
      <c r="K150" s="30">
        <f t="shared" si="9"/>
        <v>7200000</v>
      </c>
    </row>
    <row r="151" spans="1:11" x14ac:dyDescent="0.25">
      <c r="A151" s="27" t="s">
        <v>157</v>
      </c>
      <c r="B151" s="28">
        <v>44182</v>
      </c>
      <c r="C151">
        <f t="shared" si="8"/>
        <v>12</v>
      </c>
      <c r="D151" t="s">
        <v>162</v>
      </c>
      <c r="E151" t="s">
        <v>170</v>
      </c>
      <c r="F151" t="s">
        <v>181</v>
      </c>
      <c r="G151" t="s">
        <v>196</v>
      </c>
      <c r="H151" s="27" t="s">
        <v>190</v>
      </c>
      <c r="I151">
        <v>3</v>
      </c>
      <c r="J151" s="29">
        <f>VLOOKUP(H151,'Bảng phụ'!$M$3:$N$7,2,0)</f>
        <v>4000000</v>
      </c>
      <c r="K151" s="30">
        <f t="shared" si="9"/>
        <v>10800000</v>
      </c>
    </row>
    <row r="152" spans="1:11" x14ac:dyDescent="0.25">
      <c r="A152" s="27" t="s">
        <v>158</v>
      </c>
      <c r="B152" s="28">
        <v>44184</v>
      </c>
      <c r="C152">
        <f t="shared" si="8"/>
        <v>12</v>
      </c>
      <c r="D152" t="s">
        <v>162</v>
      </c>
      <c r="E152" t="s">
        <v>167</v>
      </c>
      <c r="F152" t="s">
        <v>178</v>
      </c>
      <c r="G152" t="s">
        <v>196</v>
      </c>
      <c r="H152" s="27" t="s">
        <v>192</v>
      </c>
      <c r="I152">
        <v>4</v>
      </c>
      <c r="J152" s="29">
        <f>VLOOKUP(H152,'Bảng phụ'!$M$3:$N$7,2,0)</f>
        <v>7500000</v>
      </c>
      <c r="K152" s="30">
        <f t="shared" si="9"/>
        <v>27000000</v>
      </c>
    </row>
    <row r="153" spans="1:11" x14ac:dyDescent="0.25">
      <c r="A153" s="27" t="s">
        <v>159</v>
      </c>
      <c r="B153" s="28">
        <v>44190</v>
      </c>
      <c r="C153">
        <f t="shared" si="8"/>
        <v>12</v>
      </c>
      <c r="D153" t="s">
        <v>162</v>
      </c>
      <c r="E153" t="s">
        <v>167</v>
      </c>
      <c r="F153" t="s">
        <v>178</v>
      </c>
      <c r="G153" t="s">
        <v>188</v>
      </c>
      <c r="H153" s="27" t="s">
        <v>191</v>
      </c>
      <c r="I153">
        <v>4</v>
      </c>
      <c r="J153" s="29">
        <f>VLOOKUP(H153,'Bảng phụ'!$M$3:$N$7,2,0)</f>
        <v>8300000</v>
      </c>
      <c r="K153" s="30">
        <f t="shared" si="9"/>
        <v>29880000</v>
      </c>
    </row>
  </sheetData>
  <mergeCells count="1">
    <mergeCell ref="A1:N1"/>
  </mergeCells>
  <phoneticPr fontId="2" type="noConversion"/>
  <conditionalFormatting sqref="I4:I153">
    <cfRule type="dataBar" priority="1">
      <dataBar>
        <cfvo type="min"/>
        <cfvo type="max"/>
        <color rgb="FF63C384"/>
      </dataBar>
      <extLst>
        <ext xmlns:x14="http://schemas.microsoft.com/office/spreadsheetml/2009/9/main" uri="{B025F937-C7B1-47D3-B67F-A62EFF666E3E}">
          <x14:id>{B716DF37-086C-411F-A903-D52041E68C54}</x14:id>
        </ext>
      </extLst>
    </cfRule>
  </conditionalFormatting>
  <conditionalFormatting sqref="J4:J153">
    <cfRule type="top10" dxfId="3" priority="2" rank="10"/>
    <cfRule type="top10" dxfId="2" priority="3" percent="1" rank="5"/>
    <cfRule type="top10" dxfId="1" priority="4" rank="5"/>
  </conditionalFormatting>
  <conditionalFormatting sqref="K4:K153">
    <cfRule type="cellIs" dxfId="0" priority="5" operator="greaterThan">
      <formula>20000000</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716DF37-086C-411F-A903-D52041E68C54}">
            <x14:dataBar minLength="0" maxLength="100" border="1" negativeBarBorderColorSameAsPositive="0">
              <x14:cfvo type="autoMin"/>
              <x14:cfvo type="autoMax"/>
              <x14:borderColor rgb="FF63C384"/>
              <x14:negativeFillColor rgb="FFFF0000"/>
              <x14:negativeBorderColor rgb="FFFF0000"/>
              <x14:axisColor rgb="FF000000"/>
            </x14:dataBar>
          </x14:cfRule>
          <xm:sqref>I4:I153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D8078-B1BA-4146-A6DA-5ED557742579}">
  <dimension ref="A1:AB91"/>
  <sheetViews>
    <sheetView showGridLines="0" zoomScale="80" zoomScaleNormal="80" workbookViewId="0">
      <selection activeCell="U46" sqref="U46"/>
    </sheetView>
  </sheetViews>
  <sheetFormatPr defaultRowHeight="15" x14ac:dyDescent="0.25"/>
  <cols>
    <col min="1" max="1" width="18" bestFit="1" customWidth="1"/>
    <col min="2" max="2" width="19.5703125" bestFit="1" customWidth="1"/>
    <col min="3" max="3" width="15.140625" bestFit="1" customWidth="1"/>
    <col min="4" max="4" width="8.85546875" bestFit="1" customWidth="1"/>
    <col min="5" max="6" width="4.5703125" bestFit="1" customWidth="1"/>
    <col min="7" max="7" width="9" bestFit="1" customWidth="1"/>
    <col min="8" max="8" width="8.28515625" bestFit="1" customWidth="1"/>
    <col min="9" max="10" width="4.5703125" bestFit="1" customWidth="1"/>
    <col min="11" max="11" width="9" bestFit="1" customWidth="1"/>
    <col min="12" max="12" width="12" bestFit="1" customWidth="1"/>
    <col min="13" max="14" width="4.5703125" bestFit="1" customWidth="1"/>
    <col min="15" max="15" width="11.5703125" bestFit="1" customWidth="1"/>
    <col min="16" max="16" width="8.140625" bestFit="1" customWidth="1"/>
    <col min="17" max="18" width="4.5703125" bestFit="1" customWidth="1"/>
    <col min="19" max="20" width="13.28515625" bestFit="1" customWidth="1"/>
    <col min="21" max="24" width="11.5703125" bestFit="1" customWidth="1"/>
    <col min="25" max="25" width="13.28515625" bestFit="1" customWidth="1"/>
    <col min="26" max="26" width="11.5703125" bestFit="1" customWidth="1"/>
    <col min="27" max="27" width="12.7109375" bestFit="1" customWidth="1"/>
  </cols>
  <sheetData>
    <row r="1" spans="1:18" x14ac:dyDescent="0.25">
      <c r="A1" s="42" t="s">
        <v>215</v>
      </c>
      <c r="B1" s="43"/>
      <c r="D1" s="35" t="s">
        <v>220</v>
      </c>
      <c r="E1" s="36">
        <f>GETPIVOTDATA("THÀNH TIỀN",$A$2,"LOẠI HÀNG","Giày dép")</f>
        <v>0.27665020476993496</v>
      </c>
      <c r="F1" s="20">
        <f>1-E1</f>
        <v>0.72334979523006504</v>
      </c>
      <c r="H1" s="35" t="s">
        <v>188</v>
      </c>
      <c r="I1" s="36">
        <f>GETPIVOTDATA("THÀNH TIỀN",$A$2,"LOẠI HÀNG","Quần áo")</f>
        <v>0.2862262105516743</v>
      </c>
      <c r="J1" s="20">
        <f>1-I1</f>
        <v>0.7137737894483257</v>
      </c>
      <c r="L1" s="35" t="s">
        <v>195</v>
      </c>
      <c r="M1" s="36">
        <f>GETPIVOTDATA("THÀNH TIỀN",$A$2,"LOẠI HÀNG","Trang sức")</f>
        <v>0.24214044808479884</v>
      </c>
      <c r="N1" s="20">
        <f>1-M1</f>
        <v>0.75785955191520116</v>
      </c>
      <c r="P1" s="35" t="s">
        <v>194</v>
      </c>
      <c r="Q1" s="36">
        <f>GETPIVOTDATA("THÀNH TIỀN",$A$2,"LOẠI HÀNG","Túi xách")</f>
        <v>0.1949831365935919</v>
      </c>
      <c r="R1" s="20">
        <f>1-Q1</f>
        <v>0.8050168634064081</v>
      </c>
    </row>
    <row r="2" spans="1:18" x14ac:dyDescent="0.25">
      <c r="A2" s="31" t="s">
        <v>222</v>
      </c>
      <c r="B2" s="31" t="s">
        <v>223</v>
      </c>
    </row>
    <row r="3" spans="1:18" ht="15" customHeight="1" x14ac:dyDescent="0.25">
      <c r="A3" s="21" t="s">
        <v>196</v>
      </c>
      <c r="B3" s="11">
        <v>0.27665020476993496</v>
      </c>
    </row>
    <row r="4" spans="1:18" x14ac:dyDescent="0.25">
      <c r="A4" s="21" t="s">
        <v>188</v>
      </c>
      <c r="B4" s="11">
        <v>0.2862262105516743</v>
      </c>
    </row>
    <row r="5" spans="1:18" x14ac:dyDescent="0.25">
      <c r="A5" s="21" t="s">
        <v>195</v>
      </c>
      <c r="B5" s="11">
        <v>0.24214044808479884</v>
      </c>
    </row>
    <row r="6" spans="1:18" x14ac:dyDescent="0.25">
      <c r="A6" s="21" t="s">
        <v>194</v>
      </c>
      <c r="B6" s="11">
        <v>0.1949831365935919</v>
      </c>
    </row>
    <row r="7" spans="1:18" x14ac:dyDescent="0.25">
      <c r="A7" s="32" t="s">
        <v>216</v>
      </c>
      <c r="B7" s="34">
        <v>1</v>
      </c>
    </row>
    <row r="15" spans="1:18" x14ac:dyDescent="0.25">
      <c r="A15" s="42" t="s">
        <v>217</v>
      </c>
      <c r="B15" s="43"/>
    </row>
    <row r="16" spans="1:18" x14ac:dyDescent="0.25">
      <c r="A16" s="31" t="s">
        <v>204</v>
      </c>
      <c r="B16" s="31" t="s">
        <v>224</v>
      </c>
    </row>
    <row r="17" spans="1:28" x14ac:dyDescent="0.25">
      <c r="A17" s="21">
        <v>1</v>
      </c>
      <c r="B17" s="22">
        <v>299160000</v>
      </c>
    </row>
    <row r="18" spans="1:28" x14ac:dyDescent="0.25">
      <c r="A18" s="21">
        <v>2</v>
      </c>
      <c r="B18" s="22">
        <v>201690000</v>
      </c>
    </row>
    <row r="19" spans="1:28" x14ac:dyDescent="0.25">
      <c r="A19" s="21">
        <v>3</v>
      </c>
      <c r="B19" s="22">
        <v>158940000</v>
      </c>
    </row>
    <row r="20" spans="1:28" x14ac:dyDescent="0.25">
      <c r="A20" s="21">
        <v>4</v>
      </c>
      <c r="B20" s="22">
        <v>298710000</v>
      </c>
    </row>
    <row r="21" spans="1:28" x14ac:dyDescent="0.25">
      <c r="A21" s="21">
        <v>5</v>
      </c>
      <c r="B21" s="22">
        <v>200340000</v>
      </c>
    </row>
    <row r="22" spans="1:28" x14ac:dyDescent="0.25">
      <c r="A22" s="21">
        <v>6</v>
      </c>
      <c r="B22" s="22">
        <v>291870000</v>
      </c>
    </row>
    <row r="23" spans="1:28" x14ac:dyDescent="0.25">
      <c r="A23" s="21">
        <v>7</v>
      </c>
      <c r="B23" s="22">
        <v>280350000</v>
      </c>
    </row>
    <row r="24" spans="1:28" x14ac:dyDescent="0.25">
      <c r="A24" s="21">
        <v>8</v>
      </c>
      <c r="B24" s="22">
        <v>132390000</v>
      </c>
    </row>
    <row r="25" spans="1:28" x14ac:dyDescent="0.25">
      <c r="A25" s="21">
        <v>9</v>
      </c>
      <c r="B25" s="22">
        <v>278370000</v>
      </c>
    </row>
    <row r="26" spans="1:28" x14ac:dyDescent="0.25">
      <c r="A26" s="21">
        <v>10</v>
      </c>
      <c r="B26" s="22">
        <v>291420000</v>
      </c>
    </row>
    <row r="27" spans="1:28" x14ac:dyDescent="0.25">
      <c r="A27" s="21">
        <v>11</v>
      </c>
      <c r="B27" s="22">
        <v>366480000</v>
      </c>
    </row>
    <row r="28" spans="1:28" x14ac:dyDescent="0.25">
      <c r="A28" s="21">
        <v>12</v>
      </c>
      <c r="B28" s="22">
        <v>189000000</v>
      </c>
    </row>
    <row r="29" spans="1:28" x14ac:dyDescent="0.25">
      <c r="A29" s="32" t="s">
        <v>216</v>
      </c>
      <c r="B29" s="33">
        <v>2988720000</v>
      </c>
    </row>
    <row r="30" spans="1:28" x14ac:dyDescent="0.25">
      <c r="Y30" s="35" t="s">
        <v>225</v>
      </c>
      <c r="Z30" s="35" t="s">
        <v>226</v>
      </c>
    </row>
    <row r="31" spans="1:28" x14ac:dyDescent="0.25">
      <c r="Y31" s="21" t="s">
        <v>162</v>
      </c>
      <c r="Z31" s="24">
        <v>0.32130811852565649</v>
      </c>
      <c r="AA31" s="11">
        <f>Z31+5%</f>
        <v>0.37130811852565648</v>
      </c>
      <c r="AB31" s="11">
        <v>1.1000000000000001</v>
      </c>
    </row>
    <row r="32" spans="1:28" x14ac:dyDescent="0.25">
      <c r="Y32" s="21" t="s">
        <v>160</v>
      </c>
      <c r="Z32" s="11">
        <v>0.22130209588051072</v>
      </c>
      <c r="AA32" s="23">
        <f t="shared" ref="AA32:AA34" si="0">Z32+5%</f>
        <v>0.27130209588051074</v>
      </c>
      <c r="AB32" s="23">
        <v>1.1000000000000001</v>
      </c>
    </row>
    <row r="33" spans="1:28" x14ac:dyDescent="0.25">
      <c r="Y33" s="21" t="s">
        <v>163</v>
      </c>
      <c r="Z33" s="11">
        <v>0.23132980004818116</v>
      </c>
      <c r="AA33" s="11">
        <f t="shared" si="0"/>
        <v>0.28132980004818114</v>
      </c>
      <c r="AB33" s="11">
        <v>1.1000000000000001</v>
      </c>
    </row>
    <row r="34" spans="1:28" x14ac:dyDescent="0.25">
      <c r="A34" s="42" t="s">
        <v>218</v>
      </c>
      <c r="B34" s="43"/>
      <c r="Y34" s="21" t="s">
        <v>161</v>
      </c>
      <c r="Z34" s="11">
        <v>0.22605998554565165</v>
      </c>
      <c r="AA34" s="11">
        <f t="shared" si="0"/>
        <v>0.27605998554565164</v>
      </c>
      <c r="AB34" s="11">
        <v>1.1000000000000001</v>
      </c>
    </row>
    <row r="35" spans="1:28" x14ac:dyDescent="0.25">
      <c r="A35" s="31" t="s">
        <v>225</v>
      </c>
      <c r="B35" s="31" t="s">
        <v>226</v>
      </c>
    </row>
    <row r="36" spans="1:28" x14ac:dyDescent="0.25">
      <c r="A36" s="21" t="s">
        <v>162</v>
      </c>
      <c r="B36" s="11">
        <v>0.32130811852565649</v>
      </c>
    </row>
    <row r="37" spans="1:28" x14ac:dyDescent="0.25">
      <c r="A37" s="21" t="s">
        <v>160</v>
      </c>
      <c r="B37" s="11">
        <v>0.22130209588051072</v>
      </c>
    </row>
    <row r="38" spans="1:28" x14ac:dyDescent="0.25">
      <c r="A38" s="21" t="s">
        <v>163</v>
      </c>
      <c r="B38" s="11">
        <v>0.23132980004818116</v>
      </c>
    </row>
    <row r="39" spans="1:28" x14ac:dyDescent="0.25">
      <c r="A39" s="21" t="s">
        <v>161</v>
      </c>
      <c r="B39" s="11">
        <v>0.22605998554565165</v>
      </c>
    </row>
    <row r="40" spans="1:28" x14ac:dyDescent="0.25">
      <c r="A40" s="32" t="s">
        <v>216</v>
      </c>
      <c r="B40" s="34">
        <v>1</v>
      </c>
    </row>
    <row r="43" spans="1:28" x14ac:dyDescent="0.25">
      <c r="A43" s="42" t="s">
        <v>221</v>
      </c>
      <c r="B43" s="43"/>
    </row>
    <row r="44" spans="1:28" x14ac:dyDescent="0.25">
      <c r="A44" s="37" t="s">
        <v>4</v>
      </c>
      <c r="B44" s="38" t="s">
        <v>219</v>
      </c>
    </row>
    <row r="45" spans="1:28" hidden="1" x14ac:dyDescent="0.25">
      <c r="A45" s="31"/>
      <c r="B45" s="31"/>
    </row>
    <row r="46" spans="1:28" x14ac:dyDescent="0.25">
      <c r="A46" s="31" t="s">
        <v>227</v>
      </c>
      <c r="B46" s="31" t="s">
        <v>228</v>
      </c>
    </row>
    <row r="47" spans="1:28" x14ac:dyDescent="0.25">
      <c r="A47" s="53" t="s">
        <v>179</v>
      </c>
      <c r="B47" s="22">
        <v>16704000</v>
      </c>
    </row>
    <row r="48" spans="1:28" x14ac:dyDescent="0.25">
      <c r="A48" s="53" t="s">
        <v>182</v>
      </c>
      <c r="B48" s="22">
        <v>22050000</v>
      </c>
    </row>
    <row r="49" spans="1:2" x14ac:dyDescent="0.25">
      <c r="A49" s="53" t="s">
        <v>178</v>
      </c>
      <c r="B49" s="22">
        <v>21137727.272727273</v>
      </c>
    </row>
    <row r="50" spans="1:2" x14ac:dyDescent="0.25">
      <c r="A50" s="53" t="s">
        <v>181</v>
      </c>
      <c r="B50" s="22">
        <v>18552558.139534883</v>
      </c>
    </row>
    <row r="51" spans="1:2" x14ac:dyDescent="0.25">
      <c r="A51" s="53" t="s">
        <v>180</v>
      </c>
      <c r="B51" s="22">
        <v>21591562.5</v>
      </c>
    </row>
    <row r="68" spans="1:3" x14ac:dyDescent="0.25">
      <c r="A68" s="25" t="s">
        <v>229</v>
      </c>
      <c r="B68" t="s">
        <v>230</v>
      </c>
    </row>
    <row r="69" spans="1:3" x14ac:dyDescent="0.25">
      <c r="A69" s="26" t="s">
        <v>189</v>
      </c>
      <c r="B69" s="52">
        <v>923400000</v>
      </c>
      <c r="C69" s="3">
        <f>GETPIVOTDATA("THÀNH TIỀN",$A$68,"MẶT HÀNG/TÊN THƯƠNG HIỆU","Rick Owens")</f>
        <v>923400000</v>
      </c>
    </row>
    <row r="70" spans="1:3" x14ac:dyDescent="0.25">
      <c r="A70" s="26" t="s">
        <v>191</v>
      </c>
      <c r="B70" s="52">
        <v>709650000</v>
      </c>
      <c r="C70" s="3">
        <f>GETPIVOTDATA("THÀNH TIỀN",$A$68,"MẶT HÀNG/TÊN THƯƠNG HIỆU","Carol C Poell")</f>
        <v>709650000</v>
      </c>
    </row>
    <row r="71" spans="1:3" x14ac:dyDescent="0.25">
      <c r="A71" s="26" t="s">
        <v>192</v>
      </c>
      <c r="B71" s="52">
        <v>681750000</v>
      </c>
      <c r="C71" s="3">
        <f>GETPIVOTDATA("THÀNH TIỀN",$A$68,"MẶT HÀNG/TÊN THƯƠNG HIỆU","Maison Margiela")</f>
        <v>681750000</v>
      </c>
    </row>
    <row r="72" spans="1:3" x14ac:dyDescent="0.25">
      <c r="A72" s="26" t="s">
        <v>190</v>
      </c>
      <c r="B72" s="52">
        <v>381600000</v>
      </c>
      <c r="C72" s="3">
        <f>GETPIVOTDATA("THÀNH TIỀN",$A$68,"MẶT HÀNG/TÊN THƯƠNG HIỆU","11BBS ")</f>
        <v>381600000</v>
      </c>
    </row>
    <row r="73" spans="1:3" x14ac:dyDescent="0.25">
      <c r="A73" s="26" t="s">
        <v>193</v>
      </c>
      <c r="B73" s="52">
        <v>292320000</v>
      </c>
      <c r="C73" s="3">
        <f>GETPIVOTDATA("THÀNH TIỀN",$A$68,"MẶT HÀNG/TÊN THƯƠNG HIỆU","Drkshdw")</f>
        <v>292320000</v>
      </c>
    </row>
    <row r="74" spans="1:3" x14ac:dyDescent="0.25">
      <c r="A74" s="26" t="s">
        <v>216</v>
      </c>
      <c r="B74" s="52">
        <v>2988720000</v>
      </c>
      <c r="C74" s="3">
        <f>GETPIVOTDATA("THÀNH TIỀN",$A$68)</f>
        <v>2988720000</v>
      </c>
    </row>
    <row r="78" spans="1:3" x14ac:dyDescent="0.25">
      <c r="A78" s="25" t="s">
        <v>229</v>
      </c>
      <c r="B78" t="s">
        <v>232</v>
      </c>
    </row>
    <row r="79" spans="1:3" x14ac:dyDescent="0.25">
      <c r="A79" s="26">
        <v>1</v>
      </c>
      <c r="B79" s="52">
        <v>45</v>
      </c>
    </row>
    <row r="80" spans="1:3" x14ac:dyDescent="0.25">
      <c r="A80" s="26">
        <v>2</v>
      </c>
      <c r="B80" s="52">
        <v>32</v>
      </c>
    </row>
    <row r="81" spans="1:2" x14ac:dyDescent="0.25">
      <c r="A81" s="26">
        <v>3</v>
      </c>
      <c r="B81" s="52">
        <v>29</v>
      </c>
    </row>
    <row r="82" spans="1:2" x14ac:dyDescent="0.25">
      <c r="A82" s="26">
        <v>4</v>
      </c>
      <c r="B82" s="52">
        <v>45</v>
      </c>
    </row>
    <row r="83" spans="1:2" x14ac:dyDescent="0.25">
      <c r="A83" s="26">
        <v>5</v>
      </c>
      <c r="B83" s="52">
        <v>27</v>
      </c>
    </row>
    <row r="84" spans="1:2" x14ac:dyDescent="0.25">
      <c r="A84" s="26">
        <v>6</v>
      </c>
      <c r="B84" s="52">
        <v>43</v>
      </c>
    </row>
    <row r="85" spans="1:2" x14ac:dyDescent="0.25">
      <c r="A85" s="26">
        <v>7</v>
      </c>
      <c r="B85" s="52">
        <v>44</v>
      </c>
    </row>
    <row r="86" spans="1:2" x14ac:dyDescent="0.25">
      <c r="A86" s="26">
        <v>8</v>
      </c>
      <c r="B86" s="52">
        <v>22</v>
      </c>
    </row>
    <row r="87" spans="1:2" x14ac:dyDescent="0.25">
      <c r="A87" s="26">
        <v>9</v>
      </c>
      <c r="B87" s="52">
        <v>49</v>
      </c>
    </row>
    <row r="88" spans="1:2" x14ac:dyDescent="0.25">
      <c r="A88" s="26">
        <v>10</v>
      </c>
      <c r="B88" s="52">
        <v>43</v>
      </c>
    </row>
    <row r="89" spans="1:2" x14ac:dyDescent="0.25">
      <c r="A89" s="26">
        <v>11</v>
      </c>
      <c r="B89" s="52">
        <v>55</v>
      </c>
    </row>
    <row r="90" spans="1:2" x14ac:dyDescent="0.25">
      <c r="A90" s="26">
        <v>12</v>
      </c>
      <c r="B90" s="52">
        <v>32</v>
      </c>
    </row>
    <row r="91" spans="1:2" x14ac:dyDescent="0.25">
      <c r="A91" s="26" t="s">
        <v>216</v>
      </c>
      <c r="B91" s="52">
        <v>466</v>
      </c>
    </row>
  </sheetData>
  <mergeCells count="4">
    <mergeCell ref="A34:B34"/>
    <mergeCell ref="A1:B1"/>
    <mergeCell ref="A15:B15"/>
    <mergeCell ref="A43:B43"/>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87F5D-BC8B-446E-ADD9-F323DE57E1B0}">
  <dimension ref="A2:N12"/>
  <sheetViews>
    <sheetView workbookViewId="0">
      <selection activeCell="F19" sqref="F19"/>
    </sheetView>
  </sheetViews>
  <sheetFormatPr defaultRowHeight="15" x14ac:dyDescent="0.25"/>
  <cols>
    <col min="2" max="2" width="12" bestFit="1" customWidth="1"/>
    <col min="6" max="6" width="19" bestFit="1" customWidth="1"/>
    <col min="9" max="9" width="14.28515625" customWidth="1"/>
    <col min="13" max="13" width="28.5703125" bestFit="1" customWidth="1"/>
    <col min="14" max="14" width="13.28515625" bestFit="1" customWidth="1"/>
  </cols>
  <sheetData>
    <row r="2" spans="1:14" ht="15" customHeight="1" x14ac:dyDescent="0.25">
      <c r="A2" s="6" t="s">
        <v>164</v>
      </c>
      <c r="B2" s="6" t="s">
        <v>3</v>
      </c>
      <c r="D2" s="6" t="s">
        <v>165</v>
      </c>
      <c r="E2" s="6" t="s">
        <v>166</v>
      </c>
      <c r="F2" s="6" t="s">
        <v>177</v>
      </c>
      <c r="H2" s="6" t="s">
        <v>164</v>
      </c>
      <c r="I2" s="6" t="s">
        <v>6</v>
      </c>
      <c r="L2" s="6" t="s">
        <v>164</v>
      </c>
      <c r="M2" s="6" t="s">
        <v>197</v>
      </c>
      <c r="N2" s="6" t="s">
        <v>8</v>
      </c>
    </row>
    <row r="3" spans="1:14" ht="15" customHeight="1" x14ac:dyDescent="0.25">
      <c r="A3" s="1">
        <v>1</v>
      </c>
      <c r="B3" s="1" t="s">
        <v>160</v>
      </c>
      <c r="D3" s="1">
        <v>1</v>
      </c>
      <c r="E3" s="1" t="s">
        <v>167</v>
      </c>
      <c r="F3" s="1" t="s">
        <v>178</v>
      </c>
      <c r="H3" s="1">
        <v>1</v>
      </c>
      <c r="I3" s="1" t="s">
        <v>188</v>
      </c>
      <c r="L3" s="1">
        <v>1</v>
      </c>
      <c r="M3" s="1" t="s">
        <v>189</v>
      </c>
      <c r="N3" s="2">
        <v>9500000</v>
      </c>
    </row>
    <row r="4" spans="1:14" ht="15" customHeight="1" x14ac:dyDescent="0.25">
      <c r="A4" s="1">
        <v>2</v>
      </c>
      <c r="B4" s="1" t="s">
        <v>161</v>
      </c>
      <c r="D4" s="1">
        <v>2</v>
      </c>
      <c r="E4" s="1" t="s">
        <v>168</v>
      </c>
      <c r="F4" s="1" t="s">
        <v>179</v>
      </c>
      <c r="H4" s="1">
        <v>2</v>
      </c>
      <c r="I4" s="1" t="s">
        <v>196</v>
      </c>
      <c r="L4" s="1">
        <v>2</v>
      </c>
      <c r="M4" s="1" t="s">
        <v>190</v>
      </c>
      <c r="N4" s="2">
        <v>4000000</v>
      </c>
    </row>
    <row r="5" spans="1:14" ht="15" customHeight="1" x14ac:dyDescent="0.25">
      <c r="A5" s="1">
        <v>3</v>
      </c>
      <c r="B5" s="1" t="s">
        <v>162</v>
      </c>
      <c r="D5" s="1">
        <v>3</v>
      </c>
      <c r="E5" s="1" t="s">
        <v>169</v>
      </c>
      <c r="F5" s="1" t="s">
        <v>180</v>
      </c>
      <c r="H5" s="1">
        <v>3</v>
      </c>
      <c r="I5" s="1" t="s">
        <v>195</v>
      </c>
      <c r="L5" s="1">
        <v>3</v>
      </c>
      <c r="M5" s="1" t="s">
        <v>193</v>
      </c>
      <c r="N5" s="2">
        <v>5800000</v>
      </c>
    </row>
    <row r="6" spans="1:14" ht="15" customHeight="1" x14ac:dyDescent="0.25">
      <c r="A6" s="1">
        <v>4</v>
      </c>
      <c r="B6" s="1" t="s">
        <v>163</v>
      </c>
      <c r="D6" s="1">
        <v>4</v>
      </c>
      <c r="E6" s="1" t="s">
        <v>170</v>
      </c>
      <c r="F6" s="1" t="s">
        <v>181</v>
      </c>
      <c r="H6" s="1">
        <v>4</v>
      </c>
      <c r="I6" s="1" t="s">
        <v>194</v>
      </c>
      <c r="L6" s="1">
        <v>4</v>
      </c>
      <c r="M6" s="1" t="s">
        <v>191</v>
      </c>
      <c r="N6" s="2">
        <v>8300000</v>
      </c>
    </row>
    <row r="7" spans="1:14" ht="15" customHeight="1" x14ac:dyDescent="0.25">
      <c r="D7" s="1">
        <v>5</v>
      </c>
      <c r="E7" s="1" t="s">
        <v>171</v>
      </c>
      <c r="F7" s="1" t="s">
        <v>182</v>
      </c>
      <c r="L7" s="1">
        <v>5</v>
      </c>
      <c r="M7" s="1" t="s">
        <v>192</v>
      </c>
      <c r="N7" s="2">
        <v>7500000</v>
      </c>
    </row>
    <row r="8" spans="1:14" ht="15" customHeight="1" x14ac:dyDescent="0.25"/>
    <row r="9" spans="1:14" ht="15" customHeight="1" x14ac:dyDescent="0.25"/>
    <row r="10" spans="1:14" ht="15" customHeight="1" x14ac:dyDescent="0.25"/>
    <row r="11" spans="1:14" ht="15" customHeight="1" x14ac:dyDescent="0.25"/>
    <row r="12" spans="1:14" ht="15" customHeight="1" x14ac:dyDescent="0.25"/>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B85F3-83EE-4E90-9DF3-4F987CAD46F6}">
  <dimension ref="A1:T72"/>
  <sheetViews>
    <sheetView showGridLines="0" topLeftCell="A56" zoomScale="85" zoomScaleNormal="85" workbookViewId="0">
      <selection activeCell="C74" sqref="C74"/>
    </sheetView>
  </sheetViews>
  <sheetFormatPr defaultRowHeight="15" x14ac:dyDescent="0.25"/>
  <cols>
    <col min="1" max="1" width="15" customWidth="1"/>
    <col min="2" max="2" width="19" bestFit="1" customWidth="1"/>
    <col min="3" max="3" width="14.5703125" bestFit="1" customWidth="1"/>
    <col min="4" max="4" width="22.7109375" bestFit="1" customWidth="1"/>
    <col min="18" max="18" width="9.42578125" bestFit="1" customWidth="1"/>
  </cols>
  <sheetData>
    <row r="1" spans="1:20" x14ac:dyDescent="0.25">
      <c r="A1" s="50" t="s">
        <v>199</v>
      </c>
      <c r="B1" s="50"/>
      <c r="C1" s="50"/>
      <c r="D1" s="50"/>
      <c r="F1" s="9" t="s">
        <v>188</v>
      </c>
      <c r="G1" s="10">
        <v>0.28999999999999998</v>
      </c>
      <c r="H1" s="11">
        <f>1-G1</f>
        <v>0.71</v>
      </c>
      <c r="J1" s="9" t="s">
        <v>196</v>
      </c>
      <c r="K1" s="12">
        <v>0.28000000000000003</v>
      </c>
      <c r="L1" s="11">
        <f>1-K1</f>
        <v>0.72</v>
      </c>
      <c r="N1" s="9" t="s">
        <v>195</v>
      </c>
      <c r="O1" s="13">
        <v>0.24</v>
      </c>
      <c r="P1" s="11">
        <f>1-O1</f>
        <v>0.76</v>
      </c>
      <c r="R1" s="9" t="s">
        <v>194</v>
      </c>
      <c r="S1" s="14">
        <v>0.19</v>
      </c>
      <c r="T1" s="11">
        <f>1-S1</f>
        <v>0.81</v>
      </c>
    </row>
    <row r="2" spans="1:20" x14ac:dyDescent="0.25">
      <c r="A2" s="9" t="s">
        <v>164</v>
      </c>
      <c r="B2" s="9" t="s">
        <v>200</v>
      </c>
      <c r="C2" s="9" t="s">
        <v>211</v>
      </c>
      <c r="D2" s="9" t="s">
        <v>201</v>
      </c>
    </row>
    <row r="3" spans="1:20" x14ac:dyDescent="0.25">
      <c r="A3" s="1">
        <v>1</v>
      </c>
      <c r="B3" s="1" t="s">
        <v>188</v>
      </c>
      <c r="C3" s="2">
        <f>SUMIF(Table1[LOẠI HÀNG],'Đồ thị'!B3,Table1[THÀNH TIỀN])</f>
        <v>855450000</v>
      </c>
      <c r="D3" s="7">
        <f>C3/$D$7</f>
        <v>0.2862262105516743</v>
      </c>
    </row>
    <row r="4" spans="1:20" x14ac:dyDescent="0.25">
      <c r="A4" s="1">
        <v>2</v>
      </c>
      <c r="B4" s="1" t="s">
        <v>196</v>
      </c>
      <c r="C4" s="2">
        <f>SUMIF(Table1[LOẠI HÀNG],'Đồ thị'!B4,Table1[THÀNH TIỀN])</f>
        <v>826830000</v>
      </c>
      <c r="D4" s="7">
        <f>C4/$D$7</f>
        <v>0.27665020476993496</v>
      </c>
    </row>
    <row r="5" spans="1:20" x14ac:dyDescent="0.25">
      <c r="A5" s="1">
        <v>3</v>
      </c>
      <c r="B5" s="1" t="s">
        <v>195</v>
      </c>
      <c r="C5" s="2">
        <f>SUMIF(Table1[LOẠI HÀNG],'Đồ thị'!B5,Table1[THÀNH TIỀN])</f>
        <v>723690000</v>
      </c>
      <c r="D5" s="7">
        <f>C5/$D$7</f>
        <v>0.24214044808479884</v>
      </c>
    </row>
    <row r="6" spans="1:20" x14ac:dyDescent="0.25">
      <c r="A6" s="1">
        <v>4</v>
      </c>
      <c r="B6" s="1" t="s">
        <v>194</v>
      </c>
      <c r="C6" s="2">
        <f>SUMIF(Table1[LOẠI HÀNG],'Đồ thị'!B6,Table1[THÀNH TIỀN])</f>
        <v>582750000</v>
      </c>
      <c r="D6" s="7">
        <f>C6/$D$7</f>
        <v>0.1949831365935919</v>
      </c>
    </row>
    <row r="7" spans="1:20" x14ac:dyDescent="0.25">
      <c r="A7" s="47" t="s">
        <v>202</v>
      </c>
      <c r="B7" s="48"/>
      <c r="C7" s="49"/>
      <c r="D7" s="8">
        <f>SUM(C3:C6)</f>
        <v>2988720000</v>
      </c>
    </row>
    <row r="17" spans="1:2" hidden="1" x14ac:dyDescent="0.25"/>
    <row r="21" spans="1:2" x14ac:dyDescent="0.25">
      <c r="A21" s="15" t="s">
        <v>203</v>
      </c>
      <c r="B21" s="15"/>
    </row>
    <row r="22" spans="1:2" x14ac:dyDescent="0.25">
      <c r="A22" s="16" t="s">
        <v>204</v>
      </c>
      <c r="B22" s="16" t="s">
        <v>205</v>
      </c>
    </row>
    <row r="23" spans="1:2" x14ac:dyDescent="0.25">
      <c r="A23" s="19">
        <v>1</v>
      </c>
      <c r="B23" s="2">
        <f>SUMIF(Table1[THÁNG],'Đồ thị'!A23,Table1[THÀNH TIỀN])</f>
        <v>299160000</v>
      </c>
    </row>
    <row r="24" spans="1:2" x14ac:dyDescent="0.25">
      <c r="A24" s="19">
        <v>2</v>
      </c>
      <c r="B24" s="2">
        <f>SUMIF(Table1[THÁNG],'Đồ thị'!A24,Table1[THÀNH TIỀN])</f>
        <v>201690000</v>
      </c>
    </row>
    <row r="25" spans="1:2" x14ac:dyDescent="0.25">
      <c r="A25" s="19">
        <v>3</v>
      </c>
      <c r="B25" s="2">
        <f>SUMIF(Table1[THÁNG],'Đồ thị'!A25,Table1[THÀNH TIỀN])</f>
        <v>158940000</v>
      </c>
    </row>
    <row r="26" spans="1:2" x14ac:dyDescent="0.25">
      <c r="A26" s="19">
        <v>4</v>
      </c>
      <c r="B26" s="2">
        <f>SUMIF(Table1[THÁNG],'Đồ thị'!A26,Table1[THÀNH TIỀN])</f>
        <v>298710000</v>
      </c>
    </row>
    <row r="27" spans="1:2" x14ac:dyDescent="0.25">
      <c r="A27" s="19">
        <v>5</v>
      </c>
      <c r="B27" s="2">
        <f>SUMIF(Table1[THÁNG],'Đồ thị'!A27,Table1[THÀNH TIỀN])</f>
        <v>200340000</v>
      </c>
    </row>
    <row r="28" spans="1:2" x14ac:dyDescent="0.25">
      <c r="A28" s="19">
        <v>6</v>
      </c>
      <c r="B28" s="2">
        <f>SUMIF(Table1[THÁNG],'Đồ thị'!A28,Table1[THÀNH TIỀN])</f>
        <v>291870000</v>
      </c>
    </row>
    <row r="29" spans="1:2" x14ac:dyDescent="0.25">
      <c r="A29" s="19">
        <v>7</v>
      </c>
      <c r="B29" s="2">
        <f>SUMIF(Table1[THÁNG],'Đồ thị'!A29,Table1[THÀNH TIỀN])</f>
        <v>280350000</v>
      </c>
    </row>
    <row r="30" spans="1:2" x14ac:dyDescent="0.25">
      <c r="A30" s="19">
        <v>8</v>
      </c>
      <c r="B30" s="2">
        <f>SUMIF(Table1[THÁNG],'Đồ thị'!A30,Table1[THÀNH TIỀN])</f>
        <v>132390000</v>
      </c>
    </row>
    <row r="31" spans="1:2" x14ac:dyDescent="0.25">
      <c r="A31" s="19">
        <v>9</v>
      </c>
      <c r="B31" s="2">
        <f>SUMIF(Table1[THÁNG],'Đồ thị'!A31,Table1[THÀNH TIỀN])</f>
        <v>278370000</v>
      </c>
    </row>
    <row r="32" spans="1:2" x14ac:dyDescent="0.25">
      <c r="A32" s="19">
        <v>10</v>
      </c>
      <c r="B32" s="2">
        <f>SUMIF(Table1[THÁNG],'Đồ thị'!A32,Table1[THÀNH TIỀN])</f>
        <v>291420000</v>
      </c>
    </row>
    <row r="33" spans="1:3" x14ac:dyDescent="0.25">
      <c r="A33" s="19">
        <v>11</v>
      </c>
      <c r="B33" s="2">
        <f>SUMIF(Table1[THÁNG],'Đồ thị'!A33,Table1[THÀNH TIỀN])</f>
        <v>366480000</v>
      </c>
    </row>
    <row r="34" spans="1:3" x14ac:dyDescent="0.25">
      <c r="A34" s="19">
        <v>12</v>
      </c>
      <c r="B34" s="2">
        <f>SUMIF(Table1[THÁNG],'Đồ thị'!A34,Table1[THÀNH TIỀN])</f>
        <v>189000000</v>
      </c>
    </row>
    <row r="40" spans="1:3" x14ac:dyDescent="0.25">
      <c r="A40" s="51" t="s">
        <v>206</v>
      </c>
      <c r="B40" s="51"/>
      <c r="C40" s="51"/>
    </row>
    <row r="41" spans="1:3" x14ac:dyDescent="0.25">
      <c r="A41" s="16" t="s">
        <v>213</v>
      </c>
      <c r="B41" s="16" t="s">
        <v>212</v>
      </c>
      <c r="C41" s="17" t="s">
        <v>208</v>
      </c>
    </row>
    <row r="42" spans="1:3" x14ac:dyDescent="0.25">
      <c r="A42" s="1" t="s">
        <v>160</v>
      </c>
      <c r="B42" s="2">
        <f>SUMIF(Table1[KHU VỰC],'Đồ thị'!A42,Table1[THÀNH TIỀN])</f>
        <v>661410000</v>
      </c>
      <c r="C42" s="7">
        <f>B42/$C$46</f>
        <v>0.22130209588051072</v>
      </c>
    </row>
    <row r="43" spans="1:3" x14ac:dyDescent="0.25">
      <c r="A43" s="1" t="s">
        <v>161</v>
      </c>
      <c r="B43" s="2">
        <f>SUMIF(Table1[KHU VỰC],'Đồ thị'!A43,Table1[THÀNH TIỀN])</f>
        <v>675630000</v>
      </c>
      <c r="C43" s="7">
        <f t="shared" ref="C43:C45" si="0">B43/$C$46</f>
        <v>0.22605998554565165</v>
      </c>
    </row>
    <row r="44" spans="1:3" x14ac:dyDescent="0.25">
      <c r="A44" s="1" t="s">
        <v>162</v>
      </c>
      <c r="B44" s="2">
        <f>SUMIF(Table1[KHU VỰC],'Đồ thị'!A44,Table1[THÀNH TIỀN])</f>
        <v>960300000</v>
      </c>
      <c r="C44" s="7">
        <f t="shared" si="0"/>
        <v>0.32130811852565649</v>
      </c>
    </row>
    <row r="45" spans="1:3" x14ac:dyDescent="0.25">
      <c r="A45" s="1" t="s">
        <v>163</v>
      </c>
      <c r="B45" s="2">
        <f>SUMIF(Table1[KHU VỰC],'Đồ thị'!A45,Table1[THÀNH TIỀN])</f>
        <v>691380000</v>
      </c>
      <c r="C45" s="7">
        <f t="shared" si="0"/>
        <v>0.23132980004818116</v>
      </c>
    </row>
    <row r="46" spans="1:3" x14ac:dyDescent="0.25">
      <c r="A46" s="47" t="s">
        <v>207</v>
      </c>
      <c r="B46" s="49"/>
      <c r="C46" s="18">
        <f>SUM(B42:B45)</f>
        <v>2988720000</v>
      </c>
    </row>
    <row r="61" spans="1:4" x14ac:dyDescent="0.25">
      <c r="A61" s="44" t="s">
        <v>209</v>
      </c>
      <c r="B61" s="45"/>
      <c r="C61" s="45"/>
      <c r="D61" s="46"/>
    </row>
    <row r="62" spans="1:4" x14ac:dyDescent="0.25">
      <c r="A62" s="16" t="s">
        <v>166</v>
      </c>
      <c r="B62" s="16" t="s">
        <v>177</v>
      </c>
      <c r="C62" s="16" t="s">
        <v>214</v>
      </c>
      <c r="D62" s="16" t="s">
        <v>210</v>
      </c>
    </row>
    <row r="63" spans="1:4" x14ac:dyDescent="0.25">
      <c r="A63" s="1" t="s">
        <v>167</v>
      </c>
      <c r="B63" s="1" t="s">
        <v>178</v>
      </c>
      <c r="C63" s="2">
        <v>20000000</v>
      </c>
      <c r="D63" s="2">
        <f>AVERAGEIF(Table1[TÊN NHÂN VIÊN],'Đồ thị'!B63,Table1[THÀNH TIỀN])</f>
        <v>21137727.272727273</v>
      </c>
    </row>
    <row r="64" spans="1:4" x14ac:dyDescent="0.25">
      <c r="A64" s="1" t="s">
        <v>168</v>
      </c>
      <c r="B64" s="1" t="s">
        <v>179</v>
      </c>
      <c r="C64" s="2">
        <v>20000000</v>
      </c>
      <c r="D64" s="2">
        <f>AVERAGEIF(Table1[TÊN NHÂN VIÊN],'Đồ thị'!B64,Table1[THÀNH TIỀN])</f>
        <v>16704000</v>
      </c>
    </row>
    <row r="65" spans="1:4" x14ac:dyDescent="0.25">
      <c r="A65" s="1" t="s">
        <v>169</v>
      </c>
      <c r="B65" s="1" t="s">
        <v>180</v>
      </c>
      <c r="C65" s="2">
        <v>20000000</v>
      </c>
      <c r="D65" s="2">
        <f>AVERAGEIF(Table1[TÊN NHÂN VIÊN],'Đồ thị'!B65,Table1[THÀNH TIỀN])</f>
        <v>21591562.5</v>
      </c>
    </row>
    <row r="66" spans="1:4" x14ac:dyDescent="0.25">
      <c r="A66" s="1" t="s">
        <v>170</v>
      </c>
      <c r="B66" s="1" t="s">
        <v>181</v>
      </c>
      <c r="C66" s="2">
        <v>20000000</v>
      </c>
      <c r="D66" s="2">
        <f>AVERAGEIF(Table1[TÊN NHÂN VIÊN],'Đồ thị'!B66,Table1[THÀNH TIỀN])</f>
        <v>18552558.139534883</v>
      </c>
    </row>
    <row r="67" spans="1:4" x14ac:dyDescent="0.25">
      <c r="A67" s="1" t="s">
        <v>171</v>
      </c>
      <c r="B67" s="1" t="s">
        <v>182</v>
      </c>
      <c r="C67" s="2">
        <v>20000000</v>
      </c>
      <c r="D67" s="2">
        <f>AVERAGEIF(Table1[TÊN NHÂN VIÊN],'Đồ thị'!B67,Table1[THÀNH TIỀN])</f>
        <v>22050000</v>
      </c>
    </row>
    <row r="68" spans="1:4" x14ac:dyDescent="0.25">
      <c r="A68" s="1" t="s">
        <v>172</v>
      </c>
      <c r="B68" s="1" t="s">
        <v>183</v>
      </c>
      <c r="C68" s="2">
        <v>20000000</v>
      </c>
      <c r="D68" s="2" t="e">
        <f>AVERAGEIF(Table1[TÊN NHÂN VIÊN],'Đồ thị'!B68,Table1[THÀNH TIỀN])</f>
        <v>#DIV/0!</v>
      </c>
    </row>
    <row r="69" spans="1:4" x14ac:dyDescent="0.25">
      <c r="A69" s="1" t="s">
        <v>173</v>
      </c>
      <c r="B69" s="1" t="s">
        <v>184</v>
      </c>
      <c r="C69" s="2">
        <v>20000000</v>
      </c>
      <c r="D69" s="2" t="e">
        <f>AVERAGEIF(Table1[TÊN NHÂN VIÊN],'Đồ thị'!B69,Table1[THÀNH TIỀN])</f>
        <v>#DIV/0!</v>
      </c>
    </row>
    <row r="70" spans="1:4" x14ac:dyDescent="0.25">
      <c r="A70" s="1" t="s">
        <v>174</v>
      </c>
      <c r="B70" s="1" t="s">
        <v>185</v>
      </c>
      <c r="C70" s="2">
        <v>20000000</v>
      </c>
      <c r="D70" s="2" t="e">
        <f>AVERAGEIF(Table1[TÊN NHÂN VIÊN],'Đồ thị'!B70,Table1[THÀNH TIỀN])</f>
        <v>#DIV/0!</v>
      </c>
    </row>
    <row r="71" spans="1:4" x14ac:dyDescent="0.25">
      <c r="A71" s="1" t="s">
        <v>175</v>
      </c>
      <c r="B71" s="1" t="s">
        <v>186</v>
      </c>
      <c r="C71" s="2">
        <v>20000000</v>
      </c>
      <c r="D71" s="2" t="e">
        <f>AVERAGEIF(Table1[TÊN NHÂN VIÊN],'Đồ thị'!B71,Table1[THÀNH TIỀN])</f>
        <v>#DIV/0!</v>
      </c>
    </row>
    <row r="72" spans="1:4" x14ac:dyDescent="0.25">
      <c r="A72" s="1" t="s">
        <v>176</v>
      </c>
      <c r="B72" s="1" t="s">
        <v>187</v>
      </c>
      <c r="C72" s="2">
        <v>20000000</v>
      </c>
      <c r="D72" s="2" t="e">
        <f>AVERAGEIF(Table1[TÊN NHÂN VIÊN],'Đồ thị'!B72,Table1[THÀNH TIỀN])</f>
        <v>#DIV/0!</v>
      </c>
    </row>
  </sheetData>
  <mergeCells count="5">
    <mergeCell ref="A61:D61"/>
    <mergeCell ref="A7:C7"/>
    <mergeCell ref="A1:D1"/>
    <mergeCell ref="A40:C40"/>
    <mergeCell ref="A46:B4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Dữ Liệu</vt:lpstr>
      <vt:lpstr>Pivot</vt:lpstr>
      <vt:lpstr>Bảng phụ</vt:lpstr>
      <vt:lpstr>Đồ thị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DucAnh</dc:creator>
  <cp:lastModifiedBy>A38794 ĐOÀN LÊ ĐỨC ANH</cp:lastModifiedBy>
  <dcterms:created xsi:type="dcterms:W3CDTF">2022-01-05T03:17:24Z</dcterms:created>
  <dcterms:modified xsi:type="dcterms:W3CDTF">2024-03-07T05:52:51Z</dcterms:modified>
</cp:coreProperties>
</file>