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PortfolioManager\doc\"/>
    </mc:Choice>
  </mc:AlternateContent>
  <xr:revisionPtr revIDLastSave="0" documentId="13_ncr:1_{27D94080-C98E-4377-9C13-DBE5C824736D}" xr6:coauthVersionLast="47" xr6:coauthVersionMax="47" xr10:uidLastSave="{00000000-0000-0000-0000-000000000000}"/>
  <bookViews>
    <workbookView xWindow="0" yWindow="0" windowWidth="17190" windowHeight="21000" activeTab="4" xr2:uid="{B20A016B-D0D8-438F-831E-408F9EA8B5B2}"/>
  </bookViews>
  <sheets>
    <sheet name="Case01_FIFO" sheetId="2" r:id="rId1"/>
    <sheet name="Case02_FIFO" sheetId="3" r:id="rId2"/>
    <sheet name="Case03_FIFO" sheetId="4" r:id="rId3"/>
    <sheet name="TEMP_TestCase_01" sheetId="1" r:id="rId4"/>
    <sheet name="Portfolio_CurrentBalanceAverag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3" i="5"/>
  <c r="F2" i="5"/>
  <c r="E3" i="5"/>
  <c r="E2" i="5"/>
  <c r="C39" i="3"/>
  <c r="C37" i="4"/>
  <c r="C36" i="4"/>
  <c r="C32" i="4"/>
  <c r="C31" i="4"/>
  <c r="C26" i="4"/>
  <c r="C27" i="4"/>
  <c r="C21" i="4"/>
  <c r="C17" i="4"/>
  <c r="C16" i="4"/>
  <c r="E4" i="4"/>
  <c r="C22" i="4" s="1"/>
  <c r="E5" i="4"/>
  <c r="E6" i="4"/>
  <c r="E7" i="4"/>
  <c r="E3" i="4"/>
  <c r="C44" i="3"/>
  <c r="C14" i="3"/>
  <c r="C15" i="3"/>
  <c r="C8" i="3"/>
  <c r="C9" i="3"/>
  <c r="C38" i="3"/>
  <c r="C35" i="3"/>
  <c r="C30" i="3"/>
  <c r="C25" i="3"/>
  <c r="C31" i="2"/>
  <c r="C32" i="2" s="1"/>
  <c r="C30" i="2"/>
  <c r="E17" i="3"/>
  <c r="C17" i="3"/>
  <c r="E16" i="3"/>
  <c r="C16" i="3"/>
  <c r="E13" i="3"/>
  <c r="C13" i="3"/>
  <c r="E12" i="3"/>
  <c r="C12" i="3"/>
  <c r="E11" i="3"/>
  <c r="C11" i="3"/>
  <c r="E10" i="3"/>
  <c r="C10" i="3"/>
  <c r="E7" i="3"/>
  <c r="C7" i="3"/>
  <c r="E6" i="3"/>
  <c r="C6" i="3"/>
  <c r="E5" i="3"/>
  <c r="C5" i="3"/>
  <c r="E4" i="3"/>
  <c r="C4" i="3"/>
  <c r="E3" i="3"/>
  <c r="C3" i="3"/>
  <c r="E2" i="3"/>
  <c r="C2" i="3"/>
  <c r="C25" i="2"/>
  <c r="C15" i="2"/>
  <c r="C2" i="2"/>
  <c r="C16" i="2" s="1"/>
  <c r="C33" i="1"/>
  <c r="C32" i="1"/>
  <c r="C30" i="1"/>
  <c r="C29" i="1"/>
  <c r="Q13" i="1"/>
  <c r="Q12" i="1"/>
  <c r="O13" i="1"/>
  <c r="O12" i="1"/>
  <c r="C22" i="1"/>
  <c r="C19" i="1"/>
  <c r="Q8" i="1"/>
  <c r="Q7" i="1"/>
  <c r="O8" i="1"/>
  <c r="N6" i="1"/>
  <c r="D15" i="1"/>
  <c r="E3" i="1"/>
  <c r="E4" i="1"/>
  <c r="E5" i="1"/>
  <c r="E6" i="1"/>
  <c r="E7" i="1"/>
  <c r="E8" i="1"/>
  <c r="E9" i="1"/>
  <c r="E10" i="1"/>
  <c r="E11" i="1"/>
  <c r="E12" i="1"/>
  <c r="G12" i="1" s="1"/>
  <c r="I12" i="1" s="1"/>
  <c r="E13" i="1"/>
  <c r="G13" i="1" s="1"/>
  <c r="I13" i="1" s="1"/>
  <c r="E2" i="1"/>
  <c r="I3" i="1"/>
  <c r="I4" i="1"/>
  <c r="I5" i="1"/>
  <c r="I6" i="1"/>
  <c r="G3" i="1"/>
  <c r="G4" i="1"/>
  <c r="G5" i="1"/>
  <c r="G6" i="1"/>
  <c r="G7" i="1"/>
  <c r="I7" i="1" s="1"/>
  <c r="G8" i="1"/>
  <c r="I8" i="1" s="1"/>
  <c r="G9" i="1"/>
  <c r="I9" i="1" s="1"/>
  <c r="G10" i="1"/>
  <c r="I10" i="1" s="1"/>
  <c r="G11" i="1"/>
  <c r="I11" i="1" s="1"/>
  <c r="G2" i="1"/>
  <c r="I2" i="1" s="1"/>
  <c r="C3" i="1"/>
  <c r="C4" i="1"/>
  <c r="C5" i="1"/>
  <c r="C6" i="1"/>
  <c r="C7" i="1"/>
  <c r="C8" i="1"/>
  <c r="C9" i="1"/>
  <c r="C10" i="1"/>
  <c r="C11" i="1"/>
  <c r="C12" i="1"/>
  <c r="C13" i="1"/>
  <c r="C2" i="1"/>
  <c r="C18" i="4" l="1"/>
  <c r="C38" i="4"/>
  <c r="C23" i="4"/>
  <c r="C33" i="4"/>
  <c r="C28" i="4"/>
  <c r="E8" i="3"/>
  <c r="C40" i="3" s="1"/>
  <c r="C26" i="2"/>
  <c r="C27" i="2" s="1"/>
  <c r="C21" i="2"/>
  <c r="C22" i="2" s="1"/>
  <c r="C17" i="2"/>
  <c r="C20" i="1"/>
  <c r="C23" i="1"/>
  <c r="E9" i="3" l="1"/>
  <c r="C45" i="3" s="1"/>
  <c r="E14" i="3" l="1"/>
  <c r="E15" i="3"/>
</calcChain>
</file>

<file path=xl/sharedStrings.xml><?xml version="1.0" encoding="utf-8"?>
<sst xmlns="http://schemas.openxmlformats.org/spreadsheetml/2006/main" count="273" uniqueCount="29">
  <si>
    <t>Date</t>
  </si>
  <si>
    <t>Buy Amount</t>
  </si>
  <si>
    <t>Buy Asset</t>
  </si>
  <si>
    <t>BTC</t>
  </si>
  <si>
    <t>Sell Amount</t>
  </si>
  <si>
    <t>Sell Asset</t>
  </si>
  <si>
    <t>CZK</t>
  </si>
  <si>
    <t>Zisk</t>
  </si>
  <si>
    <t>Náklady (FIFO)</t>
  </si>
  <si>
    <t>Náklady (AVG)</t>
  </si>
  <si>
    <t>Unit price</t>
  </si>
  <si>
    <t>Rozdíl (AVG)</t>
  </si>
  <si>
    <t>Rozdíl (FIFO)</t>
  </si>
  <si>
    <t>Index</t>
  </si>
  <si>
    <t>Vážený průměr ceny</t>
  </si>
  <si>
    <t>Weighed price</t>
  </si>
  <si>
    <t>…</t>
  </si>
  <si>
    <t>Daň za 2018</t>
  </si>
  <si>
    <t>Daň za 2019</t>
  </si>
  <si>
    <t>Daň za 2020</t>
  </si>
  <si>
    <t>Daň za 2021</t>
  </si>
  <si>
    <t>zahrnout</t>
  </si>
  <si>
    <t>nezahrnout</t>
  </si>
  <si>
    <t>Daň za 2022</t>
  </si>
  <si>
    <t>SPLIT index 10</t>
  </si>
  <si>
    <t>SPLIT index 6</t>
  </si>
  <si>
    <t>SPLIT</t>
  </si>
  <si>
    <t>Daň za 2017</t>
  </si>
  <si>
    <t>Kurz BTC/CZK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</si>
</sst>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" fillId="2" borderId="0" xfId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2" fillId="5" borderId="0" xfId="2" applyFill="1"/>
    <xf numFmtId="14" fontId="0" fillId="5" borderId="0" xfId="0" applyNumberFormat="1" applyFill="1"/>
    <xf numFmtId="0" fontId="0" fillId="6" borderId="0" xfId="0" applyFill="1"/>
    <xf numFmtId="0" fontId="1" fillId="0" borderId="0" xfId="1" applyFill="1"/>
    <xf numFmtId="0" fontId="3" fillId="0" borderId="0" xfId="0" applyFont="1"/>
    <xf numFmtId="0" fontId="0" fillId="7" borderId="0" xfId="0" applyFill="1"/>
    <xf numFmtId="0" fontId="0" fillId="8" borderId="0" xfId="0" applyFill="1"/>
    <xf numFmtId="14" fontId="4" fillId="0" borderId="0" xfId="0" applyNumberFormat="1" applyFont="1"/>
    <xf numFmtId="0" fontId="4" fillId="0" borderId="0" xfId="0" applyFont="1"/>
    <xf numFmtId="14" fontId="0" fillId="8" borderId="0" xfId="0" applyNumberFormat="1" applyFill="1"/>
    <xf numFmtId="14" fontId="4" fillId="8" borderId="0" xfId="0" applyNumberFormat="1" applyFont="1" applyFill="1"/>
    <xf numFmtId="0" fontId="4" fillId="8" borderId="0" xfId="0" applyFont="1" applyFill="1"/>
    <xf numFmtId="0" fontId="0" fillId="9" borderId="0" xfId="0" applyFill="1"/>
    <xf numFmtId="14" fontId="4" fillId="9" borderId="0" xfId="0" applyNumberFormat="1" applyFont="1" applyFill="1"/>
    <xf numFmtId="0" fontId="4" fillId="9" borderId="0" xfId="0" applyFont="1" applyFill="1"/>
    <xf numFmtId="14" fontId="0" fillId="9" borderId="0" xfId="0" applyNumberFormat="1" applyFill="1"/>
    <xf numFmtId="1" fontId="0" fillId="9" borderId="0" xfId="0" applyNumberFormat="1" applyFill="1"/>
    <xf numFmtId="0" fontId="4" fillId="10" borderId="0" xfId="0" applyFont="1" applyFill="1"/>
    <xf numFmtId="14" fontId="0" fillId="6" borderId="0" xfId="0" applyNumberFormat="1" applyFill="1"/>
    <xf numFmtId="14" fontId="0" fillId="7" borderId="0" xfId="0" applyNumberFormat="1" applyFill="1"/>
    <xf numFmtId="0" fontId="4" fillId="7" borderId="0" xfId="0" applyFont="1" applyFill="1"/>
    <xf numFmtId="0" fontId="4" fillId="0" borderId="0" xfId="0" applyFont="1" applyAlignment="1">
      <alignment horizontal="center" vertical="center"/>
    </xf>
  </cellXfs>
  <cellStyles count="3">
    <cellStyle name="Neutrální" xfId="2" builtinId="28"/>
    <cellStyle name="Normální" xfId="0" builtinId="0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DEF3-43B5-4E32-BFC8-6F4A8823E825}">
  <dimension ref="A1:F32"/>
  <sheetViews>
    <sheetView workbookViewId="0">
      <selection activeCell="C25" sqref="C25"/>
    </sheetView>
  </sheetViews>
  <sheetFormatPr defaultRowHeight="15" x14ac:dyDescent="0.25"/>
  <cols>
    <col min="2" max="2" width="19.28515625" bestFit="1" customWidth="1"/>
  </cols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1</v>
      </c>
      <c r="B2" s="1">
        <v>43101</v>
      </c>
      <c r="C2" s="8">
        <f>1/A2/10</f>
        <v>0.1</v>
      </c>
      <c r="D2" t="s">
        <v>3</v>
      </c>
      <c r="E2">
        <v>10000</v>
      </c>
      <c r="F2" t="s">
        <v>6</v>
      </c>
    </row>
    <row r="3" spans="1:6" x14ac:dyDescent="0.25">
      <c r="A3">
        <v>2</v>
      </c>
      <c r="B3" s="1">
        <v>43282</v>
      </c>
      <c r="C3" s="8">
        <v>20000</v>
      </c>
      <c r="D3" t="s">
        <v>6</v>
      </c>
      <c r="E3">
        <v>0.05</v>
      </c>
      <c r="F3" t="s">
        <v>3</v>
      </c>
    </row>
    <row r="4" spans="1:6" x14ac:dyDescent="0.25">
      <c r="A4">
        <v>3</v>
      </c>
      <c r="B4" s="1">
        <v>43466</v>
      </c>
      <c r="C4" s="11">
        <v>0.1</v>
      </c>
      <c r="D4" t="s">
        <v>3</v>
      </c>
      <c r="E4">
        <v>15000</v>
      </c>
      <c r="F4" t="s">
        <v>6</v>
      </c>
    </row>
    <row r="5" spans="1:6" x14ac:dyDescent="0.25">
      <c r="A5">
        <v>4</v>
      </c>
      <c r="B5" s="1">
        <v>43647</v>
      </c>
      <c r="C5" s="11">
        <v>3000</v>
      </c>
      <c r="D5" t="s">
        <v>6</v>
      </c>
      <c r="E5">
        <v>0.04</v>
      </c>
      <c r="F5" t="s">
        <v>3</v>
      </c>
    </row>
    <row r="6" spans="1:6" x14ac:dyDescent="0.25">
      <c r="A6">
        <v>5</v>
      </c>
      <c r="B6" s="1">
        <v>43831</v>
      </c>
      <c r="C6" s="3">
        <v>0.1</v>
      </c>
      <c r="D6" t="s">
        <v>3</v>
      </c>
      <c r="E6">
        <v>10000</v>
      </c>
      <c r="F6" t="s">
        <v>6</v>
      </c>
    </row>
    <row r="7" spans="1:6" x14ac:dyDescent="0.25">
      <c r="A7">
        <v>6</v>
      </c>
      <c r="B7" s="1">
        <v>43862</v>
      </c>
      <c r="C7" s="3">
        <v>0.1</v>
      </c>
      <c r="D7" t="s">
        <v>3</v>
      </c>
      <c r="E7">
        <v>12000</v>
      </c>
      <c r="F7" t="s">
        <v>6</v>
      </c>
    </row>
    <row r="8" spans="1:6" x14ac:dyDescent="0.25">
      <c r="A8">
        <v>7</v>
      </c>
      <c r="B8" s="1">
        <v>43891</v>
      </c>
      <c r="C8" s="3">
        <v>0.1</v>
      </c>
      <c r="D8" t="s">
        <v>3</v>
      </c>
      <c r="E8">
        <v>12000</v>
      </c>
      <c r="F8" t="s">
        <v>6</v>
      </c>
    </row>
    <row r="9" spans="1:6" x14ac:dyDescent="0.25">
      <c r="A9">
        <v>8</v>
      </c>
      <c r="B9" s="1">
        <v>44044</v>
      </c>
      <c r="C9" s="3">
        <v>100000</v>
      </c>
      <c r="D9" t="s">
        <v>6</v>
      </c>
      <c r="E9">
        <v>0.36</v>
      </c>
      <c r="F9" t="s">
        <v>3</v>
      </c>
    </row>
    <row r="10" spans="1:6" x14ac:dyDescent="0.25">
      <c r="A10">
        <v>9</v>
      </c>
      <c r="B10" s="1">
        <v>44197</v>
      </c>
      <c r="C10" s="12">
        <v>0.15</v>
      </c>
      <c r="D10" t="s">
        <v>3</v>
      </c>
      <c r="E10">
        <v>15000</v>
      </c>
      <c r="F10" t="s">
        <v>6</v>
      </c>
    </row>
    <row r="11" spans="1:6" x14ac:dyDescent="0.25">
      <c r="A11">
        <v>9</v>
      </c>
      <c r="B11" s="1">
        <v>44378</v>
      </c>
      <c r="C11" s="12">
        <v>70000</v>
      </c>
      <c r="D11" t="s">
        <v>6</v>
      </c>
      <c r="E11">
        <v>0.2</v>
      </c>
      <c r="F11" t="s">
        <v>3</v>
      </c>
    </row>
    <row r="13" spans="1:6" x14ac:dyDescent="0.25">
      <c r="D13" s="9"/>
    </row>
    <row r="14" spans="1:6" x14ac:dyDescent="0.25">
      <c r="B14" s="10" t="s">
        <v>17</v>
      </c>
    </row>
    <row r="15" spans="1:6" x14ac:dyDescent="0.25">
      <c r="B15" s="8" t="s">
        <v>7</v>
      </c>
      <c r="C15" s="8">
        <f>C3</f>
        <v>20000</v>
      </c>
      <c r="D15" s="8" t="s">
        <v>6</v>
      </c>
    </row>
    <row r="16" spans="1:6" x14ac:dyDescent="0.25">
      <c r="B16" s="8" t="s">
        <v>8</v>
      </c>
      <c r="C16" s="8">
        <f>E3/C2*E2</f>
        <v>5000</v>
      </c>
      <c r="D16" s="8" t="s">
        <v>6</v>
      </c>
    </row>
    <row r="17" spans="2:4" x14ac:dyDescent="0.25">
      <c r="B17" s="8" t="s">
        <v>12</v>
      </c>
      <c r="C17" s="8">
        <f>C15-C16</f>
        <v>15000</v>
      </c>
      <c r="D17" s="8" t="s">
        <v>6</v>
      </c>
    </row>
    <row r="19" spans="2:4" x14ac:dyDescent="0.25">
      <c r="B19" s="10" t="s">
        <v>18</v>
      </c>
    </row>
    <row r="20" spans="2:4" x14ac:dyDescent="0.25">
      <c r="B20" s="11" t="s">
        <v>7</v>
      </c>
      <c r="C20" s="11">
        <v>3000</v>
      </c>
      <c r="D20" s="11" t="s">
        <v>6</v>
      </c>
    </row>
    <row r="21" spans="2:4" x14ac:dyDescent="0.25">
      <c r="B21" s="11" t="s">
        <v>8</v>
      </c>
      <c r="C21" s="11">
        <f>E5/C2*E2</f>
        <v>3999.9999999999995</v>
      </c>
      <c r="D21" s="11" t="s">
        <v>6</v>
      </c>
    </row>
    <row r="22" spans="2:4" x14ac:dyDescent="0.25">
      <c r="B22" s="11" t="s">
        <v>12</v>
      </c>
      <c r="C22" s="11">
        <f>C20-C21</f>
        <v>-999.99999999999955</v>
      </c>
      <c r="D22" s="11" t="s">
        <v>6</v>
      </c>
    </row>
    <row r="24" spans="2:4" x14ac:dyDescent="0.25">
      <c r="B24" s="10" t="s">
        <v>19</v>
      </c>
    </row>
    <row r="25" spans="2:4" x14ac:dyDescent="0.25">
      <c r="B25" s="3" t="s">
        <v>7</v>
      </c>
      <c r="C25" s="3">
        <f>C9</f>
        <v>100000</v>
      </c>
      <c r="D25" s="3" t="s">
        <v>6</v>
      </c>
    </row>
    <row r="26" spans="2:4" x14ac:dyDescent="0.25">
      <c r="B26" s="3" t="s">
        <v>8</v>
      </c>
      <c r="C26" s="3">
        <f>(C2-E3-E5)/C2*E2+E4+E6+E7+(0.05/C8*E8)</f>
        <v>44000</v>
      </c>
      <c r="D26" s="3" t="s">
        <v>6</v>
      </c>
    </row>
    <row r="27" spans="2:4" x14ac:dyDescent="0.25">
      <c r="B27" s="3" t="s">
        <v>12</v>
      </c>
      <c r="C27" s="3">
        <f>C25-C26</f>
        <v>56000</v>
      </c>
      <c r="D27" s="3" t="s">
        <v>6</v>
      </c>
    </row>
    <row r="29" spans="2:4" x14ac:dyDescent="0.25">
      <c r="B29" s="10" t="s">
        <v>20</v>
      </c>
    </row>
    <row r="30" spans="2:4" x14ac:dyDescent="0.25">
      <c r="B30" s="12" t="s">
        <v>7</v>
      </c>
      <c r="C30" s="12">
        <f>C11</f>
        <v>70000</v>
      </c>
      <c r="D30" s="12" t="s">
        <v>6</v>
      </c>
    </row>
    <row r="31" spans="2:4" x14ac:dyDescent="0.25">
      <c r="B31" s="12" t="s">
        <v>8</v>
      </c>
      <c r="C31" s="12">
        <f>0.05/C8*E8+E10</f>
        <v>21000</v>
      </c>
      <c r="D31" s="12" t="s">
        <v>6</v>
      </c>
    </row>
    <row r="32" spans="2:4" x14ac:dyDescent="0.25">
      <c r="B32" s="12" t="s">
        <v>12</v>
      </c>
      <c r="C32" s="12">
        <f>C30-C31</f>
        <v>49000</v>
      </c>
      <c r="D32" s="1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D56E-D3BD-4D5C-8B5E-2BF18E3F7E7E}">
  <dimension ref="A1:G45"/>
  <sheetViews>
    <sheetView topLeftCell="A13" workbookViewId="0">
      <selection activeCell="C40" sqref="C40"/>
    </sheetView>
  </sheetViews>
  <sheetFormatPr defaultRowHeight="15" x14ac:dyDescent="0.25"/>
  <cols>
    <col min="2" max="2" width="14.140625" bestFit="1" customWidth="1"/>
    <col min="3" max="3" width="15.7109375" bestFit="1" customWidth="1"/>
    <col min="5" max="5" width="11.85546875" bestFit="1" customWidth="1"/>
    <col min="7" max="7" width="12.7109375" customWidth="1"/>
  </cols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 x14ac:dyDescent="0.25">
      <c r="A2">
        <v>1</v>
      </c>
      <c r="B2" s="15">
        <v>43831</v>
      </c>
      <c r="C2" s="12">
        <f>1/A2/10</f>
        <v>0.1</v>
      </c>
      <c r="D2" s="12" t="s">
        <v>3</v>
      </c>
      <c r="E2" s="12">
        <f>4000+A2*500</f>
        <v>4500</v>
      </c>
      <c r="F2" s="12" t="s">
        <v>6</v>
      </c>
    </row>
    <row r="3" spans="1:7" x14ac:dyDescent="0.25">
      <c r="A3">
        <v>2</v>
      </c>
      <c r="B3" s="15">
        <v>43862</v>
      </c>
      <c r="C3" s="12">
        <f t="shared" ref="C3:C17" si="0">1/A3/10</f>
        <v>0.05</v>
      </c>
      <c r="D3" s="12" t="s">
        <v>3</v>
      </c>
      <c r="E3" s="12">
        <f t="shared" ref="E3:E17" si="1">4000+A3*500</f>
        <v>5000</v>
      </c>
      <c r="F3" s="12" t="s">
        <v>6</v>
      </c>
    </row>
    <row r="4" spans="1:7" x14ac:dyDescent="0.25">
      <c r="A4">
        <v>3</v>
      </c>
      <c r="B4" s="15">
        <v>43891</v>
      </c>
      <c r="C4" s="12">
        <f t="shared" si="0"/>
        <v>3.3333333333333333E-2</v>
      </c>
      <c r="D4" s="12" t="s">
        <v>3</v>
      </c>
      <c r="E4" s="12">
        <f t="shared" si="1"/>
        <v>5500</v>
      </c>
      <c r="F4" s="12" t="s">
        <v>6</v>
      </c>
    </row>
    <row r="5" spans="1:7" x14ac:dyDescent="0.25">
      <c r="A5">
        <v>4</v>
      </c>
      <c r="B5" s="15">
        <v>43922</v>
      </c>
      <c r="C5" s="12">
        <f t="shared" si="0"/>
        <v>2.5000000000000001E-2</v>
      </c>
      <c r="D5" s="12" t="s">
        <v>3</v>
      </c>
      <c r="E5" s="12">
        <f t="shared" si="1"/>
        <v>6000</v>
      </c>
      <c r="F5" s="12" t="s">
        <v>6</v>
      </c>
    </row>
    <row r="6" spans="1:7" x14ac:dyDescent="0.25">
      <c r="A6">
        <v>5</v>
      </c>
      <c r="B6" s="15">
        <v>43952</v>
      </c>
      <c r="C6" s="12">
        <f t="shared" si="0"/>
        <v>0.02</v>
      </c>
      <c r="D6" s="12" t="s">
        <v>3</v>
      </c>
      <c r="E6" s="12">
        <f t="shared" si="1"/>
        <v>6500</v>
      </c>
      <c r="F6" s="12" t="s">
        <v>6</v>
      </c>
    </row>
    <row r="7" spans="1:7" x14ac:dyDescent="0.25">
      <c r="A7">
        <v>6</v>
      </c>
      <c r="B7" s="1">
        <v>43983</v>
      </c>
      <c r="C7">
        <f t="shared" si="0"/>
        <v>1.6666666666666666E-2</v>
      </c>
      <c r="D7" t="s">
        <v>3</v>
      </c>
      <c r="E7">
        <f t="shared" si="1"/>
        <v>7000</v>
      </c>
      <c r="F7" t="s">
        <v>6</v>
      </c>
    </row>
    <row r="8" spans="1:7" x14ac:dyDescent="0.25">
      <c r="B8" s="16" t="s">
        <v>21</v>
      </c>
      <c r="C8" s="17">
        <f>C7-C9</f>
        <v>1.1666666666666659E-2</v>
      </c>
      <c r="D8" s="17" t="s">
        <v>3</v>
      </c>
      <c r="E8" s="17">
        <f>C8*E7/C7</f>
        <v>4899.9999999999973</v>
      </c>
      <c r="F8" s="17" t="s">
        <v>6</v>
      </c>
      <c r="G8" s="27" t="s">
        <v>25</v>
      </c>
    </row>
    <row r="9" spans="1:7" x14ac:dyDescent="0.25">
      <c r="B9" s="19" t="s">
        <v>22</v>
      </c>
      <c r="C9" s="20">
        <f>C7-(E18-SUM(C2:C6))</f>
        <v>5.0000000000000079E-3</v>
      </c>
      <c r="D9" s="20" t="s">
        <v>3</v>
      </c>
      <c r="E9" s="20">
        <f>C9*E7/C7</f>
        <v>2100.0000000000036</v>
      </c>
      <c r="F9" s="20" t="s">
        <v>6</v>
      </c>
      <c r="G9" s="27"/>
    </row>
    <row r="10" spans="1:7" x14ac:dyDescent="0.25">
      <c r="A10">
        <v>7</v>
      </c>
      <c r="B10" s="21">
        <v>44013</v>
      </c>
      <c r="C10" s="18">
        <f t="shared" si="0"/>
        <v>1.4285714285714285E-2</v>
      </c>
      <c r="D10" s="18" t="s">
        <v>3</v>
      </c>
      <c r="E10" s="18">
        <f t="shared" si="1"/>
        <v>7500</v>
      </c>
      <c r="F10" s="18" t="s">
        <v>6</v>
      </c>
    </row>
    <row r="11" spans="1:7" x14ac:dyDescent="0.25">
      <c r="A11">
        <v>8</v>
      </c>
      <c r="B11" s="21">
        <v>44044</v>
      </c>
      <c r="C11" s="18">
        <f t="shared" si="0"/>
        <v>1.2500000000000001E-2</v>
      </c>
      <c r="D11" s="18" t="s">
        <v>3</v>
      </c>
      <c r="E11" s="18">
        <f t="shared" si="1"/>
        <v>8000</v>
      </c>
      <c r="F11" s="18" t="s">
        <v>6</v>
      </c>
    </row>
    <row r="12" spans="1:7" x14ac:dyDescent="0.25">
      <c r="A12">
        <v>9</v>
      </c>
      <c r="B12" s="21">
        <v>44075</v>
      </c>
      <c r="C12" s="18">
        <f t="shared" si="0"/>
        <v>1.111111111111111E-2</v>
      </c>
      <c r="D12" s="18" t="s">
        <v>3</v>
      </c>
      <c r="E12" s="18">
        <f t="shared" si="1"/>
        <v>8500</v>
      </c>
      <c r="F12" s="18" t="s">
        <v>6</v>
      </c>
    </row>
    <row r="13" spans="1:7" x14ac:dyDescent="0.25">
      <c r="A13">
        <v>10</v>
      </c>
      <c r="B13" s="1">
        <v>44105</v>
      </c>
      <c r="C13">
        <f t="shared" si="0"/>
        <v>0.01</v>
      </c>
      <c r="D13" t="s">
        <v>3</v>
      </c>
      <c r="E13">
        <f t="shared" si="1"/>
        <v>9000</v>
      </c>
      <c r="F13" t="s">
        <v>6</v>
      </c>
    </row>
    <row r="14" spans="1:7" x14ac:dyDescent="0.25">
      <c r="B14" s="19" t="s">
        <v>21</v>
      </c>
      <c r="C14" s="20">
        <f>C13-C15</f>
        <v>7.1031746031745974E-3</v>
      </c>
      <c r="D14" s="20" t="s">
        <v>3</v>
      </c>
      <c r="E14" s="20">
        <f>C14*E13/C13</f>
        <v>6392.8571428571377</v>
      </c>
      <c r="F14" s="20" t="s">
        <v>6</v>
      </c>
      <c r="G14" s="27" t="s">
        <v>24</v>
      </c>
    </row>
    <row r="15" spans="1:7" x14ac:dyDescent="0.25">
      <c r="B15" s="13" t="s">
        <v>22</v>
      </c>
      <c r="C15" s="14">
        <f>C13-(E19-SUM(C9:C12))</f>
        <v>2.8968253968254028E-3</v>
      </c>
      <c r="D15" s="14" t="s">
        <v>3</v>
      </c>
      <c r="E15" s="14">
        <f>C15*E13/C13</f>
        <v>2607.1428571428628</v>
      </c>
      <c r="F15" s="14" t="s">
        <v>6</v>
      </c>
      <c r="G15" s="27"/>
    </row>
    <row r="16" spans="1:7" x14ac:dyDescent="0.25">
      <c r="A16">
        <v>11</v>
      </c>
      <c r="B16" s="1">
        <v>44136</v>
      </c>
      <c r="C16">
        <f t="shared" si="0"/>
        <v>9.0909090909090905E-3</v>
      </c>
      <c r="D16" t="s">
        <v>3</v>
      </c>
      <c r="E16">
        <f t="shared" si="1"/>
        <v>9500</v>
      </c>
      <c r="F16" t="s">
        <v>6</v>
      </c>
    </row>
    <row r="17" spans="1:6" x14ac:dyDescent="0.25">
      <c r="A17">
        <v>12</v>
      </c>
      <c r="B17" s="1">
        <v>44166</v>
      </c>
      <c r="C17">
        <f t="shared" si="0"/>
        <v>8.3333333333333332E-3</v>
      </c>
      <c r="D17" t="s">
        <v>3</v>
      </c>
      <c r="E17">
        <f t="shared" si="1"/>
        <v>10000</v>
      </c>
      <c r="F17" t="s">
        <v>6</v>
      </c>
    </row>
    <row r="18" spans="1:6" x14ac:dyDescent="0.25">
      <c r="A18">
        <v>13</v>
      </c>
      <c r="B18" s="15">
        <v>44348</v>
      </c>
      <c r="C18" s="12">
        <v>100000</v>
      </c>
      <c r="D18" s="12" t="s">
        <v>6</v>
      </c>
      <c r="E18" s="12">
        <v>0.24</v>
      </c>
      <c r="F18" s="12" t="s">
        <v>3</v>
      </c>
    </row>
    <row r="19" spans="1:6" x14ac:dyDescent="0.25">
      <c r="B19" s="21">
        <v>44774</v>
      </c>
      <c r="C19" s="18">
        <v>400000</v>
      </c>
      <c r="D19" s="18" t="s">
        <v>6</v>
      </c>
      <c r="E19" s="18">
        <v>0.05</v>
      </c>
      <c r="F19" s="18" t="s">
        <v>3</v>
      </c>
    </row>
    <row r="20" spans="1:6" x14ac:dyDescent="0.25">
      <c r="B20" s="1"/>
    </row>
    <row r="21" spans="1:6" x14ac:dyDescent="0.25">
      <c r="B21" s="10"/>
    </row>
    <row r="22" spans="1:6" x14ac:dyDescent="0.25">
      <c r="B22" s="10" t="s">
        <v>17</v>
      </c>
    </row>
    <row r="23" spans="1:6" x14ac:dyDescent="0.25">
      <c r="B23" s="8" t="s">
        <v>7</v>
      </c>
      <c r="C23" s="8">
        <v>0</v>
      </c>
      <c r="D23" s="8" t="s">
        <v>6</v>
      </c>
    </row>
    <row r="24" spans="1:6" x14ac:dyDescent="0.25">
      <c r="B24" s="8" t="s">
        <v>8</v>
      </c>
      <c r="C24" s="8">
        <v>0</v>
      </c>
      <c r="D24" s="8" t="s">
        <v>6</v>
      </c>
    </row>
    <row r="25" spans="1:6" x14ac:dyDescent="0.25">
      <c r="B25" s="8" t="s">
        <v>12</v>
      </c>
      <c r="C25" s="8">
        <f>C23-C24</f>
        <v>0</v>
      </c>
      <c r="D25" s="8" t="s">
        <v>6</v>
      </c>
    </row>
    <row r="27" spans="1:6" x14ac:dyDescent="0.25">
      <c r="B27" s="10" t="s">
        <v>18</v>
      </c>
    </row>
    <row r="28" spans="1:6" x14ac:dyDescent="0.25">
      <c r="B28" s="11" t="s">
        <v>7</v>
      </c>
      <c r="C28" s="11">
        <v>0</v>
      </c>
      <c r="D28" s="11" t="s">
        <v>6</v>
      </c>
    </row>
    <row r="29" spans="1:6" x14ac:dyDescent="0.25">
      <c r="B29" s="11" t="s">
        <v>8</v>
      </c>
      <c r="C29" s="11">
        <v>0</v>
      </c>
      <c r="D29" s="11" t="s">
        <v>6</v>
      </c>
    </row>
    <row r="30" spans="1:6" x14ac:dyDescent="0.25">
      <c r="B30" s="11" t="s">
        <v>12</v>
      </c>
      <c r="C30" s="11">
        <f>C28-C29</f>
        <v>0</v>
      </c>
      <c r="D30" s="11" t="s">
        <v>6</v>
      </c>
    </row>
    <row r="32" spans="1:6" x14ac:dyDescent="0.25">
      <c r="B32" s="10" t="s">
        <v>19</v>
      </c>
    </row>
    <row r="33" spans="2:4" x14ac:dyDescent="0.25">
      <c r="B33" s="3" t="s">
        <v>7</v>
      </c>
      <c r="C33" s="3">
        <v>0</v>
      </c>
      <c r="D33" s="3" t="s">
        <v>6</v>
      </c>
    </row>
    <row r="34" spans="2:4" x14ac:dyDescent="0.25">
      <c r="B34" s="3" t="s">
        <v>8</v>
      </c>
      <c r="C34" s="3">
        <v>0</v>
      </c>
      <c r="D34" s="3" t="s">
        <v>6</v>
      </c>
    </row>
    <row r="35" spans="2:4" x14ac:dyDescent="0.25">
      <c r="B35" s="3" t="s">
        <v>12</v>
      </c>
      <c r="C35" s="3">
        <f>C33-C34</f>
        <v>0</v>
      </c>
      <c r="D35" s="3" t="s">
        <v>6</v>
      </c>
    </row>
    <row r="37" spans="2:4" x14ac:dyDescent="0.25">
      <c r="B37" s="10" t="s">
        <v>20</v>
      </c>
    </row>
    <row r="38" spans="2:4" x14ac:dyDescent="0.25">
      <c r="B38" s="12" t="s">
        <v>7</v>
      </c>
      <c r="C38" s="12">
        <f>C18</f>
        <v>100000</v>
      </c>
      <c r="D38" s="12" t="s">
        <v>6</v>
      </c>
    </row>
    <row r="39" spans="2:4" x14ac:dyDescent="0.25">
      <c r="B39" s="12" t="s">
        <v>8</v>
      </c>
      <c r="C39" s="12">
        <f>E2+E3+E4+E5+E6+E8</f>
        <v>32399.999999999996</v>
      </c>
      <c r="D39" s="12" t="s">
        <v>6</v>
      </c>
    </row>
    <row r="40" spans="2:4" x14ac:dyDescent="0.25">
      <c r="B40" s="12" t="s">
        <v>12</v>
      </c>
      <c r="C40" s="12">
        <f>C38-C39</f>
        <v>67600</v>
      </c>
      <c r="D40" s="12" t="s">
        <v>6</v>
      </c>
    </row>
    <row r="42" spans="2:4" x14ac:dyDescent="0.25">
      <c r="B42" s="10" t="s">
        <v>23</v>
      </c>
    </row>
    <row r="43" spans="2:4" x14ac:dyDescent="0.25">
      <c r="B43" s="18" t="s">
        <v>7</v>
      </c>
      <c r="C43" s="18">
        <v>400000</v>
      </c>
      <c r="D43" s="18" t="s">
        <v>6</v>
      </c>
    </row>
    <row r="44" spans="2:4" x14ac:dyDescent="0.25">
      <c r="B44" s="18" t="s">
        <v>8</v>
      </c>
      <c r="C44" s="22">
        <f>E9+E10+E11+E12+E14</f>
        <v>32492.857142857141</v>
      </c>
      <c r="D44" s="18" t="s">
        <v>6</v>
      </c>
    </row>
    <row r="45" spans="2:4" x14ac:dyDescent="0.25">
      <c r="B45" s="18" t="s">
        <v>12</v>
      </c>
      <c r="C45" s="22">
        <f>C43-C44</f>
        <v>367507.14285714284</v>
      </c>
      <c r="D45" s="18" t="s">
        <v>6</v>
      </c>
    </row>
  </sheetData>
  <mergeCells count="2">
    <mergeCell ref="G8:G9"/>
    <mergeCell ref="G14:G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6F41-787B-4A6A-A85D-FE0B65036EBC}">
  <dimension ref="A1:G38"/>
  <sheetViews>
    <sheetView workbookViewId="0">
      <selection activeCell="F27" sqref="F27"/>
    </sheetView>
  </sheetViews>
  <sheetFormatPr defaultRowHeight="15" x14ac:dyDescent="0.25"/>
  <cols>
    <col min="2" max="2" width="19.28515625" bestFit="1" customWidth="1"/>
  </cols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 x14ac:dyDescent="0.25">
      <c r="A2">
        <v>1</v>
      </c>
      <c r="B2" s="1">
        <v>42736</v>
      </c>
      <c r="C2">
        <v>1</v>
      </c>
      <c r="D2" t="s">
        <v>3</v>
      </c>
      <c r="E2">
        <v>100000</v>
      </c>
      <c r="F2" t="s">
        <v>6</v>
      </c>
    </row>
    <row r="3" spans="1:7" x14ac:dyDescent="0.25">
      <c r="B3" s="1"/>
      <c r="C3" s="23">
        <v>0.1</v>
      </c>
      <c r="D3" s="23" t="s">
        <v>3</v>
      </c>
      <c r="E3" s="23">
        <f>C3*$E$2/$C$2</f>
        <v>10000</v>
      </c>
      <c r="F3" s="23" t="s">
        <v>6</v>
      </c>
      <c r="G3" s="27" t="s">
        <v>26</v>
      </c>
    </row>
    <row r="4" spans="1:7" x14ac:dyDescent="0.25">
      <c r="B4" s="1"/>
      <c r="C4" s="8">
        <v>0.15</v>
      </c>
      <c r="D4" s="8" t="s">
        <v>3</v>
      </c>
      <c r="E4" s="8">
        <f t="shared" ref="E4:E7" si="0">C4*$E$2/$C$2</f>
        <v>15000</v>
      </c>
      <c r="F4" s="8" t="s">
        <v>6</v>
      </c>
      <c r="G4" s="27"/>
    </row>
    <row r="5" spans="1:7" x14ac:dyDescent="0.25">
      <c r="B5" s="1"/>
      <c r="C5" s="26">
        <v>0.2</v>
      </c>
      <c r="D5" s="26" t="s">
        <v>3</v>
      </c>
      <c r="E5" s="26">
        <f t="shared" si="0"/>
        <v>20000</v>
      </c>
      <c r="F5" s="26" t="s">
        <v>6</v>
      </c>
      <c r="G5" s="27"/>
    </row>
    <row r="6" spans="1:7" x14ac:dyDescent="0.25">
      <c r="B6" s="1"/>
      <c r="C6" s="14">
        <v>0.25</v>
      </c>
      <c r="D6" s="14" t="s">
        <v>3</v>
      </c>
      <c r="E6" s="14">
        <f t="shared" si="0"/>
        <v>25000</v>
      </c>
      <c r="F6" s="14" t="s">
        <v>6</v>
      </c>
      <c r="G6" s="27"/>
    </row>
    <row r="7" spans="1:7" x14ac:dyDescent="0.25">
      <c r="B7" s="1"/>
      <c r="C7" s="14">
        <v>0.3</v>
      </c>
      <c r="D7" s="14" t="s">
        <v>3</v>
      </c>
      <c r="E7" s="14">
        <f t="shared" si="0"/>
        <v>30000</v>
      </c>
      <c r="F7" s="14" t="s">
        <v>6</v>
      </c>
      <c r="G7" s="27"/>
    </row>
    <row r="8" spans="1:7" x14ac:dyDescent="0.25">
      <c r="A8">
        <v>2</v>
      </c>
      <c r="B8" s="1">
        <v>43100</v>
      </c>
      <c r="C8">
        <v>10000</v>
      </c>
      <c r="D8" t="s">
        <v>6</v>
      </c>
      <c r="E8">
        <v>0.1</v>
      </c>
      <c r="F8" t="s">
        <v>3</v>
      </c>
    </row>
    <row r="9" spans="1:7" x14ac:dyDescent="0.25">
      <c r="A9">
        <v>3</v>
      </c>
      <c r="B9" s="24">
        <v>43465</v>
      </c>
      <c r="C9" s="8">
        <v>20000</v>
      </c>
      <c r="D9" s="8" t="s">
        <v>6</v>
      </c>
      <c r="E9" s="8">
        <v>0.15</v>
      </c>
      <c r="F9" s="8" t="s">
        <v>3</v>
      </c>
    </row>
    <row r="10" spans="1:7" x14ac:dyDescent="0.25">
      <c r="A10">
        <v>4</v>
      </c>
      <c r="B10" s="25">
        <v>43830</v>
      </c>
      <c r="C10" s="11">
        <v>30000</v>
      </c>
      <c r="D10" s="11" t="s">
        <v>6</v>
      </c>
      <c r="E10" s="11">
        <v>0.2</v>
      </c>
      <c r="F10" s="11" t="s">
        <v>3</v>
      </c>
    </row>
    <row r="11" spans="1:7" x14ac:dyDescent="0.25">
      <c r="A11">
        <v>5</v>
      </c>
      <c r="B11" s="1">
        <v>44196</v>
      </c>
      <c r="C11">
        <v>40000</v>
      </c>
      <c r="D11" t="s">
        <v>6</v>
      </c>
      <c r="E11">
        <v>0.25</v>
      </c>
      <c r="F11" t="s">
        <v>3</v>
      </c>
    </row>
    <row r="12" spans="1:7" x14ac:dyDescent="0.25">
      <c r="A12">
        <v>6</v>
      </c>
      <c r="B12" s="1">
        <v>44561</v>
      </c>
      <c r="C12">
        <v>50000</v>
      </c>
      <c r="D12" t="s">
        <v>6</v>
      </c>
      <c r="E12">
        <v>0.3</v>
      </c>
      <c r="F12" t="s">
        <v>3</v>
      </c>
    </row>
    <row r="14" spans="1:7" x14ac:dyDescent="0.25">
      <c r="D14" s="9"/>
    </row>
    <row r="15" spans="1:7" x14ac:dyDescent="0.25">
      <c r="B15" s="10" t="s">
        <v>27</v>
      </c>
    </row>
    <row r="16" spans="1:7" x14ac:dyDescent="0.25">
      <c r="B16" s="23" t="s">
        <v>7</v>
      </c>
      <c r="C16" s="23">
        <f>C8</f>
        <v>10000</v>
      </c>
      <c r="D16" s="23" t="s">
        <v>6</v>
      </c>
    </row>
    <row r="17" spans="2:4" x14ac:dyDescent="0.25">
      <c r="B17" s="23" t="s">
        <v>8</v>
      </c>
      <c r="C17" s="23">
        <f>E3</f>
        <v>10000</v>
      </c>
      <c r="D17" s="23" t="s">
        <v>6</v>
      </c>
    </row>
    <row r="18" spans="2:4" x14ac:dyDescent="0.25">
      <c r="B18" s="23" t="s">
        <v>12</v>
      </c>
      <c r="C18" s="23">
        <f>C16-C17</f>
        <v>0</v>
      </c>
      <c r="D18" s="23" t="s">
        <v>6</v>
      </c>
    </row>
    <row r="20" spans="2:4" x14ac:dyDescent="0.25">
      <c r="B20" s="10" t="s">
        <v>17</v>
      </c>
    </row>
    <row r="21" spans="2:4" x14ac:dyDescent="0.25">
      <c r="B21" s="8" t="s">
        <v>7</v>
      </c>
      <c r="C21" s="8">
        <f>C9</f>
        <v>20000</v>
      </c>
      <c r="D21" s="8" t="s">
        <v>6</v>
      </c>
    </row>
    <row r="22" spans="2:4" x14ac:dyDescent="0.25">
      <c r="B22" s="8" t="s">
        <v>8</v>
      </c>
      <c r="C22" s="8">
        <f>E4</f>
        <v>15000</v>
      </c>
      <c r="D22" s="8" t="s">
        <v>6</v>
      </c>
    </row>
    <row r="23" spans="2:4" x14ac:dyDescent="0.25">
      <c r="B23" s="8" t="s">
        <v>12</v>
      </c>
      <c r="C23" s="8">
        <f>C21-C22</f>
        <v>5000</v>
      </c>
      <c r="D23" s="8" t="s">
        <v>6</v>
      </c>
    </row>
    <row r="25" spans="2:4" x14ac:dyDescent="0.25">
      <c r="B25" s="10" t="s">
        <v>18</v>
      </c>
    </row>
    <row r="26" spans="2:4" x14ac:dyDescent="0.25">
      <c r="B26" s="11" t="s">
        <v>7</v>
      </c>
      <c r="C26" s="11">
        <f>C10</f>
        <v>30000</v>
      </c>
      <c r="D26" s="11" t="s">
        <v>6</v>
      </c>
    </row>
    <row r="27" spans="2:4" x14ac:dyDescent="0.25">
      <c r="B27" s="11" t="s">
        <v>8</v>
      </c>
      <c r="C27" s="11">
        <f>E10/C2*E2</f>
        <v>20000</v>
      </c>
      <c r="D27" s="11" t="s">
        <v>6</v>
      </c>
    </row>
    <row r="28" spans="2:4" x14ac:dyDescent="0.25">
      <c r="B28" s="11" t="s">
        <v>12</v>
      </c>
      <c r="C28" s="11">
        <f>C26-C27</f>
        <v>10000</v>
      </c>
      <c r="D28" s="11" t="s">
        <v>6</v>
      </c>
    </row>
    <row r="30" spans="2:4" x14ac:dyDescent="0.25">
      <c r="B30" s="10" t="s">
        <v>19</v>
      </c>
    </row>
    <row r="31" spans="2:4" x14ac:dyDescent="0.25">
      <c r="B31" s="3" t="s">
        <v>7</v>
      </c>
      <c r="C31" s="3">
        <f>C11</f>
        <v>40000</v>
      </c>
      <c r="D31" s="3" t="s">
        <v>6</v>
      </c>
    </row>
    <row r="32" spans="2:4" x14ac:dyDescent="0.25">
      <c r="B32" s="3" t="s">
        <v>8</v>
      </c>
      <c r="C32" s="3">
        <f>E6</f>
        <v>25000</v>
      </c>
      <c r="D32" s="3" t="s">
        <v>6</v>
      </c>
    </row>
    <row r="33" spans="2:4" x14ac:dyDescent="0.25">
      <c r="B33" s="3" t="s">
        <v>12</v>
      </c>
      <c r="C33" s="3">
        <f>C31-C32</f>
        <v>15000</v>
      </c>
      <c r="D33" s="3" t="s">
        <v>6</v>
      </c>
    </row>
    <row r="35" spans="2:4" x14ac:dyDescent="0.25">
      <c r="B35" s="10" t="s">
        <v>20</v>
      </c>
    </row>
    <row r="36" spans="2:4" x14ac:dyDescent="0.25">
      <c r="B36" s="18" t="s">
        <v>7</v>
      </c>
      <c r="C36" s="18">
        <f>C12</f>
        <v>50000</v>
      </c>
      <c r="D36" s="18" t="s">
        <v>6</v>
      </c>
    </row>
    <row r="37" spans="2:4" x14ac:dyDescent="0.25">
      <c r="B37" s="18" t="s">
        <v>8</v>
      </c>
      <c r="C37" s="18">
        <f>E7</f>
        <v>30000</v>
      </c>
      <c r="D37" s="18" t="s">
        <v>6</v>
      </c>
    </row>
    <row r="38" spans="2:4" x14ac:dyDescent="0.25">
      <c r="B38" s="18" t="s">
        <v>12</v>
      </c>
      <c r="C38" s="18">
        <f>C36-C37</f>
        <v>20000</v>
      </c>
      <c r="D38" s="18" t="s">
        <v>6</v>
      </c>
    </row>
  </sheetData>
  <mergeCells count="1">
    <mergeCell ref="G3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E9E8-5194-4BAB-ADC3-C2A3D40F7ABF}">
  <dimension ref="A1:Q33"/>
  <sheetViews>
    <sheetView workbookViewId="0">
      <selection activeCell="B27" sqref="B27:F27"/>
    </sheetView>
  </sheetViews>
  <sheetFormatPr defaultRowHeight="15" x14ac:dyDescent="0.25"/>
  <cols>
    <col min="2" max="2" width="14.140625" bestFit="1" customWidth="1"/>
    <col min="3" max="3" width="11.85546875" bestFit="1" customWidth="1"/>
    <col min="5" max="5" width="11.85546875" bestFit="1" customWidth="1"/>
  </cols>
  <sheetData>
    <row r="1" spans="1:17" x14ac:dyDescent="0.25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10</v>
      </c>
      <c r="I1" t="s">
        <v>15</v>
      </c>
    </row>
    <row r="2" spans="1:17" x14ac:dyDescent="0.25">
      <c r="A2">
        <v>1</v>
      </c>
      <c r="B2" s="1">
        <v>43831</v>
      </c>
      <c r="C2" s="3">
        <f>1/A2/10</f>
        <v>0.1</v>
      </c>
      <c r="D2" t="s">
        <v>3</v>
      </c>
      <c r="E2">
        <f>4000+A2*500</f>
        <v>4500</v>
      </c>
      <c r="F2" t="s">
        <v>6</v>
      </c>
      <c r="G2">
        <f>1/C2*E2</f>
        <v>45000</v>
      </c>
      <c r="H2" t="s">
        <v>6</v>
      </c>
      <c r="I2">
        <f>C2*G2</f>
        <v>4500</v>
      </c>
    </row>
    <row r="3" spans="1:17" x14ac:dyDescent="0.25">
      <c r="A3">
        <v>2</v>
      </c>
      <c r="B3" s="1">
        <v>43862</v>
      </c>
      <c r="C3" s="3">
        <f t="shared" ref="C3:C13" si="0">1/A3/10</f>
        <v>0.05</v>
      </c>
      <c r="D3" t="s">
        <v>3</v>
      </c>
      <c r="E3">
        <f t="shared" ref="E3:E13" si="1">4000+A3*500</f>
        <v>5000</v>
      </c>
      <c r="F3" t="s">
        <v>6</v>
      </c>
      <c r="G3">
        <f t="shared" ref="G3:G13" si="2">1/C3*E3</f>
        <v>100000</v>
      </c>
      <c r="H3" t="s">
        <v>6</v>
      </c>
      <c r="I3">
        <f t="shared" ref="I3:I13" si="3">C3*G3</f>
        <v>5000</v>
      </c>
    </row>
    <row r="4" spans="1:17" x14ac:dyDescent="0.25">
      <c r="A4">
        <v>3</v>
      </c>
      <c r="B4" s="1">
        <v>43891</v>
      </c>
      <c r="C4" s="3">
        <f t="shared" si="0"/>
        <v>3.3333333333333333E-2</v>
      </c>
      <c r="D4" t="s">
        <v>3</v>
      </c>
      <c r="E4">
        <f t="shared" si="1"/>
        <v>5500</v>
      </c>
      <c r="F4" t="s">
        <v>6</v>
      </c>
      <c r="G4">
        <f t="shared" si="2"/>
        <v>165000</v>
      </c>
      <c r="H4" t="s">
        <v>6</v>
      </c>
      <c r="I4">
        <f t="shared" si="3"/>
        <v>5500</v>
      </c>
    </row>
    <row r="5" spans="1:17" x14ac:dyDescent="0.25">
      <c r="A5">
        <v>4</v>
      </c>
      <c r="B5" s="1">
        <v>43922</v>
      </c>
      <c r="C5" s="3">
        <f t="shared" si="0"/>
        <v>2.5000000000000001E-2</v>
      </c>
      <c r="D5" t="s">
        <v>3</v>
      </c>
      <c r="E5">
        <f t="shared" si="1"/>
        <v>6000</v>
      </c>
      <c r="F5" t="s">
        <v>6</v>
      </c>
      <c r="G5">
        <f t="shared" si="2"/>
        <v>240000</v>
      </c>
      <c r="H5" t="s">
        <v>6</v>
      </c>
      <c r="I5">
        <f t="shared" si="3"/>
        <v>6000</v>
      </c>
    </row>
    <row r="6" spans="1:17" x14ac:dyDescent="0.25">
      <c r="A6">
        <v>5</v>
      </c>
      <c r="B6" s="1">
        <v>43952</v>
      </c>
      <c r="C6" s="3">
        <f t="shared" si="0"/>
        <v>0.02</v>
      </c>
      <c r="D6" t="s">
        <v>3</v>
      </c>
      <c r="E6">
        <f t="shared" si="1"/>
        <v>6500</v>
      </c>
      <c r="F6" t="s">
        <v>6</v>
      </c>
      <c r="G6">
        <f t="shared" si="2"/>
        <v>325000</v>
      </c>
      <c r="H6" t="s">
        <v>6</v>
      </c>
      <c r="I6">
        <f t="shared" si="3"/>
        <v>6500</v>
      </c>
      <c r="N6">
        <f>0.24-C2-C3-C4-C5-C6</f>
        <v>1.1666666666666648E-2</v>
      </c>
      <c r="O6">
        <v>1.6666666666666666E-2</v>
      </c>
      <c r="P6" t="s">
        <v>16</v>
      </c>
      <c r="Q6">
        <v>7000</v>
      </c>
    </row>
    <row r="7" spans="1:17" x14ac:dyDescent="0.25">
      <c r="A7">
        <v>6</v>
      </c>
      <c r="B7" s="1">
        <v>43983</v>
      </c>
      <c r="C7" s="3">
        <f t="shared" si="0"/>
        <v>1.6666666666666666E-2</v>
      </c>
      <c r="D7" t="s">
        <v>3</v>
      </c>
      <c r="E7">
        <f t="shared" si="1"/>
        <v>7000</v>
      </c>
      <c r="F7" t="s">
        <v>6</v>
      </c>
      <c r="G7">
        <f t="shared" si="2"/>
        <v>420000</v>
      </c>
      <c r="H7" t="s">
        <v>6</v>
      </c>
      <c r="I7">
        <f t="shared" si="3"/>
        <v>7000</v>
      </c>
      <c r="O7" s="3">
        <v>1.1666666666666648E-2</v>
      </c>
      <c r="P7" t="s">
        <v>16</v>
      </c>
      <c r="Q7">
        <f>Q6*O7/O6</f>
        <v>4899.9999999999927</v>
      </c>
    </row>
    <row r="8" spans="1:17" x14ac:dyDescent="0.25">
      <c r="A8">
        <v>7</v>
      </c>
      <c r="B8" s="1">
        <v>44013</v>
      </c>
      <c r="C8" s="5">
        <f t="shared" si="0"/>
        <v>1.4285714285714285E-2</v>
      </c>
      <c r="D8" t="s">
        <v>3</v>
      </c>
      <c r="E8">
        <f t="shared" si="1"/>
        <v>7500</v>
      </c>
      <c r="F8" t="s">
        <v>6</v>
      </c>
      <c r="G8">
        <f t="shared" si="2"/>
        <v>525000</v>
      </c>
      <c r="H8" t="s">
        <v>6</v>
      </c>
      <c r="I8">
        <f t="shared" si="3"/>
        <v>7500</v>
      </c>
      <c r="O8" s="6">
        <f>C7-N6</f>
        <v>5.0000000000000183E-3</v>
      </c>
      <c r="P8" t="s">
        <v>16</v>
      </c>
      <c r="Q8">
        <f>O8*Q6/O6</f>
        <v>2100.0000000000077</v>
      </c>
    </row>
    <row r="9" spans="1:17" x14ac:dyDescent="0.25">
      <c r="A9">
        <v>8</v>
      </c>
      <c r="B9" s="1">
        <v>44044</v>
      </c>
      <c r="C9" s="5">
        <f t="shared" si="0"/>
        <v>1.2500000000000001E-2</v>
      </c>
      <c r="D9" t="s">
        <v>3</v>
      </c>
      <c r="E9">
        <f t="shared" si="1"/>
        <v>8000</v>
      </c>
      <c r="F9" t="s">
        <v>6</v>
      </c>
      <c r="G9">
        <f t="shared" si="2"/>
        <v>640000</v>
      </c>
      <c r="H9" t="s">
        <v>6</v>
      </c>
      <c r="I9">
        <f t="shared" si="3"/>
        <v>8000</v>
      </c>
    </row>
    <row r="10" spans="1:17" x14ac:dyDescent="0.25">
      <c r="A10">
        <v>9</v>
      </c>
      <c r="B10" s="1">
        <v>44075</v>
      </c>
      <c r="C10" s="5">
        <f t="shared" si="0"/>
        <v>1.111111111111111E-2</v>
      </c>
      <c r="D10" t="s">
        <v>3</v>
      </c>
      <c r="E10">
        <f t="shared" si="1"/>
        <v>8500</v>
      </c>
      <c r="F10" t="s">
        <v>6</v>
      </c>
      <c r="G10">
        <f t="shared" si="2"/>
        <v>765000.00000000012</v>
      </c>
      <c r="H10" t="s">
        <v>6</v>
      </c>
      <c r="I10">
        <f t="shared" si="3"/>
        <v>8500</v>
      </c>
    </row>
    <row r="11" spans="1:17" x14ac:dyDescent="0.25">
      <c r="A11">
        <v>10</v>
      </c>
      <c r="B11" s="1">
        <v>44105</v>
      </c>
      <c r="C11">
        <f t="shared" si="0"/>
        <v>0.01</v>
      </c>
      <c r="D11" t="s">
        <v>3</v>
      </c>
      <c r="E11">
        <f t="shared" si="1"/>
        <v>9000</v>
      </c>
      <c r="F11" t="s">
        <v>6</v>
      </c>
      <c r="G11">
        <f t="shared" si="2"/>
        <v>900000</v>
      </c>
      <c r="H11" t="s">
        <v>6</v>
      </c>
      <c r="I11">
        <f t="shared" si="3"/>
        <v>9000</v>
      </c>
      <c r="N11">
        <v>4.2896825396825419E-2</v>
      </c>
      <c r="O11">
        <v>0.01</v>
      </c>
      <c r="P11" t="s">
        <v>16</v>
      </c>
      <c r="Q11">
        <v>9000</v>
      </c>
    </row>
    <row r="12" spans="1:17" x14ac:dyDescent="0.25">
      <c r="A12">
        <v>11</v>
      </c>
      <c r="B12" s="1">
        <v>44136</v>
      </c>
      <c r="C12">
        <f t="shared" si="0"/>
        <v>9.0909090909090905E-3</v>
      </c>
      <c r="D12" t="s">
        <v>3</v>
      </c>
      <c r="E12">
        <f t="shared" si="1"/>
        <v>9500</v>
      </c>
      <c r="F12" t="s">
        <v>6</v>
      </c>
      <c r="G12">
        <f t="shared" si="2"/>
        <v>1045000</v>
      </c>
      <c r="H12" t="s">
        <v>6</v>
      </c>
      <c r="I12">
        <f t="shared" si="3"/>
        <v>9500</v>
      </c>
      <c r="O12" s="5">
        <f>0.05-N11</f>
        <v>7.1031746031745835E-3</v>
      </c>
      <c r="P12" t="s">
        <v>16</v>
      </c>
      <c r="Q12">
        <f>Q11*O12/O11</f>
        <v>6392.8571428571249</v>
      </c>
    </row>
    <row r="13" spans="1:17" x14ac:dyDescent="0.25">
      <c r="A13">
        <v>12</v>
      </c>
      <c r="B13" s="1">
        <v>44166</v>
      </c>
      <c r="C13">
        <f t="shared" si="0"/>
        <v>8.3333333333333332E-3</v>
      </c>
      <c r="D13" t="s">
        <v>3</v>
      </c>
      <c r="E13">
        <f t="shared" si="1"/>
        <v>10000</v>
      </c>
      <c r="F13" t="s">
        <v>6</v>
      </c>
      <c r="G13">
        <f t="shared" si="2"/>
        <v>1200000</v>
      </c>
      <c r="H13" t="s">
        <v>6</v>
      </c>
      <c r="I13">
        <f t="shared" si="3"/>
        <v>10000</v>
      </c>
      <c r="O13">
        <f>O11-O12</f>
        <v>2.8968253968254167E-3</v>
      </c>
      <c r="P13" t="s">
        <v>16</v>
      </c>
      <c r="Q13">
        <f>O13*Q11/O11</f>
        <v>2607.1428571428751</v>
      </c>
    </row>
    <row r="15" spans="1:17" x14ac:dyDescent="0.25">
      <c r="B15" t="s">
        <v>14</v>
      </c>
      <c r="D15" s="2">
        <f>SUM(I2:I13)/SUM(C2:C13)</f>
        <v>280354.79708443279</v>
      </c>
    </row>
    <row r="17" spans="2:6" x14ac:dyDescent="0.25">
      <c r="B17" s="4">
        <v>44348</v>
      </c>
      <c r="C17" s="3">
        <v>100000</v>
      </c>
      <c r="D17" s="3" t="s">
        <v>6</v>
      </c>
      <c r="E17" s="3">
        <v>0.24</v>
      </c>
      <c r="F17" s="3" t="s">
        <v>3</v>
      </c>
    </row>
    <row r="18" spans="2:6" x14ac:dyDescent="0.25">
      <c r="B18" t="s">
        <v>7</v>
      </c>
      <c r="C18">
        <v>100000</v>
      </c>
      <c r="D18" t="s">
        <v>6</v>
      </c>
    </row>
    <row r="19" spans="2:6" x14ac:dyDescent="0.25">
      <c r="B19" t="s">
        <v>8</v>
      </c>
      <c r="C19">
        <f>E2+E3+E4+E5+E6+Q7</f>
        <v>32399.999999999993</v>
      </c>
      <c r="D19" t="s">
        <v>6</v>
      </c>
    </row>
    <row r="20" spans="2:6" x14ac:dyDescent="0.25">
      <c r="B20" t="s">
        <v>12</v>
      </c>
      <c r="C20">
        <f>C18-C19</f>
        <v>67600</v>
      </c>
      <c r="D20" t="s">
        <v>6</v>
      </c>
    </row>
    <row r="22" spans="2:6" x14ac:dyDescent="0.25">
      <c r="B22" t="s">
        <v>9</v>
      </c>
      <c r="C22">
        <f>E17*D15</f>
        <v>67285.151300263868</v>
      </c>
    </row>
    <row r="23" spans="2:6" x14ac:dyDescent="0.25">
      <c r="B23" t="s">
        <v>11</v>
      </c>
      <c r="C23">
        <f>C18-C22</f>
        <v>32714.848699736132</v>
      </c>
    </row>
    <row r="27" spans="2:6" x14ac:dyDescent="0.25">
      <c r="B27" s="7">
        <v>44409</v>
      </c>
      <c r="C27" s="5">
        <v>400000</v>
      </c>
      <c r="D27" s="5"/>
      <c r="E27" s="5">
        <v>0.05</v>
      </c>
      <c r="F27" s="5" t="s">
        <v>3</v>
      </c>
    </row>
    <row r="28" spans="2:6" x14ac:dyDescent="0.25">
      <c r="B28" t="s">
        <v>7</v>
      </c>
      <c r="C28">
        <v>400000</v>
      </c>
    </row>
    <row r="29" spans="2:6" x14ac:dyDescent="0.25">
      <c r="B29" t="s">
        <v>8</v>
      </c>
      <c r="C29">
        <f>Q8+E8+E9+E10+Q12</f>
        <v>32492.85714285713</v>
      </c>
    </row>
    <row r="30" spans="2:6" x14ac:dyDescent="0.25">
      <c r="B30" t="s">
        <v>12</v>
      </c>
      <c r="C30">
        <f>C28-C29</f>
        <v>367507.14285714284</v>
      </c>
    </row>
    <row r="32" spans="2:6" x14ac:dyDescent="0.25">
      <c r="B32" t="s">
        <v>9</v>
      </c>
      <c r="C32">
        <f>0.05*$D$15</f>
        <v>14017.73985422164</v>
      </c>
    </row>
    <row r="33" spans="2:3" x14ac:dyDescent="0.25">
      <c r="B33" t="s">
        <v>11</v>
      </c>
      <c r="C33">
        <f>C28-C32</f>
        <v>385982.26014577836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88C0-2C93-416F-AD3B-1AB299907EBA}">
  <dimension ref="A1:F4"/>
  <sheetViews>
    <sheetView tabSelected="1" workbookViewId="0">
      <selection activeCell="F4" sqref="F4"/>
    </sheetView>
  </sheetViews>
  <sheetFormatPr defaultRowHeight="15" x14ac:dyDescent="0.25"/>
  <cols>
    <col min="5" max="5" width="14.5703125" customWidth="1"/>
  </cols>
  <sheetData>
    <row r="1" spans="1:6" x14ac:dyDescent="0.25">
      <c r="E1" t="s">
        <v>28</v>
      </c>
    </row>
    <row r="2" spans="1:6" x14ac:dyDescent="0.25">
      <c r="A2">
        <v>0.01</v>
      </c>
      <c r="B2" t="s">
        <v>3</v>
      </c>
      <c r="C2">
        <v>200</v>
      </c>
      <c r="D2" t="s">
        <v>6</v>
      </c>
      <c r="E2">
        <f>1*C2/A2</f>
        <v>20000</v>
      </c>
      <c r="F2">
        <f>A2*E2</f>
        <v>200</v>
      </c>
    </row>
    <row r="3" spans="1:6" x14ac:dyDescent="0.25">
      <c r="A3">
        <v>0.25</v>
      </c>
      <c r="B3" t="s">
        <v>3</v>
      </c>
      <c r="C3">
        <v>3000</v>
      </c>
      <c r="D3" t="s">
        <v>6</v>
      </c>
      <c r="E3">
        <f>1*C3/A3</f>
        <v>12000</v>
      </c>
      <c r="F3">
        <f>A3*E3</f>
        <v>3000</v>
      </c>
    </row>
    <row r="4" spans="1:6" x14ac:dyDescent="0.25">
      <c r="F4">
        <f>SUM(F2:F3)/SUM(A2:A3)</f>
        <v>12307.692307692307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Case01_FIFO</vt:lpstr>
      <vt:lpstr>Case02_FIFO</vt:lpstr>
      <vt:lpstr>Case03_FIFO</vt:lpstr>
      <vt:lpstr>TEMP_TestCase_01</vt:lpstr>
      <vt:lpstr>Portfolio_CurrentBalanceAverage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Ledvinka</dc:creator>
  <cp:lastModifiedBy>David Ledvinka</cp:lastModifiedBy>
  <dcterms:created xsi:type="dcterms:W3CDTF">2022-02-11T09:40:16Z</dcterms:created>
  <dcterms:modified xsi:type="dcterms:W3CDTF">2023-01-27T10:47:35Z</dcterms:modified>
</cp:coreProperties>
</file>