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dxt\OneDrive - CFA Institute\Desktop\CFA Institute\2020 GIPS standards\Carve-Outs\"/>
    </mc:Choice>
  </mc:AlternateContent>
  <xr:revisionPtr revIDLastSave="19" documentId="8_{C1D900AA-03A4-4FDB-9694-9C6FC0B81901}" xr6:coauthVersionLast="37" xr6:coauthVersionMax="37" xr10:uidLastSave="{263E67CE-E8A8-4FF9-897C-21C4E78DA8CE}"/>
  <bookViews>
    <workbookView xWindow="13545" yWindow="-105" windowWidth="19425" windowHeight="10425" tabRatio="879" xr2:uid="{00000000-000D-0000-FFFF-FFFF00000000}"/>
  </bookViews>
  <sheets>
    <sheet name="PLEASE READ" sheetId="32" r:id="rId1"/>
    <sheet name="Explanation" sheetId="31" r:id="rId2"/>
    <sheet name="Summary" sheetId="19" r:id="rId3"/>
    <sheet name="1. BOP Allocation" sheetId="8" r:id="rId4"/>
    <sheet name="2. BOP Plus Wtd CF" sheetId="9" r:id="rId5"/>
    <sheet name="3. Strategic Asset (Target Wts)" sheetId="12" r:id="rId6"/>
    <sheet name="4. Strategic Cash Weights" sheetId="29" r:id="rId7"/>
    <sheet name="5. Average Cash Weights" sheetId="30" r:id="rId8"/>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6" i="9" l="1"/>
  <c r="G13" i="9"/>
  <c r="F73" i="29" l="1"/>
  <c r="K10" i="19" s="1"/>
  <c r="F72" i="29"/>
  <c r="D41" i="8" l="1"/>
  <c r="F41" i="8" s="1"/>
  <c r="D49" i="8"/>
  <c r="F49" i="8" s="1"/>
  <c r="D50" i="8"/>
  <c r="C61" i="30" l="1"/>
  <c r="C60" i="30"/>
  <c r="C54" i="30"/>
  <c r="C53" i="30"/>
  <c r="B53" i="30"/>
  <c r="D44" i="30"/>
  <c r="D43" i="30"/>
  <c r="D38" i="30"/>
  <c r="D37" i="30"/>
  <c r="B60" i="30"/>
  <c r="C43" i="29"/>
  <c r="C42" i="29"/>
  <c r="C36" i="29"/>
  <c r="C35" i="29"/>
  <c r="B42" i="29"/>
  <c r="B35" i="29"/>
  <c r="D26" i="29"/>
  <c r="D25" i="29"/>
  <c r="D20" i="29"/>
  <c r="D19" i="29"/>
  <c r="C79" i="30"/>
  <c r="C23" i="30"/>
  <c r="E22" i="30"/>
  <c r="E20" i="30"/>
  <c r="B23" i="30"/>
  <c r="E14" i="30"/>
  <c r="E13" i="30"/>
  <c r="E12" i="30"/>
  <c r="C15" i="30"/>
  <c r="B15" i="30"/>
  <c r="C93" i="30"/>
  <c r="B93" i="30"/>
  <c r="B79" i="30"/>
  <c r="B31" i="30"/>
  <c r="B6" i="30"/>
  <c r="E74" i="29"/>
  <c r="C74" i="29"/>
  <c r="B74" i="29"/>
  <c r="C12" i="29"/>
  <c r="C11" i="29"/>
  <c r="B51" i="29" s="1"/>
  <c r="C10" i="19" s="1"/>
  <c r="C60" i="29"/>
  <c r="B60" i="29"/>
  <c r="B13" i="29"/>
  <c r="E6" i="29"/>
  <c r="B6" i="29"/>
  <c r="E15" i="30" l="1"/>
  <c r="E3" i="30" s="1"/>
  <c r="E91" i="30" s="1"/>
  <c r="D42" i="29"/>
  <c r="B52" i="29"/>
  <c r="H10" i="19"/>
  <c r="D60" i="30"/>
  <c r="F74" i="29"/>
  <c r="F10" i="19"/>
  <c r="D53" i="30"/>
  <c r="E11" i="29"/>
  <c r="B64" i="29" s="1"/>
  <c r="C64" i="29" s="1"/>
  <c r="E12" i="29"/>
  <c r="B65" i="29" s="1"/>
  <c r="C65" i="29" s="1"/>
  <c r="D35" i="29"/>
  <c r="B19" i="29"/>
  <c r="B25" i="29"/>
  <c r="E25" i="29" s="1"/>
  <c r="E21" i="30"/>
  <c r="E23" i="30"/>
  <c r="E4" i="30" s="1"/>
  <c r="C13" i="29"/>
  <c r="C29" i="30" l="1"/>
  <c r="C12" i="19" s="1"/>
  <c r="F91" i="30"/>
  <c r="F12" i="19" s="1"/>
  <c r="E92" i="30"/>
  <c r="F92" i="30" s="1"/>
  <c r="K12" i="19" s="1"/>
  <c r="C30" i="30"/>
  <c r="H12" i="19" s="1"/>
  <c r="B43" i="29"/>
  <c r="B36" i="29"/>
  <c r="B37" i="29" s="1"/>
  <c r="B20" i="29"/>
  <c r="E20" i="29" s="1"/>
  <c r="E13" i="29"/>
  <c r="E65" i="29"/>
  <c r="J10" i="19" s="1"/>
  <c r="B26" i="29"/>
  <c r="E19" i="29"/>
  <c r="D36" i="29"/>
  <c r="D37" i="29" s="1"/>
  <c r="F93" i="30" l="1"/>
  <c r="E93" i="30"/>
  <c r="E30" i="30"/>
  <c r="B84" i="30" s="1"/>
  <c r="C84" i="30" s="1"/>
  <c r="E84" i="30" s="1"/>
  <c r="J12" i="19" s="1"/>
  <c r="B71" i="30"/>
  <c r="B43" i="30"/>
  <c r="E29" i="30"/>
  <c r="B83" i="30" s="1"/>
  <c r="B37" i="30"/>
  <c r="B70" i="30"/>
  <c r="C31" i="30"/>
  <c r="E6" i="30"/>
  <c r="D43" i="29"/>
  <c r="D44" i="29" s="1"/>
  <c r="B44" i="29"/>
  <c r="D39" i="29"/>
  <c r="E21" i="29"/>
  <c r="D10" i="19" s="1"/>
  <c r="B21" i="29"/>
  <c r="E26" i="29"/>
  <c r="E27" i="29" s="1"/>
  <c r="I10" i="19" s="1"/>
  <c r="B27" i="29"/>
  <c r="C83" i="30" l="1"/>
  <c r="B85" i="30"/>
  <c r="E37" i="30"/>
  <c r="B61" i="30"/>
  <c r="B44" i="30"/>
  <c r="E44" i="30" s="1"/>
  <c r="B38" i="30"/>
  <c r="E38" i="30" s="1"/>
  <c r="B54" i="30"/>
  <c r="E31" i="30"/>
  <c r="E43" i="30"/>
  <c r="D46" i="29"/>
  <c r="B66" i="29"/>
  <c r="E45" i="30" l="1"/>
  <c r="I12" i="19" s="1"/>
  <c r="B45" i="30"/>
  <c r="E83" i="30"/>
  <c r="C85" i="30"/>
  <c r="E39" i="30"/>
  <c r="D12" i="19" s="1"/>
  <c r="B55" i="30"/>
  <c r="D54" i="30"/>
  <c r="D55" i="30" s="1"/>
  <c r="B62" i="30"/>
  <c r="D61" i="30"/>
  <c r="D62" i="30" s="1"/>
  <c r="B39" i="30"/>
  <c r="E64" i="29"/>
  <c r="C66" i="29"/>
  <c r="D64" i="30" l="1"/>
  <c r="E66" i="29"/>
  <c r="E10" i="19"/>
  <c r="E12" i="19"/>
  <c r="E85" i="30"/>
  <c r="D57" i="30"/>
  <c r="B58" i="9" l="1"/>
  <c r="D42" i="8"/>
  <c r="C43" i="12"/>
  <c r="I36" i="12" s="1"/>
  <c r="F60" i="12"/>
  <c r="H60" i="12" s="1"/>
  <c r="F61" i="12"/>
  <c r="H61" i="12" s="1"/>
  <c r="C44" i="12"/>
  <c r="E63" i="12"/>
  <c r="K8" i="19" l="1"/>
  <c r="J8" i="19"/>
  <c r="E8" i="19"/>
  <c r="F8" i="19"/>
  <c r="H63" i="12"/>
  <c r="J36" i="12" l="1"/>
  <c r="J35" i="12"/>
  <c r="H41" i="8"/>
  <c r="E4" i="19" s="1"/>
  <c r="F42" i="8"/>
  <c r="H42" i="8" s="1"/>
  <c r="C63" i="12" l="1"/>
  <c r="B63" i="12"/>
  <c r="J43" i="12"/>
  <c r="J42" i="12"/>
  <c r="I42" i="12"/>
  <c r="K36" i="12"/>
  <c r="B46" i="12"/>
  <c r="B38" i="12"/>
  <c r="B13" i="12" s="1"/>
  <c r="C11" i="12" s="1"/>
  <c r="E38" i="12"/>
  <c r="B59" i="9"/>
  <c r="D46" i="9"/>
  <c r="C46" i="9"/>
  <c r="B46" i="9"/>
  <c r="J4" i="19"/>
  <c r="C52" i="8"/>
  <c r="B52" i="8"/>
  <c r="C44" i="8"/>
  <c r="B44" i="8"/>
  <c r="I35" i="12"/>
  <c r="K35" i="12" s="1"/>
  <c r="K42" i="12" l="1"/>
  <c r="B60" i="9"/>
  <c r="C58" i="9"/>
  <c r="E58" i="9" s="1"/>
  <c r="G58" i="9" s="1"/>
  <c r="F50" i="8"/>
  <c r="F52" i="8" s="1"/>
  <c r="K37" i="12"/>
  <c r="C46" i="12"/>
  <c r="B11" i="12"/>
  <c r="B12" i="12"/>
  <c r="I37" i="12"/>
  <c r="I43" i="12"/>
  <c r="E44" i="12"/>
  <c r="B54" i="12" s="1"/>
  <c r="H8" i="19" s="1"/>
  <c r="C59" i="9"/>
  <c r="F44" i="8"/>
  <c r="H49" i="8"/>
  <c r="D52" i="8"/>
  <c r="D44" i="8"/>
  <c r="K39" i="12" l="1"/>
  <c r="H50" i="8"/>
  <c r="K4" i="19" s="1"/>
  <c r="H52" i="8"/>
  <c r="E59" i="9"/>
  <c r="G59" i="9" s="1"/>
  <c r="K6" i="19" s="1"/>
  <c r="I44" i="12"/>
  <c r="K43" i="12"/>
  <c r="K44" i="12" s="1"/>
  <c r="F4" i="19"/>
  <c r="H44" i="8"/>
  <c r="D8" i="19"/>
  <c r="C60" i="9"/>
  <c r="E43" i="12"/>
  <c r="E46" i="12" s="1"/>
  <c r="E60" i="9" l="1"/>
  <c r="K46" i="12"/>
  <c r="F63" i="12"/>
  <c r="I8" i="19"/>
  <c r="G60" i="9"/>
  <c r="F6" i="19"/>
  <c r="B53" i="12"/>
  <c r="C8" i="19" s="1"/>
  <c r="E6" i="9" l="1"/>
  <c r="D5" i="8"/>
  <c r="C12" i="12" l="1"/>
  <c r="E12" i="12" s="1"/>
  <c r="E11" i="12"/>
  <c r="B19" i="12" s="1"/>
  <c r="D26" i="12"/>
  <c r="D25" i="12"/>
  <c r="D20" i="12"/>
  <c r="D19" i="12"/>
  <c r="B14" i="12"/>
  <c r="B6" i="12"/>
  <c r="C14" i="12" l="1"/>
  <c r="E19" i="12"/>
  <c r="B20" i="12"/>
  <c r="E20" i="12" s="1"/>
  <c r="B25" i="12"/>
  <c r="E27" i="9"/>
  <c r="K27" i="9" s="1"/>
  <c r="E26" i="9"/>
  <c r="K26" i="9" s="1"/>
  <c r="E20" i="9"/>
  <c r="K20" i="9" s="1"/>
  <c r="E19" i="9"/>
  <c r="K19" i="9" s="1"/>
  <c r="B12" i="9"/>
  <c r="B11" i="9"/>
  <c r="C6" i="9"/>
  <c r="B6" i="9"/>
  <c r="E27" i="8"/>
  <c r="K27" i="8" s="1"/>
  <c r="E26" i="8"/>
  <c r="K26" i="8" s="1"/>
  <c r="B26" i="8"/>
  <c r="J26" i="8" s="1"/>
  <c r="E19" i="8"/>
  <c r="K19" i="8" s="1"/>
  <c r="E18" i="8"/>
  <c r="K18" i="8" s="1"/>
  <c r="B18" i="8"/>
  <c r="J18" i="8" s="1"/>
  <c r="L18" i="8" s="1"/>
  <c r="B12" i="8"/>
  <c r="C11" i="8" s="1"/>
  <c r="B5" i="8"/>
  <c r="B13" i="9" l="1"/>
  <c r="C11" i="9"/>
  <c r="L26" i="8"/>
  <c r="B51" i="9"/>
  <c r="J26" i="9"/>
  <c r="L26" i="9" s="1"/>
  <c r="E14" i="12"/>
  <c r="E25" i="12"/>
  <c r="B26" i="12"/>
  <c r="E26" i="12" s="1"/>
  <c r="E21" i="12"/>
  <c r="B21" i="12"/>
  <c r="C12" i="9"/>
  <c r="B19" i="9"/>
  <c r="E11" i="8"/>
  <c r="B27" i="8" s="1"/>
  <c r="J27" i="8" s="1"/>
  <c r="L27" i="8" s="1"/>
  <c r="C10" i="8"/>
  <c r="C12" i="8" s="1"/>
  <c r="E12" i="9" l="1"/>
  <c r="G12" i="9"/>
  <c r="E11" i="9"/>
  <c r="G11" i="9"/>
  <c r="L28" i="8"/>
  <c r="J19" i="9"/>
  <c r="L19" i="9" s="1"/>
  <c r="B50" i="9"/>
  <c r="C50" i="9" s="1"/>
  <c r="B27" i="12"/>
  <c r="E27" i="12"/>
  <c r="B28" i="8"/>
  <c r="E10" i="8"/>
  <c r="B20" i="9" l="1"/>
  <c r="J20" i="9" s="1"/>
  <c r="B27" i="9"/>
  <c r="C51" i="9"/>
  <c r="E51" i="9" s="1"/>
  <c r="G51" i="9" s="1"/>
  <c r="J6" i="19" s="1"/>
  <c r="B52" i="9"/>
  <c r="E50" i="9"/>
  <c r="G50" i="9" s="1"/>
  <c r="B28" i="9"/>
  <c r="J27" i="9"/>
  <c r="L27" i="9" s="1"/>
  <c r="L28" i="9" s="1"/>
  <c r="B35" i="8"/>
  <c r="H4" i="19" s="1"/>
  <c r="J28" i="8"/>
  <c r="L30" i="8" s="1"/>
  <c r="C27" i="9"/>
  <c r="F27" i="9" s="1"/>
  <c r="C13" i="9"/>
  <c r="E13" i="9"/>
  <c r="E12" i="8"/>
  <c r="B19" i="8"/>
  <c r="J19" i="8" s="1"/>
  <c r="L19" i="8" s="1"/>
  <c r="L20" i="8" s="1"/>
  <c r="C26" i="8"/>
  <c r="C27" i="8"/>
  <c r="F27" i="8" s="1"/>
  <c r="G52" i="9" l="1"/>
  <c r="E6" i="19"/>
  <c r="C26" i="9"/>
  <c r="C28" i="9" s="1"/>
  <c r="B34" i="9"/>
  <c r="H6" i="19" s="1"/>
  <c r="J28" i="9"/>
  <c r="L30" i="9" s="1"/>
  <c r="C52" i="9"/>
  <c r="F26" i="8"/>
  <c r="F28" i="8" s="1"/>
  <c r="I4" i="19" s="1"/>
  <c r="C28" i="8"/>
  <c r="L20" i="9"/>
  <c r="L21" i="9" s="1"/>
  <c r="B20" i="8"/>
  <c r="B34" i="8" s="1"/>
  <c r="F26" i="9" l="1"/>
  <c r="F28" i="9" s="1"/>
  <c r="I6" i="19" s="1"/>
  <c r="E52" i="9"/>
  <c r="C19" i="8"/>
  <c r="F19" i="8" s="1"/>
  <c r="C4" i="19"/>
  <c r="J20" i="8"/>
  <c r="L22" i="8" s="1"/>
  <c r="B21" i="9"/>
  <c r="B33" i="9" s="1"/>
  <c r="C18" i="8"/>
  <c r="C6" i="19" l="1"/>
  <c r="J21" i="9"/>
  <c r="L23" i="9" s="1"/>
  <c r="C19" i="9"/>
  <c r="F19" i="9" s="1"/>
  <c r="C20" i="9"/>
  <c r="F20" i="9" s="1"/>
  <c r="C20" i="8"/>
  <c r="F18" i="8"/>
  <c r="F20" i="8" s="1"/>
  <c r="D4" i="19" s="1"/>
  <c r="C21" i="9" l="1"/>
  <c r="F21" i="9"/>
  <c r="D6" i="19" s="1"/>
</calcChain>
</file>

<file path=xl/sharedStrings.xml><?xml version="1.0" encoding="utf-8"?>
<sst xmlns="http://schemas.openxmlformats.org/spreadsheetml/2006/main" count="680" uniqueCount="276">
  <si>
    <t>Equity</t>
  </si>
  <si>
    <t>Fixed</t>
  </si>
  <si>
    <t>Cash</t>
  </si>
  <si>
    <t>Component Return</t>
  </si>
  <si>
    <t>Total Equity with Cash</t>
  </si>
  <si>
    <t xml:space="preserve">Weight to </t>
  </si>
  <si>
    <t>Apply to Return</t>
  </si>
  <si>
    <t>+ Cash allocation</t>
  </si>
  <si>
    <t>Cash Allocated</t>
  </si>
  <si>
    <t>Strategic Allocation</t>
  </si>
  <si>
    <t>Actual Allocation</t>
  </si>
  <si>
    <t>Total</t>
  </si>
  <si>
    <t>Total Portfolio</t>
  </si>
  <si>
    <t>Total Portfolio without Cash</t>
  </si>
  <si>
    <t>Fixed Income</t>
  </si>
  <si>
    <t>Weight to</t>
  </si>
  <si>
    <t>Total Fixed Income with Cash</t>
  </si>
  <si>
    <t>Beginning Value</t>
  </si>
  <si>
    <t xml:space="preserve"> Cash Allocation</t>
  </si>
  <si>
    <t>Weight for</t>
  </si>
  <si>
    <t>=B10/B12</t>
  </si>
  <si>
    <t>=B11/B12</t>
  </si>
  <si>
    <t>=SUM(C10:C11)</t>
  </si>
  <si>
    <t>=SUM(E10:E11)</t>
  </si>
  <si>
    <t>=B18/B20</t>
  </si>
  <si>
    <t>=B19/B20</t>
  </si>
  <si>
    <t>=SUM(C18:C19)</t>
  </si>
  <si>
    <t>=C18*E18</t>
  </si>
  <si>
    <t>=C19*E19</t>
  </si>
  <si>
    <t>=SUM(F18:F19)</t>
  </si>
  <si>
    <t xml:space="preserve"> Return</t>
  </si>
  <si>
    <t>Component</t>
  </si>
  <si>
    <t>Return</t>
  </si>
  <si>
    <t xml:space="preserve">Component </t>
  </si>
  <si>
    <t xml:space="preserve">Weighted </t>
  </si>
  <si>
    <t>+ Cash Allocation</t>
  </si>
  <si>
    <t>Cash Allocation</t>
  </si>
  <si>
    <t>=B4*C10</t>
  </si>
  <si>
    <t>=B4*C11</t>
  </si>
  <si>
    <t>=C26*E26</t>
  </si>
  <si>
    <t>to Each Carve-Out</t>
  </si>
  <si>
    <t>Cash Flows</t>
  </si>
  <si>
    <t>=B11/B13</t>
  </si>
  <si>
    <t>=B12/B13</t>
  </si>
  <si>
    <t>=B19/B21</t>
  </si>
  <si>
    <t>=B20/B21</t>
  </si>
  <si>
    <t>=C20*E20</t>
  </si>
  <si>
    <t>=B5*C11</t>
  </si>
  <si>
    <t>=B5*C12</t>
  </si>
  <si>
    <t>=SUM(C11:C12)</t>
  </si>
  <si>
    <t>=SUM(E11:E12)</t>
  </si>
  <si>
    <t>=SUM(F19:F20)</t>
  </si>
  <si>
    <t>=C27*E27</t>
  </si>
  <si>
    <t>=SUM(F26:F27)</t>
  </si>
  <si>
    <t>=SUM(C26:C27)</t>
  </si>
  <si>
    <t>=B26/B28</t>
  </si>
  <si>
    <t>=B27/B28</t>
  </si>
  <si>
    <t xml:space="preserve">Beginning Value </t>
  </si>
  <si>
    <t>+ Weighted Cash Flows</t>
  </si>
  <si>
    <t xml:space="preserve">Beginning Value  </t>
  </si>
  <si>
    <t>Carve-Out Weighting</t>
  </si>
  <si>
    <t>After Cash Allocation</t>
  </si>
  <si>
    <t>Beginning</t>
  </si>
  <si>
    <t xml:space="preserve">Weight of Carve-Out </t>
  </si>
  <si>
    <t>With Cash</t>
  </si>
  <si>
    <t>=B11+C11</t>
  </si>
  <si>
    <t>=B12+C12</t>
  </si>
  <si>
    <t>=SUM(E11:E13)</t>
  </si>
  <si>
    <t>=B11/E11</t>
  </si>
  <si>
    <t>=C11/E11</t>
  </si>
  <si>
    <t>=SUM(B19:B20)</t>
  </si>
  <si>
    <t>=B19*D19</t>
  </si>
  <si>
    <t>=B20*D20</t>
  </si>
  <si>
    <t>=SUM(E19:E20)</t>
  </si>
  <si>
    <t>=B12/E12</t>
  </si>
  <si>
    <t>=C12/E12</t>
  </si>
  <si>
    <t>=SUM(B25:B26)</t>
  </si>
  <si>
    <t>=B25*D25</t>
  </si>
  <si>
    <t>=B26*D26</t>
  </si>
  <si>
    <t>=SUM(E25:E26)</t>
  </si>
  <si>
    <t>Cash to be Allocated</t>
  </si>
  <si>
    <t>=B3*B13</t>
  </si>
  <si>
    <t>=B4*B13</t>
  </si>
  <si>
    <t>=SUM(C19:C20)</t>
  </si>
  <si>
    <t>Ending Value</t>
  </si>
  <si>
    <t>Values</t>
  </si>
  <si>
    <t xml:space="preserve">Total </t>
  </si>
  <si>
    <t>Fixed income</t>
  </si>
  <si>
    <t xml:space="preserve">Beginning assets </t>
  </si>
  <si>
    <t>Alternative calculation</t>
  </si>
  <si>
    <t xml:space="preserve">Allocated cash </t>
  </si>
  <si>
    <t>Equity plus cash return</t>
  </si>
  <si>
    <t>Total Fixed income  with Cash</t>
  </si>
  <si>
    <t>Fixed income plus cash return</t>
  </si>
  <si>
    <t xml:space="preserve">Ending Value </t>
  </si>
  <si>
    <t>Ending assets - using beginning of period weights</t>
  </si>
  <si>
    <t>Ending assets - using end of period weights</t>
  </si>
  <si>
    <t>BMV</t>
  </si>
  <si>
    <t>Equity Carve Out</t>
  </si>
  <si>
    <t>Fixed Income Carve Out</t>
  </si>
  <si>
    <t>Beginning Value + WCF</t>
  </si>
  <si>
    <t>=B41/SUM(B41:B42)</t>
  </si>
  <si>
    <t>=B42/SUM(B41:B42)</t>
  </si>
  <si>
    <t>=SUM(D41:D42)</t>
  </si>
  <si>
    <t>=C43*D41</t>
  </si>
  <si>
    <t>=C43*D42</t>
  </si>
  <si>
    <t>=C41+F41</t>
  </si>
  <si>
    <t>=C42+F42</t>
  </si>
  <si>
    <t>=SUM(H41:H42)</t>
  </si>
  <si>
    <t>Alternate calculation</t>
  </si>
  <si>
    <t>$</t>
  </si>
  <si>
    <t>Earned</t>
  </si>
  <si>
    <t>Beg Value</t>
  </si>
  <si>
    <t>=C49/SUM(C49:C50)</t>
  </si>
  <si>
    <t>=C50/SUM(C49:C50)</t>
  </si>
  <si>
    <t>=SUM(D49:D50)</t>
  </si>
  <si>
    <t>=SUM(F41:F42)</t>
  </si>
  <si>
    <t>=C51*D49</t>
  </si>
  <si>
    <t>=C51*D50</t>
  </si>
  <si>
    <t>=SUM(F49:F50)</t>
  </si>
  <si>
    <t>=C49+F49</t>
  </si>
  <si>
    <t>=C50+F50</t>
  </si>
  <si>
    <t>=SUM(H49:H50)</t>
  </si>
  <si>
    <t>=J18*K18</t>
  </si>
  <si>
    <t>=J19*K19</t>
  </si>
  <si>
    <t>=SUM(L18:L19)</t>
  </si>
  <si>
    <t>=L20/J20</t>
  </si>
  <si>
    <t>=J26*K26</t>
  </si>
  <si>
    <t>=J27*K27</t>
  </si>
  <si>
    <t>=SUM(L26:L27)</t>
  </si>
  <si>
    <t>=L28/J28</t>
  </si>
  <si>
    <t>=B50/SUM(B50:B51)</t>
  </si>
  <si>
    <t>=B51/SUM(B50:B51)</t>
  </si>
  <si>
    <t>=SUM(C50:C51)</t>
  </si>
  <si>
    <t>=B58/SUM(B58:B59)</t>
  </si>
  <si>
    <t>=B59/SUM(B58:B59)</t>
  </si>
  <si>
    <t>=SUM(C58:C59)</t>
  </si>
  <si>
    <t>=D45*C50</t>
  </si>
  <si>
    <t>=D45*C51</t>
  </si>
  <si>
    <t>=SUM(E50:E51)</t>
  </si>
  <si>
    <t>=D45*C58</t>
  </si>
  <si>
    <t>=D45*C59</t>
  </si>
  <si>
    <t>=SUM(E58:E59)</t>
  </si>
  <si>
    <t>=SUM(G50:G51)</t>
  </si>
  <si>
    <t>=SUM(G58:G59)</t>
  </si>
  <si>
    <t>=J20*K20</t>
  </si>
  <si>
    <t>=SUM(L19:L20)</t>
  </si>
  <si>
    <t>=L21/J21</t>
  </si>
  <si>
    <t>=B45*E35</t>
  </si>
  <si>
    <t>=B45*E36</t>
  </si>
  <si>
    <t>=SUM(C43:C45)</t>
  </si>
  <si>
    <t>=B43+C43</t>
  </si>
  <si>
    <t>=B44+C44</t>
  </si>
  <si>
    <t>=SUM(E43:E45)</t>
  </si>
  <si>
    <t>=I43*J43</t>
  </si>
  <si>
    <t>=C60+F60</t>
  </si>
  <si>
    <t>=C61+F61</t>
  </si>
  <si>
    <t xml:space="preserve">Cash </t>
  </si>
  <si>
    <t>To Be Allocated</t>
  </si>
  <si>
    <t>Ending</t>
  </si>
  <si>
    <t>Ending assets - using strategic weights</t>
  </si>
  <si>
    <t>=E60*C62</t>
  </si>
  <si>
    <t>=E61*C62</t>
  </si>
  <si>
    <t>=SUM(F60:F62)</t>
  </si>
  <si>
    <t>=SUM(H60:H62)</t>
  </si>
  <si>
    <t>=I35*J35</t>
  </si>
  <si>
    <t>=I36*J36</t>
  </si>
  <si>
    <t>=SUM(K35:K36)</t>
  </si>
  <si>
    <t>=K37/I37</t>
  </si>
  <si>
    <t>=I42*J42</t>
  </si>
  <si>
    <t>=SUM(K42:K43)</t>
  </si>
  <si>
    <t>=K44/I44</t>
  </si>
  <si>
    <t>Cash Weight</t>
  </si>
  <si>
    <t>Beginning Cash</t>
  </si>
  <si>
    <t>=B11/(1-E3)</t>
  </si>
  <si>
    <t>=B12/(1-E4)</t>
  </si>
  <si>
    <t xml:space="preserve">Ending assets - using strategic weights on ending value </t>
  </si>
  <si>
    <t xml:space="preserve">Cash Allocation </t>
  </si>
  <si>
    <t>Portfolio A</t>
  </si>
  <si>
    <t>Portfolio B</t>
  </si>
  <si>
    <t>Portfolio C</t>
  </si>
  <si>
    <t>Total Value</t>
  </si>
  <si>
    <t>Cash Value</t>
  </si>
  <si>
    <t>Total Composite</t>
  </si>
  <si>
    <t>=C15/B15</t>
  </si>
  <si>
    <t>=C14/B14</t>
  </si>
  <si>
    <t>=C13/B13</t>
  </si>
  <si>
    <t>=C12/B12</t>
  </si>
  <si>
    <t>Composite of standalone equity accounts</t>
  </si>
  <si>
    <t>Composite of standalone fixed income accounts</t>
  </si>
  <si>
    <t>=E15</t>
  </si>
  <si>
    <t>=E23</t>
  </si>
  <si>
    <t>=SUM(E3:E5)</t>
  </si>
  <si>
    <t>=SUM(E29:E30)</t>
  </si>
  <si>
    <t>=C11-B11</t>
  </si>
  <si>
    <t>=C12-B12</t>
  </si>
  <si>
    <t>=B29/(1-E15)</t>
  </si>
  <si>
    <t>=B30/(1-E23)</t>
  </si>
  <si>
    <t>Strategic Cash</t>
  </si>
  <si>
    <t>Average Cash</t>
  </si>
  <si>
    <t>=B64*(1+C5)</t>
  </si>
  <si>
    <t>=SUM(C64:C65)</t>
  </si>
  <si>
    <t>=C58+C64</t>
  </si>
  <si>
    <t>=C59+C65</t>
  </si>
  <si>
    <t>=C72/(1-E72)</t>
  </si>
  <si>
    <t>=C73/(1-E73)</t>
  </si>
  <si>
    <t>=SUM(F72:F73)</t>
  </si>
  <si>
    <t>=C29-B29</t>
  </si>
  <si>
    <t>=C30-B30</t>
  </si>
  <si>
    <t>=B29/C29</t>
  </si>
  <si>
    <t>=E29/C29</t>
  </si>
  <si>
    <t>=SUM(B37:B38)</t>
  </si>
  <si>
    <t>=B37*D37</t>
  </si>
  <si>
    <t>=B38*D38</t>
  </si>
  <si>
    <t>=SUM(E37:E38)</t>
  </si>
  <si>
    <t>=B30/C30</t>
  </si>
  <si>
    <t>=E30/C30</t>
  </si>
  <si>
    <t>=SUM(B43:B44)</t>
  </si>
  <si>
    <t>=B43*D43</t>
  </si>
  <si>
    <t>=B44*D44</t>
  </si>
  <si>
    <t>=SUM(E43:E44)</t>
  </si>
  <si>
    <t>=B83*(1+C5)</t>
  </si>
  <si>
    <t>=SUM(C83:C84)</t>
  </si>
  <si>
    <t>=C77+C83</t>
  </si>
  <si>
    <t>=C78+C84</t>
  </si>
  <si>
    <t>=SUM(E83:E84)</t>
  </si>
  <si>
    <t>=C91/(1-E91)</t>
  </si>
  <si>
    <t>=C92/(1-E92)</t>
  </si>
  <si>
    <t>=SUM(F91:F92)</t>
  </si>
  <si>
    <t>=B11/C11</t>
  </si>
  <si>
    <t>=E11/C11</t>
  </si>
  <si>
    <t>=B12/C12</t>
  </si>
  <si>
    <t>=E12/C12</t>
  </si>
  <si>
    <t>=SUM(E64:E65)</t>
  </si>
  <si>
    <t>=C20/B20</t>
  </si>
  <si>
    <t>=C21/B21</t>
  </si>
  <si>
    <t>=C22/B22</t>
  </si>
  <si>
    <t>=C23/B23</t>
  </si>
  <si>
    <t>=B84*(1+C5)</t>
  </si>
  <si>
    <t>=B65*(1+C5)</t>
  </si>
  <si>
    <t>Ending assets - using beginnning cash allocation</t>
  </si>
  <si>
    <t>Ending assets - using ending cash allocation</t>
  </si>
  <si>
    <t>Average Allocation</t>
  </si>
  <si>
    <t>Method  #</t>
  </si>
  <si>
    <t>=B58+E58</t>
  </si>
  <si>
    <t>=B59+E59</t>
  </si>
  <si>
    <t>=D43+E50</t>
  </si>
  <si>
    <t>=D44+E51</t>
  </si>
  <si>
    <t>=SUM(C29:C30)</t>
  </si>
  <si>
    <t>BOP cash allocation</t>
  </si>
  <si>
    <t>BOP + WCF allocation</t>
  </si>
  <si>
    <t>Cash Wtd CF Allocated</t>
  </si>
  <si>
    <t>=B35*C35</t>
  </si>
  <si>
    <t>=B36*C36</t>
  </si>
  <si>
    <t>=SUM(D35:D36)</t>
  </si>
  <si>
    <t>=D37/B37</t>
  </si>
  <si>
    <t>=B42*C42</t>
  </si>
  <si>
    <t>=B43*C43</t>
  </si>
  <si>
    <t>=SUM(D42:D43)</t>
  </si>
  <si>
    <t>=D44/B44</t>
  </si>
  <si>
    <t>=B53*C53</t>
  </si>
  <si>
    <t>=B54*C54</t>
  </si>
  <si>
    <t>=SUM(D53:D54)</t>
  </si>
  <si>
    <t>=D55/B55</t>
  </si>
  <si>
    <t>=B60*C60</t>
  </si>
  <si>
    <t>=B61*C61</t>
  </si>
  <si>
    <t>=SUM(D60:D61)</t>
  </si>
  <si>
    <t>=D62/B62</t>
  </si>
  <si>
    <t>=C5*C11</t>
  </si>
  <si>
    <t>=C5*C12</t>
  </si>
  <si>
    <t>EMV - BOP</t>
  </si>
  <si>
    <r>
      <t xml:space="preserve">Strategic Asset Target </t>
    </r>
    <r>
      <rPr>
        <b/>
        <vertAlign val="superscript"/>
        <sz val="11"/>
        <color theme="1"/>
        <rFont val="Calibri"/>
        <family val="2"/>
        <scheme val="minor"/>
      </rPr>
      <t>(1)</t>
    </r>
  </si>
  <si>
    <t>EMV - EOP</t>
  </si>
  <si>
    <r>
      <rPr>
        <vertAlign val="superscript"/>
        <sz val="11"/>
        <color theme="1"/>
        <rFont val="Calibri"/>
        <family val="2"/>
        <scheme val="minor"/>
      </rPr>
      <t xml:space="preserve">(1) </t>
    </r>
    <r>
      <rPr>
        <sz val="11"/>
        <color theme="1"/>
        <rFont val="Calibri"/>
        <family val="2"/>
        <scheme val="minor"/>
      </rPr>
      <t>The EMV - BOP and EMV - EOP amounts are the same because this method uses strategic weights that are not based on BOP or EOP amounts.</t>
    </r>
  </si>
  <si>
    <t>=SUM(G11:G12)</t>
  </si>
  <si>
    <t>The content in this spreadsheet is for informational purposes only. You should not construe any such information or other material as legal, tax, investment, financial, or other advice. You alone assume the sole responsibility of evaluating the merits and risks associated with the use of any information or other Content on the Site before making any decisions based on such information or other Content. You agree not to hold CFA Institute or its subsidiaries liable for any possible claim arising from any decision you make based on information or content made available to you through this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</si>
</sst>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_);_(* \(#,##0.0\);_(* &quot;-&quot;?_);_(@_)"/>
    <numFmt numFmtId="166" formatCode="_(* #,##0_);_(* \(#,##0\);_(* &quot;-&quot;???_);_(@_)"/>
    <numFmt numFmtId="167" formatCode="0.000000%"/>
    <numFmt numFmtId="168"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sz val="14"/>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164" fontId="0" fillId="0" borderId="0" xfId="1" applyNumberFormat="1" applyFont="1"/>
    <xf numFmtId="164" fontId="0" fillId="0" borderId="0" xfId="0" applyNumberFormat="1"/>
    <xf numFmtId="43" fontId="0" fillId="0" borderId="0" xfId="0" applyNumberFormat="1"/>
    <xf numFmtId="9" fontId="0" fillId="0" borderId="0" xfId="2" applyFont="1"/>
    <xf numFmtId="10" fontId="0" fillId="0" borderId="0" xfId="2" applyNumberFormat="1" applyFont="1"/>
    <xf numFmtId="164" fontId="0" fillId="0" borderId="1" xfId="1" applyNumberFormat="1" applyFont="1" applyBorder="1"/>
    <xf numFmtId="0" fontId="0" fillId="0" borderId="0" xfId="0" applyAlignment="1">
      <alignment horizontal="center"/>
    </xf>
    <xf numFmtId="164" fontId="0" fillId="0" borderId="1" xfId="0" applyNumberFormat="1" applyBorder="1"/>
    <xf numFmtId="164" fontId="0" fillId="0" borderId="0" xfId="1" applyNumberFormat="1" applyFont="1" applyBorder="1"/>
    <xf numFmtId="10" fontId="0" fillId="0" borderId="0" xfId="0" applyNumberFormat="1"/>
    <xf numFmtId="0" fontId="2" fillId="0" borderId="0" xfId="0" applyFont="1"/>
    <xf numFmtId="0" fontId="0" fillId="0" borderId="0" xfId="0" applyBorder="1" applyAlignment="1">
      <alignment horizontal="center"/>
    </xf>
    <xf numFmtId="10" fontId="0" fillId="0" borderId="0" xfId="2" applyNumberFormat="1" applyFont="1" applyAlignment="1">
      <alignment horizontal="center"/>
    </xf>
    <xf numFmtId="0" fontId="0" fillId="0" borderId="2" xfId="0" applyBorder="1"/>
    <xf numFmtId="164" fontId="0" fillId="0" borderId="2" xfId="1" applyNumberFormat="1" applyFont="1" applyBorder="1"/>
    <xf numFmtId="0" fontId="2" fillId="0" borderId="2" xfId="0" applyFont="1" applyBorder="1" applyAlignment="1">
      <alignment horizontal="center"/>
    </xf>
    <xf numFmtId="164" fontId="2" fillId="0" borderId="0" xfId="1" applyNumberFormat="1" applyFont="1"/>
    <xf numFmtId="0" fontId="2" fillId="0" borderId="0" xfId="0" applyFont="1" applyAlignment="1">
      <alignment horizontal="center"/>
    </xf>
    <xf numFmtId="10" fontId="2" fillId="0" borderId="0" xfId="2" applyNumberFormat="1" applyFont="1" applyAlignment="1">
      <alignment horizontal="center"/>
    </xf>
    <xf numFmtId="10" fontId="2" fillId="0" borderId="2" xfId="2" applyNumberFormat="1" applyFont="1" applyBorder="1" applyAlignment="1">
      <alignment horizontal="center"/>
    </xf>
    <xf numFmtId="0" fontId="2" fillId="0" borderId="0" xfId="0" applyFont="1" applyBorder="1" applyAlignment="1">
      <alignment horizontal="center"/>
    </xf>
    <xf numFmtId="0" fontId="2" fillId="0" borderId="2" xfId="0" quotePrefix="1" applyFont="1" applyBorder="1" applyAlignment="1">
      <alignment horizontal="center"/>
    </xf>
    <xf numFmtId="10" fontId="3" fillId="0" borderId="1" xfId="2" applyNumberFormat="1" applyFont="1" applyBorder="1"/>
    <xf numFmtId="0" fontId="0" fillId="0" borderId="1" xfId="0" applyBorder="1"/>
    <xf numFmtId="0" fontId="0" fillId="0" borderId="0" xfId="0" quotePrefix="1"/>
    <xf numFmtId="10" fontId="0" fillId="0" borderId="0" xfId="2" applyNumberFormat="1" applyFont="1" applyBorder="1"/>
    <xf numFmtId="0" fontId="0" fillId="0" borderId="0" xfId="0" applyBorder="1"/>
    <xf numFmtId="9" fontId="0" fillId="0" borderId="0" xfId="0" quotePrefix="1" applyNumberFormat="1"/>
    <xf numFmtId="10" fontId="2" fillId="0" borderId="1" xfId="2" applyNumberFormat="1" applyFont="1" applyBorder="1"/>
    <xf numFmtId="0" fontId="0" fillId="0" borderId="0" xfId="0" applyFill="1"/>
    <xf numFmtId="0" fontId="2" fillId="0" borderId="0" xfId="0" applyFont="1" applyFill="1"/>
    <xf numFmtId="0" fontId="2" fillId="0" borderId="0" xfId="0" applyFont="1" applyAlignment="1">
      <alignment horizontal="center" vertical="center"/>
    </xf>
    <xf numFmtId="0" fontId="2" fillId="0" borderId="0" xfId="0" applyFont="1" applyBorder="1" applyAlignment="1">
      <alignment horizontal="center" vertical="center"/>
    </xf>
    <xf numFmtId="10" fontId="0" fillId="0" borderId="1" xfId="0" applyNumberFormat="1" applyBorder="1" applyAlignment="1">
      <alignment horizontal="center"/>
    </xf>
    <xf numFmtId="10" fontId="0" fillId="0" borderId="1" xfId="0" applyNumberFormat="1" applyBorder="1"/>
    <xf numFmtId="164" fontId="1" fillId="0" borderId="1" xfId="1" applyNumberFormat="1" applyFont="1" applyBorder="1"/>
    <xf numFmtId="10" fontId="1" fillId="0" borderId="1" xfId="2" applyNumberFormat="1" applyFont="1" applyBorder="1"/>
    <xf numFmtId="9" fontId="0" fillId="0" borderId="1" xfId="0" applyNumberFormat="1" applyFont="1" applyBorder="1"/>
    <xf numFmtId="0" fontId="0" fillId="0" borderId="0" xfId="0" quotePrefix="1" applyFill="1"/>
    <xf numFmtId="9" fontId="0" fillId="0" borderId="0" xfId="0" quotePrefix="1" applyNumberFormat="1" applyFont="1" applyFill="1"/>
    <xf numFmtId="0" fontId="2" fillId="0" borderId="0" xfId="0" applyFont="1" applyFill="1" applyAlignment="1">
      <alignment horizontal="center"/>
    </xf>
    <xf numFmtId="9" fontId="0" fillId="0" borderId="0" xfId="0" quotePrefix="1" applyNumberFormat="1" applyFill="1"/>
    <xf numFmtId="164" fontId="0" fillId="0" borderId="1" xfId="0" applyNumberFormat="1" applyFont="1" applyBorder="1"/>
    <xf numFmtId="0" fontId="2" fillId="0" borderId="0" xfId="0" quotePrefix="1" applyFont="1" applyBorder="1" applyAlignment="1">
      <alignment horizontal="center"/>
    </xf>
    <xf numFmtId="9" fontId="0" fillId="0" borderId="1" xfId="2" applyFont="1" applyBorder="1"/>
    <xf numFmtId="10" fontId="0" fillId="0" borderId="0" xfId="0" applyNumberFormat="1" applyBorder="1"/>
    <xf numFmtId="164" fontId="0" fillId="0" borderId="0" xfId="1" quotePrefix="1" applyNumberFormat="1" applyFont="1" applyBorder="1"/>
    <xf numFmtId="164" fontId="0" fillId="0" borderId="3" xfId="1" applyNumberFormat="1" applyFont="1" applyBorder="1"/>
    <xf numFmtId="9" fontId="0" fillId="0" borderId="0" xfId="2" applyFont="1" applyBorder="1"/>
    <xf numFmtId="164" fontId="0" fillId="0" borderId="0" xfId="0" applyNumberFormat="1" applyBorder="1"/>
    <xf numFmtId="164" fontId="0" fillId="0" borderId="3" xfId="0" applyNumberFormat="1" applyBorder="1"/>
    <xf numFmtId="164" fontId="0" fillId="0" borderId="2" xfId="0" applyNumberFormat="1" applyBorder="1"/>
    <xf numFmtId="43" fontId="0" fillId="0" borderId="0" xfId="1" applyFont="1"/>
    <xf numFmtId="0" fontId="0" fillId="0" borderId="0" xfId="0" applyFill="1" applyBorder="1"/>
    <xf numFmtId="165" fontId="0" fillId="0" borderId="0" xfId="0" applyNumberFormat="1"/>
    <xf numFmtId="0" fontId="4" fillId="0" borderId="0" xfId="0" applyFont="1" applyFill="1"/>
    <xf numFmtId="10" fontId="0" fillId="0" borderId="0" xfId="2" quotePrefix="1" applyNumberFormat="1" applyFont="1" applyBorder="1"/>
    <xf numFmtId="9" fontId="0" fillId="0" borderId="0" xfId="2" quotePrefix="1" applyFont="1" applyBorder="1"/>
    <xf numFmtId="164" fontId="0" fillId="0" borderId="0" xfId="0" applyNumberFormat="1" applyFill="1"/>
    <xf numFmtId="10" fontId="0" fillId="0" borderId="0" xfId="0" applyNumberFormat="1" applyFill="1"/>
    <xf numFmtId="10" fontId="0" fillId="0" borderId="0" xfId="2" applyNumberFormat="1" applyFont="1" applyFill="1"/>
    <xf numFmtId="164" fontId="0" fillId="0" borderId="2" xfId="0" applyNumberFormat="1" applyFill="1" applyBorder="1"/>
    <xf numFmtId="164" fontId="0" fillId="0" borderId="1" xfId="0" applyNumberFormat="1" applyFill="1" applyBorder="1"/>
    <xf numFmtId="0" fontId="0" fillId="0" borderId="0" xfId="0" quotePrefix="1" applyBorder="1"/>
    <xf numFmtId="10" fontId="0" fillId="0" borderId="0" xfId="2" quotePrefix="1" applyNumberFormat="1" applyFont="1"/>
    <xf numFmtId="43" fontId="0" fillId="0" borderId="0" xfId="1" quotePrefix="1" applyFont="1"/>
    <xf numFmtId="10" fontId="0" fillId="0" borderId="0" xfId="0" applyNumberFormat="1" applyBorder="1" applyAlignment="1">
      <alignment horizontal="center"/>
    </xf>
    <xf numFmtId="0" fontId="2" fillId="0" borderId="0" xfId="0" quotePrefix="1" applyFont="1" applyAlignment="1">
      <alignment horizontal="center"/>
    </xf>
    <xf numFmtId="43" fontId="0" fillId="0" borderId="0" xfId="1" applyFont="1" applyFill="1"/>
    <xf numFmtId="0" fontId="0" fillId="0" borderId="0" xfId="0" applyFill="1" applyAlignment="1">
      <alignment horizontal="center"/>
    </xf>
    <xf numFmtId="0" fontId="2" fillId="0" borderId="2" xfId="0" applyFont="1" applyFill="1" applyBorder="1" applyAlignment="1">
      <alignment horizontal="center"/>
    </xf>
    <xf numFmtId="43" fontId="0" fillId="0" borderId="0" xfId="0" quotePrefix="1" applyNumberFormat="1" applyFill="1"/>
    <xf numFmtId="43" fontId="0" fillId="0" borderId="2" xfId="0" quotePrefix="1" applyNumberFormat="1" applyFill="1" applyBorder="1"/>
    <xf numFmtId="43" fontId="0" fillId="0" borderId="1" xfId="0" quotePrefix="1" applyNumberFormat="1" applyFill="1" applyBorder="1"/>
    <xf numFmtId="10" fontId="2" fillId="0" borderId="1" xfId="2" applyNumberFormat="1" applyFont="1" applyFill="1" applyBorder="1"/>
    <xf numFmtId="164" fontId="0" fillId="0" borderId="0" xfId="0" quotePrefix="1" applyNumberFormat="1"/>
    <xf numFmtId="164" fontId="0" fillId="0" borderId="0" xfId="0" quotePrefix="1" applyNumberFormat="1" applyBorder="1"/>
    <xf numFmtId="10" fontId="2" fillId="0" borderId="0" xfId="2" quotePrefix="1" applyNumberFormat="1" applyFont="1"/>
    <xf numFmtId="10" fontId="2" fillId="0" borderId="0" xfId="2" quotePrefix="1" applyNumberFormat="1" applyFont="1" applyFill="1"/>
    <xf numFmtId="0" fontId="2" fillId="0" borderId="0" xfId="0" applyFont="1" applyAlignment="1">
      <alignment horizontal="center"/>
    </xf>
    <xf numFmtId="9" fontId="0" fillId="0" borderId="0" xfId="2" applyFont="1" applyAlignment="1">
      <alignment horizontal="center"/>
    </xf>
    <xf numFmtId="9" fontId="0" fillId="0" borderId="0" xfId="2" applyFont="1" applyBorder="1" applyAlignment="1">
      <alignment horizontal="center"/>
    </xf>
    <xf numFmtId="9" fontId="0" fillId="0" borderId="1" xfId="2" applyFont="1" applyBorder="1" applyAlignment="1">
      <alignment horizontal="center"/>
    </xf>
    <xf numFmtId="164" fontId="0" fillId="0" borderId="0" xfId="1" applyNumberFormat="1" applyFont="1" applyFill="1"/>
    <xf numFmtId="0" fontId="2" fillId="0" borderId="0" xfId="0" applyFont="1" applyFill="1" applyBorder="1" applyAlignment="1">
      <alignment horizontal="center"/>
    </xf>
    <xf numFmtId="0" fontId="2" fillId="0" borderId="0" xfId="0" applyFont="1" applyAlignment="1">
      <alignment horizontal="center"/>
    </xf>
    <xf numFmtId="164" fontId="2" fillId="0" borderId="0" xfId="1" applyNumberFormat="1" applyFont="1" applyBorder="1" applyAlignment="1">
      <alignment horizontal="center"/>
    </xf>
    <xf numFmtId="10" fontId="2" fillId="0" borderId="0" xfId="2" applyNumberFormat="1" applyFont="1" applyBorder="1" applyAlignment="1">
      <alignment horizontal="center"/>
    </xf>
    <xf numFmtId="164" fontId="0" fillId="0" borderId="0" xfId="1" applyNumberFormat="1" applyFont="1" applyBorder="1" applyAlignment="1">
      <alignment horizontal="left" indent="3"/>
    </xf>
    <xf numFmtId="166" fontId="0" fillId="0" borderId="0" xfId="0" applyNumberFormat="1"/>
    <xf numFmtId="166" fontId="3" fillId="0" borderId="1" xfId="2" applyNumberFormat="1" applyFont="1" applyBorder="1"/>
    <xf numFmtId="10" fontId="0" fillId="0" borderId="1" xfId="2" applyNumberFormat="1" applyFont="1" applyBorder="1"/>
    <xf numFmtId="10" fontId="0" fillId="0" borderId="2" xfId="2" applyNumberFormat="1" applyFont="1" applyBorder="1"/>
    <xf numFmtId="10" fontId="0" fillId="0" borderId="3" xfId="2" applyNumberFormat="1" applyFont="1" applyBorder="1"/>
    <xf numFmtId="0" fontId="2" fillId="0" borderId="0" xfId="0" applyFont="1" applyFill="1" applyAlignment="1">
      <alignment horizontal="left" indent="2"/>
    </xf>
    <xf numFmtId="0" fontId="0" fillId="0" borderId="0" xfId="0" applyFont="1" applyFill="1" applyAlignment="1">
      <alignment horizontal="left" indent="2"/>
    </xf>
    <xf numFmtId="167" fontId="0" fillId="0" borderId="0" xfId="0" quotePrefix="1" applyNumberFormat="1" applyBorder="1" applyAlignment="1">
      <alignment horizontal="left"/>
    </xf>
    <xf numFmtId="10" fontId="0" fillId="0" borderId="0" xfId="2" applyNumberFormat="1" applyFont="1" applyBorder="1" applyAlignment="1">
      <alignment horizontal="center"/>
    </xf>
    <xf numFmtId="10" fontId="0" fillId="0" borderId="1" xfId="2" applyNumberFormat="1" applyFont="1" applyBorder="1" applyAlignment="1">
      <alignment horizontal="center"/>
    </xf>
    <xf numFmtId="10" fontId="0" fillId="0" borderId="0" xfId="0" quotePrefix="1" applyNumberFormat="1" applyBorder="1" applyAlignment="1">
      <alignment horizontal="left"/>
    </xf>
    <xf numFmtId="43" fontId="0" fillId="0" borderId="0" xfId="0" quotePrefix="1" applyNumberFormat="1" applyFill="1" applyBorder="1"/>
    <xf numFmtId="0" fontId="2" fillId="0" borderId="0" xfId="0" applyFont="1" applyAlignment="1">
      <alignment horizontal="center"/>
    </xf>
    <xf numFmtId="10" fontId="0" fillId="0" borderId="0" xfId="2" quotePrefix="1" applyNumberFormat="1" applyFont="1" applyFill="1"/>
    <xf numFmtId="168" fontId="2" fillId="0" borderId="0" xfId="2" quotePrefix="1" applyNumberFormat="1" applyFont="1"/>
    <xf numFmtId="43" fontId="0" fillId="0" borderId="0" xfId="0" quotePrefix="1" applyNumberFormat="1"/>
    <xf numFmtId="43" fontId="0" fillId="0" borderId="1" xfId="0" quotePrefix="1" applyNumberFormat="1" applyBorder="1"/>
    <xf numFmtId="10" fontId="2" fillId="0" borderId="0" xfId="2" applyNumberFormat="1" applyFont="1" applyFill="1" applyAlignment="1">
      <alignment horizontal="center"/>
    </xf>
    <xf numFmtId="10" fontId="2" fillId="0" borderId="2" xfId="2" applyNumberFormat="1" applyFont="1" applyFill="1" applyBorder="1" applyAlignment="1">
      <alignment horizontal="center"/>
    </xf>
    <xf numFmtId="43" fontId="0" fillId="0" borderId="0" xfId="0" applyNumberFormat="1" applyFill="1"/>
    <xf numFmtId="10" fontId="0" fillId="0" borderId="0" xfId="2" quotePrefix="1" applyNumberFormat="1" applyFont="1" applyFill="1" applyBorder="1"/>
    <xf numFmtId="0" fontId="7" fillId="0" borderId="0" xfId="0" applyFont="1" applyAlignment="1">
      <alignment vertical="center"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CCE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18</xdr:col>
      <xdr:colOff>228600</xdr:colOff>
      <xdr:row>57</xdr:row>
      <xdr:rowOff>171451</xdr:rowOff>
    </xdr:to>
    <xdr:sp macro="" textlink="">
      <xdr:nvSpPr>
        <xdr:cNvPr id="2" name="TextBox 1">
          <a:extLst>
            <a:ext uri="{FF2B5EF4-FFF2-40B4-BE49-F238E27FC236}">
              <a16:creationId xmlns:a16="http://schemas.microsoft.com/office/drawing/2014/main" id="{792DD579-4527-495B-89DF-F6744EB423EB}"/>
            </a:ext>
          </a:extLst>
        </xdr:cNvPr>
        <xdr:cNvSpPr txBox="1"/>
      </xdr:nvSpPr>
      <xdr:spPr>
        <a:xfrm>
          <a:off x="180975" y="104775"/>
          <a:ext cx="11020425" cy="10925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107000"/>
            </a:lnSpc>
            <a:spcBef>
              <a:spcPts val="200"/>
            </a:spcBef>
            <a:spcAft>
              <a:spcPts val="0"/>
            </a:spcAft>
          </a:pPr>
          <a:r>
            <a:rPr lang="en-US" sz="1300" b="1">
              <a:solidFill>
                <a:srgbClr val="2F5496"/>
              </a:solidFill>
              <a:effectLst/>
              <a:latin typeface="Calibri" panose="020F0502020204030204" pitchFamily="34" charset="0"/>
              <a:ea typeface="MS Gothic" panose="020B0609070205080204" pitchFamily="49" charset="-128"/>
              <a:cs typeface="Times New Roman" panose="02020603050405020304" pitchFamily="18" charset="0"/>
            </a:rPr>
            <a:t>Introduction</a:t>
          </a:r>
          <a:endParaRPr lang="en-US" sz="1300" b="1">
            <a:solidFill>
              <a:srgbClr val="2F5496"/>
            </a:solidFill>
            <a:effectLst/>
            <a:latin typeface="Calibri Light" panose="020F0302020204030204" pitchFamily="34" charset="0"/>
            <a:ea typeface="MS Gothic" panose="020B0609070205080204" pitchFamily="49" charset="-128"/>
            <a:cs typeface="Times New Roman" panose="02020603050405020304" pitchFamily="18" charset="0"/>
          </a:endParaRPr>
        </a:p>
        <a:p>
          <a:pPr marL="0" marR="0">
            <a:lnSpc>
              <a:spcPct val="99000"/>
            </a:lnSpc>
            <a:spcBef>
              <a:spcPts val="5"/>
            </a:spcBef>
            <a:spcAft>
              <a:spcPts val="800"/>
            </a:spcAft>
            <a:tabLst>
              <a:tab pos="0" algn="l"/>
            </a:tabLst>
          </a:pPr>
          <a:r>
            <a:rPr lang="en-US" sz="1100">
              <a:effectLst/>
              <a:latin typeface="Calibri" panose="020F0502020204030204" pitchFamily="34" charset="0"/>
              <a:ea typeface="MS Mincho" panose="02020609040205080304" pitchFamily="49" charset="-128"/>
              <a:cs typeface="Calibri" panose="020F0502020204030204" pitchFamily="34" charset="0"/>
            </a:rPr>
            <a:t>A carve-out included in a composite must include cash and any related income, with the cash accounted for separately or allocated synthetically. When a firm allocates cash to a carve-out, it must do so on a timely and consistent basis, and it must create carve-outs with allocated cash from all portfolios and portfolio segments within the firm managed to that strategy.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99000"/>
            </a:lnSpc>
            <a:spcBef>
              <a:spcPts val="5"/>
            </a:spcBef>
            <a:spcAft>
              <a:spcPts val="800"/>
            </a:spcAft>
            <a:tabLst>
              <a:tab pos="0" algn="l"/>
            </a:tabLst>
          </a:pPr>
          <a:r>
            <a:rPr lang="en-US" sz="1100">
              <a:effectLst/>
              <a:latin typeface="Calibri" panose="020F0502020204030204" pitchFamily="34" charset="0"/>
              <a:ea typeface="MS Mincho" panose="02020609040205080304" pitchFamily="49" charset="-128"/>
              <a:cs typeface="Calibri" panose="020F0502020204030204" pitchFamily="34" charset="0"/>
            </a:rPr>
            <a:t>The GIPS standards do not require a specific calculation methodology for synthetically allocating cash and any related income to carve-outs. The firm must develop a calculation methodology that generates performance that is not misleading, presents performance fairly, and is applied consistently. The firm must document policies and procedures for how cash is allocated to carve-outs on a composite-specific basis.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MS Mincho" panose="02020609040205080304" pitchFamily="49" charset="-128"/>
              <a:cs typeface="Calibri" panose="020F0502020204030204" pitchFamily="34" charset="0"/>
            </a:rPr>
            <a:t>When including a carve-out with allocated cash in a composite for which time-weighted returns are presented, there are three calculations to consider: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Portfolio-level carve-out returns;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Beginning value for composite calculation purposes; and</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80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Ending value for composite assets calculation purposes.</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99000"/>
            </a:lnSpc>
            <a:spcBef>
              <a:spcPts val="5"/>
            </a:spcBef>
            <a:spcAft>
              <a:spcPts val="800"/>
            </a:spcAft>
            <a:tabLst>
              <a:tab pos="0" algn="l"/>
            </a:tabLst>
          </a:pPr>
          <a:r>
            <a:rPr lang="en-US" sz="1100">
              <a:effectLst/>
              <a:latin typeface="Calibri" panose="020F0502020204030204" pitchFamily="34" charset="0"/>
              <a:ea typeface="MS Mincho" panose="02020609040205080304" pitchFamily="49" charset="-128"/>
              <a:cs typeface="Calibri" panose="020F0502020204030204" pitchFamily="34" charset="0"/>
            </a:rPr>
            <a:t>Below are descriptions of some of the acceptable methods that may be used to allocate cash synthetically to a carve-out. The examples on the following tabs illustrate these calculations.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99000"/>
            </a:lnSpc>
            <a:spcBef>
              <a:spcPts val="5"/>
            </a:spcBef>
            <a:spcAft>
              <a:spcPts val="800"/>
            </a:spcAft>
            <a:tabLst>
              <a:tab pos="0" algn="l"/>
            </a:tabLst>
          </a:pPr>
          <a:r>
            <a:rPr lang="en-US" sz="1100">
              <a:effectLst/>
              <a:latin typeface="Calibri" panose="020F0502020204030204" pitchFamily="34" charset="0"/>
              <a:ea typeface="MS Mincho" panose="02020609040205080304" pitchFamily="49" charset="-128"/>
              <a:cs typeface="Calibri" panose="020F0502020204030204" pitchFamily="34" charset="0"/>
            </a:rPr>
            <a:t>It is important for firms to be aware that when calculating returns for carve-outs, cash flows that are considered to be internal cash flows for the total portfolio may need to be treated as external cash flows at the carve-out level. For example, the sale of an equity position would be considered an internal cash flow at the total portfolio level, but it must be treated like an external cash flow when calculating performance at the equity carve-out level (the sold assets are a cash flow out of the equity segment and the cash proceeds are an inflow to the cash segment). Therefore, for all methods that incorporate cash flows, such as allocating cash based on the beginning-of-period value plus weighted cash flows, firms must identify all transactions that are considered external cash flows for carve-outs. Firms must establish policies for carve-outs that address calculation methods, including the treatment of cash flows.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200"/>
            </a:spcBef>
            <a:spcAft>
              <a:spcPts val="0"/>
            </a:spcAft>
          </a:pPr>
          <a:r>
            <a:rPr lang="en-US" sz="1300" b="1">
              <a:solidFill>
                <a:srgbClr val="2F5496"/>
              </a:solidFill>
              <a:effectLst/>
              <a:latin typeface="Calibri" panose="020F0502020204030204" pitchFamily="34" charset="0"/>
              <a:ea typeface="MS Gothic" panose="020B0609070205080204" pitchFamily="49" charset="-128"/>
              <a:cs typeface="Times New Roman" panose="02020603050405020304" pitchFamily="18" charset="0"/>
            </a:rPr>
            <a:t>Portfolio-Level Carve-Out Returns</a:t>
          </a:r>
          <a:endParaRPr lang="en-US" sz="1300" b="1">
            <a:solidFill>
              <a:srgbClr val="2F5496"/>
            </a:solidFill>
            <a:effectLst/>
            <a:latin typeface="Calibri Light" panose="020F0302020204030204" pitchFamily="34" charset="0"/>
            <a:ea typeface="MS Gothic" panose="020B0609070205080204" pitchFamily="49" charset="-128"/>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MS Mincho" panose="02020609040205080304" pitchFamily="49" charset="-128"/>
              <a:cs typeface="Calibri" panose="020F0502020204030204" pitchFamily="34" charset="0"/>
            </a:rPr>
            <a:t>Methods for calculating portfolio-level carve-out returns include the following:</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r>
            <a:rPr lang="en-US" sz="1100">
              <a:effectLst/>
              <a:latin typeface="Calibri" panose="020F0502020204030204" pitchFamily="34" charset="0"/>
              <a:ea typeface="MS Mincho" panose="02020609040205080304" pitchFamily="49" charset="-128"/>
              <a:cs typeface="Calibri" panose="020F0502020204030204" pitchFamily="34" charset="0"/>
            </a:rPr>
            <a:t>Beginning-of-Period Cash Allocation. Cash is allocated based on the beginning value of the carve-out as a percentage of the beginning value of the total portfolio, excluding cash.</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r>
            <a:rPr lang="en-US" sz="1100">
              <a:effectLst/>
              <a:latin typeface="Calibri" panose="020F0502020204030204" pitchFamily="34" charset="0"/>
              <a:ea typeface="MS Mincho" panose="02020609040205080304" pitchFamily="49" charset="-128"/>
              <a:cs typeface="Calibri" panose="020F0502020204030204" pitchFamily="34" charset="0"/>
            </a:rPr>
            <a:t>Beginning-of-Period Plus Weighted Cash Flow Allocation. Cash is allocated based on the beginning value plus weighted cash flows of the carve-out as a percentage of the beginning value plus weighted cash flows of the total portfolio, excluding cash.</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r>
            <a:rPr lang="en-US" sz="1100">
              <a:effectLst/>
              <a:latin typeface="Calibri" panose="020F0502020204030204" pitchFamily="34" charset="0"/>
              <a:ea typeface="MS Mincho" panose="02020609040205080304" pitchFamily="49" charset="-128"/>
              <a:cs typeface="Calibri" panose="020F0502020204030204" pitchFamily="34" charset="0"/>
            </a:rPr>
            <a:t>Strategic Asset Cash Allocation (target weights). Cash is allocated based on the target strategic asset allocation and does not consider the actual beginning-of-period allocation. For example, if the equity strategic allocation is 55%, then 55% of the beginning cash balance would be allocated to equities.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r>
            <a:rPr lang="en-US" sz="1100">
              <a:effectLst/>
              <a:latin typeface="Calibri" panose="020F0502020204030204" pitchFamily="34" charset="0"/>
              <a:ea typeface="MS Mincho" panose="02020609040205080304" pitchFamily="49" charset="-128"/>
              <a:cs typeface="Calibri" panose="020F0502020204030204" pitchFamily="34" charset="0"/>
            </a:rPr>
            <a:t>Strategic Cash Weights: Cash is allocated based on a strategic cash weight for the strategy. For example, if the strategic cash weight for a Large Cap growth strategy is 2%, then a cash amount that would equate to 2% based on the carved-out segment’s market value would be used. If using this method, a firm must have a reasonable basis for the percentage selected. For example, a strategic cash weight could be based on a model account or a representative account. In most cases, selecting a zero or very small weight would be misleading. When this method is used, a firm should disclose the strategic cash weight that is used.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800"/>
            </a:spcAft>
            <a:buFont typeface="+mj-lt"/>
            <a:buAutoNum type="arabicPeriod"/>
          </a:pPr>
          <a:r>
            <a:rPr lang="en-US" sz="1100">
              <a:effectLst/>
              <a:latin typeface="Calibri" panose="020F0502020204030204" pitchFamily="34" charset="0"/>
              <a:ea typeface="MS Mincho" panose="02020609040205080304" pitchFamily="49" charset="-128"/>
              <a:cs typeface="Calibri" panose="020F0502020204030204" pitchFamily="34" charset="0"/>
            </a:rPr>
            <a:t>Average Cash Weights: Cash is allocated based on the average cash weight of standalone portfolios managed to the strategy. This method may be used only when the firm has standalone portfolios managed to the same strategy. For example, if the standalone portfolios that are managed in the same strategy as the carve-outs had an average cash weight of 2.1% at the beginning of the month, then an allocation of 2.1% cash would be applied to the carve-outs.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MS Mincho" panose="02020609040205080304" pitchFamily="49" charset="-128"/>
              <a:cs typeface="Calibri" panose="020F0502020204030204" pitchFamily="34" charset="0"/>
            </a:rPr>
            <a:t>The examples are simple and assume a domestic portfolio that is invested in a single currency. There may be additional complexities that a firm will need to address, such as cash that is held in multiple currencies.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MS Mincho" panose="02020609040205080304" pitchFamily="49" charset="-128"/>
              <a:cs typeface="Calibri" panose="020F0502020204030204" pitchFamily="34" charset="0"/>
            </a:rPr>
            <a:t>The GIPS Standards Handbook suggests a method referred to as the “Strategic Asset Cash Allocation (true up actual)” method. Under this method, the cash allocation is based directly on the target strategic asset allocation. For example, if the portfolio is targeted to have 40% in equities and 60% in bonds, then the allocation of cash will be the difference between the targeted allocation and the actual allocation. If the portfolio had a target allocation of 40% but at the beginning of the period held only 35% in equities, then the cash allocation would constitute the difference (5%). However, when the actual allocation exceeds the strategic target allocation (e.g., the portfolio had a target equity allocation of 40% but at the beginning of the period held 45% in equities), this method allocates a short cash position (e.g., -5% cash). A short cash position would produce a return that is greater than the carve-out return that does not include cash when returns are positive. Using this methodology could be misleading and, therefore, this methodology should not be used. The “Strategic Asset Cash Allocation (true up actual)” method is not included as an example in this spreadsheet and is no longer suggested as an appropriate method.</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200"/>
            </a:spcBef>
            <a:spcAft>
              <a:spcPts val="0"/>
            </a:spcAft>
          </a:pPr>
          <a:r>
            <a:rPr lang="en-US" sz="1300" b="1">
              <a:solidFill>
                <a:srgbClr val="2F5496"/>
              </a:solidFill>
              <a:effectLst/>
              <a:latin typeface="Calibri" panose="020F0502020204030204" pitchFamily="34" charset="0"/>
              <a:ea typeface="MS Gothic" panose="020B0609070205080204" pitchFamily="49" charset="-128"/>
              <a:cs typeface="Times New Roman" panose="02020603050405020304" pitchFamily="18" charset="0"/>
            </a:rPr>
            <a:t>Beginning value for composite calculation purposes  </a:t>
          </a:r>
          <a:endParaRPr lang="en-US" sz="1300" b="1">
            <a:solidFill>
              <a:srgbClr val="2F5496"/>
            </a:solidFill>
            <a:effectLst/>
            <a:latin typeface="Calibri Light" panose="020F0302020204030204" pitchFamily="34" charset="0"/>
            <a:ea typeface="MS Gothic" panose="020B0609070205080204" pitchFamily="49" charset="-128"/>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MS Mincho" panose="02020609040205080304" pitchFamily="49" charset="-128"/>
              <a:cs typeface="Calibri" panose="020F0502020204030204" pitchFamily="34" charset="0"/>
            </a:rPr>
            <a:t>Firms must determine which beginning values will be used for composite return calculations. Beginning values must include allocated cash. For example, if the equity component without allocated cash is $400,000, and allocated cash is $25,000, the beginning value used for composite calculation purposes is $425,000, not $400,000. Beginning values may also be adjusted for weighted external cash flows.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200"/>
            </a:spcBef>
            <a:spcAft>
              <a:spcPts val="0"/>
            </a:spcAft>
          </a:pPr>
          <a:r>
            <a:rPr lang="en-US" sz="1300" b="1">
              <a:solidFill>
                <a:srgbClr val="2F5496"/>
              </a:solidFill>
              <a:effectLst/>
              <a:latin typeface="Calibri" panose="020F0502020204030204" pitchFamily="34" charset="0"/>
              <a:ea typeface="MS Gothic" panose="020B0609070205080204" pitchFamily="49" charset="-128"/>
              <a:cs typeface="Times New Roman" panose="02020603050405020304" pitchFamily="18" charset="0"/>
            </a:rPr>
            <a:t>Ending value for composite assets calculation purposes </a:t>
          </a:r>
          <a:endParaRPr lang="en-US" sz="1300" b="1">
            <a:solidFill>
              <a:srgbClr val="2F5496"/>
            </a:solidFill>
            <a:effectLst/>
            <a:latin typeface="Calibri Light" panose="020F0302020204030204" pitchFamily="34" charset="0"/>
            <a:ea typeface="MS Gothic" panose="020B0609070205080204" pitchFamily="49" charset="-128"/>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MS Mincho" panose="02020609040205080304" pitchFamily="49" charset="-128"/>
              <a:cs typeface="Calibri" panose="020F0502020204030204" pitchFamily="34" charset="0"/>
            </a:rPr>
            <a:t>Firms must determine which ending values will be used for composite assets calculation purposes. Ending values may include an estimate of allocated cash but this is not required. Methods for estimating and calculating ending assets are included based on the respective method for calculating carve-out returns: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For the beginning-of-period and beginning-of-period plus weighted cash flow cash allocation methods, the ending cash value is allocated based on either the beginning or ending weights of the carve-out as a percentage of the total portfolio, excluding cash.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For the strategic asset cash allocation (target weights) method, the actual ending cash value is allocated based on the target strategic asset allocation weights.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342900" marR="0" lvl="0" indent="-342900">
            <a:lnSpc>
              <a:spcPct val="107000"/>
            </a:lnSpc>
            <a:spcBef>
              <a:spcPts val="0"/>
            </a:spcBef>
            <a:spcAft>
              <a:spcPts val="800"/>
            </a:spcAft>
            <a:buFont typeface="Symbol" panose="05050102010706020507" pitchFamily="18" charset="2"/>
            <a:buChar char=""/>
          </a:pPr>
          <a:r>
            <a:rPr lang="en-US" sz="1100">
              <a:effectLst/>
              <a:latin typeface="Calibri" panose="020F0502020204030204" pitchFamily="34" charset="0"/>
              <a:ea typeface="MS Mincho" panose="02020609040205080304" pitchFamily="49" charset="-128"/>
              <a:cs typeface="Calibri" panose="020F0502020204030204" pitchFamily="34" charset="0"/>
            </a:rPr>
            <a:t>For the strategic cash weights and average cash weights methods, two options are provided. The ending cash value is calculated by applying the strategic or average cash weight to the carve-out’s ending value, or by applying the cash return to the carve-out’s beginning cash value.</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MS Mincho" panose="02020609040205080304" pitchFamily="49" charset="-128"/>
              <a:cs typeface="Calibri" panose="020F0502020204030204" pitchFamily="34" charset="0"/>
            </a:rPr>
            <a:t> </a:t>
          </a:r>
          <a:endParaRPr lang="en-US" sz="1100">
            <a:effectLst/>
            <a:latin typeface="Calibri" panose="020F0502020204030204" pitchFamily="34" charset="0"/>
            <a:ea typeface="MS Mincho" panose="02020609040205080304" pitchFamily="49" charset="-128"/>
            <a:cs typeface="Times New Roman" panose="02020603050405020304" pitchFamily="18" charset="0"/>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709A-DB72-4B24-A077-DC3AA93FC3E6}">
  <dimension ref="A1:M1"/>
  <sheetViews>
    <sheetView tabSelected="1" workbookViewId="0">
      <selection activeCell="A8" sqref="A8"/>
    </sheetView>
  </sheetViews>
  <sheetFormatPr defaultRowHeight="15" x14ac:dyDescent="0.25"/>
  <cols>
    <col min="1" max="1" width="114.140625" customWidth="1"/>
  </cols>
  <sheetData>
    <row r="1" spans="1:13" ht="131.25" x14ac:dyDescent="0.25">
      <c r="A1" s="111" t="s">
        <v>275</v>
      </c>
      <c r="B1" s="111"/>
      <c r="C1" s="111"/>
      <c r="D1" s="111"/>
      <c r="E1" s="111"/>
      <c r="F1" s="111"/>
      <c r="G1" s="111"/>
      <c r="H1" s="111"/>
      <c r="I1" s="111"/>
      <c r="J1" s="111"/>
      <c r="K1" s="111"/>
      <c r="L1" s="111"/>
      <c r="M1" s="1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EBD4-5B06-46BC-ABB2-FA7B3E95DC7C}">
  <dimension ref="A1"/>
  <sheetViews>
    <sheetView workbookViewId="0">
      <selection activeCell="G65" sqref="G6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0197-6919-4457-9BF2-40F004D45BE3}">
  <dimension ref="A1:K16"/>
  <sheetViews>
    <sheetView workbookViewId="0">
      <selection activeCell="F24" sqref="F24"/>
    </sheetView>
  </sheetViews>
  <sheetFormatPr defaultRowHeight="15" x14ac:dyDescent="0.25"/>
  <cols>
    <col min="1" max="1" width="10.7109375" customWidth="1"/>
    <col min="2" max="2" width="30.5703125" bestFit="1" customWidth="1"/>
    <col min="3" max="3" width="14.85546875" customWidth="1"/>
    <col min="4" max="4" width="12.42578125" customWidth="1"/>
    <col min="5" max="5" width="14.42578125" customWidth="1"/>
    <col min="6" max="6" width="11.5703125" bestFit="1" customWidth="1"/>
    <col min="8" max="8" width="14.42578125" customWidth="1"/>
    <col min="9" max="9" width="12.140625" customWidth="1"/>
    <col min="10" max="10" width="17.7109375" customWidth="1"/>
    <col min="11" max="11" width="11.5703125" bestFit="1" customWidth="1"/>
  </cols>
  <sheetData>
    <row r="1" spans="1:11" x14ac:dyDescent="0.25">
      <c r="C1" s="112" t="s">
        <v>98</v>
      </c>
      <c r="D1" s="112"/>
      <c r="E1" s="112"/>
      <c r="F1" s="112"/>
      <c r="G1" s="11"/>
      <c r="H1" s="112" t="s">
        <v>99</v>
      </c>
      <c r="I1" s="112"/>
      <c r="J1" s="112"/>
      <c r="K1" s="112"/>
    </row>
    <row r="2" spans="1:11" ht="17.25" x14ac:dyDescent="0.25">
      <c r="A2" s="16" t="s">
        <v>243</v>
      </c>
      <c r="C2" s="16" t="s">
        <v>97</v>
      </c>
      <c r="D2" s="16" t="s">
        <v>32</v>
      </c>
      <c r="E2" s="71" t="s">
        <v>270</v>
      </c>
      <c r="F2" s="71" t="s">
        <v>272</v>
      </c>
      <c r="G2" s="11"/>
      <c r="H2" s="16" t="s">
        <v>97</v>
      </c>
      <c r="I2" s="16" t="s">
        <v>32</v>
      </c>
      <c r="J2" s="71" t="s">
        <v>270</v>
      </c>
      <c r="K2" s="71" t="s">
        <v>272</v>
      </c>
    </row>
    <row r="3" spans="1:11" x14ac:dyDescent="0.25">
      <c r="A3" s="7"/>
      <c r="C3" s="11"/>
      <c r="D3" s="11"/>
      <c r="E3" s="11"/>
      <c r="F3" s="11"/>
      <c r="G3" s="11"/>
      <c r="H3" s="11"/>
      <c r="I3" s="11"/>
      <c r="J3" s="11"/>
    </row>
    <row r="4" spans="1:11" x14ac:dyDescent="0.25">
      <c r="A4" s="102">
        <v>1</v>
      </c>
      <c r="B4" s="11" t="s">
        <v>249</v>
      </c>
      <c r="C4" s="1">
        <f>'1. BOP Allocation'!B34</f>
        <v>527777.77777777775</v>
      </c>
      <c r="D4" s="10">
        <f>'1. BOP Allocation'!F20</f>
        <v>1.905263157894737E-2</v>
      </c>
      <c r="E4" s="1">
        <f>'1. BOP Allocation'!H41</f>
        <v>610000</v>
      </c>
      <c r="F4" s="1">
        <f>'1. BOP Allocation'!H49</f>
        <v>612288.65979381441</v>
      </c>
      <c r="H4" s="1">
        <f>'1. BOP Allocation'!B35</f>
        <v>422222.22222222225</v>
      </c>
      <c r="I4" s="10">
        <f>'1. BOP Allocation'!F28</f>
        <v>4.8421052631578941E-3</v>
      </c>
      <c r="J4" s="1">
        <f>'1. BOP Allocation'!H42</f>
        <v>414000</v>
      </c>
      <c r="K4" s="1">
        <f>'1. BOP Allocation'!H50</f>
        <v>411711.34020618559</v>
      </c>
    </row>
    <row r="5" spans="1:11" x14ac:dyDescent="0.25">
      <c r="A5" s="102"/>
      <c r="B5" s="11"/>
      <c r="C5" s="1"/>
      <c r="E5" s="1"/>
      <c r="F5" s="1"/>
      <c r="H5" s="1"/>
      <c r="J5" s="1"/>
      <c r="K5" s="1"/>
    </row>
    <row r="6" spans="1:11" x14ac:dyDescent="0.25">
      <c r="A6" s="102">
        <v>2</v>
      </c>
      <c r="B6" s="11" t="s">
        <v>250</v>
      </c>
      <c r="C6" s="1">
        <f>'2. BOP Plus Wtd CF'!B33</f>
        <v>588338.64118895971</v>
      </c>
      <c r="D6" s="10">
        <f>'2. BOP Plus Wtd CF'!F21</f>
        <v>1.9041206030150751E-2</v>
      </c>
      <c r="E6" s="1">
        <f>'2. BOP Plus Wtd CF'!G50</f>
        <v>611929.93630573247</v>
      </c>
      <c r="F6" s="1">
        <f>'2. BOP Plus Wtd CF'!G58</f>
        <v>612288.65979381441</v>
      </c>
      <c r="H6" s="1">
        <f>'2. BOP Plus Wtd CF'!B34</f>
        <v>406661.35881104035</v>
      </c>
      <c r="I6" s="10">
        <f>'2. BOP Plus Wtd CF'!F28</f>
        <v>4.840201005025125E-3</v>
      </c>
      <c r="J6" s="1">
        <f>'2. BOP Plus Wtd CF'!G51</f>
        <v>412070.06369426753</v>
      </c>
      <c r="K6" s="1">
        <f>'2. BOP Plus Wtd CF'!G59</f>
        <v>411711.34020618559</v>
      </c>
    </row>
    <row r="7" spans="1:11" x14ac:dyDescent="0.25">
      <c r="A7" s="102"/>
      <c r="B7" s="11"/>
      <c r="C7" s="1"/>
      <c r="E7" s="1"/>
      <c r="F7" s="1"/>
      <c r="H7" s="1"/>
      <c r="J7" s="1"/>
      <c r="K7" s="1"/>
    </row>
    <row r="8" spans="1:11" ht="17.25" x14ac:dyDescent="0.25">
      <c r="A8" s="102">
        <v>3</v>
      </c>
      <c r="B8" s="11" t="s">
        <v>271</v>
      </c>
      <c r="C8" s="1">
        <f>'3. Strategic Asset (Target Wts)'!B53</f>
        <v>527500</v>
      </c>
      <c r="D8" s="10">
        <f>'3. Strategic Asset (Target Wts)'!K39</f>
        <v>1.9061611374407584E-2</v>
      </c>
      <c r="E8" s="84">
        <f>'3. Strategic Asset (Target Wts)'!$H$60</f>
        <v>609700</v>
      </c>
      <c r="F8" s="84">
        <f>'3. Strategic Asset (Target Wts)'!$H$60</f>
        <v>609700</v>
      </c>
      <c r="G8" s="30"/>
      <c r="H8" s="84">
        <f>'3. Strategic Asset (Target Wts)'!B54</f>
        <v>422500</v>
      </c>
      <c r="I8" s="60">
        <f>'3. Strategic Asset (Target Wts)'!K46</f>
        <v>4.8402366863905325E-3</v>
      </c>
      <c r="J8" s="84">
        <f>'3. Strategic Asset (Target Wts)'!$H$61</f>
        <v>414300</v>
      </c>
      <c r="K8" s="84">
        <f>'3. Strategic Asset (Target Wts)'!$H$61</f>
        <v>414300</v>
      </c>
    </row>
    <row r="9" spans="1:11" x14ac:dyDescent="0.25">
      <c r="A9" s="102"/>
      <c r="E9" s="30"/>
      <c r="F9" s="30"/>
      <c r="G9" s="30"/>
      <c r="H9" s="30"/>
      <c r="I9" s="30"/>
      <c r="J9" s="30"/>
      <c r="K9" s="30"/>
    </row>
    <row r="10" spans="1:11" x14ac:dyDescent="0.25">
      <c r="A10" s="102">
        <v>4</v>
      </c>
      <c r="B10" s="11" t="s">
        <v>198</v>
      </c>
      <c r="C10" s="1">
        <f>'4. Strategic Cash Weights'!B51</f>
        <v>510204.08163265308</v>
      </c>
      <c r="D10" s="60">
        <f>'4. Strategic Cash Weights'!E21</f>
        <v>1.9639999999999998E-2</v>
      </c>
      <c r="E10" s="84">
        <f>'4. Strategic Cash Weights'!E64</f>
        <v>590224.48979591834</v>
      </c>
      <c r="F10" s="84">
        <f>'4. Strategic Cash Weights'!F72</f>
        <v>591836.73469387752</v>
      </c>
      <c r="G10" s="30"/>
      <c r="H10" s="84">
        <f>'4. Strategic Cash Weights'!C12</f>
        <v>421052.63157894736</v>
      </c>
      <c r="I10" s="60">
        <f>'4. Strategic Cash Weights'!E27</f>
        <v>4.850000000000001E-3</v>
      </c>
      <c r="J10" s="84">
        <f>'4. Strategic Cash Weights'!E65</f>
        <v>411094.73684210528</v>
      </c>
      <c r="K10" s="84">
        <f>'4. Strategic Cash Weights'!F73</f>
        <v>410526.31578947371</v>
      </c>
    </row>
    <row r="11" spans="1:11" x14ac:dyDescent="0.25">
      <c r="A11" s="102"/>
      <c r="B11" s="11"/>
      <c r="C11" s="1"/>
      <c r="D11" s="60"/>
      <c r="E11" s="84"/>
      <c r="F11" s="84"/>
      <c r="G11" s="30"/>
      <c r="H11" s="84"/>
      <c r="I11" s="60"/>
      <c r="J11" s="84"/>
      <c r="K11" s="84"/>
    </row>
    <row r="12" spans="1:11" x14ac:dyDescent="0.25">
      <c r="A12" s="102">
        <v>5</v>
      </c>
      <c r="B12" s="11" t="s">
        <v>199</v>
      </c>
      <c r="C12" s="1">
        <f>'5. Average Cash Weights'!C29</f>
        <v>510787.34220319608</v>
      </c>
      <c r="D12" s="10">
        <f>'5. Average Cash Weights'!E39</f>
        <v>1.9619857142857144E-2</v>
      </c>
      <c r="E12" s="84">
        <f>'5. Average Cash Weights'!E83</f>
        <v>590808.91688760242</v>
      </c>
      <c r="F12" s="84">
        <f>'5. Average Cash Weights'!F91</f>
        <v>592513.31695570739</v>
      </c>
      <c r="H12" s="84">
        <f>'5. Average Cash Weights'!C30</f>
        <v>420651.61315925239</v>
      </c>
      <c r="I12" s="60">
        <f>'5. Average Cash Weights'!E45</f>
        <v>4.8527169811320749E-3</v>
      </c>
      <c r="J12" s="84">
        <f>'5. Average Cash Weights'!E84</f>
        <v>410692.91638557089</v>
      </c>
      <c r="K12" s="84">
        <f>'5. Average Cash Weights'!F92</f>
        <v>410135.32283027103</v>
      </c>
    </row>
    <row r="16" spans="1:11" ht="17.25" x14ac:dyDescent="0.25">
      <c r="A16" s="30" t="s">
        <v>273</v>
      </c>
    </row>
  </sheetData>
  <mergeCells count="2">
    <mergeCell ref="C1:F1"/>
    <mergeCell ref="H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EFD6-D16A-47FA-A325-AF625DB7AC00}">
  <dimension ref="A1:O52"/>
  <sheetViews>
    <sheetView zoomScaleNormal="100" workbookViewId="0">
      <selection activeCell="H50" sqref="H50"/>
    </sheetView>
  </sheetViews>
  <sheetFormatPr defaultRowHeight="15" x14ac:dyDescent="0.25"/>
  <cols>
    <col min="1" max="1" width="28.28515625" customWidth="1"/>
    <col min="2" max="2" width="16.140625" bestFit="1" customWidth="1"/>
    <col min="3" max="3" width="18.42578125" customWidth="1"/>
    <col min="4" max="4" width="13.85546875" customWidth="1"/>
    <col min="5" max="5" width="18.85546875" customWidth="1"/>
    <col min="6" max="6" width="16.85546875" bestFit="1" customWidth="1"/>
    <col min="7" max="7" width="15.85546875" customWidth="1"/>
    <col min="8" max="8" width="16.140625" bestFit="1" customWidth="1"/>
    <col min="9" max="9" width="27.85546875" bestFit="1" customWidth="1"/>
    <col min="10" max="10" width="16" customWidth="1"/>
    <col min="11" max="11" width="11.42578125" bestFit="1" customWidth="1"/>
    <col min="12" max="12" width="10.5703125" bestFit="1" customWidth="1"/>
    <col min="13" max="13" width="14.42578125" customWidth="1"/>
    <col min="14" max="14" width="10.140625" bestFit="1" customWidth="1"/>
    <col min="15" max="15" width="11.7109375" customWidth="1"/>
    <col min="18" max="18" width="8.42578125" customWidth="1"/>
    <col min="19" max="19" width="13.5703125" customWidth="1"/>
  </cols>
  <sheetData>
    <row r="1" spans="1:15" x14ac:dyDescent="0.25">
      <c r="B1" s="16" t="s">
        <v>17</v>
      </c>
      <c r="C1" s="16" t="s">
        <v>3</v>
      </c>
      <c r="D1" s="16" t="s">
        <v>84</v>
      </c>
      <c r="E1" s="12"/>
      <c r="F1" s="27"/>
    </row>
    <row r="2" spans="1:15" x14ac:dyDescent="0.25">
      <c r="A2" s="30" t="s">
        <v>0</v>
      </c>
      <c r="B2" s="1">
        <v>500000</v>
      </c>
      <c r="C2" s="5">
        <v>0.02</v>
      </c>
      <c r="D2" s="1">
        <v>580000</v>
      </c>
      <c r="E2" s="26"/>
      <c r="F2" s="27"/>
      <c r="G2" s="5"/>
      <c r="H2" s="5"/>
    </row>
    <row r="3" spans="1:15" x14ac:dyDescent="0.25">
      <c r="A3" s="30" t="s">
        <v>14</v>
      </c>
      <c r="B3" s="1">
        <v>400000</v>
      </c>
      <c r="C3" s="5">
        <v>5.0000000000000001E-3</v>
      </c>
      <c r="D3" s="1">
        <v>390000</v>
      </c>
      <c r="E3" s="26"/>
      <c r="F3" s="27"/>
      <c r="G3" s="5"/>
      <c r="H3" s="53"/>
      <c r="I3" s="53"/>
      <c r="J3" s="53"/>
      <c r="K3" s="53"/>
      <c r="L3" s="53"/>
    </row>
    <row r="4" spans="1:15" x14ac:dyDescent="0.25">
      <c r="A4" s="30" t="s">
        <v>2</v>
      </c>
      <c r="B4" s="1">
        <v>50000</v>
      </c>
      <c r="C4" s="5">
        <v>2E-3</v>
      </c>
      <c r="D4" s="1">
        <v>54000</v>
      </c>
      <c r="E4" s="9"/>
      <c r="F4" s="27"/>
      <c r="H4" s="53"/>
      <c r="I4" s="53"/>
      <c r="J4" s="53"/>
      <c r="K4" s="53"/>
      <c r="L4" s="53"/>
    </row>
    <row r="5" spans="1:15" x14ac:dyDescent="0.25">
      <c r="A5" s="31" t="s">
        <v>12</v>
      </c>
      <c r="B5" s="6">
        <f>SUM(B2:B4)</f>
        <v>950000</v>
      </c>
      <c r="C5" s="23">
        <v>1.35E-2</v>
      </c>
      <c r="D5" s="6">
        <f>SUM(D2:D4)</f>
        <v>1024000</v>
      </c>
      <c r="E5" s="9"/>
      <c r="F5" s="27"/>
      <c r="H5" s="53"/>
      <c r="I5" s="53"/>
      <c r="J5" s="53"/>
      <c r="K5" s="53"/>
      <c r="L5" s="53"/>
    </row>
    <row r="6" spans="1:15" x14ac:dyDescent="0.25">
      <c r="A6" s="30"/>
      <c r="B6" s="1"/>
      <c r="D6" s="5"/>
      <c r="E6" s="27"/>
      <c r="F6" s="27"/>
      <c r="H6" s="53"/>
      <c r="I6" s="53"/>
      <c r="J6" s="53"/>
      <c r="K6" s="53"/>
      <c r="L6" s="53"/>
    </row>
    <row r="7" spans="1:15" x14ac:dyDescent="0.25">
      <c r="A7" s="56"/>
      <c r="B7" s="1"/>
      <c r="D7" s="7"/>
      <c r="E7" s="27"/>
      <c r="F7" s="27"/>
      <c r="H7" s="53"/>
      <c r="I7" s="53"/>
      <c r="J7" s="53"/>
      <c r="K7" s="53"/>
      <c r="L7" s="53"/>
    </row>
    <row r="8" spans="1:15" x14ac:dyDescent="0.25">
      <c r="A8" s="30"/>
      <c r="B8" s="17"/>
      <c r="C8" s="18" t="s">
        <v>19</v>
      </c>
      <c r="D8" s="18"/>
      <c r="E8" s="19" t="s">
        <v>8</v>
      </c>
      <c r="H8" s="53"/>
      <c r="I8" s="53"/>
      <c r="J8" s="53"/>
      <c r="K8" s="53"/>
      <c r="L8" s="53"/>
    </row>
    <row r="9" spans="1:15" x14ac:dyDescent="0.25">
      <c r="A9" s="30"/>
      <c r="B9" s="16" t="s">
        <v>17</v>
      </c>
      <c r="C9" s="16" t="s">
        <v>18</v>
      </c>
      <c r="D9" s="11"/>
      <c r="E9" s="20" t="s">
        <v>40</v>
      </c>
      <c r="H9" s="53"/>
      <c r="I9" s="53"/>
      <c r="J9" s="53"/>
      <c r="K9" s="53"/>
      <c r="L9" s="53"/>
    </row>
    <row r="10" spans="1:15" x14ac:dyDescent="0.25">
      <c r="A10" s="30" t="s">
        <v>0</v>
      </c>
      <c r="B10" s="1">
        <v>500000</v>
      </c>
      <c r="C10" s="13">
        <f>B10/B12</f>
        <v>0.55555555555555558</v>
      </c>
      <c r="D10" s="25" t="s">
        <v>20</v>
      </c>
      <c r="E10" s="1">
        <f>B4*C10</f>
        <v>27777.777777777777</v>
      </c>
      <c r="F10" s="25" t="s">
        <v>37</v>
      </c>
      <c r="H10" s="53"/>
      <c r="I10" s="53"/>
      <c r="J10" s="53"/>
      <c r="K10" s="53"/>
      <c r="L10" s="53"/>
    </row>
    <row r="11" spans="1:15" x14ac:dyDescent="0.25">
      <c r="A11" s="30" t="s">
        <v>14</v>
      </c>
      <c r="B11" s="1">
        <v>400000</v>
      </c>
      <c r="C11" s="13">
        <f>B11/B12</f>
        <v>0.44444444444444442</v>
      </c>
      <c r="D11" s="25" t="s">
        <v>21</v>
      </c>
      <c r="E11" s="15">
        <f>B4*C11</f>
        <v>22222.222222222223</v>
      </c>
      <c r="F11" s="25" t="s">
        <v>38</v>
      </c>
    </row>
    <row r="12" spans="1:15" x14ac:dyDescent="0.25">
      <c r="A12" s="31" t="s">
        <v>13</v>
      </c>
      <c r="B12" s="6">
        <f>SUM(B10:B11)</f>
        <v>900000</v>
      </c>
      <c r="C12" s="34">
        <f>SUM(C10:C11)</f>
        <v>1</v>
      </c>
      <c r="D12" s="28" t="s">
        <v>22</v>
      </c>
      <c r="E12" s="8">
        <f>SUM(E10:E11)</f>
        <v>50000</v>
      </c>
      <c r="F12" s="25" t="s">
        <v>23</v>
      </c>
      <c r="I12" s="30"/>
      <c r="J12" s="30"/>
      <c r="K12" s="30"/>
      <c r="L12" s="30"/>
      <c r="M12" s="30"/>
      <c r="N12" s="30"/>
      <c r="O12" s="30"/>
    </row>
    <row r="13" spans="1:15" x14ac:dyDescent="0.25">
      <c r="A13" s="30"/>
      <c r="B13" s="9"/>
      <c r="I13" s="30"/>
      <c r="J13" s="30"/>
      <c r="K13" s="30"/>
      <c r="L13" s="30"/>
      <c r="M13" s="30"/>
      <c r="N13" s="30"/>
      <c r="O13" s="30"/>
    </row>
    <row r="14" spans="1:15" x14ac:dyDescent="0.25">
      <c r="A14" s="30"/>
      <c r="B14" s="9"/>
      <c r="I14" s="30"/>
      <c r="J14" s="30"/>
      <c r="K14" s="30"/>
      <c r="L14" s="30"/>
      <c r="M14" s="30"/>
      <c r="N14" s="30"/>
      <c r="O14" s="30"/>
    </row>
    <row r="15" spans="1:15" x14ac:dyDescent="0.25">
      <c r="A15" s="30"/>
      <c r="B15" s="9"/>
      <c r="I15" s="31" t="s">
        <v>89</v>
      </c>
      <c r="J15" s="30"/>
      <c r="K15" s="30"/>
      <c r="L15" s="30"/>
      <c r="M15" s="30"/>
      <c r="N15" s="30"/>
      <c r="O15" s="30"/>
    </row>
    <row r="16" spans="1:15" x14ac:dyDescent="0.25">
      <c r="A16" s="30"/>
      <c r="B16" s="21" t="s">
        <v>17</v>
      </c>
      <c r="C16" s="18" t="s">
        <v>60</v>
      </c>
      <c r="D16" s="21"/>
      <c r="E16" s="18" t="s">
        <v>31</v>
      </c>
      <c r="F16" s="18" t="s">
        <v>34</v>
      </c>
      <c r="I16" s="30"/>
      <c r="J16" s="70"/>
      <c r="K16" s="41" t="s">
        <v>31</v>
      </c>
      <c r="L16" s="41" t="s">
        <v>110</v>
      </c>
      <c r="M16" s="30"/>
      <c r="N16" s="30"/>
      <c r="O16" s="30"/>
    </row>
    <row r="17" spans="1:15" x14ac:dyDescent="0.25">
      <c r="A17" s="30"/>
      <c r="B17" s="22" t="s">
        <v>35</v>
      </c>
      <c r="C17" s="16" t="s">
        <v>61</v>
      </c>
      <c r="D17" s="21"/>
      <c r="E17" s="16" t="s">
        <v>30</v>
      </c>
      <c r="F17" s="16" t="s">
        <v>32</v>
      </c>
      <c r="I17" s="30"/>
      <c r="J17" s="71" t="s">
        <v>112</v>
      </c>
      <c r="K17" s="71" t="s">
        <v>32</v>
      </c>
      <c r="L17" s="71" t="s">
        <v>111</v>
      </c>
      <c r="M17" s="30"/>
      <c r="N17" s="30"/>
      <c r="O17" s="30"/>
    </row>
    <row r="18" spans="1:15" x14ac:dyDescent="0.25">
      <c r="A18" s="30" t="s">
        <v>0</v>
      </c>
      <c r="B18" s="1">
        <f>B10</f>
        <v>500000</v>
      </c>
      <c r="C18" s="13">
        <f>B18/B20</f>
        <v>0.94736842105263164</v>
      </c>
      <c r="D18" s="25" t="s">
        <v>24</v>
      </c>
      <c r="E18" s="10">
        <f>C2</f>
        <v>0.02</v>
      </c>
      <c r="F18" s="5">
        <f>C18*E18</f>
        <v>1.8947368421052633E-2</v>
      </c>
      <c r="G18" s="25" t="s">
        <v>27</v>
      </c>
      <c r="I18" s="30" t="s">
        <v>0</v>
      </c>
      <c r="J18" s="59">
        <f>B18</f>
        <v>500000</v>
      </c>
      <c r="K18" s="60">
        <f>E18</f>
        <v>0.02</v>
      </c>
      <c r="L18" s="72">
        <f>J18*K18</f>
        <v>10000</v>
      </c>
      <c r="M18" s="72" t="s">
        <v>123</v>
      </c>
      <c r="N18" s="30"/>
      <c r="O18" s="30"/>
    </row>
    <row r="19" spans="1:15" x14ac:dyDescent="0.25">
      <c r="A19" s="30" t="s">
        <v>2</v>
      </c>
      <c r="B19" s="2">
        <f>E10</f>
        <v>27777.777777777777</v>
      </c>
      <c r="C19" s="13">
        <f>B19/B20</f>
        <v>5.2631578947368425E-2</v>
      </c>
      <c r="D19" s="25" t="s">
        <v>25</v>
      </c>
      <c r="E19" s="10">
        <f>C4</f>
        <v>2E-3</v>
      </c>
      <c r="F19" s="5">
        <f>C19*E19</f>
        <v>1.0526315789473685E-4</v>
      </c>
      <c r="G19" s="25" t="s">
        <v>28</v>
      </c>
      <c r="I19" s="30" t="s">
        <v>90</v>
      </c>
      <c r="J19" s="62">
        <f t="shared" ref="J19:J20" si="0">B19</f>
        <v>27777.777777777777</v>
      </c>
      <c r="K19" s="60">
        <f>E19</f>
        <v>2E-3</v>
      </c>
      <c r="L19" s="73">
        <f>J19*K19</f>
        <v>55.555555555555557</v>
      </c>
      <c r="M19" s="72" t="s">
        <v>124</v>
      </c>
      <c r="N19" s="30"/>
      <c r="O19" s="30"/>
    </row>
    <row r="20" spans="1:15" x14ac:dyDescent="0.25">
      <c r="A20" s="31" t="s">
        <v>4</v>
      </c>
      <c r="B20" s="43">
        <f>B19+B18</f>
        <v>527777.77777777775</v>
      </c>
      <c r="C20" s="34">
        <f>SUM(C18:C19)</f>
        <v>1</v>
      </c>
      <c r="D20" s="28" t="s">
        <v>26</v>
      </c>
      <c r="E20" s="24"/>
      <c r="F20" s="29">
        <f>SUM(F18:F19)</f>
        <v>1.905263157894737E-2</v>
      </c>
      <c r="G20" s="28" t="s">
        <v>29</v>
      </c>
      <c r="I20" s="31" t="s">
        <v>4</v>
      </c>
      <c r="J20" s="63">
        <f t="shared" si="0"/>
        <v>527777.77777777775</v>
      </c>
      <c r="K20" s="30"/>
      <c r="L20" s="74">
        <f>SUM(L18:L19)</f>
        <v>10055.555555555555</v>
      </c>
      <c r="M20" s="72" t="s">
        <v>125</v>
      </c>
      <c r="N20" s="30"/>
      <c r="O20" s="30"/>
    </row>
    <row r="21" spans="1:15" x14ac:dyDescent="0.25">
      <c r="A21" s="30"/>
      <c r="D21" s="27"/>
      <c r="I21" s="61"/>
      <c r="J21" s="61"/>
      <c r="K21" s="30"/>
      <c r="L21" s="30"/>
      <c r="M21" s="72"/>
      <c r="N21" s="30"/>
      <c r="O21" s="30"/>
    </row>
    <row r="22" spans="1:15" x14ac:dyDescent="0.25">
      <c r="I22" s="5" t="s">
        <v>91</v>
      </c>
      <c r="J22" s="5"/>
      <c r="L22" s="78">
        <f>L20/J20</f>
        <v>1.9052631578947366E-2</v>
      </c>
      <c r="M22" s="72" t="s">
        <v>126</v>
      </c>
    </row>
    <row r="23" spans="1:15" x14ac:dyDescent="0.25">
      <c r="I23" s="5"/>
      <c r="J23" s="5"/>
      <c r="M23" s="72"/>
    </row>
    <row r="24" spans="1:15" x14ac:dyDescent="0.25">
      <c r="A24" s="30"/>
      <c r="B24" s="21" t="s">
        <v>17</v>
      </c>
      <c r="C24" s="32" t="s">
        <v>15</v>
      </c>
      <c r="D24" s="33"/>
      <c r="E24" s="18" t="s">
        <v>31</v>
      </c>
      <c r="F24" s="18" t="s">
        <v>34</v>
      </c>
      <c r="I24" s="5"/>
      <c r="J24" s="70"/>
      <c r="K24" s="41" t="s">
        <v>31</v>
      </c>
      <c r="L24" s="41" t="s">
        <v>110</v>
      </c>
      <c r="M24" s="72"/>
    </row>
    <row r="25" spans="1:15" x14ac:dyDescent="0.25">
      <c r="A25" s="30"/>
      <c r="B25" s="22" t="s">
        <v>7</v>
      </c>
      <c r="C25" s="16" t="s">
        <v>6</v>
      </c>
      <c r="D25" s="21"/>
      <c r="E25" s="16" t="s">
        <v>32</v>
      </c>
      <c r="F25" s="16" t="s">
        <v>32</v>
      </c>
      <c r="I25" s="30"/>
      <c r="J25" s="71" t="s">
        <v>112</v>
      </c>
      <c r="K25" s="71" t="s">
        <v>32</v>
      </c>
      <c r="L25" s="71" t="s">
        <v>111</v>
      </c>
      <c r="M25" s="72"/>
    </row>
    <row r="26" spans="1:15" x14ac:dyDescent="0.25">
      <c r="A26" s="30" t="s">
        <v>14</v>
      </c>
      <c r="B26" s="1">
        <f>B11</f>
        <v>400000</v>
      </c>
      <c r="C26" s="13">
        <f>B26/B28</f>
        <v>0.94736842105263153</v>
      </c>
      <c r="D26" s="25" t="s">
        <v>55</v>
      </c>
      <c r="E26" s="10">
        <f>C3</f>
        <v>5.0000000000000001E-3</v>
      </c>
      <c r="F26" s="5">
        <f>C26*E26</f>
        <v>4.7368421052631574E-3</v>
      </c>
      <c r="G26" s="25" t="s">
        <v>39</v>
      </c>
      <c r="I26" s="30" t="s">
        <v>87</v>
      </c>
      <c r="J26" s="59">
        <f>B26</f>
        <v>400000</v>
      </c>
      <c r="K26" s="60">
        <f>E26</f>
        <v>5.0000000000000001E-3</v>
      </c>
      <c r="L26" s="72">
        <f>J26*K26</f>
        <v>2000</v>
      </c>
      <c r="M26" s="72" t="s">
        <v>127</v>
      </c>
    </row>
    <row r="27" spans="1:15" x14ac:dyDescent="0.25">
      <c r="A27" s="30" t="s">
        <v>2</v>
      </c>
      <c r="B27" s="2">
        <f>E11</f>
        <v>22222.222222222223</v>
      </c>
      <c r="C27" s="13">
        <f>B27/B28</f>
        <v>5.2631578947368418E-2</v>
      </c>
      <c r="D27" s="25" t="s">
        <v>56</v>
      </c>
      <c r="E27" s="10">
        <f>C4</f>
        <v>2E-3</v>
      </c>
      <c r="F27" s="5">
        <f>C27*E27</f>
        <v>1.0526315789473683E-4</v>
      </c>
      <c r="G27" s="25" t="s">
        <v>52</v>
      </c>
      <c r="I27" s="30" t="s">
        <v>90</v>
      </c>
      <c r="J27" s="62">
        <f t="shared" ref="J27:J28" si="1">B27</f>
        <v>22222.222222222223</v>
      </c>
      <c r="K27" s="60">
        <f>E27</f>
        <v>2E-3</v>
      </c>
      <c r="L27" s="73">
        <f>J27*K27</f>
        <v>44.444444444444443</v>
      </c>
      <c r="M27" s="72" t="s">
        <v>128</v>
      </c>
    </row>
    <row r="28" spans="1:15" x14ac:dyDescent="0.25">
      <c r="A28" s="31" t="s">
        <v>16</v>
      </c>
      <c r="B28" s="43">
        <f>B27+B26</f>
        <v>422222.22222222225</v>
      </c>
      <c r="C28" s="34">
        <f>SUM(C26:C27)</f>
        <v>1</v>
      </c>
      <c r="D28" s="28" t="s">
        <v>54</v>
      </c>
      <c r="E28" s="24"/>
      <c r="F28" s="29">
        <f>SUM(F26:F27)</f>
        <v>4.8421052631578941E-3</v>
      </c>
      <c r="G28" s="28" t="s">
        <v>53</v>
      </c>
      <c r="I28" s="31" t="s">
        <v>92</v>
      </c>
      <c r="J28" s="63">
        <f t="shared" si="1"/>
        <v>422222.22222222225</v>
      </c>
      <c r="K28" s="30"/>
      <c r="L28" s="74">
        <f>SUM(L26:L27)</f>
        <v>2044.4444444444443</v>
      </c>
      <c r="M28" s="72" t="s">
        <v>129</v>
      </c>
    </row>
    <row r="29" spans="1:15" x14ac:dyDescent="0.25">
      <c r="B29" s="1"/>
      <c r="D29" s="27"/>
      <c r="E29" s="5"/>
      <c r="I29" s="61"/>
      <c r="J29" s="61"/>
      <c r="K29" s="30"/>
      <c r="L29" s="30"/>
      <c r="M29" s="72"/>
    </row>
    <row r="30" spans="1:15" x14ac:dyDescent="0.25">
      <c r="B30" s="1"/>
      <c r="D30" s="27"/>
      <c r="E30" s="5"/>
      <c r="I30" s="5" t="s">
        <v>93</v>
      </c>
      <c r="J30" s="5"/>
      <c r="L30" s="78">
        <f>L28/J28</f>
        <v>4.8421052631578941E-3</v>
      </c>
      <c r="M30" s="72" t="s">
        <v>130</v>
      </c>
    </row>
    <row r="31" spans="1:15" x14ac:dyDescent="0.25">
      <c r="B31" s="1"/>
      <c r="D31" s="27"/>
      <c r="E31" s="5"/>
      <c r="I31" s="5"/>
      <c r="J31" s="5"/>
    </row>
    <row r="32" spans="1:15" x14ac:dyDescent="0.25">
      <c r="A32" s="31" t="s">
        <v>88</v>
      </c>
      <c r="B32" s="30"/>
      <c r="D32" s="27"/>
      <c r="E32" s="5"/>
      <c r="I32" s="5"/>
      <c r="J32" s="5"/>
    </row>
    <row r="33" spans="1:10" x14ac:dyDescent="0.25">
      <c r="A33" s="30"/>
      <c r="B33" s="30"/>
      <c r="D33" s="27"/>
      <c r="E33" s="5"/>
      <c r="I33" s="5"/>
      <c r="J33" s="5"/>
    </row>
    <row r="34" spans="1:10" x14ac:dyDescent="0.25">
      <c r="A34" s="30" t="s">
        <v>0</v>
      </c>
      <c r="B34" s="59">
        <f>B20</f>
        <v>527777.77777777775</v>
      </c>
      <c r="D34" s="27"/>
      <c r="E34" s="5"/>
      <c r="I34" s="5"/>
      <c r="J34" s="5"/>
    </row>
    <row r="35" spans="1:10" x14ac:dyDescent="0.25">
      <c r="A35" s="30" t="s">
        <v>87</v>
      </c>
      <c r="B35" s="59">
        <f>B28</f>
        <v>422222.22222222225</v>
      </c>
      <c r="C35" s="30"/>
      <c r="D35" s="27"/>
      <c r="E35" s="5"/>
      <c r="I35" s="5"/>
      <c r="J35" s="5"/>
    </row>
    <row r="36" spans="1:10" x14ac:dyDescent="0.25">
      <c r="C36" s="30"/>
    </row>
    <row r="37" spans="1:10" x14ac:dyDescent="0.25">
      <c r="C37" s="30"/>
    </row>
    <row r="38" spans="1:10" x14ac:dyDescent="0.25">
      <c r="A38" s="31" t="s">
        <v>95</v>
      </c>
      <c r="B38" s="30"/>
    </row>
    <row r="39" spans="1:10" x14ac:dyDescent="0.25">
      <c r="A39" s="11"/>
      <c r="D39" s="18" t="s">
        <v>19</v>
      </c>
      <c r="F39" s="19" t="s">
        <v>8</v>
      </c>
      <c r="H39" s="21" t="s">
        <v>84</v>
      </c>
    </row>
    <row r="40" spans="1:10" x14ac:dyDescent="0.25">
      <c r="B40" s="16" t="s">
        <v>17</v>
      </c>
      <c r="C40" s="16" t="s">
        <v>84</v>
      </c>
      <c r="D40" s="16" t="s">
        <v>18</v>
      </c>
      <c r="E40" s="27"/>
      <c r="F40" s="20" t="s">
        <v>40</v>
      </c>
      <c r="H40" s="22" t="s">
        <v>35</v>
      </c>
    </row>
    <row r="41" spans="1:10" x14ac:dyDescent="0.25">
      <c r="A41" s="30" t="s">
        <v>0</v>
      </c>
      <c r="B41" s="1">
        <v>500000</v>
      </c>
      <c r="C41" s="1">
        <v>580000</v>
      </c>
      <c r="D41" s="13">
        <f>B41/SUM(B41:B42)</f>
        <v>0.55555555555555558</v>
      </c>
      <c r="E41" s="64" t="s">
        <v>101</v>
      </c>
      <c r="F41" s="1">
        <f>C43*D41</f>
        <v>30000</v>
      </c>
      <c r="G41" s="65" t="s">
        <v>104</v>
      </c>
      <c r="H41" s="2">
        <f>C41+F41</f>
        <v>610000</v>
      </c>
      <c r="I41" s="25" t="s">
        <v>106</v>
      </c>
    </row>
    <row r="42" spans="1:10" x14ac:dyDescent="0.25">
      <c r="A42" s="30" t="s">
        <v>14</v>
      </c>
      <c r="B42" s="1">
        <v>400000</v>
      </c>
      <c r="C42" s="1">
        <v>390000</v>
      </c>
      <c r="D42" s="13">
        <f>B42/SUM(B41:B42)</f>
        <v>0.44444444444444442</v>
      </c>
      <c r="E42" s="64" t="s">
        <v>102</v>
      </c>
      <c r="F42" s="9">
        <f>C43*D42</f>
        <v>24000</v>
      </c>
      <c r="G42" s="65" t="s">
        <v>105</v>
      </c>
      <c r="H42" s="2">
        <f>C42+F42</f>
        <v>414000</v>
      </c>
      <c r="I42" s="25" t="s">
        <v>107</v>
      </c>
    </row>
    <row r="43" spans="1:10" x14ac:dyDescent="0.25">
      <c r="A43" s="30" t="s">
        <v>2</v>
      </c>
      <c r="B43" s="1">
        <v>50000</v>
      </c>
      <c r="C43" s="1">
        <v>54000</v>
      </c>
      <c r="E43" s="27"/>
      <c r="G43" s="53"/>
      <c r="I43" s="53"/>
    </row>
    <row r="44" spans="1:10" x14ac:dyDescent="0.25">
      <c r="A44" s="31" t="s">
        <v>12</v>
      </c>
      <c r="B44" s="6">
        <f>SUM(B41:B43)</f>
        <v>950000</v>
      </c>
      <c r="C44" s="6">
        <f>SUM(C41:C43)</f>
        <v>1024000</v>
      </c>
      <c r="D44" s="34">
        <f>SUM(D41:D42)</f>
        <v>1</v>
      </c>
      <c r="E44" s="64" t="s">
        <v>103</v>
      </c>
      <c r="F44" s="8">
        <f>SUM(F41:F42)</f>
        <v>54000</v>
      </c>
      <c r="G44" s="66" t="s">
        <v>116</v>
      </c>
      <c r="H44" s="8">
        <f>SUM(H41:H42)</f>
        <v>1024000</v>
      </c>
      <c r="I44" s="66" t="s">
        <v>108</v>
      </c>
    </row>
    <row r="45" spans="1:10" x14ac:dyDescent="0.25">
      <c r="A45" s="31"/>
      <c r="B45" s="9"/>
      <c r="C45" s="9"/>
      <c r="D45" s="67"/>
      <c r="E45" s="64"/>
      <c r="F45" s="50"/>
      <c r="G45" s="66"/>
      <c r="H45" s="50"/>
      <c r="I45" s="66"/>
    </row>
    <row r="46" spans="1:10" x14ac:dyDescent="0.25">
      <c r="A46" s="31" t="s">
        <v>96</v>
      </c>
      <c r="B46" s="1"/>
      <c r="D46" s="5"/>
      <c r="E46" s="27"/>
      <c r="F46" s="27"/>
      <c r="H46" s="53"/>
      <c r="I46" s="53"/>
    </row>
    <row r="47" spans="1:10" x14ac:dyDescent="0.25">
      <c r="A47" s="30"/>
      <c r="C47" s="17"/>
      <c r="D47" s="18" t="s">
        <v>19</v>
      </c>
      <c r="E47" s="18"/>
      <c r="F47" s="19" t="s">
        <v>8</v>
      </c>
      <c r="H47" s="18" t="s">
        <v>94</v>
      </c>
      <c r="I47" s="53"/>
    </row>
    <row r="48" spans="1:10" x14ac:dyDescent="0.25">
      <c r="A48" s="30"/>
      <c r="B48" s="16" t="s">
        <v>17</v>
      </c>
      <c r="C48" s="16" t="s">
        <v>84</v>
      </c>
      <c r="D48" s="16" t="s">
        <v>18</v>
      </c>
      <c r="E48" s="11"/>
      <c r="F48" s="20" t="s">
        <v>40</v>
      </c>
      <c r="H48" s="68" t="s">
        <v>35</v>
      </c>
      <c r="I48" s="53"/>
    </row>
    <row r="49" spans="1:9" x14ac:dyDescent="0.25">
      <c r="A49" s="30" t="s">
        <v>0</v>
      </c>
      <c r="B49" s="1">
        <v>500000</v>
      </c>
      <c r="C49" s="1">
        <v>580000</v>
      </c>
      <c r="D49" s="13">
        <f>C49/SUM(C49:C50)</f>
        <v>0.59793814432989689</v>
      </c>
      <c r="E49" s="25" t="s">
        <v>113</v>
      </c>
      <c r="F49" s="1">
        <f>C51*D49</f>
        <v>32288.659793814433</v>
      </c>
      <c r="G49" s="25" t="s">
        <v>117</v>
      </c>
      <c r="H49" s="51">
        <f>C49+F49</f>
        <v>612288.65979381441</v>
      </c>
      <c r="I49" s="25" t="s">
        <v>120</v>
      </c>
    </row>
    <row r="50" spans="1:9" x14ac:dyDescent="0.25">
      <c r="A50" s="30" t="s">
        <v>14</v>
      </c>
      <c r="B50" s="1">
        <v>400000</v>
      </c>
      <c r="C50" s="1">
        <v>390000</v>
      </c>
      <c r="D50" s="13">
        <f>C50/SUM(C49:C50)</f>
        <v>0.40206185567010311</v>
      </c>
      <c r="E50" s="25" t="s">
        <v>114</v>
      </c>
      <c r="F50" s="9">
        <f>C51*D50</f>
        <v>21711.340206185567</v>
      </c>
      <c r="G50" s="25" t="s">
        <v>118</v>
      </c>
      <c r="H50" s="50">
        <f>C50+F50</f>
        <v>411711.34020618559</v>
      </c>
      <c r="I50" s="25" t="s">
        <v>121</v>
      </c>
    </row>
    <row r="51" spans="1:9" x14ac:dyDescent="0.25">
      <c r="A51" s="30" t="s">
        <v>2</v>
      </c>
      <c r="B51" s="1">
        <v>50000</v>
      </c>
      <c r="C51" s="1">
        <v>54000</v>
      </c>
      <c r="D51" s="13"/>
      <c r="E51" s="25"/>
      <c r="F51" s="15"/>
      <c r="G51" s="25"/>
      <c r="H51" s="52"/>
    </row>
    <row r="52" spans="1:9" x14ac:dyDescent="0.25">
      <c r="A52" s="31" t="s">
        <v>11</v>
      </c>
      <c r="B52" s="6">
        <f>SUM(B49:B51)</f>
        <v>950000</v>
      </c>
      <c r="C52" s="6">
        <f>SUM(C49:C51)</f>
        <v>1024000</v>
      </c>
      <c r="D52" s="34">
        <f>SUM(D49:D50)</f>
        <v>1</v>
      </c>
      <c r="E52" s="28" t="s">
        <v>115</v>
      </c>
      <c r="F52" s="8">
        <f>SUM(F49:F50)</f>
        <v>54000</v>
      </c>
      <c r="G52" s="25" t="s">
        <v>119</v>
      </c>
      <c r="H52" s="8">
        <f>SUM(H49:H50)</f>
        <v>1024000</v>
      </c>
      <c r="I52" s="25" t="s">
        <v>122</v>
      </c>
    </row>
  </sheetData>
  <printOptions headings="1"/>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C0E3-94B2-4C62-A858-92FFE71AA928}">
  <dimension ref="A1:R61"/>
  <sheetViews>
    <sheetView zoomScaleNormal="100" workbookViewId="0">
      <selection activeCell="F13" sqref="F13"/>
    </sheetView>
  </sheetViews>
  <sheetFormatPr defaultRowHeight="15" x14ac:dyDescent="0.25"/>
  <cols>
    <col min="1" max="1" width="27.85546875" customWidth="1"/>
    <col min="2" max="2" width="21.85546875" bestFit="1" customWidth="1"/>
    <col min="3" max="3" width="20" bestFit="1" customWidth="1"/>
    <col min="4" max="4" width="18.5703125" bestFit="1" customWidth="1"/>
    <col min="5" max="5" width="16.42578125" bestFit="1" customWidth="1"/>
    <col min="6" max="6" width="15.5703125" bestFit="1" customWidth="1"/>
    <col min="7" max="7" width="16.140625" bestFit="1" customWidth="1"/>
    <col min="8" max="8" width="14.140625" bestFit="1" customWidth="1"/>
    <col min="9" max="9" width="27.85546875" bestFit="1" customWidth="1"/>
    <col min="10" max="10" width="14.85546875" customWidth="1"/>
    <col min="11" max="11" width="11.42578125" bestFit="1" customWidth="1"/>
    <col min="12" max="12" width="12" customWidth="1"/>
    <col min="13" max="13" width="15.28515625" bestFit="1" customWidth="1"/>
  </cols>
  <sheetData>
    <row r="1" spans="1:18" x14ac:dyDescent="0.25">
      <c r="C1" s="18" t="s">
        <v>34</v>
      </c>
      <c r="D1" s="18" t="s">
        <v>33</v>
      </c>
    </row>
    <row r="2" spans="1:18" x14ac:dyDescent="0.25">
      <c r="B2" s="16" t="s">
        <v>17</v>
      </c>
      <c r="C2" s="16" t="s">
        <v>41</v>
      </c>
      <c r="D2" s="16" t="s">
        <v>32</v>
      </c>
      <c r="E2" s="16" t="s">
        <v>84</v>
      </c>
    </row>
    <row r="3" spans="1:18" x14ac:dyDescent="0.25">
      <c r="A3" t="s">
        <v>0</v>
      </c>
      <c r="B3" s="1">
        <v>500000</v>
      </c>
      <c r="C3" s="1">
        <v>57000</v>
      </c>
      <c r="D3" s="5">
        <v>0.02</v>
      </c>
      <c r="E3" s="1">
        <v>580000</v>
      </c>
    </row>
    <row r="4" spans="1:18" x14ac:dyDescent="0.25">
      <c r="A4" t="s">
        <v>1</v>
      </c>
      <c r="B4" s="1">
        <v>400000</v>
      </c>
      <c r="C4" s="1">
        <v>-15000</v>
      </c>
      <c r="D4" s="5">
        <v>5.0000000000000001E-3</v>
      </c>
      <c r="E4" s="1">
        <v>390000</v>
      </c>
    </row>
    <row r="5" spans="1:18" x14ac:dyDescent="0.25">
      <c r="A5" t="s">
        <v>2</v>
      </c>
      <c r="B5" s="1">
        <v>50000</v>
      </c>
      <c r="C5" s="1">
        <v>3000</v>
      </c>
      <c r="D5" s="5">
        <v>2E-3</v>
      </c>
      <c r="E5" s="1">
        <v>54000</v>
      </c>
    </row>
    <row r="6" spans="1:18" x14ac:dyDescent="0.25">
      <c r="A6" s="11" t="s">
        <v>12</v>
      </c>
      <c r="B6" s="36">
        <f>SUM(B3:B5)</f>
        <v>950000</v>
      </c>
      <c r="C6" s="36">
        <f>SUM(C3:C5)</f>
        <v>45000</v>
      </c>
      <c r="D6" s="37">
        <v>1.35E-2</v>
      </c>
      <c r="E6" s="6">
        <f>SUM(E3:E5)</f>
        <v>1024000</v>
      </c>
      <c r="I6" s="30"/>
      <c r="J6" s="30"/>
      <c r="K6" s="30"/>
      <c r="L6" s="30"/>
      <c r="M6" s="30"/>
      <c r="N6" s="30"/>
      <c r="O6" s="30"/>
      <c r="P6" s="30"/>
      <c r="Q6" s="30"/>
      <c r="R6" s="30"/>
    </row>
    <row r="7" spans="1:18" x14ac:dyDescent="0.25">
      <c r="B7" s="1"/>
      <c r="D7" s="5"/>
      <c r="I7" s="30"/>
      <c r="J7" s="30"/>
      <c r="K7" s="30"/>
      <c r="L7" s="30"/>
      <c r="M7" s="30"/>
      <c r="N7" s="30"/>
      <c r="O7" s="30"/>
      <c r="P7" s="30"/>
      <c r="Q7" s="30"/>
      <c r="R7" s="30"/>
    </row>
    <row r="8" spans="1:18" x14ac:dyDescent="0.25">
      <c r="A8" s="56"/>
      <c r="B8" s="1"/>
      <c r="D8" s="7"/>
      <c r="E8" s="27"/>
      <c r="F8" s="27"/>
      <c r="H8" s="53"/>
      <c r="I8" s="69"/>
      <c r="J8" s="69"/>
      <c r="K8" s="69"/>
      <c r="L8" s="69"/>
      <c r="M8" s="30"/>
      <c r="N8" s="30"/>
      <c r="O8" s="30"/>
      <c r="P8" s="30"/>
      <c r="Q8" s="30"/>
      <c r="R8" s="30"/>
    </row>
    <row r="9" spans="1:18" x14ac:dyDescent="0.25">
      <c r="B9" s="18" t="s">
        <v>57</v>
      </c>
      <c r="C9" s="18" t="s">
        <v>19</v>
      </c>
      <c r="E9" s="19" t="s">
        <v>8</v>
      </c>
      <c r="G9" s="107" t="s">
        <v>251</v>
      </c>
      <c r="I9" s="30"/>
      <c r="J9" s="30"/>
      <c r="K9" s="30"/>
      <c r="L9" s="30"/>
      <c r="M9" s="30"/>
      <c r="N9" s="30"/>
      <c r="O9" s="30"/>
      <c r="P9" s="30"/>
      <c r="Q9" s="30"/>
      <c r="R9" s="30"/>
    </row>
    <row r="10" spans="1:18" x14ac:dyDescent="0.25">
      <c r="B10" s="22" t="s">
        <v>58</v>
      </c>
      <c r="C10" s="16" t="s">
        <v>36</v>
      </c>
      <c r="E10" s="20" t="s">
        <v>40</v>
      </c>
      <c r="G10" s="108" t="s">
        <v>40</v>
      </c>
      <c r="I10" s="30"/>
      <c r="J10" s="30"/>
      <c r="K10" s="30"/>
      <c r="L10" s="30"/>
      <c r="M10" s="30"/>
      <c r="N10" s="30"/>
      <c r="O10" s="30"/>
      <c r="P10" s="30"/>
      <c r="Q10" s="30"/>
      <c r="R10" s="30"/>
    </row>
    <row r="11" spans="1:18" x14ac:dyDescent="0.25">
      <c r="A11" t="s">
        <v>0</v>
      </c>
      <c r="B11" s="1">
        <f>B3+C3</f>
        <v>557000</v>
      </c>
      <c r="C11" s="5">
        <f>B11/B13</f>
        <v>0.59129511677282376</v>
      </c>
      <c r="D11" s="39" t="s">
        <v>42</v>
      </c>
      <c r="E11" s="1">
        <f>B5*C11</f>
        <v>29564.755838641187</v>
      </c>
      <c r="F11" s="25" t="s">
        <v>47</v>
      </c>
      <c r="G11" s="109">
        <f>C5*C11</f>
        <v>1773.8853503184712</v>
      </c>
      <c r="H11" s="39" t="s">
        <v>268</v>
      </c>
      <c r="I11" s="30"/>
      <c r="J11" s="30"/>
      <c r="K11" s="30"/>
      <c r="L11" s="30"/>
      <c r="M11" s="30"/>
      <c r="N11" s="30"/>
      <c r="O11" s="30"/>
      <c r="P11" s="30"/>
      <c r="Q11" s="30"/>
      <c r="R11" s="30"/>
    </row>
    <row r="12" spans="1:18" x14ac:dyDescent="0.25">
      <c r="A12" t="s">
        <v>1</v>
      </c>
      <c r="B12" s="1">
        <f>B4+C4</f>
        <v>385000</v>
      </c>
      <c r="C12" s="5">
        <f>B12/B13</f>
        <v>0.40870488322717624</v>
      </c>
      <c r="D12" s="39" t="s">
        <v>43</v>
      </c>
      <c r="E12" s="1">
        <f>B5*C12</f>
        <v>20435.244161358813</v>
      </c>
      <c r="F12" s="25" t="s">
        <v>48</v>
      </c>
      <c r="G12" s="109">
        <f>C5*C12</f>
        <v>1226.1146496815288</v>
      </c>
      <c r="H12" s="39" t="s">
        <v>269</v>
      </c>
      <c r="I12" s="30"/>
      <c r="J12" s="30"/>
      <c r="K12" s="30"/>
      <c r="L12" s="30"/>
      <c r="M12" s="30"/>
      <c r="N12" s="30"/>
      <c r="O12" s="30"/>
      <c r="P12" s="30"/>
      <c r="Q12" s="30"/>
      <c r="R12" s="30"/>
    </row>
    <row r="13" spans="1:18" x14ac:dyDescent="0.25">
      <c r="A13" s="11" t="s">
        <v>13</v>
      </c>
      <c r="B13" s="36">
        <f>SUM(B11:B12)</f>
        <v>942000</v>
      </c>
      <c r="C13" s="38">
        <f>SUM(C11:C12)</f>
        <v>1</v>
      </c>
      <c r="D13" s="40" t="s">
        <v>49</v>
      </c>
      <c r="E13" s="43">
        <f>SUM(E11:E12)</f>
        <v>50000</v>
      </c>
      <c r="F13" s="25" t="s">
        <v>50</v>
      </c>
      <c r="G13" s="106">
        <f>SUM(G11:G12)</f>
        <v>3000</v>
      </c>
      <c r="H13" s="105" t="s">
        <v>274</v>
      </c>
      <c r="I13" s="30"/>
      <c r="J13" s="30"/>
      <c r="K13" s="30"/>
      <c r="L13" s="30"/>
      <c r="M13" s="30"/>
      <c r="N13" s="30"/>
      <c r="O13" s="30"/>
      <c r="P13" s="30"/>
      <c r="Q13" s="30"/>
      <c r="R13" s="30"/>
    </row>
    <row r="14" spans="1:18" x14ac:dyDescent="0.25">
      <c r="B14" s="9"/>
      <c r="D14" s="30"/>
      <c r="I14" s="30"/>
      <c r="J14" s="30"/>
      <c r="K14" s="30"/>
      <c r="L14" s="30"/>
      <c r="M14" s="30"/>
      <c r="N14" s="30"/>
      <c r="O14" s="30"/>
      <c r="P14" s="30"/>
      <c r="Q14" s="30"/>
      <c r="R14" s="30"/>
    </row>
    <row r="15" spans="1:18" x14ac:dyDescent="0.25">
      <c r="B15" s="9"/>
      <c r="D15" s="30"/>
      <c r="I15" s="30"/>
      <c r="J15" s="30"/>
      <c r="K15" s="30"/>
      <c r="L15" s="30"/>
      <c r="M15" s="30"/>
      <c r="N15" s="30"/>
      <c r="O15" s="30"/>
      <c r="P15" s="30"/>
      <c r="Q15" s="30"/>
      <c r="R15" s="30"/>
    </row>
    <row r="16" spans="1:18" x14ac:dyDescent="0.25">
      <c r="B16" s="18" t="s">
        <v>59</v>
      </c>
      <c r="D16" s="30"/>
      <c r="I16" s="31" t="s">
        <v>89</v>
      </c>
      <c r="J16" s="30"/>
      <c r="K16" s="30"/>
      <c r="L16" s="30"/>
      <c r="M16" s="30"/>
      <c r="N16" s="30"/>
      <c r="O16" s="30"/>
      <c r="P16" s="30"/>
      <c r="Q16" s="30"/>
      <c r="R16" s="30"/>
    </row>
    <row r="17" spans="1:18" x14ac:dyDescent="0.25">
      <c r="B17" s="44" t="s">
        <v>58</v>
      </c>
      <c r="C17" s="18" t="s">
        <v>60</v>
      </c>
      <c r="D17" s="41"/>
      <c r="E17" s="18" t="s">
        <v>33</v>
      </c>
      <c r="F17" s="18" t="s">
        <v>34</v>
      </c>
      <c r="I17" s="30"/>
      <c r="J17" s="70"/>
      <c r="K17" s="41" t="s">
        <v>31</v>
      </c>
      <c r="L17" s="41" t="s">
        <v>110</v>
      </c>
      <c r="M17" s="30"/>
      <c r="N17" s="30"/>
      <c r="O17" s="30"/>
      <c r="P17" s="30"/>
      <c r="Q17" s="30"/>
      <c r="R17" s="30"/>
    </row>
    <row r="18" spans="1:18" x14ac:dyDescent="0.25">
      <c r="A18" s="30"/>
      <c r="B18" s="22" t="s">
        <v>35</v>
      </c>
      <c r="C18" s="16" t="s">
        <v>61</v>
      </c>
      <c r="D18" s="30"/>
      <c r="E18" s="16" t="s">
        <v>32</v>
      </c>
      <c r="F18" s="16" t="s">
        <v>32</v>
      </c>
      <c r="I18" s="30"/>
      <c r="J18" s="71" t="s">
        <v>112</v>
      </c>
      <c r="K18" s="71" t="s">
        <v>32</v>
      </c>
      <c r="L18" s="71" t="s">
        <v>111</v>
      </c>
      <c r="M18" s="30"/>
      <c r="N18" s="30"/>
      <c r="O18" s="30"/>
      <c r="P18" s="30"/>
      <c r="Q18" s="30"/>
      <c r="R18" s="30"/>
    </row>
    <row r="19" spans="1:18" x14ac:dyDescent="0.25">
      <c r="A19" s="30" t="s">
        <v>0</v>
      </c>
      <c r="B19" s="1">
        <f>B11</f>
        <v>557000</v>
      </c>
      <c r="C19" s="5">
        <f>B19/B21</f>
        <v>0.94673366834170847</v>
      </c>
      <c r="D19" s="39" t="s">
        <v>44</v>
      </c>
      <c r="E19" s="10">
        <f>D3</f>
        <v>0.02</v>
      </c>
      <c r="F19" s="5">
        <f>C19*E19</f>
        <v>1.893467336683417E-2</v>
      </c>
      <c r="G19" s="25" t="s">
        <v>28</v>
      </c>
      <c r="I19" s="30" t="s">
        <v>0</v>
      </c>
      <c r="J19" s="59">
        <f>B19</f>
        <v>557000</v>
      </c>
      <c r="K19" s="60">
        <f>E19</f>
        <v>0.02</v>
      </c>
      <c r="L19" s="72">
        <f>J19*K19</f>
        <v>11140</v>
      </c>
      <c r="M19" s="72" t="s">
        <v>124</v>
      </c>
      <c r="N19" s="30"/>
      <c r="O19" s="30"/>
      <c r="P19" s="30"/>
      <c r="Q19" s="30"/>
      <c r="R19" s="30"/>
    </row>
    <row r="20" spans="1:18" x14ac:dyDescent="0.25">
      <c r="A20" s="30" t="s">
        <v>2</v>
      </c>
      <c r="B20" s="59">
        <f>E11+G11</f>
        <v>31338.64118895966</v>
      </c>
      <c r="C20" s="5">
        <f>B20/B21</f>
        <v>5.3266331658291456E-2</v>
      </c>
      <c r="D20" s="39" t="s">
        <v>45</v>
      </c>
      <c r="E20" s="10">
        <f>D5</f>
        <v>2E-3</v>
      </c>
      <c r="F20" s="5">
        <f>C20*E20</f>
        <v>1.0653266331658291E-4</v>
      </c>
      <c r="G20" s="25" t="s">
        <v>46</v>
      </c>
      <c r="I20" s="30" t="s">
        <v>90</v>
      </c>
      <c r="J20" s="62">
        <f>B20</f>
        <v>31338.64118895966</v>
      </c>
      <c r="K20" s="60">
        <f>E20</f>
        <v>2E-3</v>
      </c>
      <c r="L20" s="73">
        <f>J20*K20</f>
        <v>62.677282377919319</v>
      </c>
      <c r="M20" s="72" t="s">
        <v>145</v>
      </c>
      <c r="N20" s="30"/>
      <c r="O20" s="30"/>
      <c r="P20" s="30"/>
      <c r="Q20" s="30"/>
      <c r="R20" s="30"/>
    </row>
    <row r="21" spans="1:18" x14ac:dyDescent="0.25">
      <c r="A21" s="31" t="s">
        <v>4</v>
      </c>
      <c r="B21" s="43">
        <f>B20+B19</f>
        <v>588338.64118895971</v>
      </c>
      <c r="C21" s="35">
        <f>SUM(C19:C20)</f>
        <v>0.99999999999999989</v>
      </c>
      <c r="D21" s="42" t="s">
        <v>83</v>
      </c>
      <c r="F21" s="29">
        <f>SUM(F19:F20)</f>
        <v>1.9041206030150751E-2</v>
      </c>
      <c r="G21" s="28" t="s">
        <v>51</v>
      </c>
      <c r="I21" s="31" t="s">
        <v>4</v>
      </c>
      <c r="J21" s="63">
        <f t="shared" ref="J21" si="0">B21</f>
        <v>588338.64118895971</v>
      </c>
      <c r="K21" s="30"/>
      <c r="L21" s="74">
        <f>SUM(L19:L20)</f>
        <v>11202.677282377919</v>
      </c>
      <c r="M21" s="72" t="s">
        <v>146</v>
      </c>
      <c r="N21" s="30"/>
      <c r="O21" s="30"/>
      <c r="P21" s="30"/>
      <c r="Q21" s="30"/>
      <c r="R21" s="30"/>
    </row>
    <row r="22" spans="1:18" x14ac:dyDescent="0.25">
      <c r="A22" s="30"/>
      <c r="D22" s="30"/>
      <c r="I22" s="61"/>
      <c r="J22" s="61"/>
      <c r="K22" s="30"/>
      <c r="L22" s="30"/>
      <c r="M22" s="72"/>
      <c r="N22" s="30"/>
      <c r="O22" s="30"/>
      <c r="P22" s="30"/>
      <c r="Q22" s="30"/>
      <c r="R22" s="30"/>
    </row>
    <row r="23" spans="1:18" x14ac:dyDescent="0.25">
      <c r="A23" s="30"/>
      <c r="B23" s="18" t="s">
        <v>59</v>
      </c>
      <c r="D23" s="30"/>
      <c r="I23" s="5" t="s">
        <v>91</v>
      </c>
      <c r="J23" s="5"/>
      <c r="L23" s="104">
        <f>L21/J21</f>
        <v>1.9041206030150751E-2</v>
      </c>
      <c r="M23" s="72" t="s">
        <v>147</v>
      </c>
      <c r="O23" s="30"/>
    </row>
    <row r="24" spans="1:18" x14ac:dyDescent="0.25">
      <c r="A24" s="30"/>
      <c r="B24" s="44" t="s">
        <v>58</v>
      </c>
      <c r="C24" s="18" t="s">
        <v>5</v>
      </c>
      <c r="D24" s="41"/>
      <c r="E24" s="18" t="s">
        <v>33</v>
      </c>
      <c r="F24" s="18" t="s">
        <v>34</v>
      </c>
      <c r="I24" s="5"/>
      <c r="J24" s="70"/>
      <c r="K24" s="41" t="s">
        <v>31</v>
      </c>
      <c r="L24" s="41" t="s">
        <v>110</v>
      </c>
      <c r="M24" s="72"/>
      <c r="O24" s="30"/>
    </row>
    <row r="25" spans="1:18" x14ac:dyDescent="0.25">
      <c r="A25" s="30"/>
      <c r="B25" s="22" t="s">
        <v>35</v>
      </c>
      <c r="C25" s="16" t="s">
        <v>6</v>
      </c>
      <c r="D25" s="30"/>
      <c r="E25" s="16" t="s">
        <v>32</v>
      </c>
      <c r="F25" s="16" t="s">
        <v>32</v>
      </c>
      <c r="I25" s="30"/>
      <c r="J25" s="71" t="s">
        <v>112</v>
      </c>
      <c r="K25" s="71" t="s">
        <v>32</v>
      </c>
      <c r="L25" s="71" t="s">
        <v>111</v>
      </c>
      <c r="M25" s="72"/>
      <c r="O25" s="30"/>
    </row>
    <row r="26" spans="1:18" x14ac:dyDescent="0.25">
      <c r="A26" s="30" t="s">
        <v>14</v>
      </c>
      <c r="B26" s="1">
        <f>B12</f>
        <v>385000</v>
      </c>
      <c r="C26" s="5">
        <f>B26/B28</f>
        <v>0.94673366834170847</v>
      </c>
      <c r="D26" s="39" t="s">
        <v>55</v>
      </c>
      <c r="E26" s="10">
        <f>D4</f>
        <v>5.0000000000000001E-3</v>
      </c>
      <c r="F26" s="5">
        <f>C26*E26</f>
        <v>4.7336683417085424E-3</v>
      </c>
      <c r="G26" s="25" t="s">
        <v>39</v>
      </c>
      <c r="I26" s="30" t="s">
        <v>87</v>
      </c>
      <c r="J26" s="59">
        <f>B26</f>
        <v>385000</v>
      </c>
      <c r="K26" s="60">
        <f>E26</f>
        <v>5.0000000000000001E-3</v>
      </c>
      <c r="L26" s="72">
        <f>J26*K26</f>
        <v>1925</v>
      </c>
      <c r="M26" s="72" t="s">
        <v>127</v>
      </c>
      <c r="O26" s="30"/>
    </row>
    <row r="27" spans="1:18" x14ac:dyDescent="0.25">
      <c r="A27" s="30" t="s">
        <v>2</v>
      </c>
      <c r="B27" s="59">
        <f>E12+G12</f>
        <v>21661.35881104034</v>
      </c>
      <c r="C27" s="5">
        <f>B27/B28</f>
        <v>5.3266331658291456E-2</v>
      </c>
      <c r="D27" s="39" t="s">
        <v>56</v>
      </c>
      <c r="E27" s="10">
        <f>D5</f>
        <v>2E-3</v>
      </c>
      <c r="F27" s="5">
        <f>C27*E27</f>
        <v>1.0653266331658291E-4</v>
      </c>
      <c r="G27" s="25" t="s">
        <v>52</v>
      </c>
      <c r="I27" s="30" t="s">
        <v>90</v>
      </c>
      <c r="J27" s="62">
        <f t="shared" ref="J27:J28" si="1">B27</f>
        <v>21661.35881104034</v>
      </c>
      <c r="K27" s="60">
        <f>E27</f>
        <v>2E-3</v>
      </c>
      <c r="L27" s="73">
        <f>J27*K27</f>
        <v>43.322717622080681</v>
      </c>
      <c r="M27" s="72" t="s">
        <v>128</v>
      </c>
      <c r="O27" s="30"/>
    </row>
    <row r="28" spans="1:18" x14ac:dyDescent="0.25">
      <c r="A28" s="31" t="s">
        <v>16</v>
      </c>
      <c r="B28" s="43">
        <f>B27+B26</f>
        <v>406661.35881104035</v>
      </c>
      <c r="C28" s="35">
        <f>SUM(C26:C27)</f>
        <v>0.99999999999999989</v>
      </c>
      <c r="D28" s="42" t="s">
        <v>54</v>
      </c>
      <c r="F28" s="29">
        <f>SUM(F26:F27)</f>
        <v>4.840201005025125E-3</v>
      </c>
      <c r="G28" s="28" t="s">
        <v>53</v>
      </c>
      <c r="I28" s="31" t="s">
        <v>92</v>
      </c>
      <c r="J28" s="63">
        <f t="shared" si="1"/>
        <v>406661.35881104035</v>
      </c>
      <c r="K28" s="30"/>
      <c r="L28" s="74">
        <f>SUM(L26:L27)</f>
        <v>1968.3227176220807</v>
      </c>
      <c r="M28" s="72" t="s">
        <v>129</v>
      </c>
      <c r="O28" s="30"/>
    </row>
    <row r="29" spans="1:18" x14ac:dyDescent="0.25">
      <c r="A29" s="30"/>
      <c r="B29" s="1"/>
      <c r="D29" s="5"/>
      <c r="I29" s="61"/>
      <c r="J29" s="61"/>
      <c r="K29" s="30"/>
      <c r="L29" s="30"/>
      <c r="M29" s="72"/>
      <c r="O29" s="30"/>
    </row>
    <row r="30" spans="1:18" x14ac:dyDescent="0.25">
      <c r="A30" s="30"/>
      <c r="B30" s="2"/>
      <c r="D30" s="5"/>
      <c r="E30" s="5"/>
      <c r="I30" s="5" t="s">
        <v>93</v>
      </c>
      <c r="J30" s="5"/>
      <c r="L30" s="78">
        <f>L28/J28</f>
        <v>4.8402010050251259E-3</v>
      </c>
      <c r="M30" s="72" t="s">
        <v>130</v>
      </c>
    </row>
    <row r="31" spans="1:18" x14ac:dyDescent="0.25">
      <c r="A31" s="31" t="s">
        <v>88</v>
      </c>
      <c r="B31" s="30"/>
      <c r="C31" s="30"/>
      <c r="J31" s="5"/>
      <c r="L31" s="5"/>
      <c r="M31" s="72"/>
    </row>
    <row r="32" spans="1:18" x14ac:dyDescent="0.25">
      <c r="A32" s="30"/>
      <c r="B32" s="30"/>
      <c r="C32" s="30"/>
      <c r="M32" s="72"/>
    </row>
    <row r="33" spans="1:13" x14ac:dyDescent="0.25">
      <c r="A33" s="30" t="s">
        <v>0</v>
      </c>
      <c r="B33" s="59">
        <f>B21</f>
        <v>588338.64118895971</v>
      </c>
      <c r="C33" s="30"/>
      <c r="M33" s="72"/>
    </row>
    <row r="34" spans="1:13" x14ac:dyDescent="0.25">
      <c r="A34" s="30" t="s">
        <v>87</v>
      </c>
      <c r="B34" s="59">
        <f>B28</f>
        <v>406661.35881104035</v>
      </c>
      <c r="C34" s="30"/>
    </row>
    <row r="35" spans="1:13" x14ac:dyDescent="0.25">
      <c r="A35" s="30"/>
      <c r="B35" s="30"/>
      <c r="C35" s="30"/>
    </row>
    <row r="36" spans="1:13" x14ac:dyDescent="0.25">
      <c r="A36" s="30"/>
      <c r="B36" s="30"/>
      <c r="C36" s="30"/>
    </row>
    <row r="38" spans="1:13" x14ac:dyDescent="0.25">
      <c r="A38" s="31" t="s">
        <v>95</v>
      </c>
      <c r="B38" s="30"/>
    </row>
    <row r="39" spans="1:13" x14ac:dyDescent="0.25">
      <c r="A39" s="31"/>
      <c r="B39" s="30"/>
    </row>
    <row r="40" spans="1:13" x14ac:dyDescent="0.25">
      <c r="A40" s="31"/>
      <c r="B40" s="30"/>
    </row>
    <row r="41" spans="1:13" x14ac:dyDescent="0.25">
      <c r="C41" s="18" t="s">
        <v>34</v>
      </c>
    </row>
    <row r="42" spans="1:13" x14ac:dyDescent="0.25">
      <c r="B42" s="16" t="s">
        <v>17</v>
      </c>
      <c r="C42" s="16" t="s">
        <v>41</v>
      </c>
      <c r="D42" s="16" t="s">
        <v>84</v>
      </c>
    </row>
    <row r="43" spans="1:13" x14ac:dyDescent="0.25">
      <c r="A43" t="s">
        <v>0</v>
      </c>
      <c r="B43" s="1">
        <v>500000</v>
      </c>
      <c r="C43" s="1">
        <v>57000</v>
      </c>
      <c r="D43" s="1">
        <v>580000</v>
      </c>
    </row>
    <row r="44" spans="1:13" x14ac:dyDescent="0.25">
      <c r="A44" t="s">
        <v>1</v>
      </c>
      <c r="B44" s="1">
        <v>400000</v>
      </c>
      <c r="C44" s="1">
        <v>-15000</v>
      </c>
      <c r="D44" s="1">
        <v>390000</v>
      </c>
    </row>
    <row r="45" spans="1:13" x14ac:dyDescent="0.25">
      <c r="A45" t="s">
        <v>2</v>
      </c>
      <c r="B45" s="1">
        <v>50000</v>
      </c>
      <c r="C45" s="1">
        <v>3000</v>
      </c>
      <c r="D45" s="1">
        <v>54000</v>
      </c>
    </row>
    <row r="46" spans="1:13" x14ac:dyDescent="0.25">
      <c r="A46" s="11" t="s">
        <v>12</v>
      </c>
      <c r="B46" s="36">
        <f>SUM(B43:B45)</f>
        <v>950000</v>
      </c>
      <c r="C46" s="36">
        <f>SUM(C43:C45)</f>
        <v>45000</v>
      </c>
      <c r="D46" s="6">
        <f>SUM(D43:D45)</f>
        <v>1024000</v>
      </c>
    </row>
    <row r="47" spans="1:13" x14ac:dyDescent="0.25">
      <c r="A47" s="31"/>
      <c r="B47" s="30"/>
    </row>
    <row r="48" spans="1:13" x14ac:dyDescent="0.25">
      <c r="A48" s="11"/>
      <c r="C48" s="18" t="s">
        <v>19</v>
      </c>
      <c r="E48" s="19" t="s">
        <v>8</v>
      </c>
      <c r="G48" s="21" t="s">
        <v>84</v>
      </c>
    </row>
    <row r="49" spans="1:9" x14ac:dyDescent="0.25">
      <c r="B49" s="16" t="s">
        <v>100</v>
      </c>
      <c r="C49" s="16" t="s">
        <v>18</v>
      </c>
      <c r="D49" s="27"/>
      <c r="E49" s="20" t="s">
        <v>40</v>
      </c>
      <c r="G49" s="22" t="s">
        <v>35</v>
      </c>
    </row>
    <row r="50" spans="1:9" x14ac:dyDescent="0.25">
      <c r="A50" s="30" t="s">
        <v>0</v>
      </c>
      <c r="B50" s="1">
        <f>B19</f>
        <v>557000</v>
      </c>
      <c r="C50" s="13">
        <f>B50/SUM(B50:B51)</f>
        <v>0.59129511677282376</v>
      </c>
      <c r="D50" s="64" t="s">
        <v>131</v>
      </c>
      <c r="E50" s="1">
        <f>D45*C50</f>
        <v>31929.936305732484</v>
      </c>
      <c r="F50" s="65" t="s">
        <v>137</v>
      </c>
      <c r="G50" s="2">
        <f>D43+E50</f>
        <v>611929.93630573247</v>
      </c>
      <c r="H50" s="65" t="s">
        <v>246</v>
      </c>
    </row>
    <row r="51" spans="1:9" x14ac:dyDescent="0.25">
      <c r="A51" s="30" t="s">
        <v>14</v>
      </c>
      <c r="B51" s="1">
        <f>B26</f>
        <v>385000</v>
      </c>
      <c r="C51" s="13">
        <f>B51/SUM(B50:B51)</f>
        <v>0.40870488322717624</v>
      </c>
      <c r="D51" s="64" t="s">
        <v>132</v>
      </c>
      <c r="E51" s="9">
        <f>D45*C51</f>
        <v>22070.063694267516</v>
      </c>
      <c r="F51" s="65" t="s">
        <v>138</v>
      </c>
      <c r="G51" s="52">
        <f>D44+E51</f>
        <v>412070.06369426753</v>
      </c>
      <c r="H51" s="65" t="s">
        <v>247</v>
      </c>
    </row>
    <row r="52" spans="1:9" x14ac:dyDescent="0.25">
      <c r="A52" s="31" t="s">
        <v>12</v>
      </c>
      <c r="B52" s="6">
        <f>SUM(B50:B51)</f>
        <v>942000</v>
      </c>
      <c r="C52" s="34">
        <f>SUM(C50:C51)</f>
        <v>1</v>
      </c>
      <c r="D52" s="64" t="s">
        <v>133</v>
      </c>
      <c r="E52" s="8">
        <f>SUM(E50:E51)</f>
        <v>54000</v>
      </c>
      <c r="F52" s="65" t="s">
        <v>139</v>
      </c>
      <c r="G52" s="8">
        <f>SUM(G50:G51)</f>
        <v>1024000</v>
      </c>
      <c r="H52" s="65" t="s">
        <v>143</v>
      </c>
    </row>
    <row r="53" spans="1:9" x14ac:dyDescent="0.25">
      <c r="A53" s="31"/>
      <c r="B53" s="9"/>
      <c r="C53" s="9"/>
      <c r="D53" s="67"/>
      <c r="E53" s="64"/>
      <c r="F53" s="50"/>
      <c r="G53" s="66"/>
      <c r="H53" s="50"/>
      <c r="I53" s="66"/>
    </row>
    <row r="54" spans="1:9" x14ac:dyDescent="0.25">
      <c r="A54" s="31" t="s">
        <v>96</v>
      </c>
      <c r="B54" s="1"/>
      <c r="D54" s="5"/>
      <c r="E54" s="27"/>
      <c r="F54" s="27"/>
      <c r="H54" s="53"/>
      <c r="I54" s="53"/>
    </row>
    <row r="55" spans="1:9" x14ac:dyDescent="0.25">
      <c r="A55" s="30"/>
      <c r="C55" s="17"/>
      <c r="D55" s="18"/>
      <c r="E55" s="18"/>
      <c r="F55" s="19"/>
      <c r="H55" s="18"/>
      <c r="I55" s="53"/>
    </row>
    <row r="56" spans="1:9" x14ac:dyDescent="0.25">
      <c r="A56" s="11"/>
      <c r="C56" s="18" t="s">
        <v>19</v>
      </c>
      <c r="E56" s="19" t="s">
        <v>8</v>
      </c>
      <c r="G56" s="21" t="s">
        <v>84</v>
      </c>
    </row>
    <row r="57" spans="1:9" x14ac:dyDescent="0.25">
      <c r="B57" s="16" t="s">
        <v>84</v>
      </c>
      <c r="C57" s="16" t="s">
        <v>18</v>
      </c>
      <c r="D57" s="27"/>
      <c r="E57" s="20" t="s">
        <v>40</v>
      </c>
      <c r="G57" s="22" t="s">
        <v>35</v>
      </c>
    </row>
    <row r="58" spans="1:9" x14ac:dyDescent="0.25">
      <c r="A58" s="30" t="s">
        <v>0</v>
      </c>
      <c r="B58" s="1">
        <f>D43</f>
        <v>580000</v>
      </c>
      <c r="C58" s="13">
        <f>B58/SUM(B58:B59)</f>
        <v>0.59793814432989689</v>
      </c>
      <c r="D58" s="64" t="s">
        <v>134</v>
      </c>
      <c r="E58" s="1">
        <f>D45*C58</f>
        <v>32288.659793814433</v>
      </c>
      <c r="F58" s="65" t="s">
        <v>140</v>
      </c>
      <c r="G58" s="2">
        <f>B58+E58</f>
        <v>612288.65979381441</v>
      </c>
      <c r="H58" s="65" t="s">
        <v>244</v>
      </c>
    </row>
    <row r="59" spans="1:9" x14ac:dyDescent="0.25">
      <c r="A59" s="30" t="s">
        <v>14</v>
      </c>
      <c r="B59" s="1">
        <f>D44</f>
        <v>390000</v>
      </c>
      <c r="C59" s="13">
        <f>B59/SUM(B58:B59)</f>
        <v>0.40206185567010311</v>
      </c>
      <c r="D59" s="64" t="s">
        <v>135</v>
      </c>
      <c r="E59" s="9">
        <f>D45*C59</f>
        <v>21711.340206185567</v>
      </c>
      <c r="F59" s="65" t="s">
        <v>141</v>
      </c>
      <c r="G59" s="2">
        <f>B59+E59</f>
        <v>411711.34020618559</v>
      </c>
      <c r="H59" s="65" t="s">
        <v>245</v>
      </c>
    </row>
    <row r="60" spans="1:9" x14ac:dyDescent="0.25">
      <c r="A60" s="31" t="s">
        <v>12</v>
      </c>
      <c r="B60" s="6">
        <f>SUM(B58:B59)</f>
        <v>970000</v>
      </c>
      <c r="C60" s="34">
        <f>SUM(C58:C59)</f>
        <v>1</v>
      </c>
      <c r="D60" s="64" t="s">
        <v>136</v>
      </c>
      <c r="E60" s="8">
        <f>SUM(E58:E59)</f>
        <v>54000</v>
      </c>
      <c r="F60" s="65" t="s">
        <v>142</v>
      </c>
      <c r="G60" s="8">
        <f>SUM(G58:G59)</f>
        <v>1024000</v>
      </c>
      <c r="H60" s="65" t="s">
        <v>144</v>
      </c>
    </row>
    <row r="61" spans="1:9" x14ac:dyDescent="0.25">
      <c r="A61" s="31"/>
      <c r="B61" s="9"/>
      <c r="C61" s="9"/>
      <c r="D61" s="67"/>
      <c r="E61" s="64"/>
      <c r="F61" s="50"/>
      <c r="G61" s="66"/>
      <c r="H61" s="50"/>
      <c r="I61" s="66"/>
    </row>
  </sheetData>
  <printOptions headings="1"/>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35AD9-F5CD-4777-BA41-6EEED2D8F6CB}">
  <dimension ref="A1:L65"/>
  <sheetViews>
    <sheetView zoomScaleNormal="100" workbookViewId="0">
      <selection activeCell="H63" sqref="H63"/>
    </sheetView>
  </sheetViews>
  <sheetFormatPr defaultRowHeight="15" x14ac:dyDescent="0.25"/>
  <cols>
    <col min="1" max="1" width="25.85546875" customWidth="1"/>
    <col min="2" max="2" width="17.85546875" customWidth="1"/>
    <col min="3" max="3" width="18.42578125" customWidth="1"/>
    <col min="4" max="4" width="15.140625" bestFit="1" customWidth="1"/>
    <col min="5" max="5" width="18.28515625" customWidth="1"/>
    <col min="6" max="6" width="17" customWidth="1"/>
    <col min="7" max="7" width="15.85546875" customWidth="1"/>
    <col min="8" max="8" width="25.85546875" bestFit="1" customWidth="1"/>
    <col min="9" max="9" width="14.140625" bestFit="1" customWidth="1"/>
    <col min="10" max="10" width="10.7109375" bestFit="1" customWidth="1"/>
    <col min="11" max="11" width="11.28515625" customWidth="1"/>
    <col min="12" max="12" width="14.85546875" bestFit="1" customWidth="1"/>
    <col min="13" max="13" width="13.28515625" customWidth="1"/>
    <col min="14" max="14" width="10.140625" bestFit="1" customWidth="1"/>
    <col min="15" max="15" width="11.7109375" customWidth="1"/>
    <col min="18" max="18" width="8.42578125" customWidth="1"/>
    <col min="19" max="19" width="13.5703125" customWidth="1"/>
  </cols>
  <sheetData>
    <row r="1" spans="1:12" x14ac:dyDescent="0.25">
      <c r="B1" s="18" t="s">
        <v>62</v>
      </c>
    </row>
    <row r="2" spans="1:12" x14ac:dyDescent="0.25">
      <c r="B2" s="16" t="s">
        <v>9</v>
      </c>
      <c r="C2" s="16" t="s">
        <v>3</v>
      </c>
      <c r="D2" s="12"/>
      <c r="E2" s="27"/>
    </row>
    <row r="3" spans="1:12" x14ac:dyDescent="0.25">
      <c r="A3" s="30" t="s">
        <v>0</v>
      </c>
      <c r="B3" s="4">
        <v>0.55000000000000004</v>
      </c>
      <c r="C3" s="5">
        <v>0.02</v>
      </c>
      <c r="D3" s="9"/>
      <c r="E3" s="27"/>
      <c r="G3" s="5"/>
    </row>
    <row r="4" spans="1:12" x14ac:dyDescent="0.25">
      <c r="A4" s="30" t="s">
        <v>14</v>
      </c>
      <c r="B4" s="4">
        <v>0.45</v>
      </c>
      <c r="C4" s="5">
        <v>5.0000000000000001E-3</v>
      </c>
      <c r="D4" s="9"/>
      <c r="E4" s="27"/>
      <c r="G4" s="5"/>
    </row>
    <row r="5" spans="1:12" x14ac:dyDescent="0.25">
      <c r="A5" s="30" t="s">
        <v>2</v>
      </c>
      <c r="B5" s="1"/>
      <c r="C5" s="5">
        <v>2E-3</v>
      </c>
      <c r="D5" s="9"/>
      <c r="E5" s="27"/>
      <c r="G5" s="5"/>
    </row>
    <row r="6" spans="1:12" x14ac:dyDescent="0.25">
      <c r="A6" s="31" t="s">
        <v>12</v>
      </c>
      <c r="B6" s="45">
        <f>SUM(B3:B5)</f>
        <v>1</v>
      </c>
      <c r="C6" s="23">
        <v>1.35E-2</v>
      </c>
      <c r="D6" s="9"/>
      <c r="E6" s="27"/>
      <c r="G6" s="5"/>
    </row>
    <row r="7" spans="1:12" x14ac:dyDescent="0.25">
      <c r="A7" s="30"/>
      <c r="B7" s="1"/>
      <c r="D7" s="5"/>
      <c r="E7" s="27"/>
      <c r="F7" s="27"/>
    </row>
    <row r="8" spans="1:12" x14ac:dyDescent="0.25">
      <c r="A8" s="30"/>
      <c r="B8" s="1"/>
      <c r="D8" s="7"/>
      <c r="E8" s="27"/>
      <c r="F8" s="27"/>
    </row>
    <row r="9" spans="1:12" x14ac:dyDescent="0.25">
      <c r="B9" s="18" t="s">
        <v>62</v>
      </c>
      <c r="C9" s="18"/>
      <c r="E9" s="21" t="s">
        <v>63</v>
      </c>
    </row>
    <row r="10" spans="1:12" x14ac:dyDescent="0.25">
      <c r="B10" s="16" t="s">
        <v>10</v>
      </c>
      <c r="C10" s="16" t="s">
        <v>80</v>
      </c>
      <c r="D10" s="12"/>
      <c r="E10" s="16" t="s">
        <v>64</v>
      </c>
      <c r="G10" s="1"/>
    </row>
    <row r="11" spans="1:12" x14ac:dyDescent="0.25">
      <c r="A11" s="30" t="s">
        <v>0</v>
      </c>
      <c r="B11" s="5">
        <f>B35/B38</f>
        <v>0.52631578947368418</v>
      </c>
      <c r="C11" s="5">
        <f>B3*B13</f>
        <v>2.8947368421052631E-2</v>
      </c>
      <c r="D11" s="47" t="s">
        <v>81</v>
      </c>
      <c r="E11" s="46">
        <f>B11+C11</f>
        <v>0.55526315789473679</v>
      </c>
      <c r="F11" s="25" t="s">
        <v>65</v>
      </c>
      <c r="G11" s="1"/>
      <c r="H11" s="3"/>
      <c r="K11" s="55"/>
      <c r="L11" s="55"/>
    </row>
    <row r="12" spans="1:12" x14ac:dyDescent="0.25">
      <c r="A12" s="30" t="s">
        <v>14</v>
      </c>
      <c r="B12" s="5">
        <f>B36/B38</f>
        <v>0.42105263157894735</v>
      </c>
      <c r="C12" s="5">
        <f>B4*B13</f>
        <v>2.368421052631579E-2</v>
      </c>
      <c r="D12" s="47" t="s">
        <v>82</v>
      </c>
      <c r="E12" s="46">
        <f>B12+C12</f>
        <v>0.44473684210526315</v>
      </c>
      <c r="F12" s="25" t="s">
        <v>66</v>
      </c>
      <c r="G12" s="1"/>
      <c r="K12" s="55"/>
      <c r="L12" s="55"/>
    </row>
    <row r="13" spans="1:12" x14ac:dyDescent="0.25">
      <c r="A13" s="30" t="s">
        <v>2</v>
      </c>
      <c r="B13" s="5">
        <f>B37/B38</f>
        <v>5.2631578947368418E-2</v>
      </c>
      <c r="C13" s="5"/>
      <c r="D13" s="9"/>
      <c r="E13" s="27"/>
      <c r="G13" s="1"/>
    </row>
    <row r="14" spans="1:12" x14ac:dyDescent="0.25">
      <c r="A14" s="31" t="s">
        <v>12</v>
      </c>
      <c r="B14" s="45">
        <f>SUM(B11:B13)</f>
        <v>1</v>
      </c>
      <c r="C14" s="23">
        <f>SUM(C11:C12)</f>
        <v>5.2631578947368418E-2</v>
      </c>
      <c r="D14" s="47" t="s">
        <v>49</v>
      </c>
      <c r="E14" s="35">
        <f>SUM(E11:E13)</f>
        <v>1</v>
      </c>
      <c r="F14" s="25" t="s">
        <v>67</v>
      </c>
      <c r="G14" s="5"/>
    </row>
    <row r="15" spans="1:12" x14ac:dyDescent="0.25">
      <c r="A15" s="30"/>
      <c r="B15" s="9"/>
    </row>
    <row r="16" spans="1:12" x14ac:dyDescent="0.25">
      <c r="A16" s="30"/>
      <c r="B16" s="9"/>
    </row>
    <row r="17" spans="1:12" x14ac:dyDescent="0.25">
      <c r="A17" s="30"/>
      <c r="B17" s="18" t="s">
        <v>60</v>
      </c>
      <c r="C17" s="21"/>
      <c r="D17" s="18" t="s">
        <v>31</v>
      </c>
      <c r="E17" s="18" t="s">
        <v>34</v>
      </c>
    </row>
    <row r="18" spans="1:12" x14ac:dyDescent="0.25">
      <c r="A18" s="30"/>
      <c r="B18" s="16" t="s">
        <v>61</v>
      </c>
      <c r="C18" s="21"/>
      <c r="D18" s="16" t="s">
        <v>30</v>
      </c>
      <c r="E18" s="16" t="s">
        <v>32</v>
      </c>
    </row>
    <row r="19" spans="1:12" x14ac:dyDescent="0.25">
      <c r="A19" s="30" t="s">
        <v>0</v>
      </c>
      <c r="B19" s="13">
        <f>B11/E11</f>
        <v>0.94786729857819907</v>
      </c>
      <c r="C19" s="25" t="s">
        <v>68</v>
      </c>
      <c r="D19" s="10">
        <f>C3</f>
        <v>0.02</v>
      </c>
      <c r="E19" s="5">
        <f>B19*D19</f>
        <v>1.8957345971563982E-2</v>
      </c>
      <c r="F19" s="25" t="s">
        <v>71</v>
      </c>
    </row>
    <row r="20" spans="1:12" x14ac:dyDescent="0.25">
      <c r="A20" s="30" t="s">
        <v>2</v>
      </c>
      <c r="B20" s="13">
        <f>C11/E11</f>
        <v>5.2132701421800952E-2</v>
      </c>
      <c r="C20" s="25" t="s">
        <v>69</v>
      </c>
      <c r="D20" s="10">
        <f>C5</f>
        <v>2E-3</v>
      </c>
      <c r="E20" s="5">
        <f>B20*D20</f>
        <v>1.0426540284360191E-4</v>
      </c>
      <c r="F20" s="25" t="s">
        <v>72</v>
      </c>
    </row>
    <row r="21" spans="1:12" x14ac:dyDescent="0.25">
      <c r="A21" s="31" t="s">
        <v>4</v>
      </c>
      <c r="B21" s="34">
        <f>SUM(B19:B20)</f>
        <v>1</v>
      </c>
      <c r="C21" s="28" t="s">
        <v>70</v>
      </c>
      <c r="D21" s="24"/>
      <c r="E21" s="75">
        <f>SUM(E19:E20)</f>
        <v>1.9061611374407584E-2</v>
      </c>
      <c r="F21" s="28" t="s">
        <v>73</v>
      </c>
      <c r="H21" s="5"/>
      <c r="I21" s="5"/>
    </row>
    <row r="22" spans="1:12" x14ac:dyDescent="0.25">
      <c r="A22" s="30"/>
      <c r="C22" s="27"/>
      <c r="H22" s="5"/>
      <c r="I22" s="5"/>
    </row>
    <row r="23" spans="1:12" x14ac:dyDescent="0.25">
      <c r="A23" s="30"/>
      <c r="B23" s="18" t="s">
        <v>60</v>
      </c>
      <c r="C23" s="33"/>
      <c r="D23" s="18" t="s">
        <v>31</v>
      </c>
      <c r="E23" s="18" t="s">
        <v>34</v>
      </c>
      <c r="H23" s="5"/>
      <c r="I23" s="5"/>
    </row>
    <row r="24" spans="1:12" x14ac:dyDescent="0.25">
      <c r="A24" s="30"/>
      <c r="B24" s="16" t="s">
        <v>61</v>
      </c>
      <c r="C24" s="21"/>
      <c r="D24" s="16" t="s">
        <v>32</v>
      </c>
      <c r="E24" s="16" t="s">
        <v>32</v>
      </c>
      <c r="H24" s="5"/>
      <c r="I24" s="5"/>
    </row>
    <row r="25" spans="1:12" x14ac:dyDescent="0.25">
      <c r="A25" s="30" t="s">
        <v>14</v>
      </c>
      <c r="B25" s="13">
        <f>B12/E12</f>
        <v>0.94674556213017746</v>
      </c>
      <c r="C25" s="25" t="s">
        <v>74</v>
      </c>
      <c r="D25" s="10">
        <f>C4</f>
        <v>5.0000000000000001E-3</v>
      </c>
      <c r="E25" s="5">
        <f>B25*D25</f>
        <v>4.7337278106508876E-3</v>
      </c>
      <c r="F25" s="25" t="s">
        <v>77</v>
      </c>
      <c r="H25" s="5"/>
      <c r="I25" s="5"/>
    </row>
    <row r="26" spans="1:12" x14ac:dyDescent="0.25">
      <c r="A26" s="30" t="s">
        <v>2</v>
      </c>
      <c r="B26" s="13">
        <f>C12/E12</f>
        <v>5.3254437869822487E-2</v>
      </c>
      <c r="C26" s="25" t="s">
        <v>75</v>
      </c>
      <c r="D26" s="10">
        <f>C5</f>
        <v>2E-3</v>
      </c>
      <c r="E26" s="5">
        <f>B26*D26</f>
        <v>1.0650887573964498E-4</v>
      </c>
      <c r="F26" s="25" t="s">
        <v>78</v>
      </c>
      <c r="H26" s="5"/>
      <c r="I26" s="5"/>
    </row>
    <row r="27" spans="1:12" x14ac:dyDescent="0.25">
      <c r="A27" s="31" t="s">
        <v>16</v>
      </c>
      <c r="B27" s="34">
        <f>SUM(B25:B26)</f>
        <v>1</v>
      </c>
      <c r="C27" s="28" t="s">
        <v>76</v>
      </c>
      <c r="D27" s="24"/>
      <c r="E27" s="29">
        <f>SUM(E25:E26)</f>
        <v>4.8402366863905325E-3</v>
      </c>
      <c r="F27" s="28" t="s">
        <v>79</v>
      </c>
      <c r="H27" s="5"/>
      <c r="I27" s="5"/>
    </row>
    <row r="28" spans="1:12" x14ac:dyDescent="0.25">
      <c r="C28" s="27"/>
      <c r="D28" s="5"/>
      <c r="H28" s="5"/>
      <c r="I28" s="5"/>
    </row>
    <row r="29" spans="1:12" x14ac:dyDescent="0.25">
      <c r="B29" s="1"/>
      <c r="D29" s="27"/>
      <c r="E29" s="5"/>
      <c r="F29" s="10"/>
      <c r="G29" s="30"/>
      <c r="H29" s="5"/>
      <c r="I29" s="5"/>
    </row>
    <row r="30" spans="1:12" x14ac:dyDescent="0.25">
      <c r="A30" s="11" t="s">
        <v>109</v>
      </c>
      <c r="B30" s="2"/>
      <c r="D30" s="26"/>
      <c r="E30" s="5"/>
    </row>
    <row r="31" spans="1:12" x14ac:dyDescent="0.25">
      <c r="A31" s="11"/>
      <c r="H31" s="31"/>
    </row>
    <row r="32" spans="1:12" x14ac:dyDescent="0.25">
      <c r="F32" s="27"/>
      <c r="G32" s="27"/>
      <c r="L32" s="30"/>
    </row>
    <row r="33" spans="1:12" x14ac:dyDescent="0.25">
      <c r="B33" s="18" t="s">
        <v>62</v>
      </c>
      <c r="C33" s="18"/>
      <c r="D33" s="21"/>
      <c r="E33" s="18" t="s">
        <v>62</v>
      </c>
      <c r="F33" s="21"/>
      <c r="G33" s="27"/>
      <c r="I33" s="70"/>
      <c r="J33" s="41" t="s">
        <v>31</v>
      </c>
      <c r="K33" s="41" t="s">
        <v>110</v>
      </c>
      <c r="L33" s="30"/>
    </row>
    <row r="34" spans="1:12" x14ac:dyDescent="0.25">
      <c r="B34" s="16" t="s">
        <v>85</v>
      </c>
      <c r="C34" s="16" t="s">
        <v>3</v>
      </c>
      <c r="D34" s="21"/>
      <c r="E34" s="16" t="s">
        <v>9</v>
      </c>
      <c r="F34" s="21"/>
      <c r="G34" s="27"/>
      <c r="H34" s="30"/>
      <c r="I34" s="71" t="s">
        <v>112</v>
      </c>
      <c r="J34" s="71" t="s">
        <v>32</v>
      </c>
      <c r="K34" s="71" t="s">
        <v>111</v>
      </c>
      <c r="L34" s="30"/>
    </row>
    <row r="35" spans="1:12" x14ac:dyDescent="0.25">
      <c r="A35" s="30" t="s">
        <v>0</v>
      </c>
      <c r="B35" s="1">
        <v>500000</v>
      </c>
      <c r="C35" s="5">
        <v>0.02</v>
      </c>
      <c r="D35" s="57"/>
      <c r="E35" s="4">
        <v>0.55000000000000004</v>
      </c>
      <c r="F35" s="26"/>
      <c r="G35" s="64"/>
      <c r="H35" s="30" t="s">
        <v>0</v>
      </c>
      <c r="I35" s="59">
        <f>B43</f>
        <v>500000</v>
      </c>
      <c r="J35" s="60">
        <f>C35</f>
        <v>0.02</v>
      </c>
      <c r="K35" s="72">
        <f>I35*J35</f>
        <v>10000</v>
      </c>
      <c r="L35" s="72" t="s">
        <v>165</v>
      </c>
    </row>
    <row r="36" spans="1:12" x14ac:dyDescent="0.25">
      <c r="A36" s="30" t="s">
        <v>14</v>
      </c>
      <c r="B36" s="1">
        <v>400000</v>
      </c>
      <c r="C36" s="5">
        <v>5.0000000000000001E-3</v>
      </c>
      <c r="D36" s="57"/>
      <c r="E36" s="4">
        <v>0.45</v>
      </c>
      <c r="F36" s="26"/>
      <c r="G36" s="64"/>
      <c r="H36" s="30" t="s">
        <v>90</v>
      </c>
      <c r="I36" s="62">
        <f>C43</f>
        <v>27500.000000000004</v>
      </c>
      <c r="J36" s="60">
        <f>C37</f>
        <v>2E-3</v>
      </c>
      <c r="K36" s="73">
        <f>I36*J36</f>
        <v>55.000000000000007</v>
      </c>
      <c r="L36" s="101" t="s">
        <v>166</v>
      </c>
    </row>
    <row r="37" spans="1:12" x14ac:dyDescent="0.25">
      <c r="A37" s="30" t="s">
        <v>2</v>
      </c>
      <c r="B37" s="1">
        <v>50000</v>
      </c>
      <c r="C37" s="5">
        <v>2E-3</v>
      </c>
      <c r="D37" s="57"/>
      <c r="E37" s="1"/>
      <c r="F37" s="26"/>
      <c r="G37" s="27"/>
      <c r="H37" s="31" t="s">
        <v>4</v>
      </c>
      <c r="I37" s="63">
        <f>SUM(I35:I36)</f>
        <v>527500</v>
      </c>
      <c r="J37" s="30"/>
      <c r="K37" s="74">
        <f>SUM(K35:K36)</f>
        <v>10055</v>
      </c>
      <c r="L37" s="101" t="s">
        <v>167</v>
      </c>
    </row>
    <row r="38" spans="1:12" x14ac:dyDescent="0.25">
      <c r="A38" s="31" t="s">
        <v>12</v>
      </c>
      <c r="B38" s="6">
        <f>SUM(B35:B37)</f>
        <v>950000</v>
      </c>
      <c r="C38" s="23">
        <v>1.35E-2</v>
      </c>
      <c r="D38" s="58"/>
      <c r="E38" s="45">
        <f>SUM(E35:E37)</f>
        <v>1</v>
      </c>
      <c r="F38" s="26"/>
      <c r="G38" s="64"/>
      <c r="H38" s="61"/>
      <c r="I38" s="61"/>
      <c r="J38" s="30"/>
      <c r="K38" s="30"/>
      <c r="L38" s="30"/>
    </row>
    <row r="39" spans="1:12" x14ac:dyDescent="0.25">
      <c r="A39" s="31"/>
      <c r="B39" s="1"/>
      <c r="D39" s="27"/>
      <c r="F39" s="27"/>
      <c r="G39" s="27"/>
      <c r="H39" s="5" t="s">
        <v>91</v>
      </c>
      <c r="I39" s="5"/>
      <c r="K39" s="79">
        <f>K37/I37</f>
        <v>1.9061611374407584E-2</v>
      </c>
      <c r="L39" s="103" t="s">
        <v>168</v>
      </c>
    </row>
    <row r="40" spans="1:12" x14ac:dyDescent="0.25">
      <c r="A40" s="31"/>
      <c r="B40" s="49"/>
      <c r="D40" s="27"/>
      <c r="H40" s="5"/>
      <c r="I40" s="70"/>
      <c r="J40" s="41" t="s">
        <v>31</v>
      </c>
      <c r="K40" s="41" t="s">
        <v>110</v>
      </c>
      <c r="L40" s="85"/>
    </row>
    <row r="41" spans="1:12" x14ac:dyDescent="0.25">
      <c r="A41" s="30"/>
      <c r="B41" s="18" t="s">
        <v>62</v>
      </c>
      <c r="C41" s="19" t="s">
        <v>8</v>
      </c>
      <c r="D41" s="27"/>
      <c r="E41" s="21" t="s">
        <v>17</v>
      </c>
      <c r="H41" s="30"/>
      <c r="I41" s="71" t="s">
        <v>112</v>
      </c>
      <c r="J41" s="71" t="s">
        <v>32</v>
      </c>
      <c r="K41" s="71" t="s">
        <v>111</v>
      </c>
      <c r="L41" s="85"/>
    </row>
    <row r="42" spans="1:12" x14ac:dyDescent="0.25">
      <c r="A42" s="30"/>
      <c r="B42" s="16" t="s">
        <v>85</v>
      </c>
      <c r="C42" s="20" t="s">
        <v>40</v>
      </c>
      <c r="E42" s="22" t="s">
        <v>35</v>
      </c>
      <c r="H42" s="30" t="s">
        <v>87</v>
      </c>
      <c r="I42" s="59">
        <f>B44</f>
        <v>400000</v>
      </c>
      <c r="J42" s="60">
        <f>C36</f>
        <v>5.0000000000000001E-3</v>
      </c>
      <c r="K42" s="72">
        <f>I42*J42</f>
        <v>2000</v>
      </c>
      <c r="L42" s="72" t="s">
        <v>169</v>
      </c>
    </row>
    <row r="43" spans="1:12" x14ac:dyDescent="0.25">
      <c r="A43" s="30" t="s">
        <v>0</v>
      </c>
      <c r="B43" s="1">
        <v>500000</v>
      </c>
      <c r="C43" s="76">
        <f>B45*E35</f>
        <v>27500.000000000004</v>
      </c>
      <c r="D43" s="25" t="s">
        <v>148</v>
      </c>
      <c r="E43" s="2">
        <f>B43+C43</f>
        <v>527500</v>
      </c>
      <c r="F43" s="25" t="s">
        <v>151</v>
      </c>
      <c r="H43" s="30" t="s">
        <v>90</v>
      </c>
      <c r="I43" s="62">
        <f>C44</f>
        <v>22500</v>
      </c>
      <c r="J43" s="60">
        <f>C37</f>
        <v>2E-3</v>
      </c>
      <c r="K43" s="73">
        <f>I43*J43</f>
        <v>45</v>
      </c>
      <c r="L43" s="101" t="s">
        <v>154</v>
      </c>
    </row>
    <row r="44" spans="1:12" x14ac:dyDescent="0.25">
      <c r="A44" s="30" t="s">
        <v>14</v>
      </c>
      <c r="B44" s="1">
        <v>400000</v>
      </c>
      <c r="C44" s="77">
        <f>B45*E36</f>
        <v>22500</v>
      </c>
      <c r="D44" s="25" t="s">
        <v>149</v>
      </c>
      <c r="E44" s="2">
        <f>B44+C44</f>
        <v>422500</v>
      </c>
      <c r="F44" s="25" t="s">
        <v>152</v>
      </c>
      <c r="H44" s="31" t="s">
        <v>92</v>
      </c>
      <c r="I44" s="63">
        <f>SUM(I42:I43)</f>
        <v>422500</v>
      </c>
      <c r="J44" s="30"/>
      <c r="K44" s="74">
        <f>SUM(K42:K43)</f>
        <v>2045</v>
      </c>
      <c r="L44" s="101" t="s">
        <v>170</v>
      </c>
    </row>
    <row r="45" spans="1:12" x14ac:dyDescent="0.25">
      <c r="A45" s="31" t="s">
        <v>86</v>
      </c>
      <c r="B45" s="1">
        <v>50000</v>
      </c>
      <c r="C45" s="15"/>
      <c r="E45" s="2"/>
      <c r="H45" s="61"/>
      <c r="I45" s="61"/>
      <c r="J45" s="30"/>
      <c r="K45" s="30"/>
      <c r="L45" s="30"/>
    </row>
    <row r="46" spans="1:12" x14ac:dyDescent="0.25">
      <c r="B46" s="6">
        <f>SUM(B43:B45)</f>
        <v>950000</v>
      </c>
      <c r="C46" s="6">
        <f>SUM(C43:C45)</f>
        <v>50000</v>
      </c>
      <c r="D46" s="25" t="s">
        <v>150</v>
      </c>
      <c r="E46" s="6">
        <f>SUM(E43:E45)</f>
        <v>950000</v>
      </c>
      <c r="F46" s="25" t="s">
        <v>153</v>
      </c>
      <c r="H46" s="5" t="s">
        <v>93</v>
      </c>
      <c r="I46" s="5"/>
      <c r="K46" s="78">
        <f>K44/I44</f>
        <v>4.8402366863905325E-3</v>
      </c>
      <c r="L46" s="103" t="s">
        <v>171</v>
      </c>
    </row>
    <row r="47" spans="1:12" x14ac:dyDescent="0.25">
      <c r="L47" s="30"/>
    </row>
    <row r="51" spans="1:9" x14ac:dyDescent="0.25">
      <c r="A51" s="31" t="s">
        <v>88</v>
      </c>
      <c r="B51" s="30"/>
    </row>
    <row r="52" spans="1:9" x14ac:dyDescent="0.25">
      <c r="A52" s="30"/>
      <c r="B52" s="30"/>
      <c r="H52" s="65"/>
    </row>
    <row r="53" spans="1:9" x14ac:dyDescent="0.25">
      <c r="A53" s="30" t="s">
        <v>0</v>
      </c>
      <c r="B53" s="59">
        <f>E43</f>
        <v>527500</v>
      </c>
      <c r="H53" s="65"/>
    </row>
    <row r="54" spans="1:9" x14ac:dyDescent="0.25">
      <c r="A54" s="30" t="s">
        <v>87</v>
      </c>
      <c r="B54" s="59">
        <f>E44</f>
        <v>422500</v>
      </c>
      <c r="H54" s="53"/>
    </row>
    <row r="55" spans="1:9" x14ac:dyDescent="0.25">
      <c r="H55" s="65"/>
    </row>
    <row r="56" spans="1:9" x14ac:dyDescent="0.25">
      <c r="H56" s="50"/>
      <c r="I56" s="66"/>
    </row>
    <row r="57" spans="1:9" x14ac:dyDescent="0.25">
      <c r="A57" s="31" t="s">
        <v>160</v>
      </c>
      <c r="B57" s="30"/>
      <c r="H57" s="50"/>
      <c r="I57" s="66"/>
    </row>
    <row r="58" spans="1:9" x14ac:dyDescent="0.25">
      <c r="A58" s="11"/>
      <c r="E58" s="19"/>
      <c r="F58" s="80" t="s">
        <v>157</v>
      </c>
      <c r="G58" s="21"/>
      <c r="H58" s="80" t="s">
        <v>94</v>
      </c>
    </row>
    <row r="59" spans="1:9" x14ac:dyDescent="0.25">
      <c r="B59" s="16" t="s">
        <v>17</v>
      </c>
      <c r="C59" s="16" t="s">
        <v>84</v>
      </c>
      <c r="D59" s="27"/>
      <c r="E59" s="20" t="s">
        <v>9</v>
      </c>
      <c r="F59" s="22" t="s">
        <v>158</v>
      </c>
      <c r="H59" s="68" t="s">
        <v>35</v>
      </c>
    </row>
    <row r="60" spans="1:9" x14ac:dyDescent="0.25">
      <c r="A60" s="30" t="s">
        <v>0</v>
      </c>
      <c r="B60" s="1">
        <v>500000</v>
      </c>
      <c r="C60" s="1">
        <v>580000</v>
      </c>
      <c r="D60" s="64"/>
      <c r="E60" s="81">
        <v>0.55000000000000004</v>
      </c>
      <c r="F60" s="1">
        <f>E60*C62</f>
        <v>29700.000000000004</v>
      </c>
      <c r="G60" s="25" t="s">
        <v>161</v>
      </c>
      <c r="H60" s="48">
        <f>C60+F60</f>
        <v>609700</v>
      </c>
      <c r="I60" s="25" t="s">
        <v>155</v>
      </c>
    </row>
    <row r="61" spans="1:9" x14ac:dyDescent="0.25">
      <c r="A61" s="30" t="s">
        <v>14</v>
      </c>
      <c r="B61" s="1">
        <v>400000</v>
      </c>
      <c r="C61" s="1">
        <v>390000</v>
      </c>
      <c r="D61" s="64"/>
      <c r="E61" s="82">
        <v>0.45</v>
      </c>
      <c r="F61" s="1">
        <f>E61*C62</f>
        <v>24300</v>
      </c>
      <c r="G61" s="25" t="s">
        <v>162</v>
      </c>
      <c r="H61" s="9">
        <f>C61+F61</f>
        <v>414300</v>
      </c>
      <c r="I61" s="25" t="s">
        <v>156</v>
      </c>
    </row>
    <row r="62" spans="1:9" x14ac:dyDescent="0.25">
      <c r="A62" s="30" t="s">
        <v>2</v>
      </c>
      <c r="B62" s="1">
        <v>50000</v>
      </c>
      <c r="C62" s="1">
        <v>54000</v>
      </c>
      <c r="D62" s="64"/>
      <c r="H62" s="14"/>
    </row>
    <row r="63" spans="1:9" x14ac:dyDescent="0.25">
      <c r="A63" s="31" t="s">
        <v>12</v>
      </c>
      <c r="B63" s="6">
        <f>SUM(B60:B62)</f>
        <v>950000</v>
      </c>
      <c r="C63" s="6">
        <f>SUM(C60:C62)</f>
        <v>1024000</v>
      </c>
      <c r="D63" s="64"/>
      <c r="E63" s="83">
        <f>SUM(E60:E62)</f>
        <v>1</v>
      </c>
      <c r="F63" s="6">
        <f>SUM(F60:F62)</f>
        <v>54000</v>
      </c>
      <c r="G63" s="25" t="s">
        <v>163</v>
      </c>
      <c r="H63" s="6">
        <f>SUM(H60:H62)</f>
        <v>1024000</v>
      </c>
      <c r="I63" s="66" t="s">
        <v>164</v>
      </c>
    </row>
    <row r="64" spans="1:9" x14ac:dyDescent="0.25">
      <c r="A64" s="31"/>
      <c r="B64" s="9"/>
      <c r="C64" s="9"/>
      <c r="D64" s="67"/>
      <c r="E64" s="64"/>
      <c r="F64" s="50"/>
      <c r="G64" s="66"/>
      <c r="H64" s="50"/>
      <c r="I64" s="66"/>
    </row>
    <row r="65" spans="1:7" x14ac:dyDescent="0.25">
      <c r="A65" s="31"/>
      <c r="B65" s="9"/>
      <c r="C65" s="9"/>
      <c r="D65" s="67"/>
      <c r="E65" s="64"/>
      <c r="F65" s="50"/>
      <c r="G65" s="66"/>
    </row>
  </sheetData>
  <printOptions headings="1"/>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AD658-3621-4079-8065-AB2118737BFC}">
  <dimension ref="A1:I75"/>
  <sheetViews>
    <sheetView topLeftCell="A61" zoomScaleNormal="100" workbookViewId="0">
      <selection activeCell="D14" sqref="D14"/>
    </sheetView>
  </sheetViews>
  <sheetFormatPr defaultRowHeight="15" x14ac:dyDescent="0.25"/>
  <cols>
    <col min="1" max="1" width="25.85546875" customWidth="1"/>
    <col min="2" max="2" width="17.85546875" customWidth="1"/>
    <col min="3" max="3" width="18.42578125" customWidth="1"/>
    <col min="4" max="4" width="15.140625" bestFit="1" customWidth="1"/>
    <col min="5" max="5" width="18.28515625" customWidth="1"/>
    <col min="6" max="6" width="17" customWidth="1"/>
    <col min="7" max="7" width="15.85546875" customWidth="1"/>
    <col min="8" max="8" width="13.28515625" customWidth="1"/>
    <col min="9" max="9" width="10.140625" bestFit="1" customWidth="1"/>
    <col min="10" max="10" width="11.7109375" customWidth="1"/>
    <col min="13" max="13" width="8.42578125" customWidth="1"/>
    <col min="14" max="14" width="13.5703125" customWidth="1"/>
  </cols>
  <sheetData>
    <row r="1" spans="1:7" x14ac:dyDescent="0.25">
      <c r="B1" s="86" t="s">
        <v>62</v>
      </c>
      <c r="C1" s="86"/>
      <c r="D1" s="21"/>
      <c r="E1" s="86" t="s">
        <v>173</v>
      </c>
      <c r="F1" s="21"/>
      <c r="G1" s="27"/>
    </row>
    <row r="2" spans="1:7" x14ac:dyDescent="0.25">
      <c r="B2" s="16" t="s">
        <v>85</v>
      </c>
      <c r="C2" s="16" t="s">
        <v>3</v>
      </c>
      <c r="D2" s="21"/>
      <c r="E2" s="16" t="s">
        <v>9</v>
      </c>
      <c r="F2" s="21"/>
      <c r="G2" s="27"/>
    </row>
    <row r="3" spans="1:7" x14ac:dyDescent="0.25">
      <c r="A3" s="30" t="s">
        <v>0</v>
      </c>
      <c r="B3" s="1">
        <v>500000</v>
      </c>
      <c r="C3" s="5">
        <v>0.02</v>
      </c>
      <c r="D3" s="57"/>
      <c r="E3" s="4">
        <v>0.02</v>
      </c>
      <c r="F3" s="26"/>
      <c r="G3" s="64"/>
    </row>
    <row r="4" spans="1:7" x14ac:dyDescent="0.25">
      <c r="A4" s="30" t="s">
        <v>14</v>
      </c>
      <c r="B4" s="1">
        <v>400000</v>
      </c>
      <c r="C4" s="5">
        <v>5.0000000000000001E-3</v>
      </c>
      <c r="D4" s="57"/>
      <c r="E4" s="4">
        <v>0.05</v>
      </c>
      <c r="F4" s="26"/>
      <c r="G4" s="64"/>
    </row>
    <row r="5" spans="1:7" x14ac:dyDescent="0.25">
      <c r="A5" s="30" t="s">
        <v>2</v>
      </c>
      <c r="B5" s="1">
        <v>50000</v>
      </c>
      <c r="C5" s="5">
        <v>2E-3</v>
      </c>
      <c r="D5" s="57"/>
      <c r="E5" s="1"/>
      <c r="F5" s="26"/>
      <c r="G5" s="27"/>
    </row>
    <row r="6" spans="1:7" x14ac:dyDescent="0.25">
      <c r="A6" s="31" t="s">
        <v>12</v>
      </c>
      <c r="B6" s="6">
        <f>SUM(B3:B5)</f>
        <v>950000</v>
      </c>
      <c r="C6" s="23">
        <v>1.35E-2</v>
      </c>
      <c r="D6" s="58"/>
      <c r="E6" s="45">
        <f>SUM(E3:E5)</f>
        <v>7.0000000000000007E-2</v>
      </c>
      <c r="F6" s="26"/>
      <c r="G6" s="64"/>
    </row>
    <row r="7" spans="1:7" x14ac:dyDescent="0.25">
      <c r="A7" s="31"/>
      <c r="B7" s="1"/>
      <c r="D7" s="27"/>
      <c r="F7" s="27"/>
      <c r="G7" s="27"/>
    </row>
    <row r="8" spans="1:7" x14ac:dyDescent="0.25">
      <c r="A8" s="31"/>
      <c r="B8" s="49"/>
      <c r="D8" s="27"/>
    </row>
    <row r="9" spans="1:7" x14ac:dyDescent="0.25">
      <c r="A9" s="30"/>
      <c r="B9" s="86" t="s">
        <v>62</v>
      </c>
      <c r="C9" s="21" t="s">
        <v>17</v>
      </c>
      <c r="D9" s="27"/>
      <c r="E9" s="21"/>
    </row>
    <row r="10" spans="1:7" x14ac:dyDescent="0.25">
      <c r="A10" s="30"/>
      <c r="B10" s="16" t="s">
        <v>85</v>
      </c>
      <c r="C10" s="22" t="s">
        <v>35</v>
      </c>
      <c r="E10" s="16" t="s">
        <v>8</v>
      </c>
    </row>
    <row r="11" spans="1:7" x14ac:dyDescent="0.25">
      <c r="A11" s="30" t="s">
        <v>0</v>
      </c>
      <c r="B11" s="1">
        <v>500000</v>
      </c>
      <c r="C11" s="76">
        <f>B11/(1-E3)</f>
        <v>510204.08163265308</v>
      </c>
      <c r="D11" s="25" t="s">
        <v>174</v>
      </c>
      <c r="E11" s="50">
        <f>C11-B11</f>
        <v>10204.081632653077</v>
      </c>
      <c r="F11" s="25" t="s">
        <v>194</v>
      </c>
    </row>
    <row r="12" spans="1:7" x14ac:dyDescent="0.25">
      <c r="A12" s="30" t="s">
        <v>14</v>
      </c>
      <c r="B12" s="1">
        <v>400000</v>
      </c>
      <c r="C12" s="76">
        <f>B12/(1-E4)</f>
        <v>421052.63157894736</v>
      </c>
      <c r="D12" s="25" t="s">
        <v>175</v>
      </c>
      <c r="E12" s="50">
        <f>C12-B12</f>
        <v>21052.631578947359</v>
      </c>
      <c r="F12" s="25" t="s">
        <v>195</v>
      </c>
    </row>
    <row r="13" spans="1:7" x14ac:dyDescent="0.25">
      <c r="A13" s="31" t="s">
        <v>86</v>
      </c>
      <c r="B13" s="6">
        <f>SUM(B11:B12)</f>
        <v>900000</v>
      </c>
      <c r="C13" s="6">
        <f>SUM(C11:C12)</f>
        <v>931256.71321160044</v>
      </c>
      <c r="D13" s="25" t="s">
        <v>49</v>
      </c>
      <c r="E13" s="6">
        <f>SUM(E11:E12)</f>
        <v>31256.713211600436</v>
      </c>
      <c r="F13" s="25" t="s">
        <v>50</v>
      </c>
    </row>
    <row r="14" spans="1:7" x14ac:dyDescent="0.25">
      <c r="E14" s="27"/>
    </row>
    <row r="16" spans="1:7" x14ac:dyDescent="0.25">
      <c r="A16" s="30"/>
      <c r="B16" s="9"/>
    </row>
    <row r="17" spans="1:9" x14ac:dyDescent="0.25">
      <c r="A17" s="30"/>
      <c r="B17" s="86" t="s">
        <v>60</v>
      </c>
      <c r="C17" s="21"/>
      <c r="D17" s="86" t="s">
        <v>31</v>
      </c>
      <c r="E17" s="86" t="s">
        <v>34</v>
      </c>
    </row>
    <row r="18" spans="1:9" x14ac:dyDescent="0.25">
      <c r="A18" s="30"/>
      <c r="B18" s="16" t="s">
        <v>61</v>
      </c>
      <c r="C18" s="21"/>
      <c r="D18" s="16" t="s">
        <v>30</v>
      </c>
      <c r="E18" s="16" t="s">
        <v>32</v>
      </c>
    </row>
    <row r="19" spans="1:9" x14ac:dyDescent="0.25">
      <c r="A19" s="30" t="s">
        <v>0</v>
      </c>
      <c r="B19" s="13">
        <f>B11/C11</f>
        <v>0.98</v>
      </c>
      <c r="C19" s="25" t="s">
        <v>229</v>
      </c>
      <c r="D19" s="10">
        <f>C3</f>
        <v>0.02</v>
      </c>
      <c r="E19" s="5">
        <f>B19*D19</f>
        <v>1.9599999999999999E-2</v>
      </c>
      <c r="F19" s="25" t="s">
        <v>71</v>
      </c>
    </row>
    <row r="20" spans="1:9" x14ac:dyDescent="0.25">
      <c r="A20" s="30" t="s">
        <v>2</v>
      </c>
      <c r="B20" s="13">
        <f>E11/C11</f>
        <v>2.0000000000000028E-2</v>
      </c>
      <c r="C20" s="25" t="s">
        <v>230</v>
      </c>
      <c r="D20" s="10">
        <f>C5</f>
        <v>2E-3</v>
      </c>
      <c r="E20" s="5">
        <f>B20*D20</f>
        <v>4.0000000000000057E-5</v>
      </c>
      <c r="F20" s="25" t="s">
        <v>72</v>
      </c>
    </row>
    <row r="21" spans="1:9" x14ac:dyDescent="0.25">
      <c r="A21" s="31" t="s">
        <v>4</v>
      </c>
      <c r="B21" s="34">
        <f>SUM(B19:B20)</f>
        <v>1</v>
      </c>
      <c r="C21" s="28" t="s">
        <v>70</v>
      </c>
      <c r="D21" s="24"/>
      <c r="E21" s="75">
        <f>SUM(E19:E20)</f>
        <v>1.9639999999999998E-2</v>
      </c>
      <c r="F21" s="28" t="s">
        <v>73</v>
      </c>
      <c r="H21" s="5"/>
      <c r="I21" s="5"/>
    </row>
    <row r="22" spans="1:9" x14ac:dyDescent="0.25">
      <c r="A22" s="30"/>
      <c r="C22" s="27"/>
      <c r="H22" s="5"/>
      <c r="I22" s="5"/>
    </row>
    <row r="23" spans="1:9" x14ac:dyDescent="0.25">
      <c r="A23" s="30"/>
      <c r="B23" s="86" t="s">
        <v>60</v>
      </c>
      <c r="C23" s="33"/>
      <c r="D23" s="86" t="s">
        <v>31</v>
      </c>
      <c r="E23" s="86" t="s">
        <v>34</v>
      </c>
      <c r="H23" s="5"/>
      <c r="I23" s="5"/>
    </row>
    <row r="24" spans="1:9" x14ac:dyDescent="0.25">
      <c r="A24" s="30"/>
      <c r="B24" s="16" t="s">
        <v>61</v>
      </c>
      <c r="C24" s="21"/>
      <c r="D24" s="16" t="s">
        <v>32</v>
      </c>
      <c r="E24" s="16" t="s">
        <v>32</v>
      </c>
      <c r="H24" s="5"/>
      <c r="I24" s="5"/>
    </row>
    <row r="25" spans="1:9" x14ac:dyDescent="0.25">
      <c r="A25" s="30" t="s">
        <v>14</v>
      </c>
      <c r="B25" s="13">
        <f>B12/C12</f>
        <v>0.95000000000000007</v>
      </c>
      <c r="C25" s="25" t="s">
        <v>231</v>
      </c>
      <c r="D25" s="10">
        <f>C4</f>
        <v>5.0000000000000001E-3</v>
      </c>
      <c r="E25" s="5">
        <f>B25*D25</f>
        <v>4.7500000000000007E-3</v>
      </c>
      <c r="F25" s="25" t="s">
        <v>77</v>
      </c>
      <c r="H25" s="5"/>
      <c r="I25" s="5"/>
    </row>
    <row r="26" spans="1:9" x14ac:dyDescent="0.25">
      <c r="A26" s="30" t="s">
        <v>2</v>
      </c>
      <c r="B26" s="13">
        <f>E12/C12</f>
        <v>4.9999999999999982E-2</v>
      </c>
      <c r="C26" s="25" t="s">
        <v>232</v>
      </c>
      <c r="D26" s="10">
        <f>C5</f>
        <v>2E-3</v>
      </c>
      <c r="E26" s="5">
        <f>B26*D26</f>
        <v>9.9999999999999964E-5</v>
      </c>
      <c r="F26" s="25" t="s">
        <v>78</v>
      </c>
      <c r="H26" s="5"/>
      <c r="I26" s="5"/>
    </row>
    <row r="27" spans="1:9" x14ac:dyDescent="0.25">
      <c r="A27" s="31" t="s">
        <v>16</v>
      </c>
      <c r="B27" s="34">
        <f>SUM(B25:B26)</f>
        <v>1</v>
      </c>
      <c r="C27" s="28" t="s">
        <v>76</v>
      </c>
      <c r="D27" s="24"/>
      <c r="E27" s="29">
        <f>SUM(E25:E26)</f>
        <v>4.850000000000001E-3</v>
      </c>
      <c r="F27" s="28" t="s">
        <v>79</v>
      </c>
      <c r="H27" s="5"/>
      <c r="I27" s="5"/>
    </row>
    <row r="28" spans="1:9" x14ac:dyDescent="0.25">
      <c r="C28" s="27"/>
      <c r="D28" s="5"/>
      <c r="H28" s="5"/>
      <c r="I28" s="5"/>
    </row>
    <row r="29" spans="1:9" x14ac:dyDescent="0.25">
      <c r="B29" s="1"/>
      <c r="D29" s="27"/>
      <c r="E29" s="5"/>
      <c r="F29" s="10"/>
      <c r="G29" s="30"/>
      <c r="H29" s="5"/>
      <c r="I29" s="5"/>
    </row>
    <row r="30" spans="1:9" x14ac:dyDescent="0.25">
      <c r="A30" s="11" t="s">
        <v>109</v>
      </c>
      <c r="B30" s="2"/>
      <c r="D30" s="26"/>
      <c r="E30" s="5"/>
    </row>
    <row r="31" spans="1:9" x14ac:dyDescent="0.25">
      <c r="A31" s="11"/>
      <c r="H31" s="31"/>
    </row>
    <row r="33" spans="1:9" x14ac:dyDescent="0.25">
      <c r="B33" s="70"/>
      <c r="C33" s="41" t="s">
        <v>31</v>
      </c>
      <c r="D33" s="41" t="s">
        <v>110</v>
      </c>
      <c r="E33" s="54"/>
    </row>
    <row r="34" spans="1:9" x14ac:dyDescent="0.25">
      <c r="A34" s="30"/>
      <c r="B34" s="71" t="s">
        <v>112</v>
      </c>
      <c r="C34" s="71" t="s">
        <v>32</v>
      </c>
      <c r="D34" s="71" t="s">
        <v>111</v>
      </c>
      <c r="E34" s="54"/>
    </row>
    <row r="35" spans="1:9" x14ac:dyDescent="0.25">
      <c r="A35" s="30" t="s">
        <v>0</v>
      </c>
      <c r="B35" s="59">
        <f>B11</f>
        <v>500000</v>
      </c>
      <c r="C35" s="60">
        <f>C3</f>
        <v>0.02</v>
      </c>
      <c r="D35" s="72">
        <f>B35*C35</f>
        <v>10000</v>
      </c>
      <c r="E35" s="101" t="s">
        <v>252</v>
      </c>
      <c r="F35" s="30"/>
      <c r="G35" s="30"/>
      <c r="H35" s="30"/>
      <c r="I35" s="30"/>
    </row>
    <row r="36" spans="1:9" x14ac:dyDescent="0.25">
      <c r="A36" s="30" t="s">
        <v>90</v>
      </c>
      <c r="B36" s="62">
        <f>E11</f>
        <v>10204.081632653077</v>
      </c>
      <c r="C36" s="60">
        <f>C5</f>
        <v>2E-3</v>
      </c>
      <c r="D36" s="73">
        <f>B36*C36</f>
        <v>20.408163265306154</v>
      </c>
      <c r="E36" s="101" t="s">
        <v>253</v>
      </c>
      <c r="F36" s="30"/>
      <c r="G36" s="30"/>
      <c r="H36" s="30"/>
      <c r="I36" s="30"/>
    </row>
    <row r="37" spans="1:9" x14ac:dyDescent="0.25">
      <c r="A37" s="31" t="s">
        <v>4</v>
      </c>
      <c r="B37" s="63">
        <f>SUM(B35:B36)</f>
        <v>510204.08163265308</v>
      </c>
      <c r="C37" s="30"/>
      <c r="D37" s="74">
        <f>SUM(D35:D36)</f>
        <v>10020.408163265307</v>
      </c>
      <c r="E37" s="101" t="s">
        <v>254</v>
      </c>
      <c r="F37" s="30"/>
      <c r="G37" s="30"/>
      <c r="H37" s="30"/>
      <c r="I37" s="30"/>
    </row>
    <row r="38" spans="1:9" x14ac:dyDescent="0.25">
      <c r="A38" s="61"/>
      <c r="B38" s="61"/>
      <c r="C38" s="30"/>
      <c r="D38" s="30"/>
      <c r="E38" s="54"/>
      <c r="F38" s="30"/>
      <c r="G38" s="30"/>
      <c r="H38" s="30"/>
      <c r="I38" s="30"/>
    </row>
    <row r="39" spans="1:9" x14ac:dyDescent="0.25">
      <c r="A39" s="5" t="s">
        <v>91</v>
      </c>
      <c r="B39" s="5"/>
      <c r="D39" s="79">
        <f>D37/B37</f>
        <v>1.9640000000000001E-2</v>
      </c>
      <c r="E39" s="110" t="s">
        <v>255</v>
      </c>
      <c r="F39" s="30"/>
      <c r="G39" s="30"/>
      <c r="H39" s="30"/>
      <c r="I39" s="30"/>
    </row>
    <row r="40" spans="1:9" x14ac:dyDescent="0.25">
      <c r="A40" s="5"/>
      <c r="B40" s="70"/>
      <c r="C40" s="41" t="s">
        <v>31</v>
      </c>
      <c r="D40" s="41" t="s">
        <v>110</v>
      </c>
      <c r="E40" s="85"/>
      <c r="F40" s="30"/>
      <c r="G40" s="30"/>
      <c r="H40" s="30"/>
      <c r="I40" s="30"/>
    </row>
    <row r="41" spans="1:9" x14ac:dyDescent="0.25">
      <c r="A41" s="30"/>
      <c r="B41" s="71" t="s">
        <v>112</v>
      </c>
      <c r="C41" s="71" t="s">
        <v>32</v>
      </c>
      <c r="D41" s="71" t="s">
        <v>111</v>
      </c>
      <c r="E41" s="85"/>
      <c r="F41" s="30"/>
      <c r="G41" s="30"/>
      <c r="H41" s="30"/>
      <c r="I41" s="30"/>
    </row>
    <row r="42" spans="1:9" x14ac:dyDescent="0.25">
      <c r="A42" s="30" t="s">
        <v>87</v>
      </c>
      <c r="B42" s="59">
        <f>B12</f>
        <v>400000</v>
      </c>
      <c r="C42" s="60">
        <f>C4</f>
        <v>5.0000000000000001E-3</v>
      </c>
      <c r="D42" s="72">
        <f>B42*C42</f>
        <v>2000</v>
      </c>
      <c r="E42" s="101" t="s">
        <v>256</v>
      </c>
      <c r="F42" s="30"/>
      <c r="G42" s="30"/>
      <c r="H42" s="30"/>
      <c r="I42" s="30"/>
    </row>
    <row r="43" spans="1:9" x14ac:dyDescent="0.25">
      <c r="A43" s="30" t="s">
        <v>90</v>
      </c>
      <c r="B43" s="62">
        <f>E12</f>
        <v>21052.631578947359</v>
      </c>
      <c r="C43" s="60">
        <f>C5</f>
        <v>2E-3</v>
      </c>
      <c r="D43" s="73">
        <f>B43*C43</f>
        <v>42.105263157894719</v>
      </c>
      <c r="E43" s="101" t="s">
        <v>257</v>
      </c>
      <c r="F43" s="30"/>
      <c r="G43" s="30"/>
      <c r="H43" s="30"/>
      <c r="I43" s="30"/>
    </row>
    <row r="44" spans="1:9" x14ac:dyDescent="0.25">
      <c r="A44" s="31" t="s">
        <v>92</v>
      </c>
      <c r="B44" s="63">
        <f>SUM(B42:B43)</f>
        <v>421052.63157894736</v>
      </c>
      <c r="C44" s="30"/>
      <c r="D44" s="74">
        <f>SUM(D42:D43)</f>
        <v>2042.1052631578948</v>
      </c>
      <c r="E44" s="101" t="s">
        <v>258</v>
      </c>
      <c r="F44" s="30"/>
      <c r="G44" s="30"/>
      <c r="H44" s="30"/>
      <c r="I44" s="30"/>
    </row>
    <row r="45" spans="1:9" x14ac:dyDescent="0.25">
      <c r="A45" s="61"/>
      <c r="B45" s="61"/>
      <c r="C45" s="30"/>
      <c r="D45" s="30"/>
      <c r="E45" s="54"/>
      <c r="F45" s="30"/>
      <c r="G45" s="30"/>
      <c r="H45" s="30"/>
      <c r="I45" s="30"/>
    </row>
    <row r="46" spans="1:9" x14ac:dyDescent="0.25">
      <c r="A46" s="5" t="s">
        <v>93</v>
      </c>
      <c r="B46" s="5"/>
      <c r="D46" s="78">
        <f>D44/B44</f>
        <v>4.8500000000000001E-3</v>
      </c>
      <c r="E46" s="110" t="s">
        <v>259</v>
      </c>
      <c r="F46" s="30"/>
      <c r="G46" s="30"/>
      <c r="H46" s="30"/>
      <c r="I46" s="30"/>
    </row>
    <row r="47" spans="1:9" x14ac:dyDescent="0.25">
      <c r="F47" s="27"/>
    </row>
    <row r="49" spans="1:8" x14ac:dyDescent="0.25">
      <c r="A49" s="31" t="s">
        <v>88</v>
      </c>
      <c r="B49" s="30"/>
    </row>
    <row r="50" spans="1:8" x14ac:dyDescent="0.25">
      <c r="A50" s="30"/>
      <c r="B50" s="30"/>
    </row>
    <row r="51" spans="1:8" x14ac:dyDescent="0.25">
      <c r="A51" s="30" t="s">
        <v>0</v>
      </c>
      <c r="B51" s="59">
        <f>C11</f>
        <v>510204.08163265308</v>
      </c>
    </row>
    <row r="52" spans="1:8" x14ac:dyDescent="0.25">
      <c r="A52" s="30" t="s">
        <v>87</v>
      </c>
      <c r="B52" s="59">
        <f>C12</f>
        <v>421052.63157894736</v>
      </c>
    </row>
    <row r="55" spans="1:8" x14ac:dyDescent="0.25">
      <c r="A55" s="31" t="s">
        <v>240</v>
      </c>
      <c r="B55" s="30"/>
    </row>
    <row r="56" spans="1:8" x14ac:dyDescent="0.25">
      <c r="A56" s="11"/>
      <c r="E56" s="21"/>
      <c r="G56" s="88"/>
    </row>
    <row r="57" spans="1:8" x14ac:dyDescent="0.25">
      <c r="B57" s="16" t="s">
        <v>17</v>
      </c>
      <c r="C57" s="16" t="s">
        <v>84</v>
      </c>
      <c r="D57" s="27"/>
      <c r="G57" s="88"/>
    </row>
    <row r="58" spans="1:8" x14ac:dyDescent="0.25">
      <c r="A58" s="30" t="s">
        <v>0</v>
      </c>
      <c r="B58" s="1">
        <v>500000</v>
      </c>
      <c r="C58" s="1">
        <v>580000</v>
      </c>
      <c r="D58" s="64"/>
      <c r="E58" s="25"/>
      <c r="G58" s="9"/>
    </row>
    <row r="59" spans="1:8" x14ac:dyDescent="0.25">
      <c r="A59" s="30" t="s">
        <v>14</v>
      </c>
      <c r="B59" s="1">
        <v>400000</v>
      </c>
      <c r="C59" s="1">
        <v>390000</v>
      </c>
      <c r="D59" s="64"/>
      <c r="E59" s="25"/>
      <c r="G59" s="9"/>
    </row>
    <row r="60" spans="1:8" x14ac:dyDescent="0.25">
      <c r="A60" s="31" t="s">
        <v>12</v>
      </c>
      <c r="B60" s="6">
        <f>SUM(B58:B59)</f>
        <v>900000</v>
      </c>
      <c r="C60" s="6">
        <f>SUM(C58:C59)</f>
        <v>970000</v>
      </c>
      <c r="D60" s="64"/>
      <c r="E60" s="25"/>
      <c r="G60" s="27"/>
    </row>
    <row r="61" spans="1:8" x14ac:dyDescent="0.25">
      <c r="A61" s="31"/>
      <c r="B61" s="9"/>
      <c r="C61" s="9"/>
      <c r="D61" s="67"/>
      <c r="E61" s="64"/>
      <c r="F61" s="50"/>
      <c r="G61" s="66"/>
      <c r="H61" s="27"/>
    </row>
    <row r="62" spans="1:8" x14ac:dyDescent="0.25">
      <c r="A62" s="31"/>
      <c r="B62" s="86" t="s">
        <v>177</v>
      </c>
      <c r="C62" s="87" t="s">
        <v>177</v>
      </c>
      <c r="D62" s="67"/>
      <c r="E62" s="21" t="s">
        <v>84</v>
      </c>
      <c r="F62" s="50"/>
      <c r="G62" s="66"/>
      <c r="H62" s="27"/>
    </row>
    <row r="63" spans="1:8" x14ac:dyDescent="0.25">
      <c r="A63" s="31"/>
      <c r="B63" s="44" t="s">
        <v>62</v>
      </c>
      <c r="C63" s="87" t="s">
        <v>159</v>
      </c>
      <c r="D63" s="67"/>
      <c r="E63" s="22" t="s">
        <v>35</v>
      </c>
      <c r="F63" s="50"/>
      <c r="G63" s="66"/>
    </row>
    <row r="64" spans="1:8" x14ac:dyDescent="0.25">
      <c r="A64" s="30" t="s">
        <v>0</v>
      </c>
      <c r="B64" s="48">
        <f>E11</f>
        <v>10204.081632653077</v>
      </c>
      <c r="C64" s="48">
        <f>B64*(1+C5)</f>
        <v>10224.489795918384</v>
      </c>
      <c r="D64" s="97" t="s">
        <v>200</v>
      </c>
      <c r="E64" s="2">
        <f>C58+C64</f>
        <v>590224.48979591834</v>
      </c>
      <c r="F64" s="97" t="s">
        <v>202</v>
      </c>
      <c r="G64" s="66"/>
    </row>
    <row r="65" spans="1:8" x14ac:dyDescent="0.25">
      <c r="A65" s="30" t="s">
        <v>14</v>
      </c>
      <c r="B65" s="15">
        <f>E12</f>
        <v>21052.631578947359</v>
      </c>
      <c r="C65" s="15">
        <f>B65*(1+C5)</f>
        <v>21094.736842105252</v>
      </c>
      <c r="D65" s="97" t="s">
        <v>239</v>
      </c>
      <c r="E65" s="2">
        <f>C59+C65</f>
        <v>411094.73684210528</v>
      </c>
      <c r="F65" s="97" t="s">
        <v>203</v>
      </c>
      <c r="G65" s="66"/>
    </row>
    <row r="66" spans="1:8" x14ac:dyDescent="0.25">
      <c r="A66" s="31" t="s">
        <v>12</v>
      </c>
      <c r="B66" s="9">
        <f>SUM(B64:B65)</f>
        <v>31256.713211600436</v>
      </c>
      <c r="C66" s="9">
        <f>SUM(C64:C65)</f>
        <v>31319.226638023636</v>
      </c>
      <c r="D66" s="97" t="s">
        <v>201</v>
      </c>
      <c r="E66" s="8">
        <f>SUM(E64:E65)</f>
        <v>1001319.2266380236</v>
      </c>
      <c r="F66" s="97" t="s">
        <v>233</v>
      </c>
      <c r="G66" s="66"/>
    </row>
    <row r="67" spans="1:8" x14ac:dyDescent="0.25">
      <c r="A67" s="31"/>
      <c r="B67" s="9"/>
      <c r="C67" s="9"/>
      <c r="D67" s="97"/>
      <c r="E67" s="64"/>
      <c r="F67" s="50"/>
      <c r="G67" s="66"/>
    </row>
    <row r="68" spans="1:8" x14ac:dyDescent="0.25">
      <c r="A68" s="31"/>
      <c r="B68" s="9"/>
      <c r="C68" s="9"/>
      <c r="D68" s="67"/>
      <c r="E68" s="64"/>
      <c r="F68" s="50"/>
      <c r="G68" s="66"/>
    </row>
    <row r="69" spans="1:8" x14ac:dyDescent="0.25">
      <c r="A69" s="31" t="s">
        <v>241</v>
      </c>
      <c r="B69" s="9"/>
      <c r="C69" s="9"/>
      <c r="D69" s="67"/>
      <c r="E69" s="64"/>
      <c r="F69" s="50"/>
      <c r="G69" s="66"/>
    </row>
    <row r="70" spans="1:8" x14ac:dyDescent="0.25">
      <c r="A70" s="11"/>
      <c r="E70" s="19"/>
      <c r="F70" s="21" t="s">
        <v>84</v>
      </c>
      <c r="G70" s="21"/>
      <c r="H70" s="88"/>
    </row>
    <row r="71" spans="1:8" x14ac:dyDescent="0.25">
      <c r="B71" s="16" t="s">
        <v>17</v>
      </c>
      <c r="C71" s="16" t="s">
        <v>84</v>
      </c>
      <c r="D71" s="27"/>
      <c r="E71" s="20" t="s">
        <v>9</v>
      </c>
      <c r="F71" s="22" t="s">
        <v>35</v>
      </c>
      <c r="H71" s="88"/>
    </row>
    <row r="72" spans="1:8" x14ac:dyDescent="0.25">
      <c r="A72" s="30" t="s">
        <v>0</v>
      </c>
      <c r="B72" s="1">
        <v>500000</v>
      </c>
      <c r="C72" s="1">
        <v>580000</v>
      </c>
      <c r="D72" s="64"/>
      <c r="E72" s="81">
        <v>0.02</v>
      </c>
      <c r="F72" s="1">
        <f>C72/(1-E72)</f>
        <v>591836.73469387752</v>
      </c>
      <c r="G72" s="25" t="s">
        <v>204</v>
      </c>
      <c r="H72" s="9"/>
    </row>
    <row r="73" spans="1:8" x14ac:dyDescent="0.25">
      <c r="A73" s="30" t="s">
        <v>14</v>
      </c>
      <c r="B73" s="1">
        <v>400000</v>
      </c>
      <c r="C73" s="1">
        <v>390000</v>
      </c>
      <c r="D73" s="64"/>
      <c r="E73" s="82">
        <v>0.05</v>
      </c>
      <c r="F73" s="1">
        <f>C73/(1-E73)</f>
        <v>410526.31578947371</v>
      </c>
      <c r="G73" s="25" t="s">
        <v>205</v>
      </c>
      <c r="H73" s="9"/>
    </row>
    <row r="74" spans="1:8" x14ac:dyDescent="0.25">
      <c r="A74" s="31" t="s">
        <v>12</v>
      </c>
      <c r="B74" s="6">
        <f>SUM(B72:B73)</f>
        <v>900000</v>
      </c>
      <c r="C74" s="6">
        <f>SUM(C72:C73)</f>
        <v>970000</v>
      </c>
      <c r="D74" s="64"/>
      <c r="E74" s="83">
        <f>SUM(E72:E73)</f>
        <v>7.0000000000000007E-2</v>
      </c>
      <c r="F74" s="6">
        <f>SUM(F72:F73)</f>
        <v>1002363.0504833512</v>
      </c>
      <c r="G74" s="25" t="s">
        <v>206</v>
      </c>
      <c r="H74" s="27"/>
    </row>
    <row r="75" spans="1:8" x14ac:dyDescent="0.25">
      <c r="A75" s="31"/>
      <c r="B75" s="9"/>
      <c r="C75" s="9"/>
      <c r="D75" s="67"/>
      <c r="E75" s="64"/>
      <c r="F75" s="50"/>
      <c r="G75" s="66"/>
      <c r="H75" s="27"/>
    </row>
  </sheetData>
  <printOptions headings="1"/>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8504-9E8F-424B-85AA-EE5FBD22BBB4}">
  <dimension ref="A1:I94"/>
  <sheetViews>
    <sheetView topLeftCell="A73" zoomScaleNormal="100" workbookViewId="0">
      <selection activeCell="B71" sqref="B71"/>
    </sheetView>
  </sheetViews>
  <sheetFormatPr defaultRowHeight="15" x14ac:dyDescent="0.25"/>
  <cols>
    <col min="1" max="1" width="25.85546875" customWidth="1"/>
    <col min="2" max="2" width="17.85546875" customWidth="1"/>
    <col min="3" max="3" width="18.42578125" customWidth="1"/>
    <col min="4" max="4" width="16.140625" customWidth="1"/>
    <col min="5" max="5" width="18.28515625" customWidth="1"/>
    <col min="6" max="6" width="18.140625" customWidth="1"/>
    <col min="7" max="7" width="15.85546875" customWidth="1"/>
    <col min="8" max="8" width="13.28515625" customWidth="1"/>
    <col min="9" max="9" width="16" customWidth="1"/>
    <col min="10" max="10" width="11.7109375" customWidth="1"/>
    <col min="13" max="13" width="8.42578125" customWidth="1"/>
    <col min="14" max="14" width="13.5703125" customWidth="1"/>
  </cols>
  <sheetData>
    <row r="1" spans="1:7" x14ac:dyDescent="0.25">
      <c r="B1" s="86" t="s">
        <v>62</v>
      </c>
      <c r="C1" s="86"/>
      <c r="D1" s="21"/>
      <c r="E1" s="86" t="s">
        <v>173</v>
      </c>
      <c r="F1" s="21"/>
      <c r="G1" s="27"/>
    </row>
    <row r="2" spans="1:7" x14ac:dyDescent="0.25">
      <c r="B2" s="16" t="s">
        <v>85</v>
      </c>
      <c r="C2" s="16" t="s">
        <v>3</v>
      </c>
      <c r="D2" s="21"/>
      <c r="E2" s="16" t="s">
        <v>242</v>
      </c>
      <c r="F2" s="21"/>
      <c r="G2" s="27"/>
    </row>
    <row r="3" spans="1:7" x14ac:dyDescent="0.25">
      <c r="A3" s="30" t="s">
        <v>0</v>
      </c>
      <c r="B3" s="1">
        <v>500000</v>
      </c>
      <c r="C3" s="5">
        <v>0.02</v>
      </c>
      <c r="D3" s="57"/>
      <c r="E3" s="5">
        <f>E15</f>
        <v>2.1119047619047621E-2</v>
      </c>
      <c r="F3" s="57" t="s">
        <v>190</v>
      </c>
      <c r="G3" s="64"/>
    </row>
    <row r="4" spans="1:7" x14ac:dyDescent="0.25">
      <c r="A4" s="30" t="s">
        <v>14</v>
      </c>
      <c r="B4" s="1">
        <v>400000</v>
      </c>
      <c r="C4" s="5">
        <v>5.0000000000000001E-3</v>
      </c>
      <c r="D4" s="57"/>
      <c r="E4" s="5">
        <f>E23</f>
        <v>4.9094339622641509E-2</v>
      </c>
      <c r="F4" s="57" t="s">
        <v>191</v>
      </c>
      <c r="G4" s="64"/>
    </row>
    <row r="5" spans="1:7" x14ac:dyDescent="0.25">
      <c r="A5" s="30" t="s">
        <v>2</v>
      </c>
      <c r="B5" s="1">
        <v>50000</v>
      </c>
      <c r="C5" s="5">
        <v>2E-3</v>
      </c>
      <c r="D5" s="57"/>
      <c r="E5" s="1"/>
      <c r="F5" s="26"/>
      <c r="G5" s="27"/>
    </row>
    <row r="6" spans="1:7" x14ac:dyDescent="0.25">
      <c r="A6" s="31" t="s">
        <v>12</v>
      </c>
      <c r="B6" s="6">
        <f>SUM(B3:B5)</f>
        <v>950000</v>
      </c>
      <c r="C6" s="23">
        <v>1.35E-2</v>
      </c>
      <c r="D6" s="58"/>
      <c r="E6" s="92">
        <f>SUM(E3:E5)</f>
        <v>7.0213387241689129E-2</v>
      </c>
      <c r="F6" s="57" t="s">
        <v>192</v>
      </c>
      <c r="G6" s="64"/>
    </row>
    <row r="7" spans="1:7" x14ac:dyDescent="0.25">
      <c r="A7" s="31"/>
      <c r="B7" s="1"/>
      <c r="D7" s="27"/>
      <c r="F7" s="27"/>
      <c r="G7" s="27"/>
    </row>
    <row r="8" spans="1:7" x14ac:dyDescent="0.25">
      <c r="A8" s="31"/>
      <c r="B8" s="49"/>
      <c r="D8" s="27"/>
    </row>
    <row r="9" spans="1:7" x14ac:dyDescent="0.25">
      <c r="A9" s="96" t="s">
        <v>188</v>
      </c>
      <c r="B9" s="49"/>
      <c r="D9" s="27"/>
    </row>
    <row r="10" spans="1:7" x14ac:dyDescent="0.25">
      <c r="A10" s="95"/>
      <c r="B10" s="86" t="s">
        <v>62</v>
      </c>
      <c r="C10" s="86" t="s">
        <v>62</v>
      </c>
      <c r="D10" s="27"/>
      <c r="E10" s="86" t="s">
        <v>62</v>
      </c>
    </row>
    <row r="11" spans="1:7" x14ac:dyDescent="0.25">
      <c r="A11" s="95"/>
      <c r="B11" s="16" t="s">
        <v>181</v>
      </c>
      <c r="C11" s="16" t="s">
        <v>182</v>
      </c>
      <c r="D11" s="27"/>
      <c r="E11" s="16" t="s">
        <v>172</v>
      </c>
    </row>
    <row r="12" spans="1:7" x14ac:dyDescent="0.25">
      <c r="A12" s="95" t="s">
        <v>178</v>
      </c>
      <c r="B12" s="89">
        <v>1000000</v>
      </c>
      <c r="C12" s="90">
        <v>18000</v>
      </c>
      <c r="D12" s="27"/>
      <c r="E12" s="94">
        <f t="shared" ref="E12:E14" si="0">C12/B12</f>
        <v>1.7999999999999999E-2</v>
      </c>
      <c r="F12" s="25" t="s">
        <v>187</v>
      </c>
    </row>
    <row r="13" spans="1:7" x14ac:dyDescent="0.25">
      <c r="A13" s="95" t="s">
        <v>179</v>
      </c>
      <c r="B13" s="89">
        <v>700000</v>
      </c>
      <c r="C13" s="90">
        <v>14700.000000000002</v>
      </c>
      <c r="D13" s="27"/>
      <c r="E13" s="26">
        <f t="shared" si="0"/>
        <v>2.1000000000000001E-2</v>
      </c>
      <c r="F13" s="57" t="s">
        <v>186</v>
      </c>
    </row>
    <row r="14" spans="1:7" x14ac:dyDescent="0.25">
      <c r="A14" s="95" t="s">
        <v>180</v>
      </c>
      <c r="B14" s="89">
        <v>2500000</v>
      </c>
      <c r="C14" s="90">
        <v>56000</v>
      </c>
      <c r="D14" s="27"/>
      <c r="E14" s="93">
        <f t="shared" si="0"/>
        <v>2.24E-2</v>
      </c>
      <c r="F14" s="25" t="s">
        <v>185</v>
      </c>
    </row>
    <row r="15" spans="1:7" x14ac:dyDescent="0.25">
      <c r="A15" s="95" t="s">
        <v>183</v>
      </c>
      <c r="B15" s="6">
        <f>SUM(B12:B14)</f>
        <v>4200000</v>
      </c>
      <c r="C15" s="91">
        <f>SUM(C12:C14)</f>
        <v>88700</v>
      </c>
      <c r="D15" s="58"/>
      <c r="E15" s="93">
        <f>C15/B15</f>
        <v>2.1119047619047621E-2</v>
      </c>
      <c r="F15" s="57" t="s">
        <v>184</v>
      </c>
    </row>
    <row r="16" spans="1:7" x14ac:dyDescent="0.25">
      <c r="A16" s="95"/>
      <c r="B16" s="49"/>
      <c r="D16" s="27"/>
      <c r="E16" s="10"/>
      <c r="F16" s="25"/>
      <c r="G16" s="26"/>
    </row>
    <row r="17" spans="1:7" x14ac:dyDescent="0.25">
      <c r="A17" s="96" t="s">
        <v>189</v>
      </c>
      <c r="B17" s="49"/>
      <c r="D17" s="27"/>
    </row>
    <row r="18" spans="1:7" x14ac:dyDescent="0.25">
      <c r="A18" s="95"/>
      <c r="B18" s="86" t="s">
        <v>62</v>
      </c>
      <c r="C18" s="86" t="s">
        <v>62</v>
      </c>
      <c r="D18" s="27"/>
      <c r="E18" s="86" t="s">
        <v>62</v>
      </c>
    </row>
    <row r="19" spans="1:7" x14ac:dyDescent="0.25">
      <c r="A19" s="95"/>
      <c r="B19" s="16" t="s">
        <v>181</v>
      </c>
      <c r="C19" s="16" t="s">
        <v>182</v>
      </c>
      <c r="D19" s="27"/>
      <c r="E19" s="16" t="s">
        <v>172</v>
      </c>
    </row>
    <row r="20" spans="1:7" x14ac:dyDescent="0.25">
      <c r="A20" s="95" t="s">
        <v>178</v>
      </c>
      <c r="B20" s="89">
        <v>3000000</v>
      </c>
      <c r="C20" s="90">
        <v>135000</v>
      </c>
      <c r="D20" s="27"/>
      <c r="E20" s="94">
        <f t="shared" ref="E20:E22" si="1">C20/B20</f>
        <v>4.4999999999999998E-2</v>
      </c>
      <c r="F20" s="25" t="s">
        <v>234</v>
      </c>
    </row>
    <row r="21" spans="1:7" x14ac:dyDescent="0.25">
      <c r="A21" s="95" t="s">
        <v>179</v>
      </c>
      <c r="B21" s="89">
        <v>2600000</v>
      </c>
      <c r="C21" s="90">
        <v>140400</v>
      </c>
      <c r="D21" s="27"/>
      <c r="E21" s="26">
        <f t="shared" si="1"/>
        <v>5.3999999999999999E-2</v>
      </c>
      <c r="F21" s="57" t="s">
        <v>235</v>
      </c>
    </row>
    <row r="22" spans="1:7" x14ac:dyDescent="0.25">
      <c r="A22" s="95" t="s">
        <v>180</v>
      </c>
      <c r="B22" s="89">
        <v>5000000</v>
      </c>
      <c r="C22" s="90">
        <v>245000</v>
      </c>
      <c r="D22" s="27"/>
      <c r="E22" s="93">
        <f t="shared" si="1"/>
        <v>4.9000000000000002E-2</v>
      </c>
      <c r="F22" s="25" t="s">
        <v>236</v>
      </c>
    </row>
    <row r="23" spans="1:7" x14ac:dyDescent="0.25">
      <c r="A23" s="95" t="s">
        <v>183</v>
      </c>
      <c r="B23" s="6">
        <f>SUM(B20:B22)</f>
        <v>10600000</v>
      </c>
      <c r="C23" s="91">
        <f>SUM(C20:C22)</f>
        <v>520400</v>
      </c>
      <c r="D23" s="58"/>
      <c r="E23" s="93">
        <f>C23/B23</f>
        <v>4.9094339622641509E-2</v>
      </c>
      <c r="F23" s="57" t="s">
        <v>237</v>
      </c>
    </row>
    <row r="24" spans="1:7" x14ac:dyDescent="0.25">
      <c r="A24" s="31"/>
      <c r="B24" s="49"/>
      <c r="D24" s="27"/>
      <c r="E24" s="10"/>
      <c r="F24" s="25"/>
      <c r="G24" s="26"/>
    </row>
    <row r="25" spans="1:7" x14ac:dyDescent="0.25">
      <c r="A25" s="31"/>
      <c r="B25" s="49"/>
      <c r="D25" s="27"/>
    </row>
    <row r="26" spans="1:7" x14ac:dyDescent="0.25">
      <c r="A26" s="31"/>
      <c r="B26" s="49"/>
      <c r="D26" s="27"/>
    </row>
    <row r="27" spans="1:7" x14ac:dyDescent="0.25">
      <c r="A27" s="30"/>
      <c r="B27" s="86" t="s">
        <v>62</v>
      </c>
      <c r="C27" s="21" t="s">
        <v>17</v>
      </c>
      <c r="D27" s="27"/>
      <c r="E27" s="21"/>
    </row>
    <row r="28" spans="1:7" x14ac:dyDescent="0.25">
      <c r="A28" s="30"/>
      <c r="B28" s="16" t="s">
        <v>85</v>
      </c>
      <c r="C28" s="22" t="s">
        <v>35</v>
      </c>
      <c r="E28" s="16" t="s">
        <v>8</v>
      </c>
    </row>
    <row r="29" spans="1:7" x14ac:dyDescent="0.25">
      <c r="A29" s="30" t="s">
        <v>0</v>
      </c>
      <c r="B29" s="1">
        <v>500000</v>
      </c>
      <c r="C29" s="76">
        <f>B29/(1-E15)</f>
        <v>510787.34220319608</v>
      </c>
      <c r="D29" s="25" t="s">
        <v>196</v>
      </c>
      <c r="E29" s="50">
        <f>C29-B29</f>
        <v>10787.34220319608</v>
      </c>
      <c r="F29" s="25" t="s">
        <v>207</v>
      </c>
    </row>
    <row r="30" spans="1:7" x14ac:dyDescent="0.25">
      <c r="A30" s="30" t="s">
        <v>14</v>
      </c>
      <c r="B30" s="1">
        <v>400000</v>
      </c>
      <c r="C30" s="76">
        <f>B30/(1-E23)</f>
        <v>420651.61315925239</v>
      </c>
      <c r="D30" s="25" t="s">
        <v>197</v>
      </c>
      <c r="E30" s="50">
        <f>C30-B30</f>
        <v>20651.613159252389</v>
      </c>
      <c r="F30" s="25" t="s">
        <v>208</v>
      </c>
    </row>
    <row r="31" spans="1:7" x14ac:dyDescent="0.25">
      <c r="A31" s="31" t="s">
        <v>86</v>
      </c>
      <c r="B31" s="6">
        <f>SUM(B29:B30)</f>
        <v>900000</v>
      </c>
      <c r="C31" s="6">
        <f>SUM(C29:C30)</f>
        <v>931438.95536244847</v>
      </c>
      <c r="D31" s="25" t="s">
        <v>248</v>
      </c>
      <c r="E31" s="6">
        <f>SUM(E29:E30)</f>
        <v>31438.955362448469</v>
      </c>
      <c r="F31" s="25" t="s">
        <v>193</v>
      </c>
    </row>
    <row r="32" spans="1:7" x14ac:dyDescent="0.25">
      <c r="E32" s="27"/>
      <c r="F32" s="27"/>
    </row>
    <row r="34" spans="1:9" x14ac:dyDescent="0.25">
      <c r="A34" s="30"/>
      <c r="B34" s="9"/>
    </row>
    <row r="35" spans="1:9" x14ac:dyDescent="0.25">
      <c r="A35" s="30"/>
      <c r="B35" s="86" t="s">
        <v>60</v>
      </c>
      <c r="C35" s="21"/>
      <c r="D35" s="86" t="s">
        <v>31</v>
      </c>
      <c r="E35" s="86" t="s">
        <v>34</v>
      </c>
    </row>
    <row r="36" spans="1:9" x14ac:dyDescent="0.25">
      <c r="A36" s="30"/>
      <c r="B36" s="16" t="s">
        <v>61</v>
      </c>
      <c r="C36" s="21"/>
      <c r="D36" s="16" t="s">
        <v>30</v>
      </c>
      <c r="E36" s="16" t="s">
        <v>32</v>
      </c>
    </row>
    <row r="37" spans="1:9" x14ac:dyDescent="0.25">
      <c r="A37" s="30" t="s">
        <v>0</v>
      </c>
      <c r="B37" s="13">
        <f>B29/C29</f>
        <v>0.97888095238095241</v>
      </c>
      <c r="C37" s="25" t="s">
        <v>209</v>
      </c>
      <c r="D37" s="10">
        <f>C3</f>
        <v>0.02</v>
      </c>
      <c r="E37" s="5">
        <f>B37*D37</f>
        <v>1.9577619047619049E-2</v>
      </c>
      <c r="F37" s="25" t="s">
        <v>212</v>
      </c>
    </row>
    <row r="38" spans="1:9" x14ac:dyDescent="0.25">
      <c r="A38" s="30" t="s">
        <v>2</v>
      </c>
      <c r="B38" s="13">
        <f>E29/C29</f>
        <v>2.1119047619047638E-2</v>
      </c>
      <c r="C38" s="25" t="s">
        <v>210</v>
      </c>
      <c r="D38" s="10">
        <f>C5</f>
        <v>2E-3</v>
      </c>
      <c r="E38" s="5">
        <f>B38*D38</f>
        <v>4.2238095238095274E-5</v>
      </c>
      <c r="F38" s="25" t="s">
        <v>213</v>
      </c>
    </row>
    <row r="39" spans="1:9" x14ac:dyDescent="0.25">
      <c r="A39" s="31" t="s">
        <v>4</v>
      </c>
      <c r="B39" s="34">
        <f>SUM(B37:B38)</f>
        <v>1</v>
      </c>
      <c r="C39" s="28" t="s">
        <v>211</v>
      </c>
      <c r="D39" s="24"/>
      <c r="E39" s="75">
        <f>SUM(E37:E38)</f>
        <v>1.9619857142857144E-2</v>
      </c>
      <c r="F39" s="28" t="s">
        <v>214</v>
      </c>
      <c r="H39" s="5"/>
      <c r="I39" s="5"/>
    </row>
    <row r="40" spans="1:9" x14ac:dyDescent="0.25">
      <c r="A40" s="30"/>
      <c r="C40" s="27"/>
      <c r="H40" s="5"/>
      <c r="I40" s="5"/>
    </row>
    <row r="41" spans="1:9" x14ac:dyDescent="0.25">
      <c r="A41" s="30"/>
      <c r="B41" s="86" t="s">
        <v>60</v>
      </c>
      <c r="C41" s="33"/>
      <c r="D41" s="86" t="s">
        <v>31</v>
      </c>
      <c r="E41" s="86" t="s">
        <v>34</v>
      </c>
      <c r="H41" s="5"/>
      <c r="I41" s="5"/>
    </row>
    <row r="42" spans="1:9" x14ac:dyDescent="0.25">
      <c r="A42" s="30"/>
      <c r="B42" s="16" t="s">
        <v>61</v>
      </c>
      <c r="C42" s="21"/>
      <c r="D42" s="16" t="s">
        <v>32</v>
      </c>
      <c r="E42" s="16" t="s">
        <v>32</v>
      </c>
      <c r="H42" s="5"/>
      <c r="I42" s="5"/>
    </row>
    <row r="43" spans="1:9" x14ac:dyDescent="0.25">
      <c r="A43" s="30" t="s">
        <v>14</v>
      </c>
      <c r="B43" s="13">
        <f>B30/C30</f>
        <v>0.95090566037735835</v>
      </c>
      <c r="C43" s="25" t="s">
        <v>215</v>
      </c>
      <c r="D43" s="10">
        <f>C4</f>
        <v>5.0000000000000001E-3</v>
      </c>
      <c r="E43" s="5">
        <f>B43*D43</f>
        <v>4.7545283018867917E-3</v>
      </c>
      <c r="F43" s="25" t="s">
        <v>218</v>
      </c>
      <c r="H43" s="5"/>
      <c r="I43" s="5"/>
    </row>
    <row r="44" spans="1:9" x14ac:dyDescent="0.25">
      <c r="A44" s="30" t="s">
        <v>2</v>
      </c>
      <c r="B44" s="13">
        <f>E30/C30</f>
        <v>4.9094339622641592E-2</v>
      </c>
      <c r="C44" s="25" t="s">
        <v>216</v>
      </c>
      <c r="D44" s="10">
        <f>C5</f>
        <v>2E-3</v>
      </c>
      <c r="E44" s="5">
        <f>B44*D44</f>
        <v>9.8188679245283191E-5</v>
      </c>
      <c r="F44" s="25" t="s">
        <v>219</v>
      </c>
      <c r="H44" s="5"/>
      <c r="I44" s="5"/>
    </row>
    <row r="45" spans="1:9" x14ac:dyDescent="0.25">
      <c r="A45" s="31" t="s">
        <v>16</v>
      </c>
      <c r="B45" s="34">
        <f>SUM(B43:B44)</f>
        <v>1</v>
      </c>
      <c r="C45" s="28" t="s">
        <v>217</v>
      </c>
      <c r="D45" s="24"/>
      <c r="E45" s="29">
        <f>SUM(E43:E44)</f>
        <v>4.8527169811320749E-3</v>
      </c>
      <c r="F45" s="28" t="s">
        <v>220</v>
      </c>
      <c r="H45" s="5"/>
      <c r="I45" s="5"/>
    </row>
    <row r="46" spans="1:9" x14ac:dyDescent="0.25">
      <c r="C46" s="27"/>
      <c r="D46" s="5"/>
      <c r="H46" s="5"/>
      <c r="I46" s="5"/>
    </row>
    <row r="47" spans="1:9" x14ac:dyDescent="0.25">
      <c r="B47" s="1"/>
      <c r="D47" s="27"/>
      <c r="E47" s="5"/>
      <c r="F47" s="10"/>
      <c r="G47" s="30"/>
      <c r="H47" s="5"/>
      <c r="I47" s="5"/>
    </row>
    <row r="48" spans="1:9" x14ac:dyDescent="0.25">
      <c r="A48" s="11" t="s">
        <v>109</v>
      </c>
      <c r="B48" s="2"/>
      <c r="D48" s="26"/>
      <c r="E48" s="5"/>
    </row>
    <row r="49" spans="1:9" x14ac:dyDescent="0.25">
      <c r="A49" s="11"/>
      <c r="H49" s="31"/>
    </row>
    <row r="51" spans="1:9" x14ac:dyDescent="0.25">
      <c r="B51" s="70"/>
      <c r="C51" s="41" t="s">
        <v>31</v>
      </c>
      <c r="D51" s="41" t="s">
        <v>110</v>
      </c>
      <c r="E51" s="54"/>
    </row>
    <row r="52" spans="1:9" x14ac:dyDescent="0.25">
      <c r="A52" s="30"/>
      <c r="B52" s="71" t="s">
        <v>112</v>
      </c>
      <c r="C52" s="71" t="s">
        <v>32</v>
      </c>
      <c r="D52" s="71" t="s">
        <v>111</v>
      </c>
      <c r="E52" s="54"/>
    </row>
    <row r="53" spans="1:9" x14ac:dyDescent="0.25">
      <c r="A53" s="30" t="s">
        <v>0</v>
      </c>
      <c r="B53" s="59">
        <f>B29</f>
        <v>500000</v>
      </c>
      <c r="C53" s="60">
        <f>C3</f>
        <v>0.02</v>
      </c>
      <c r="D53" s="72">
        <f>B53*C53</f>
        <v>10000</v>
      </c>
      <c r="E53" s="101" t="s">
        <v>260</v>
      </c>
      <c r="F53" s="30"/>
      <c r="G53" s="30"/>
      <c r="H53" s="30"/>
      <c r="I53" s="30"/>
    </row>
    <row r="54" spans="1:9" x14ac:dyDescent="0.25">
      <c r="A54" s="30" t="s">
        <v>90</v>
      </c>
      <c r="B54" s="62">
        <f>E29</f>
        <v>10787.34220319608</v>
      </c>
      <c r="C54" s="60">
        <f>C5</f>
        <v>2E-3</v>
      </c>
      <c r="D54" s="73">
        <f>B54*C54</f>
        <v>21.574684406392159</v>
      </c>
      <c r="E54" s="101" t="s">
        <v>261</v>
      </c>
      <c r="F54" s="30"/>
      <c r="G54" s="30"/>
      <c r="H54" s="30"/>
      <c r="I54" s="30"/>
    </row>
    <row r="55" spans="1:9" x14ac:dyDescent="0.25">
      <c r="A55" s="31" t="s">
        <v>4</v>
      </c>
      <c r="B55" s="63">
        <f>SUM(B53:B54)</f>
        <v>510787.34220319608</v>
      </c>
      <c r="C55" s="30"/>
      <c r="D55" s="74">
        <f>SUM(D53:D54)</f>
        <v>10021.574684406392</v>
      </c>
      <c r="E55" s="101" t="s">
        <v>262</v>
      </c>
      <c r="F55" s="30"/>
      <c r="G55" s="30"/>
      <c r="H55" s="30"/>
      <c r="I55" s="30"/>
    </row>
    <row r="56" spans="1:9" x14ac:dyDescent="0.25">
      <c r="A56" s="61"/>
      <c r="B56" s="61"/>
      <c r="C56" s="30"/>
      <c r="D56" s="30"/>
      <c r="E56" s="54"/>
      <c r="F56" s="30"/>
      <c r="G56" s="30"/>
      <c r="H56" s="30"/>
      <c r="I56" s="30"/>
    </row>
    <row r="57" spans="1:9" x14ac:dyDescent="0.25">
      <c r="A57" s="5" t="s">
        <v>91</v>
      </c>
      <c r="B57" s="5"/>
      <c r="D57" s="79">
        <f>D55/B55</f>
        <v>1.9619857142857144E-2</v>
      </c>
      <c r="E57" s="110" t="s">
        <v>263</v>
      </c>
      <c r="F57" s="30"/>
      <c r="G57" s="30"/>
      <c r="H57" s="30"/>
      <c r="I57" s="30"/>
    </row>
    <row r="58" spans="1:9" x14ac:dyDescent="0.25">
      <c r="A58" s="5"/>
      <c r="B58" s="70"/>
      <c r="C58" s="41" t="s">
        <v>31</v>
      </c>
      <c r="D58" s="41" t="s">
        <v>110</v>
      </c>
      <c r="E58" s="85"/>
      <c r="F58" s="30"/>
      <c r="G58" s="30"/>
      <c r="H58" s="30"/>
      <c r="I58" s="30"/>
    </row>
    <row r="59" spans="1:9" x14ac:dyDescent="0.25">
      <c r="A59" s="30"/>
      <c r="B59" s="71" t="s">
        <v>112</v>
      </c>
      <c r="C59" s="71" t="s">
        <v>32</v>
      </c>
      <c r="D59" s="71" t="s">
        <v>111</v>
      </c>
      <c r="E59" s="85"/>
      <c r="F59" s="30"/>
      <c r="G59" s="30"/>
      <c r="H59" s="30"/>
      <c r="I59" s="30"/>
    </row>
    <row r="60" spans="1:9" x14ac:dyDescent="0.25">
      <c r="A60" s="30" t="s">
        <v>87</v>
      </c>
      <c r="B60" s="59">
        <f>B30</f>
        <v>400000</v>
      </c>
      <c r="C60" s="60">
        <f>C4</f>
        <v>5.0000000000000001E-3</v>
      </c>
      <c r="D60" s="72">
        <f>B60*C60</f>
        <v>2000</v>
      </c>
      <c r="E60" s="101" t="s">
        <v>264</v>
      </c>
      <c r="F60" s="30"/>
      <c r="G60" s="30"/>
      <c r="H60" s="30"/>
      <c r="I60" s="30"/>
    </row>
    <row r="61" spans="1:9" x14ac:dyDescent="0.25">
      <c r="A61" s="30" t="s">
        <v>90</v>
      </c>
      <c r="B61" s="62">
        <f>E30</f>
        <v>20651.613159252389</v>
      </c>
      <c r="C61" s="60">
        <f>C5</f>
        <v>2E-3</v>
      </c>
      <c r="D61" s="73">
        <f>B61*C61</f>
        <v>41.303226318504777</v>
      </c>
      <c r="E61" s="101" t="s">
        <v>265</v>
      </c>
      <c r="F61" s="30"/>
      <c r="G61" s="30"/>
      <c r="H61" s="30"/>
      <c r="I61" s="30"/>
    </row>
    <row r="62" spans="1:9" x14ac:dyDescent="0.25">
      <c r="A62" s="31" t="s">
        <v>92</v>
      </c>
      <c r="B62" s="63">
        <f>SUM(B60:B61)</f>
        <v>420651.61315925239</v>
      </c>
      <c r="C62" s="30"/>
      <c r="D62" s="74">
        <f>SUM(D60:D61)</f>
        <v>2041.3032263185048</v>
      </c>
      <c r="E62" s="101" t="s">
        <v>266</v>
      </c>
      <c r="F62" s="30"/>
      <c r="G62" s="30"/>
      <c r="H62" s="30"/>
      <c r="I62" s="30"/>
    </row>
    <row r="63" spans="1:9" x14ac:dyDescent="0.25">
      <c r="A63" s="61"/>
      <c r="B63" s="61"/>
      <c r="C63" s="30"/>
      <c r="D63" s="30"/>
      <c r="E63" s="54"/>
      <c r="F63" s="30"/>
      <c r="G63" s="30"/>
      <c r="H63" s="30"/>
      <c r="I63" s="30"/>
    </row>
    <row r="64" spans="1:9" x14ac:dyDescent="0.25">
      <c r="A64" s="5" t="s">
        <v>93</v>
      </c>
      <c r="B64" s="5"/>
      <c r="D64" s="78">
        <f>D62/B62</f>
        <v>4.8527169811320757E-3</v>
      </c>
      <c r="E64" s="110" t="s">
        <v>267</v>
      </c>
      <c r="F64" s="30"/>
      <c r="G64" s="30"/>
      <c r="H64" s="30"/>
      <c r="I64" s="30"/>
    </row>
    <row r="65" spans="1:8" x14ac:dyDescent="0.25">
      <c r="F65" s="27"/>
    </row>
    <row r="66" spans="1:8" x14ac:dyDescent="0.25">
      <c r="D66" s="3"/>
    </row>
    <row r="68" spans="1:8" x14ac:dyDescent="0.25">
      <c r="A68" s="31" t="s">
        <v>88</v>
      </c>
      <c r="B68" s="30"/>
    </row>
    <row r="69" spans="1:8" x14ac:dyDescent="0.25">
      <c r="A69" s="30"/>
      <c r="B69" s="30"/>
    </row>
    <row r="70" spans="1:8" x14ac:dyDescent="0.25">
      <c r="A70" s="30" t="s">
        <v>0</v>
      </c>
      <c r="B70" s="59">
        <f>C29</f>
        <v>510787.34220319608</v>
      </c>
    </row>
    <row r="71" spans="1:8" x14ac:dyDescent="0.25">
      <c r="A71" s="30" t="s">
        <v>87</v>
      </c>
      <c r="B71" s="59">
        <f>C30</f>
        <v>420651.61315925239</v>
      </c>
    </row>
    <row r="74" spans="1:8" x14ac:dyDescent="0.25">
      <c r="A74" s="31" t="s">
        <v>240</v>
      </c>
      <c r="B74" s="30"/>
    </row>
    <row r="75" spans="1:8" x14ac:dyDescent="0.25">
      <c r="A75" s="11"/>
      <c r="E75" s="21"/>
      <c r="G75" s="88"/>
    </row>
    <row r="76" spans="1:8" x14ac:dyDescent="0.25">
      <c r="B76" s="16" t="s">
        <v>17</v>
      </c>
      <c r="C76" s="16" t="s">
        <v>84</v>
      </c>
      <c r="D76" s="27"/>
      <c r="G76" s="88"/>
    </row>
    <row r="77" spans="1:8" x14ac:dyDescent="0.25">
      <c r="A77" s="30" t="s">
        <v>0</v>
      </c>
      <c r="B77" s="1">
        <v>500000</v>
      </c>
      <c r="C77" s="1">
        <v>580000</v>
      </c>
      <c r="D77" s="64"/>
      <c r="E77" s="25"/>
      <c r="G77" s="9"/>
    </row>
    <row r="78" spans="1:8" x14ac:dyDescent="0.25">
      <c r="A78" s="30" t="s">
        <v>14</v>
      </c>
      <c r="B78" s="1">
        <v>400000</v>
      </c>
      <c r="C78" s="1">
        <v>390000</v>
      </c>
      <c r="D78" s="64"/>
      <c r="E78" s="25"/>
      <c r="G78" s="9"/>
    </row>
    <row r="79" spans="1:8" x14ac:dyDescent="0.25">
      <c r="A79" s="31" t="s">
        <v>12</v>
      </c>
      <c r="B79" s="6">
        <f>SUM(B77:B78)</f>
        <v>900000</v>
      </c>
      <c r="C79" s="6">
        <f>SUM(C77:C78)</f>
        <v>970000</v>
      </c>
      <c r="D79" s="64"/>
      <c r="E79" s="25"/>
      <c r="G79" s="27"/>
    </row>
    <row r="80" spans="1:8" x14ac:dyDescent="0.25">
      <c r="A80" s="31"/>
      <c r="B80" s="9"/>
      <c r="C80" s="9"/>
      <c r="D80" s="67"/>
      <c r="E80" s="64"/>
      <c r="F80" s="50"/>
      <c r="G80" s="66"/>
      <c r="H80" s="27"/>
    </row>
    <row r="81" spans="1:8" x14ac:dyDescent="0.25">
      <c r="A81" s="31"/>
      <c r="B81" s="86" t="s">
        <v>177</v>
      </c>
      <c r="C81" s="87" t="s">
        <v>177</v>
      </c>
      <c r="D81" s="67"/>
      <c r="E81" s="21" t="s">
        <v>84</v>
      </c>
      <c r="F81" s="50"/>
      <c r="G81" s="66"/>
      <c r="H81" s="27"/>
    </row>
    <row r="82" spans="1:8" x14ac:dyDescent="0.25">
      <c r="A82" s="31"/>
      <c r="B82" s="44" t="s">
        <v>62</v>
      </c>
      <c r="C82" s="87" t="s">
        <v>159</v>
      </c>
      <c r="D82" s="67"/>
      <c r="E82" s="22" t="s">
        <v>35</v>
      </c>
      <c r="F82" s="50"/>
      <c r="G82" s="66"/>
    </row>
    <row r="83" spans="1:8" x14ac:dyDescent="0.25">
      <c r="A83" s="30" t="s">
        <v>0</v>
      </c>
      <c r="B83" s="48">
        <f>E29</f>
        <v>10787.34220319608</v>
      </c>
      <c r="C83" s="48">
        <f>B83*(1+C5)</f>
        <v>10808.916887602472</v>
      </c>
      <c r="D83" s="100" t="s">
        <v>221</v>
      </c>
      <c r="E83" s="2">
        <f>C77+C83</f>
        <v>590808.91688760242</v>
      </c>
      <c r="F83" s="100" t="s">
        <v>223</v>
      </c>
      <c r="G83" s="66"/>
    </row>
    <row r="84" spans="1:8" x14ac:dyDescent="0.25">
      <c r="A84" s="30" t="s">
        <v>14</v>
      </c>
      <c r="B84" s="15">
        <f>E30</f>
        <v>20651.613159252389</v>
      </c>
      <c r="C84" s="15">
        <f>B84*(1+C5)</f>
        <v>20692.916385570894</v>
      </c>
      <c r="D84" s="100" t="s">
        <v>238</v>
      </c>
      <c r="E84" s="2">
        <f>C78+C84</f>
        <v>410692.91638557089</v>
      </c>
      <c r="F84" s="100" t="s">
        <v>224</v>
      </c>
      <c r="G84" s="66"/>
    </row>
    <row r="85" spans="1:8" x14ac:dyDescent="0.25">
      <c r="A85" s="31" t="s">
        <v>12</v>
      </c>
      <c r="B85" s="9">
        <f>SUM(B83:B84)</f>
        <v>31438.955362448469</v>
      </c>
      <c r="C85" s="9">
        <f>SUM(C83:C84)</f>
        <v>31501.833273173368</v>
      </c>
      <c r="D85" s="100" t="s">
        <v>222</v>
      </c>
      <c r="E85" s="8">
        <f>SUM(E83:E84)</f>
        <v>1001501.8332731733</v>
      </c>
      <c r="F85" s="100" t="s">
        <v>225</v>
      </c>
      <c r="G85" s="66"/>
    </row>
    <row r="86" spans="1:8" x14ac:dyDescent="0.25">
      <c r="A86" s="31"/>
      <c r="B86" s="9"/>
      <c r="C86" s="9"/>
      <c r="D86" s="67"/>
      <c r="E86" s="64"/>
      <c r="F86" s="50"/>
      <c r="G86" s="66"/>
    </row>
    <row r="87" spans="1:8" x14ac:dyDescent="0.25">
      <c r="A87" s="31"/>
      <c r="B87" s="9"/>
      <c r="C87" s="9"/>
      <c r="D87" s="67"/>
      <c r="E87" s="64"/>
      <c r="F87" s="50"/>
      <c r="G87" s="66"/>
    </row>
    <row r="88" spans="1:8" x14ac:dyDescent="0.25">
      <c r="A88" s="31" t="s">
        <v>176</v>
      </c>
      <c r="B88" s="9"/>
      <c r="C88" s="9"/>
      <c r="D88" s="67"/>
      <c r="E88" s="64"/>
      <c r="F88" s="50"/>
      <c r="G88" s="66"/>
    </row>
    <row r="89" spans="1:8" x14ac:dyDescent="0.25">
      <c r="A89" s="11"/>
      <c r="E89" s="19"/>
      <c r="F89" s="21" t="s">
        <v>84</v>
      </c>
      <c r="G89" s="21"/>
      <c r="H89" s="88"/>
    </row>
    <row r="90" spans="1:8" x14ac:dyDescent="0.25">
      <c r="B90" s="16" t="s">
        <v>17</v>
      </c>
      <c r="C90" s="16" t="s">
        <v>84</v>
      </c>
      <c r="D90" s="27"/>
      <c r="E90" s="20" t="s">
        <v>242</v>
      </c>
      <c r="F90" s="22" t="s">
        <v>35</v>
      </c>
      <c r="H90" s="88"/>
    </row>
    <row r="91" spans="1:8" x14ac:dyDescent="0.25">
      <c r="A91" s="30" t="s">
        <v>0</v>
      </c>
      <c r="B91" s="1">
        <v>500000</v>
      </c>
      <c r="C91" s="1">
        <v>580000</v>
      </c>
      <c r="D91" s="64"/>
      <c r="E91" s="13">
        <f>E3</f>
        <v>2.1119047619047621E-2</v>
      </c>
      <c r="F91" s="1">
        <f>C91/(1-E91)</f>
        <v>592513.31695570739</v>
      </c>
      <c r="G91" s="25" t="s">
        <v>226</v>
      </c>
      <c r="H91" s="9"/>
    </row>
    <row r="92" spans="1:8" x14ac:dyDescent="0.25">
      <c r="A92" s="30" t="s">
        <v>14</v>
      </c>
      <c r="B92" s="1">
        <v>400000</v>
      </c>
      <c r="C92" s="1">
        <v>390000</v>
      </c>
      <c r="D92" s="64"/>
      <c r="E92" s="98">
        <f>E4</f>
        <v>4.9094339622641509E-2</v>
      </c>
      <c r="F92" s="1">
        <f>C92/(1-E92)</f>
        <v>410135.32283027103</v>
      </c>
      <c r="G92" s="25" t="s">
        <v>227</v>
      </c>
      <c r="H92" s="9"/>
    </row>
    <row r="93" spans="1:8" x14ac:dyDescent="0.25">
      <c r="A93" s="31" t="s">
        <v>12</v>
      </c>
      <c r="B93" s="6">
        <f>SUM(B91:B92)</f>
        <v>900000</v>
      </c>
      <c r="C93" s="6">
        <f>SUM(C91:C92)</f>
        <v>970000</v>
      </c>
      <c r="D93" s="64"/>
      <c r="E93" s="99">
        <f>SUM(E91:E92)</f>
        <v>7.0213387241689129E-2</v>
      </c>
      <c r="F93" s="6">
        <f>SUM(F91:F92)</f>
        <v>1002648.6397859785</v>
      </c>
      <c r="G93" s="25" t="s">
        <v>228</v>
      </c>
      <c r="H93" s="27"/>
    </row>
    <row r="94" spans="1:8" x14ac:dyDescent="0.25">
      <c r="A94" s="31"/>
      <c r="B94" s="9"/>
      <c r="C94" s="9"/>
      <c r="D94" s="67"/>
      <c r="E94" s="64"/>
      <c r="F94" s="50"/>
      <c r="G94" s="66"/>
      <c r="H94" s="27"/>
    </row>
  </sheetData>
  <printOptions headings="1"/>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6514502F7EF64BBE608FB81FCD338C" ma:contentTypeVersion="11" ma:contentTypeDescription="Create a new document." ma:contentTypeScope="" ma:versionID="6533c47eb2b9640795f7fd6cda91801f">
  <xsd:schema xmlns:xsd="http://www.w3.org/2001/XMLSchema" xmlns:xs="http://www.w3.org/2001/XMLSchema" xmlns:p="http://schemas.microsoft.com/office/2006/metadata/properties" xmlns:ns3="3d8368e0-3bd4-4596-8258-b35e5187cf2c" xmlns:ns4="100f0c3d-079e-4a20-8241-189546d4b523" targetNamespace="http://schemas.microsoft.com/office/2006/metadata/properties" ma:root="true" ma:fieldsID="6288ef6791d4614eb35ea5aa742a615b" ns3:_="" ns4:_="">
    <xsd:import namespace="3d8368e0-3bd4-4596-8258-b35e5187cf2c"/>
    <xsd:import namespace="100f0c3d-079e-4a20-8241-189546d4b52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8368e0-3bd4-4596-8258-b35e5187c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0f0c3d-079e-4a20-8241-189546d4b52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503754-E304-47E1-A97B-DEBF983D43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8368e0-3bd4-4596-8258-b35e5187cf2c"/>
    <ds:schemaRef ds:uri="100f0c3d-079e-4a20-8241-189546d4b5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9E378-7DB0-4A10-9CAA-7A7B9F747C43}">
  <ds:schemaRefs>
    <ds:schemaRef ds:uri="100f0c3d-079e-4a20-8241-189546d4b523"/>
    <ds:schemaRef ds:uri="http://purl.org/dc/terms/"/>
    <ds:schemaRef ds:uri="http://schemas.microsoft.com/office/2006/documentManagement/types"/>
    <ds:schemaRef ds:uri="3d8368e0-3bd4-4596-8258-b35e5187cf2c"/>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38973C3-7C6F-4879-B2CC-0DF874ED2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PLEASE READ</vt:lpstr>
      <vt:lpstr>Explanation</vt:lpstr>
      <vt:lpstr>Summary</vt:lpstr>
      <vt:lpstr>1. BOP Allocation</vt:lpstr>
      <vt:lpstr>2. BOP Plus Wtd CF</vt:lpstr>
      <vt:lpstr>3. Strategic Asset (Target Wts)</vt:lpstr>
      <vt:lpstr>4. Strategic Cash Weights</vt:lpstr>
      <vt:lpstr>5. Average Cash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Terris</dc:creator>
  <cp:lastModifiedBy>David Terris</cp:lastModifiedBy>
  <cp:lastPrinted>2020-12-01T14:18:21Z</cp:lastPrinted>
  <dcterms:created xsi:type="dcterms:W3CDTF">2019-04-16T17:52:59Z</dcterms:created>
  <dcterms:modified xsi:type="dcterms:W3CDTF">2021-09-10T22:12:11Z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0x010100E46514502F7EF64BBE608FB81FCD338C</vt:lpwstr>
  </property>
</Properties>
</file>