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mc:AlternateContent xmlns:mc="http://schemas.openxmlformats.org/markup-compatibility/2006">
    <mc:Choice Requires="x15">
      <x15ac:absPath xmlns:x15ac="http://schemas.microsoft.com/office/spreadsheetml/2010/11/ac" url="https://redhedge-my.sharepoint.com/personal/darren_redhedge_uk/Documents/excel/hybrids/"/>
    </mc:Choice>
  </mc:AlternateContent>
  <xr:revisionPtr revIDLastSave="1677" documentId="8_{29573A01-3EDE-4081-AEE8-DAEE559461FA}" xr6:coauthVersionLast="45" xr6:coauthVersionMax="45" xr10:uidLastSave="{3A95C893-D78A-4305-AFD2-F3221F642E70}"/>
  <bookViews>
    <workbookView xWindow="-110" yWindow="-110" windowWidth="38620" windowHeight="21220" tabRatio="660" firstSheet="1" activeTab="9" xr2:uid="{00000000-000D-0000-FFFF-FFFF00000000}"/>
  </bookViews>
  <sheets>
    <sheet name="front" sheetId="12" r:id="rId1"/>
    <sheet name="sectors" sheetId="23" r:id="rId2"/>
    <sheet name="sectors (table)" sheetId="24" r:id="rId3"/>
    <sheet name="curves eur" sheetId="21" r:id="rId4"/>
    <sheet name="issuerCurves" sheetId="26" r:id="rId5"/>
    <sheet name="issuers" sheetId="25" r:id="rId6"/>
    <sheet name="curves" sheetId="20" r:id="rId7"/>
    <sheet name="all names" sheetId="16" r:id="rId8"/>
    <sheet name="directH (tkr)" sheetId="15" r:id="rId9"/>
    <sheet name="tkrBbg" sheetId="5" r:id="rId10"/>
    <sheet name="filters" sheetId="10" r:id="rId11"/>
  </sheets>
  <definedNames>
    <definedName name="_xlnm._FilterDatabase" localSheetId="3" hidden="1">'curves eur'!$B$6:$AG$43</definedName>
    <definedName name="Slicer_moody">#N/A</definedName>
    <definedName name="Slicer_RH_sector">#N/A</definedName>
  </definedNames>
  <calcPr calcId="191029" calcMode="manual"/>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2"/>
        <x14:slicerCache r:id="rId1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 i="5" l="1"/>
  <c r="B2" i="5"/>
  <c r="S61" i="26"/>
  <c r="N61" i="26"/>
  <c r="S17" i="26" l="1"/>
  <c r="N17" i="26"/>
  <c r="S4" i="24"/>
  <c r="S5" i="24"/>
  <c r="S6" i="24"/>
  <c r="S7" i="24"/>
  <c r="S8" i="24"/>
  <c r="S9" i="24"/>
  <c r="S10" i="24"/>
  <c r="S11" i="24"/>
  <c r="S12" i="24"/>
  <c r="S13" i="24"/>
  <c r="S14" i="24"/>
  <c r="S15" i="24"/>
  <c r="S16" i="24"/>
  <c r="S17" i="24"/>
  <c r="S18" i="24"/>
  <c r="S19" i="24"/>
  <c r="S20" i="24"/>
  <c r="S21" i="24"/>
  <c r="S22" i="24"/>
  <c r="S23" i="24"/>
  <c r="S24" i="24"/>
  <c r="S25" i="24"/>
  <c r="S26" i="24"/>
  <c r="S27" i="24"/>
  <c r="S28" i="24"/>
  <c r="S29" i="24"/>
  <c r="S30" i="24"/>
  <c r="S31" i="24"/>
  <c r="S32" i="24"/>
  <c r="S33" i="24"/>
  <c r="S34" i="24"/>
  <c r="S35" i="24"/>
  <c r="S36" i="24"/>
  <c r="S37" i="24"/>
  <c r="S38" i="24"/>
  <c r="S39" i="24"/>
  <c r="AA79" i="15" l="1"/>
  <c r="AA73" i="15"/>
  <c r="AA71" i="15"/>
  <c r="AA70" i="15"/>
  <c r="AA67" i="15"/>
  <c r="AA66" i="15"/>
  <c r="AA65" i="15"/>
  <c r="AA64" i="15"/>
  <c r="AA63" i="15"/>
  <c r="AA62" i="15"/>
  <c r="AA61" i="15"/>
  <c r="AA60" i="15"/>
  <c r="AA59" i="15"/>
  <c r="SQ51" i="15"/>
  <c r="SP51" i="15"/>
  <c r="SO51" i="15"/>
  <c r="SN51" i="15"/>
  <c r="SM51" i="15"/>
  <c r="SL51" i="15"/>
  <c r="SK51" i="15"/>
  <c r="SJ51" i="15"/>
  <c r="SI51" i="15"/>
  <c r="SH51" i="15"/>
  <c r="SG51" i="15"/>
  <c r="SF51" i="15"/>
  <c r="SE51" i="15"/>
  <c r="SD51" i="15"/>
  <c r="SC51" i="15"/>
  <c r="SB51" i="15"/>
  <c r="SA51" i="15"/>
  <c r="RZ51" i="15"/>
  <c r="RY51" i="15"/>
  <c r="RX51" i="15"/>
  <c r="RW51" i="15"/>
  <c r="RV51" i="15"/>
  <c r="RU51" i="15"/>
  <c r="RT51" i="15"/>
  <c r="RS51" i="15"/>
  <c r="RR51" i="15"/>
  <c r="RQ51" i="15"/>
  <c r="RP51" i="15"/>
  <c r="RO51" i="15"/>
  <c r="RN51" i="15"/>
  <c r="RM51" i="15"/>
  <c r="RL51" i="15"/>
  <c r="RK51" i="15"/>
  <c r="RJ51" i="15"/>
  <c r="RI51" i="15"/>
  <c r="RH51" i="15"/>
  <c r="RG51" i="15"/>
  <c r="RF51" i="15"/>
  <c r="RE51" i="15"/>
  <c r="RD51" i="15"/>
  <c r="RC51" i="15"/>
  <c r="RB51" i="15"/>
  <c r="RA51" i="15"/>
  <c r="QZ51" i="15"/>
  <c r="QY51" i="15"/>
  <c r="QX51" i="15"/>
  <c r="QW51" i="15"/>
  <c r="QV51" i="15"/>
  <c r="QU51" i="15"/>
  <c r="QT51" i="15"/>
  <c r="QS51" i="15"/>
  <c r="QR51" i="15"/>
  <c r="QQ51" i="15"/>
  <c r="QP51" i="15"/>
  <c r="QO51" i="15"/>
  <c r="QN51" i="15"/>
  <c r="QM51" i="15"/>
  <c r="QL51" i="15"/>
  <c r="QK51" i="15"/>
  <c r="QJ51" i="15"/>
  <c r="QI51" i="15"/>
  <c r="QH51" i="15"/>
  <c r="QG51" i="15"/>
  <c r="QF51" i="15"/>
  <c r="QE51" i="15"/>
  <c r="QD51" i="15"/>
  <c r="QC51" i="15"/>
  <c r="QB51" i="15"/>
  <c r="QA51" i="15"/>
  <c r="PZ51" i="15"/>
  <c r="PY51" i="15"/>
  <c r="PX51" i="15"/>
  <c r="PW51" i="15"/>
  <c r="PV51" i="15"/>
  <c r="PU51" i="15"/>
  <c r="PT51" i="15"/>
  <c r="PS51" i="15"/>
  <c r="PR51" i="15"/>
  <c r="PQ51" i="15"/>
  <c r="PP51" i="15"/>
  <c r="PO51" i="15"/>
  <c r="PN51" i="15"/>
  <c r="PM51" i="15"/>
  <c r="PL51" i="15"/>
  <c r="PK51" i="15"/>
  <c r="PJ51" i="15"/>
  <c r="PI51" i="15"/>
  <c r="PH51" i="15"/>
  <c r="PG51" i="15"/>
  <c r="PF51" i="15"/>
  <c r="PE51" i="15"/>
  <c r="PD51" i="15"/>
  <c r="PC51" i="15"/>
  <c r="PB51" i="15"/>
  <c r="PA51" i="15"/>
  <c r="OZ51" i="15"/>
  <c r="OY51" i="15"/>
  <c r="OX51" i="15"/>
  <c r="OW51" i="15"/>
  <c r="OV51" i="15"/>
  <c r="OU51" i="15"/>
  <c r="OT51" i="15"/>
  <c r="OS51" i="15"/>
  <c r="OR51" i="15"/>
  <c r="OQ51" i="15"/>
  <c r="OP51" i="15"/>
  <c r="OO51" i="15"/>
  <c r="ON51" i="15"/>
  <c r="OM51" i="15"/>
  <c r="OL51" i="15"/>
  <c r="OK51" i="15"/>
  <c r="OJ51" i="15"/>
  <c r="OI51" i="15"/>
  <c r="OH51" i="15"/>
  <c r="OG51" i="15"/>
  <c r="OF51" i="15"/>
  <c r="OE51" i="15"/>
  <c r="OD51" i="15"/>
  <c r="OC51" i="15"/>
  <c r="OB51" i="15"/>
  <c r="OA51" i="15"/>
  <c r="NZ51" i="15"/>
  <c r="NY51" i="15"/>
  <c r="NX51" i="15"/>
  <c r="NW51" i="15"/>
  <c r="NV51" i="15"/>
  <c r="NU51" i="15"/>
  <c r="NT51" i="15"/>
  <c r="NS51" i="15"/>
  <c r="NR51" i="15"/>
  <c r="NQ51" i="15"/>
  <c r="NP51" i="15"/>
  <c r="NO51" i="15"/>
  <c r="NN51" i="15"/>
  <c r="NM51" i="15"/>
  <c r="NL51" i="15"/>
  <c r="NK51" i="15"/>
  <c r="NJ51" i="15"/>
  <c r="NI51" i="15"/>
  <c r="NH51" i="15"/>
  <c r="NG51" i="15"/>
  <c r="NF51" i="15"/>
  <c r="NE51" i="15"/>
  <c r="ND51" i="15"/>
  <c r="NC51" i="15"/>
  <c r="NB51" i="15"/>
  <c r="NA51" i="15"/>
  <c r="MZ51" i="15"/>
  <c r="MY51" i="15"/>
  <c r="MX51" i="15"/>
  <c r="MW51" i="15"/>
  <c r="MV51" i="15"/>
  <c r="MU51" i="15"/>
  <c r="MT51" i="15"/>
  <c r="MS51" i="15"/>
  <c r="MR51" i="15"/>
  <c r="MQ51" i="15"/>
  <c r="MP51" i="15"/>
  <c r="MO51" i="15"/>
  <c r="MN51" i="15"/>
  <c r="MM51" i="15"/>
  <c r="ML51" i="15"/>
  <c r="MK51" i="15"/>
  <c r="MJ51" i="15"/>
  <c r="MI51" i="15"/>
  <c r="MH51" i="15"/>
  <c r="MG51" i="15"/>
  <c r="MF51" i="15"/>
  <c r="ME51" i="15"/>
  <c r="MD51" i="15"/>
  <c r="MC51" i="15"/>
  <c r="MB51" i="15"/>
  <c r="MA51" i="15"/>
  <c r="LZ51" i="15"/>
  <c r="LY51" i="15"/>
  <c r="LX51" i="15"/>
  <c r="LW51" i="15"/>
  <c r="LV51" i="15"/>
  <c r="LU51" i="15"/>
  <c r="LT51" i="15"/>
  <c r="LS51" i="15"/>
  <c r="LR51" i="15"/>
  <c r="LQ51" i="15"/>
  <c r="LP51" i="15"/>
  <c r="LO51" i="15"/>
  <c r="LN51" i="15"/>
  <c r="LM51" i="15"/>
  <c r="LL51" i="15"/>
  <c r="LK51" i="15"/>
  <c r="LJ51" i="15"/>
  <c r="LI51" i="15"/>
  <c r="LH51" i="15"/>
  <c r="LG51" i="15"/>
  <c r="LF51" i="15"/>
  <c r="LE51" i="15"/>
  <c r="LD51" i="15"/>
  <c r="LC51" i="15"/>
  <c r="LB51" i="15"/>
  <c r="LA51" i="15"/>
  <c r="KZ51" i="15"/>
  <c r="KY51" i="15"/>
  <c r="KX51" i="15"/>
  <c r="KW51" i="15"/>
  <c r="KV51" i="15"/>
  <c r="KU51" i="15"/>
  <c r="KT51" i="15"/>
  <c r="KS51" i="15"/>
  <c r="KR51" i="15"/>
  <c r="KQ51" i="15"/>
  <c r="KP51" i="15"/>
  <c r="KO51" i="15"/>
  <c r="KN51" i="15"/>
  <c r="KM51" i="15"/>
  <c r="KL51" i="15"/>
  <c r="KK51" i="15"/>
  <c r="KJ51" i="15"/>
  <c r="KI51" i="15"/>
  <c r="KH51" i="15"/>
  <c r="KG51" i="15"/>
  <c r="KF51" i="15"/>
  <c r="KE51" i="15"/>
  <c r="KD51" i="15"/>
  <c r="KC51" i="15"/>
  <c r="KB51" i="15"/>
  <c r="KA51" i="15"/>
  <c r="JZ51" i="15"/>
  <c r="JY51" i="15"/>
  <c r="JX51" i="15"/>
  <c r="JW51" i="15"/>
  <c r="JV51" i="15"/>
  <c r="JU51" i="15"/>
  <c r="JT51" i="15"/>
  <c r="JS51" i="15"/>
  <c r="JR51" i="15"/>
  <c r="JQ51" i="15"/>
  <c r="JP51" i="15"/>
  <c r="JO51" i="15"/>
  <c r="JN51" i="15"/>
  <c r="JM51" i="15"/>
  <c r="JL51" i="15"/>
  <c r="JK51" i="15"/>
  <c r="JJ51" i="15"/>
  <c r="JI51" i="15"/>
  <c r="JH51" i="15"/>
  <c r="JG51" i="15"/>
  <c r="JF51" i="15"/>
  <c r="JE51" i="15"/>
  <c r="JD51" i="15"/>
  <c r="JC51" i="15"/>
  <c r="JB51" i="15"/>
  <c r="JA51" i="15"/>
  <c r="IZ51" i="15"/>
  <c r="IY51" i="15"/>
  <c r="IX51" i="15"/>
  <c r="IW51" i="15"/>
  <c r="IV51" i="15"/>
  <c r="IU51" i="15"/>
  <c r="IT51" i="15"/>
  <c r="IS51" i="15"/>
  <c r="IR51" i="15"/>
  <c r="IQ51" i="15"/>
  <c r="IP51" i="15"/>
  <c r="IO51" i="15"/>
  <c r="IN51" i="15"/>
  <c r="IM51" i="15"/>
  <c r="IL51" i="15"/>
  <c r="IK51" i="15"/>
  <c r="IJ51" i="15"/>
  <c r="II51" i="15"/>
  <c r="IH51" i="15"/>
  <c r="IG51" i="15"/>
  <c r="IF51" i="15"/>
  <c r="IE51" i="15"/>
  <c r="ID51" i="15"/>
  <c r="IC51" i="15"/>
  <c r="IB51" i="15"/>
  <c r="IA51" i="15"/>
  <c r="HZ51" i="15"/>
  <c r="HY51" i="15"/>
  <c r="HX51" i="15"/>
  <c r="HW51" i="15"/>
  <c r="HV51" i="15"/>
  <c r="HU51" i="15"/>
  <c r="HT51" i="15"/>
  <c r="HS51" i="15"/>
  <c r="HR51" i="15"/>
  <c r="HQ51" i="15"/>
  <c r="HP51" i="15"/>
  <c r="HO51" i="15"/>
  <c r="HN51" i="15"/>
  <c r="HM51" i="15"/>
  <c r="HL51" i="15"/>
  <c r="HK51" i="15"/>
  <c r="HJ51" i="15"/>
  <c r="HI51" i="15"/>
  <c r="HH51" i="15"/>
  <c r="HG51" i="15"/>
  <c r="HF51" i="15"/>
  <c r="HE51" i="15"/>
  <c r="HD51" i="15"/>
  <c r="HC51" i="15"/>
  <c r="HB51" i="15"/>
  <c r="HA51" i="15"/>
  <c r="GZ51" i="15"/>
  <c r="GY51" i="15"/>
  <c r="GX51" i="15"/>
  <c r="GW51" i="15"/>
  <c r="GV51" i="15"/>
  <c r="GU51" i="15"/>
  <c r="GT51" i="15"/>
  <c r="GS51" i="15"/>
  <c r="GR51" i="15"/>
  <c r="GQ51" i="15"/>
  <c r="GP51" i="15"/>
  <c r="GO51" i="15"/>
  <c r="GN51" i="15"/>
  <c r="GM51" i="15"/>
  <c r="GL51" i="15"/>
  <c r="GK51" i="15"/>
  <c r="GJ51" i="15"/>
  <c r="GI51" i="15"/>
  <c r="GH51" i="15"/>
  <c r="GG51" i="15"/>
  <c r="GF51" i="15"/>
  <c r="GE51" i="15"/>
  <c r="GD51" i="15"/>
  <c r="GC51" i="15"/>
  <c r="GB51" i="15"/>
  <c r="GA51" i="15"/>
  <c r="FZ51" i="15"/>
  <c r="FY51" i="15"/>
  <c r="FX51" i="15"/>
  <c r="FW51" i="15"/>
  <c r="FV51" i="15"/>
  <c r="FU51" i="15"/>
  <c r="FT51" i="15"/>
  <c r="FS51" i="15"/>
  <c r="FR51" i="15"/>
  <c r="FQ51" i="15"/>
  <c r="FP51" i="15"/>
  <c r="FO51" i="15"/>
  <c r="FN51" i="15"/>
  <c r="FM51" i="15"/>
  <c r="FL51" i="15"/>
  <c r="FK51" i="15"/>
  <c r="FJ51" i="15"/>
  <c r="FI51" i="15"/>
  <c r="FH51" i="15"/>
  <c r="FG51" i="15"/>
  <c r="FF51" i="15"/>
  <c r="FE51" i="15"/>
  <c r="FD51" i="15"/>
  <c r="FC51" i="15"/>
  <c r="FB51" i="15"/>
  <c r="FA51" i="15"/>
  <c r="EZ51" i="15"/>
  <c r="EY51" i="15"/>
  <c r="EX51" i="15"/>
  <c r="EW51" i="15"/>
  <c r="EV51" i="15"/>
  <c r="EU51" i="15"/>
  <c r="ET51" i="15"/>
  <c r="ES51" i="15"/>
  <c r="ER51" i="15"/>
  <c r="EQ51" i="15"/>
  <c r="EP51" i="15"/>
  <c r="EO51" i="15"/>
  <c r="EN51" i="15"/>
  <c r="EM51" i="15"/>
  <c r="EL51" i="15"/>
  <c r="EK51" i="15"/>
  <c r="EJ51" i="15"/>
  <c r="EI51" i="15"/>
  <c r="EH51" i="15"/>
  <c r="EG51" i="15"/>
  <c r="EF51" i="15"/>
  <c r="EE51" i="15"/>
  <c r="ED51" i="15"/>
  <c r="EC51" i="15"/>
  <c r="EB51" i="15"/>
  <c r="EA51" i="15"/>
  <c r="DZ51" i="15"/>
  <c r="DY51" i="15"/>
  <c r="DX51" i="15"/>
  <c r="DW51" i="15"/>
  <c r="DV51" i="15"/>
  <c r="DU51" i="15"/>
  <c r="DT51" i="15"/>
  <c r="DS51" i="15"/>
  <c r="DR51" i="15"/>
  <c r="DQ51" i="15"/>
  <c r="DP51" i="15"/>
  <c r="DO51" i="15"/>
  <c r="DN51" i="15"/>
  <c r="DM51" i="15"/>
  <c r="DL51" i="15"/>
  <c r="DK51" i="15"/>
  <c r="DJ51" i="15"/>
  <c r="DI51" i="15"/>
  <c r="DH51" i="15"/>
  <c r="DG51" i="15"/>
  <c r="DF51" i="15"/>
  <c r="DE51" i="15"/>
  <c r="DD51" i="15"/>
  <c r="DC51" i="15"/>
  <c r="DB51" i="15"/>
  <c r="DA51" i="15"/>
  <c r="CZ51" i="15"/>
  <c r="CY51" i="15"/>
  <c r="CX51" i="15"/>
  <c r="CW51" i="15"/>
  <c r="CV51" i="15"/>
  <c r="CU51" i="15"/>
  <c r="CT51" i="15"/>
  <c r="CS51" i="15"/>
  <c r="CR51" i="15"/>
  <c r="CQ51" i="15"/>
  <c r="CP51" i="15"/>
  <c r="CO51" i="15"/>
  <c r="CN51" i="15"/>
  <c r="CM51" i="15"/>
  <c r="CL51" i="15"/>
  <c r="CK51" i="15"/>
  <c r="CJ51" i="15"/>
  <c r="CI51" i="15"/>
  <c r="CH51" i="15"/>
  <c r="CG51" i="15"/>
  <c r="CF51" i="15"/>
  <c r="CE51" i="15"/>
  <c r="CD51" i="15"/>
  <c r="CC51" i="15"/>
  <c r="CB51" i="15"/>
  <c r="CA51" i="15"/>
  <c r="BZ51" i="15"/>
  <c r="BY51" i="15"/>
  <c r="BX51" i="15"/>
  <c r="BW51" i="15"/>
  <c r="BV51" i="15"/>
  <c r="BU51" i="15"/>
  <c r="BT51" i="15"/>
  <c r="BS51" i="15"/>
  <c r="BR51" i="15"/>
  <c r="BQ51" i="15"/>
  <c r="BP51" i="15"/>
  <c r="BO51" i="15"/>
  <c r="BN51" i="15"/>
  <c r="BM51" i="15"/>
  <c r="BL51" i="15"/>
  <c r="BK51" i="15"/>
  <c r="BJ51" i="15"/>
  <c r="BI51" i="15"/>
  <c r="BH51" i="15"/>
  <c r="BG51" i="15"/>
  <c r="BF51" i="15"/>
  <c r="BE51" i="15"/>
  <c r="BD51" i="15"/>
  <c r="BC51" i="15"/>
  <c r="BB51" i="15"/>
  <c r="BA51" i="15"/>
  <c r="AZ51" i="15"/>
  <c r="AY51" i="15"/>
  <c r="AX51" i="15"/>
  <c r="AW51" i="15"/>
  <c r="AV51" i="15"/>
  <c r="AU51" i="15"/>
  <c r="AT51" i="15"/>
  <c r="AS51" i="15"/>
  <c r="AR51" i="15"/>
  <c r="AQ51" i="15"/>
  <c r="AP51" i="15"/>
  <c r="AO51" i="15"/>
  <c r="AN51" i="15"/>
  <c r="AM51" i="15"/>
  <c r="AL51" i="15"/>
  <c r="AK51" i="15"/>
  <c r="AJ51" i="15"/>
  <c r="AI51" i="15"/>
  <c r="AH51" i="15"/>
  <c r="AG51" i="15"/>
  <c r="AF51" i="15"/>
  <c r="AE51" i="15"/>
  <c r="AD51" i="15"/>
  <c r="AC51" i="15"/>
  <c r="AB51" i="15"/>
  <c r="AA51" i="15"/>
  <c r="Z51" i="15"/>
  <c r="Y51" i="15"/>
  <c r="X51" i="15"/>
  <c r="W51" i="15"/>
  <c r="V51" i="15"/>
  <c r="U51" i="15"/>
  <c r="T51" i="15"/>
  <c r="S51" i="15"/>
  <c r="R51" i="15"/>
  <c r="Q51" i="15"/>
  <c r="P51" i="15"/>
  <c r="O51" i="15"/>
  <c r="N51" i="15"/>
  <c r="M51" i="15"/>
  <c r="L51" i="15"/>
  <c r="K51" i="15"/>
  <c r="J51" i="15"/>
  <c r="I51" i="15"/>
  <c r="H51" i="15"/>
  <c r="G51" i="15"/>
  <c r="B51" i="15"/>
  <c r="SQ50" i="15"/>
  <c r="SP50" i="15"/>
  <c r="SO50" i="15"/>
  <c r="SN50" i="15"/>
  <c r="SM50" i="15"/>
  <c r="SL50" i="15"/>
  <c r="SK50" i="15"/>
  <c r="SJ50" i="15"/>
  <c r="SI50" i="15"/>
  <c r="SH50" i="15"/>
  <c r="SG50" i="15"/>
  <c r="SF50" i="15"/>
  <c r="SE50" i="15"/>
  <c r="SD50" i="15"/>
  <c r="SC50" i="15"/>
  <c r="SB50" i="15"/>
  <c r="SA50" i="15"/>
  <c r="RZ50" i="15"/>
  <c r="RY50" i="15"/>
  <c r="RX50" i="15"/>
  <c r="RW50" i="15"/>
  <c r="RV50" i="15"/>
  <c r="RU50" i="15"/>
  <c r="RT50" i="15"/>
  <c r="RS50" i="15"/>
  <c r="RR50" i="15"/>
  <c r="RQ50" i="15"/>
  <c r="RP50" i="15"/>
  <c r="RO50" i="15"/>
  <c r="RN50" i="15"/>
  <c r="RM50" i="15"/>
  <c r="RL50" i="15"/>
  <c r="RK50" i="15"/>
  <c r="RJ50" i="15"/>
  <c r="RI50" i="15"/>
  <c r="RH50" i="15"/>
  <c r="RG50" i="15"/>
  <c r="RF50" i="15"/>
  <c r="RE50" i="15"/>
  <c r="RD50" i="15"/>
  <c r="RC50" i="15"/>
  <c r="RB50" i="15"/>
  <c r="RA50" i="15"/>
  <c r="QZ50" i="15"/>
  <c r="QY50" i="15"/>
  <c r="QX50" i="15"/>
  <c r="QW50" i="15"/>
  <c r="QV50" i="15"/>
  <c r="QU50" i="15"/>
  <c r="QT50" i="15"/>
  <c r="QS50" i="15"/>
  <c r="QR50" i="15"/>
  <c r="QQ50" i="15"/>
  <c r="QP50" i="15"/>
  <c r="QO50" i="15"/>
  <c r="QN50" i="15"/>
  <c r="QM50" i="15"/>
  <c r="QL50" i="15"/>
  <c r="QK50" i="15"/>
  <c r="QJ50" i="15"/>
  <c r="QI50" i="15"/>
  <c r="QH50" i="15"/>
  <c r="QG50" i="15"/>
  <c r="QF50" i="15"/>
  <c r="QE50" i="15"/>
  <c r="QD50" i="15"/>
  <c r="QC50" i="15"/>
  <c r="QB50" i="15"/>
  <c r="QA50" i="15"/>
  <c r="PZ50" i="15"/>
  <c r="PY50" i="15"/>
  <c r="PX50" i="15"/>
  <c r="PW50" i="15"/>
  <c r="PV50" i="15"/>
  <c r="PU50" i="15"/>
  <c r="PT50" i="15"/>
  <c r="PS50" i="15"/>
  <c r="PR50" i="15"/>
  <c r="PQ50" i="15"/>
  <c r="PP50" i="15"/>
  <c r="PO50" i="15"/>
  <c r="PN50" i="15"/>
  <c r="PM50" i="15"/>
  <c r="PL50" i="15"/>
  <c r="PK50" i="15"/>
  <c r="PJ50" i="15"/>
  <c r="PI50" i="15"/>
  <c r="PH50" i="15"/>
  <c r="PG50" i="15"/>
  <c r="PF50" i="15"/>
  <c r="PE50" i="15"/>
  <c r="PD50" i="15"/>
  <c r="PC50" i="15"/>
  <c r="PB50" i="15"/>
  <c r="PA50" i="15"/>
  <c r="OZ50" i="15"/>
  <c r="OY50" i="15"/>
  <c r="OX50" i="15"/>
  <c r="OW50" i="15"/>
  <c r="OV50" i="15"/>
  <c r="OU50" i="15"/>
  <c r="OT50" i="15"/>
  <c r="OS50" i="15"/>
  <c r="OR50" i="15"/>
  <c r="OQ50" i="15"/>
  <c r="OP50" i="15"/>
  <c r="OO50" i="15"/>
  <c r="ON50" i="15"/>
  <c r="OM50" i="15"/>
  <c r="OL50" i="15"/>
  <c r="OK50" i="15"/>
  <c r="OJ50" i="15"/>
  <c r="OI50" i="15"/>
  <c r="OH50" i="15"/>
  <c r="OG50" i="15"/>
  <c r="OF50" i="15"/>
  <c r="OE50" i="15"/>
  <c r="OD50" i="15"/>
  <c r="OC50" i="15"/>
  <c r="OB50" i="15"/>
  <c r="OA50" i="15"/>
  <c r="NZ50" i="15"/>
  <c r="NY50" i="15"/>
  <c r="NX50" i="15"/>
  <c r="NW50" i="15"/>
  <c r="NV50" i="15"/>
  <c r="NU50" i="15"/>
  <c r="NT50" i="15"/>
  <c r="NS50" i="15"/>
  <c r="NR50" i="15"/>
  <c r="NQ50" i="15"/>
  <c r="NP50" i="15"/>
  <c r="NO50" i="15"/>
  <c r="NN50" i="15"/>
  <c r="NM50" i="15"/>
  <c r="NL50" i="15"/>
  <c r="NK50" i="15"/>
  <c r="NJ50" i="15"/>
  <c r="NI50" i="15"/>
  <c r="NH50" i="15"/>
  <c r="NG50" i="15"/>
  <c r="NF50" i="15"/>
  <c r="NE50" i="15"/>
  <c r="ND50" i="15"/>
  <c r="NC50" i="15"/>
  <c r="NB50" i="15"/>
  <c r="NA50" i="15"/>
  <c r="MZ50" i="15"/>
  <c r="MY50" i="15"/>
  <c r="MX50" i="15"/>
  <c r="MW50" i="15"/>
  <c r="MV50" i="15"/>
  <c r="MU50" i="15"/>
  <c r="MT50" i="15"/>
  <c r="MS50" i="15"/>
  <c r="MR50" i="15"/>
  <c r="MQ50" i="15"/>
  <c r="MP50" i="15"/>
  <c r="MO50" i="15"/>
  <c r="MN50" i="15"/>
  <c r="MM50" i="15"/>
  <c r="ML50" i="15"/>
  <c r="MK50" i="15"/>
  <c r="MJ50" i="15"/>
  <c r="MI50" i="15"/>
  <c r="MH50" i="15"/>
  <c r="MG50" i="15"/>
  <c r="MF50" i="15"/>
  <c r="ME50" i="15"/>
  <c r="MD50" i="15"/>
  <c r="MC50" i="15"/>
  <c r="MB50" i="15"/>
  <c r="MA50" i="15"/>
  <c r="LZ50" i="15"/>
  <c r="LY50" i="15"/>
  <c r="LX50" i="15"/>
  <c r="LW50" i="15"/>
  <c r="LV50" i="15"/>
  <c r="LU50" i="15"/>
  <c r="LT50" i="15"/>
  <c r="LS50" i="15"/>
  <c r="LR50" i="15"/>
  <c r="LQ50" i="15"/>
  <c r="LP50" i="15"/>
  <c r="LO50" i="15"/>
  <c r="LN50" i="15"/>
  <c r="LM50" i="15"/>
  <c r="LL50" i="15"/>
  <c r="LK50" i="15"/>
  <c r="LJ50" i="15"/>
  <c r="LI50" i="15"/>
  <c r="LH50" i="15"/>
  <c r="LG50" i="15"/>
  <c r="LF50" i="15"/>
  <c r="LE50" i="15"/>
  <c r="LD50" i="15"/>
  <c r="LC50" i="15"/>
  <c r="LB50" i="15"/>
  <c r="LA50" i="15"/>
  <c r="KZ50" i="15"/>
  <c r="KY50" i="15"/>
  <c r="KX50" i="15"/>
  <c r="KW50" i="15"/>
  <c r="KV50" i="15"/>
  <c r="KU50" i="15"/>
  <c r="KT50" i="15"/>
  <c r="KS50" i="15"/>
  <c r="KR50" i="15"/>
  <c r="KQ50" i="15"/>
  <c r="KP50" i="15"/>
  <c r="KO50" i="15"/>
  <c r="KN50" i="15"/>
  <c r="KM50" i="15"/>
  <c r="KL50" i="15"/>
  <c r="KK50" i="15"/>
  <c r="KJ50" i="15"/>
  <c r="KI50" i="15"/>
  <c r="KH50" i="15"/>
  <c r="KG50" i="15"/>
  <c r="KF50" i="15"/>
  <c r="KE50" i="15"/>
  <c r="KD50" i="15"/>
  <c r="KC50" i="15"/>
  <c r="KB50" i="15"/>
  <c r="KA50" i="15"/>
  <c r="JZ50" i="15"/>
  <c r="JY50" i="15"/>
  <c r="JX50" i="15"/>
  <c r="JW50" i="15"/>
  <c r="JV50" i="15"/>
  <c r="JU50" i="15"/>
  <c r="JT50" i="15"/>
  <c r="JS50" i="15"/>
  <c r="JR50" i="15"/>
  <c r="JQ50" i="15"/>
  <c r="JP50" i="15"/>
  <c r="JO50" i="15"/>
  <c r="JN50" i="15"/>
  <c r="JM50" i="15"/>
  <c r="JL50" i="15"/>
  <c r="JK50" i="15"/>
  <c r="JJ50" i="15"/>
  <c r="JI50" i="15"/>
  <c r="JH50" i="15"/>
  <c r="JG50" i="15"/>
  <c r="JF50" i="15"/>
  <c r="JE50" i="15"/>
  <c r="JD50" i="15"/>
  <c r="JC50" i="15"/>
  <c r="JB50" i="15"/>
  <c r="JA50" i="15"/>
  <c r="IZ50" i="15"/>
  <c r="IY50" i="15"/>
  <c r="IX50" i="15"/>
  <c r="IW50" i="15"/>
  <c r="IV50" i="15"/>
  <c r="IU50" i="15"/>
  <c r="IT50" i="15"/>
  <c r="IS50" i="15"/>
  <c r="IR50" i="15"/>
  <c r="IQ50" i="15"/>
  <c r="IP50" i="15"/>
  <c r="IO50" i="15"/>
  <c r="IN50" i="15"/>
  <c r="IM50" i="15"/>
  <c r="IL50" i="15"/>
  <c r="IK50" i="15"/>
  <c r="IJ50" i="15"/>
  <c r="II50" i="15"/>
  <c r="IH50" i="15"/>
  <c r="IG50" i="15"/>
  <c r="IF50" i="15"/>
  <c r="IE50" i="15"/>
  <c r="ID50" i="15"/>
  <c r="IC50" i="15"/>
  <c r="IB50" i="15"/>
  <c r="IA50" i="15"/>
  <c r="HZ50" i="15"/>
  <c r="HY50" i="15"/>
  <c r="HX50" i="15"/>
  <c r="HW50" i="15"/>
  <c r="HV50" i="15"/>
  <c r="HU50" i="15"/>
  <c r="HT50" i="15"/>
  <c r="HS50" i="15"/>
  <c r="HR50" i="15"/>
  <c r="HQ50" i="15"/>
  <c r="HP50" i="15"/>
  <c r="HO50" i="15"/>
  <c r="HN50" i="15"/>
  <c r="HM50" i="15"/>
  <c r="HL50" i="15"/>
  <c r="HK50" i="15"/>
  <c r="HJ50" i="15"/>
  <c r="HI50" i="15"/>
  <c r="HH50" i="15"/>
  <c r="HG50" i="15"/>
  <c r="HF50" i="15"/>
  <c r="HE50" i="15"/>
  <c r="HD50" i="15"/>
  <c r="HC50" i="15"/>
  <c r="HB50" i="15"/>
  <c r="HA50" i="15"/>
  <c r="GZ50" i="15"/>
  <c r="GY50" i="15"/>
  <c r="GX50" i="15"/>
  <c r="GW50" i="15"/>
  <c r="GV50" i="15"/>
  <c r="GU50" i="15"/>
  <c r="GT50" i="15"/>
  <c r="GS50" i="15"/>
  <c r="GR50" i="15"/>
  <c r="GQ50" i="15"/>
  <c r="GP50" i="15"/>
  <c r="GO50" i="15"/>
  <c r="GN50" i="15"/>
  <c r="GM50" i="15"/>
  <c r="GL50" i="15"/>
  <c r="GK50" i="15"/>
  <c r="GJ50" i="15"/>
  <c r="GI50" i="15"/>
  <c r="GH50" i="15"/>
  <c r="GG50" i="15"/>
  <c r="GF50" i="15"/>
  <c r="GE50" i="15"/>
  <c r="GD50" i="15"/>
  <c r="GC50" i="15"/>
  <c r="GB50" i="15"/>
  <c r="GA50" i="15"/>
  <c r="FZ50" i="15"/>
  <c r="FY50" i="15"/>
  <c r="FX50" i="15"/>
  <c r="FW50" i="15"/>
  <c r="FV50" i="15"/>
  <c r="FU50" i="15"/>
  <c r="FT50" i="15"/>
  <c r="FS50" i="15"/>
  <c r="FR50" i="15"/>
  <c r="FQ50" i="15"/>
  <c r="FP50" i="15"/>
  <c r="FO50" i="15"/>
  <c r="FN50" i="15"/>
  <c r="FM50" i="15"/>
  <c r="FL50" i="15"/>
  <c r="FK50" i="15"/>
  <c r="FJ50" i="15"/>
  <c r="FI50" i="15"/>
  <c r="FH50" i="15"/>
  <c r="FG50" i="15"/>
  <c r="FF50" i="15"/>
  <c r="FE50" i="15"/>
  <c r="FD50" i="15"/>
  <c r="FC50" i="15"/>
  <c r="FB50" i="15"/>
  <c r="FA50" i="15"/>
  <c r="EZ50" i="15"/>
  <c r="EY50" i="15"/>
  <c r="EX50" i="15"/>
  <c r="EW50" i="15"/>
  <c r="EV50" i="15"/>
  <c r="EU50" i="15"/>
  <c r="ET50" i="15"/>
  <c r="ES50" i="15"/>
  <c r="ER50" i="15"/>
  <c r="EQ50" i="15"/>
  <c r="EP50" i="15"/>
  <c r="EO50" i="15"/>
  <c r="EN50" i="15"/>
  <c r="EM50" i="15"/>
  <c r="EL50" i="15"/>
  <c r="EK50" i="15"/>
  <c r="EJ50" i="15"/>
  <c r="EI50" i="15"/>
  <c r="EH50" i="15"/>
  <c r="EG50" i="15"/>
  <c r="EF50" i="15"/>
  <c r="EE50" i="15"/>
  <c r="ED50" i="15"/>
  <c r="EC50" i="15"/>
  <c r="EB50" i="15"/>
  <c r="EA50" i="15"/>
  <c r="DZ50" i="15"/>
  <c r="DY50" i="15"/>
  <c r="DX50" i="15"/>
  <c r="DW50" i="15"/>
  <c r="DV50" i="15"/>
  <c r="DU50" i="15"/>
  <c r="DT50" i="15"/>
  <c r="DS50" i="15"/>
  <c r="DR50" i="15"/>
  <c r="DQ50" i="15"/>
  <c r="DP50" i="15"/>
  <c r="DO50" i="15"/>
  <c r="DN50" i="15"/>
  <c r="DM50" i="15"/>
  <c r="DL50" i="15"/>
  <c r="DK50" i="15"/>
  <c r="DJ50" i="15"/>
  <c r="DI50" i="15"/>
  <c r="DH50" i="15"/>
  <c r="DG50" i="15"/>
  <c r="DF50" i="15"/>
  <c r="DE50" i="15"/>
  <c r="DD50" i="15"/>
  <c r="DC50" i="15"/>
  <c r="DB50" i="15"/>
  <c r="DA50" i="15"/>
  <c r="CZ50" i="15"/>
  <c r="CY50" i="15"/>
  <c r="CX50" i="15"/>
  <c r="CW50" i="15"/>
  <c r="CV50" i="15"/>
  <c r="CU50" i="15"/>
  <c r="CT50" i="15"/>
  <c r="CS50" i="15"/>
  <c r="CR50" i="15"/>
  <c r="CQ50" i="15"/>
  <c r="CP50" i="15"/>
  <c r="CO50" i="15"/>
  <c r="CN50" i="15"/>
  <c r="CM50" i="15"/>
  <c r="CL50" i="15"/>
  <c r="CK50" i="15"/>
  <c r="CJ50" i="15"/>
  <c r="CI50" i="15"/>
  <c r="CH50" i="15"/>
  <c r="CG50" i="15"/>
  <c r="CF50" i="15"/>
  <c r="CE50" i="15"/>
  <c r="CD50" i="15"/>
  <c r="CC50" i="15"/>
  <c r="CB50" i="15"/>
  <c r="CA50" i="15"/>
  <c r="BZ50" i="15"/>
  <c r="BY50" i="15"/>
  <c r="BX50" i="15"/>
  <c r="BW50" i="15"/>
  <c r="BV50" i="15"/>
  <c r="BU50" i="15"/>
  <c r="BT50" i="15"/>
  <c r="BS50" i="15"/>
  <c r="BR50" i="15"/>
  <c r="BQ50" i="15"/>
  <c r="BP50" i="15"/>
  <c r="BO50" i="15"/>
  <c r="BN50" i="15"/>
  <c r="BM50" i="15"/>
  <c r="BL50" i="15"/>
  <c r="BK50" i="15"/>
  <c r="BJ50" i="15"/>
  <c r="BI50" i="15"/>
  <c r="BH50" i="15"/>
  <c r="BG50" i="15"/>
  <c r="BF50" i="15"/>
  <c r="BE50" i="15"/>
  <c r="BD50" i="15"/>
  <c r="BC50" i="15"/>
  <c r="BB50" i="15"/>
  <c r="BA50" i="15"/>
  <c r="AZ50" i="15"/>
  <c r="AY50" i="15"/>
  <c r="AX50" i="15"/>
  <c r="AW50" i="15"/>
  <c r="AV50" i="15"/>
  <c r="AU50" i="15"/>
  <c r="AT50" i="15"/>
  <c r="AS50" i="15"/>
  <c r="AR50" i="15"/>
  <c r="AQ50" i="15"/>
  <c r="AP50" i="15"/>
  <c r="AO50" i="15"/>
  <c r="AN50" i="15"/>
  <c r="AM50" i="15"/>
  <c r="AL50" i="15"/>
  <c r="AK50" i="15"/>
  <c r="AJ50" i="15"/>
  <c r="AI50" i="15"/>
  <c r="AH50" i="15"/>
  <c r="AG50" i="15"/>
  <c r="AF50" i="15"/>
  <c r="AE50" i="15"/>
  <c r="AD50" i="15"/>
  <c r="AC50" i="15"/>
  <c r="AB50" i="15"/>
  <c r="AA50" i="15"/>
  <c r="Z50" i="15"/>
  <c r="Y50" i="15"/>
  <c r="X50" i="15"/>
  <c r="W50" i="15"/>
  <c r="V50" i="15"/>
  <c r="U50" i="15"/>
  <c r="T50" i="15"/>
  <c r="S50" i="15"/>
  <c r="R50" i="15"/>
  <c r="Q50" i="15"/>
  <c r="P50" i="15"/>
  <c r="O50" i="15"/>
  <c r="N50" i="15"/>
  <c r="M50" i="15"/>
  <c r="L50" i="15"/>
  <c r="K50" i="15"/>
  <c r="J50" i="15"/>
  <c r="I50" i="15"/>
  <c r="H50" i="15"/>
  <c r="G50" i="15"/>
  <c r="B50" i="15"/>
  <c r="AA78" i="15" s="1"/>
  <c r="SQ49" i="15"/>
  <c r="SP49" i="15"/>
  <c r="SO49" i="15"/>
  <c r="SN49" i="15"/>
  <c r="SM49" i="15"/>
  <c r="SL49" i="15"/>
  <c r="SK49" i="15"/>
  <c r="SJ49" i="15"/>
  <c r="SI49" i="15"/>
  <c r="SH49" i="15"/>
  <c r="SG49" i="15"/>
  <c r="SF49" i="15"/>
  <c r="SE49" i="15"/>
  <c r="SD49" i="15"/>
  <c r="SC49" i="15"/>
  <c r="SB49" i="15"/>
  <c r="SA49" i="15"/>
  <c r="RZ49" i="15"/>
  <c r="RY49" i="15"/>
  <c r="RX49" i="15"/>
  <c r="RW49" i="15"/>
  <c r="RV49" i="15"/>
  <c r="RU49" i="15"/>
  <c r="RT49" i="15"/>
  <c r="RS49" i="15"/>
  <c r="RR49" i="15"/>
  <c r="RQ49" i="15"/>
  <c r="RP49" i="15"/>
  <c r="RO49" i="15"/>
  <c r="RN49" i="15"/>
  <c r="RM49" i="15"/>
  <c r="RL49" i="15"/>
  <c r="RK49" i="15"/>
  <c r="RJ49" i="15"/>
  <c r="RI49" i="15"/>
  <c r="RH49" i="15"/>
  <c r="RG49" i="15"/>
  <c r="RF49" i="15"/>
  <c r="RE49" i="15"/>
  <c r="RD49" i="15"/>
  <c r="RC49" i="15"/>
  <c r="RB49" i="15"/>
  <c r="RA49" i="15"/>
  <c r="QZ49" i="15"/>
  <c r="QY49" i="15"/>
  <c r="QX49" i="15"/>
  <c r="QW49" i="15"/>
  <c r="QV49" i="15"/>
  <c r="QU49" i="15"/>
  <c r="QT49" i="15"/>
  <c r="QS49" i="15"/>
  <c r="QR49" i="15"/>
  <c r="QQ49" i="15"/>
  <c r="QP49" i="15"/>
  <c r="QO49" i="15"/>
  <c r="QN49" i="15"/>
  <c r="QM49" i="15"/>
  <c r="QL49" i="15"/>
  <c r="QK49" i="15"/>
  <c r="QJ49" i="15"/>
  <c r="QI49" i="15"/>
  <c r="QH49" i="15"/>
  <c r="QG49" i="15"/>
  <c r="QF49" i="15"/>
  <c r="QE49" i="15"/>
  <c r="QD49" i="15"/>
  <c r="QC49" i="15"/>
  <c r="QB49" i="15"/>
  <c r="QA49" i="15"/>
  <c r="PZ49" i="15"/>
  <c r="PY49" i="15"/>
  <c r="PX49" i="15"/>
  <c r="PW49" i="15"/>
  <c r="PV49" i="15"/>
  <c r="PU49" i="15"/>
  <c r="PT49" i="15"/>
  <c r="PS49" i="15"/>
  <c r="PR49" i="15"/>
  <c r="PQ49" i="15"/>
  <c r="PP49" i="15"/>
  <c r="PO49" i="15"/>
  <c r="PN49" i="15"/>
  <c r="PM49" i="15"/>
  <c r="PL49" i="15"/>
  <c r="PK49" i="15"/>
  <c r="PJ49" i="15"/>
  <c r="PI49" i="15"/>
  <c r="PH49" i="15"/>
  <c r="PG49" i="15"/>
  <c r="PF49" i="15"/>
  <c r="PE49" i="15"/>
  <c r="PD49" i="15"/>
  <c r="PC49" i="15"/>
  <c r="PB49" i="15"/>
  <c r="PA49" i="15"/>
  <c r="OZ49" i="15"/>
  <c r="OY49" i="15"/>
  <c r="OX49" i="15"/>
  <c r="OW49" i="15"/>
  <c r="OV49" i="15"/>
  <c r="OU49" i="15"/>
  <c r="OT49" i="15"/>
  <c r="OS49" i="15"/>
  <c r="OR49" i="15"/>
  <c r="OQ49" i="15"/>
  <c r="OP49" i="15"/>
  <c r="OO49" i="15"/>
  <c r="ON49" i="15"/>
  <c r="OM49" i="15"/>
  <c r="OL49" i="15"/>
  <c r="OK49" i="15"/>
  <c r="OJ49" i="15"/>
  <c r="OI49" i="15"/>
  <c r="OH49" i="15"/>
  <c r="OG49" i="15"/>
  <c r="OF49" i="15"/>
  <c r="OE49" i="15"/>
  <c r="OD49" i="15"/>
  <c r="OC49" i="15"/>
  <c r="OB49" i="15"/>
  <c r="OA49" i="15"/>
  <c r="NZ49" i="15"/>
  <c r="NY49" i="15"/>
  <c r="NX49" i="15"/>
  <c r="NW49" i="15"/>
  <c r="NV49" i="15"/>
  <c r="NU49" i="15"/>
  <c r="NT49" i="15"/>
  <c r="NS49" i="15"/>
  <c r="NR49" i="15"/>
  <c r="NQ49" i="15"/>
  <c r="NP49" i="15"/>
  <c r="NO49" i="15"/>
  <c r="NN49" i="15"/>
  <c r="NM49" i="15"/>
  <c r="NL49" i="15"/>
  <c r="NK49" i="15"/>
  <c r="NJ49" i="15"/>
  <c r="NI49" i="15"/>
  <c r="NH49" i="15"/>
  <c r="NG49" i="15"/>
  <c r="NF49" i="15"/>
  <c r="NE49" i="15"/>
  <c r="ND49" i="15"/>
  <c r="NC49" i="15"/>
  <c r="NB49" i="15"/>
  <c r="NA49" i="15"/>
  <c r="MZ49" i="15"/>
  <c r="MY49" i="15"/>
  <c r="MX49" i="15"/>
  <c r="MW49" i="15"/>
  <c r="MV49" i="15"/>
  <c r="MU49" i="15"/>
  <c r="MT49" i="15"/>
  <c r="MS49" i="15"/>
  <c r="MR49" i="15"/>
  <c r="MQ49" i="15"/>
  <c r="MP49" i="15"/>
  <c r="MO49" i="15"/>
  <c r="MN49" i="15"/>
  <c r="MM49" i="15"/>
  <c r="ML49" i="15"/>
  <c r="MK49" i="15"/>
  <c r="MJ49" i="15"/>
  <c r="MI49" i="15"/>
  <c r="MH49" i="15"/>
  <c r="MG49" i="15"/>
  <c r="MF49" i="15"/>
  <c r="ME49" i="15"/>
  <c r="MD49" i="15"/>
  <c r="MC49" i="15"/>
  <c r="MB49" i="15"/>
  <c r="MA49" i="15"/>
  <c r="LZ49" i="15"/>
  <c r="LY49" i="15"/>
  <c r="LX49" i="15"/>
  <c r="LW49" i="15"/>
  <c r="LV49" i="15"/>
  <c r="LU49" i="15"/>
  <c r="LT49" i="15"/>
  <c r="LS49" i="15"/>
  <c r="LR49" i="15"/>
  <c r="LQ49" i="15"/>
  <c r="LP49" i="15"/>
  <c r="LO49" i="15"/>
  <c r="LN49" i="15"/>
  <c r="LM49" i="15"/>
  <c r="LL49" i="15"/>
  <c r="LK49" i="15"/>
  <c r="LJ49" i="15"/>
  <c r="LI49" i="15"/>
  <c r="LH49" i="15"/>
  <c r="LG49" i="15"/>
  <c r="LF49" i="15"/>
  <c r="LE49" i="15"/>
  <c r="LD49" i="15"/>
  <c r="LC49" i="15"/>
  <c r="LB49" i="15"/>
  <c r="LA49" i="15"/>
  <c r="KZ49" i="15"/>
  <c r="KY49" i="15"/>
  <c r="KX49" i="15"/>
  <c r="KW49" i="15"/>
  <c r="KV49" i="15"/>
  <c r="KU49" i="15"/>
  <c r="KT49" i="15"/>
  <c r="KS49" i="15"/>
  <c r="KR49" i="15"/>
  <c r="KQ49" i="15"/>
  <c r="KP49" i="15"/>
  <c r="KO49" i="15"/>
  <c r="KN49" i="15"/>
  <c r="KM49" i="15"/>
  <c r="KL49" i="15"/>
  <c r="KK49" i="15"/>
  <c r="KJ49" i="15"/>
  <c r="KI49" i="15"/>
  <c r="KH49" i="15"/>
  <c r="KG49" i="15"/>
  <c r="KF49" i="15"/>
  <c r="KE49" i="15"/>
  <c r="KD49" i="15"/>
  <c r="KC49" i="15"/>
  <c r="KB49" i="15"/>
  <c r="KA49" i="15"/>
  <c r="JZ49" i="15"/>
  <c r="JY49" i="15"/>
  <c r="JX49" i="15"/>
  <c r="JW49" i="15"/>
  <c r="JV49" i="15"/>
  <c r="JU49" i="15"/>
  <c r="JT49" i="15"/>
  <c r="JS49" i="15"/>
  <c r="JR49" i="15"/>
  <c r="JQ49" i="15"/>
  <c r="JP49" i="15"/>
  <c r="JO49" i="15"/>
  <c r="JN49" i="15"/>
  <c r="JM49" i="15"/>
  <c r="JL49" i="15"/>
  <c r="JK49" i="15"/>
  <c r="JJ49" i="15"/>
  <c r="JI49" i="15"/>
  <c r="JH49" i="15"/>
  <c r="JG49" i="15"/>
  <c r="JF49" i="15"/>
  <c r="JE49" i="15"/>
  <c r="JD49" i="15"/>
  <c r="JC49" i="15"/>
  <c r="JB49" i="15"/>
  <c r="JA49" i="15"/>
  <c r="IZ49" i="15"/>
  <c r="IY49" i="15"/>
  <c r="IX49" i="15"/>
  <c r="IW49" i="15"/>
  <c r="IV49" i="15"/>
  <c r="IU49" i="15"/>
  <c r="IT49" i="15"/>
  <c r="IS49" i="15"/>
  <c r="IR49" i="15"/>
  <c r="IQ49" i="15"/>
  <c r="IP49" i="15"/>
  <c r="IO49" i="15"/>
  <c r="IN49" i="15"/>
  <c r="IM49" i="15"/>
  <c r="IL49" i="15"/>
  <c r="IK49" i="15"/>
  <c r="IJ49" i="15"/>
  <c r="II49" i="15"/>
  <c r="IH49" i="15"/>
  <c r="IG49" i="15"/>
  <c r="IF49" i="15"/>
  <c r="IE49" i="15"/>
  <c r="ID49" i="15"/>
  <c r="IC49" i="15"/>
  <c r="IB49" i="15"/>
  <c r="IA49" i="15"/>
  <c r="HZ49" i="15"/>
  <c r="HY49" i="15"/>
  <c r="HX49" i="15"/>
  <c r="HW49" i="15"/>
  <c r="HV49" i="15"/>
  <c r="HU49" i="15"/>
  <c r="HT49" i="15"/>
  <c r="HS49" i="15"/>
  <c r="HR49" i="15"/>
  <c r="HQ49" i="15"/>
  <c r="HP49" i="15"/>
  <c r="HO49" i="15"/>
  <c r="HN49" i="15"/>
  <c r="HM49" i="15"/>
  <c r="HL49" i="15"/>
  <c r="HK49" i="15"/>
  <c r="HJ49" i="15"/>
  <c r="HI49" i="15"/>
  <c r="HH49" i="15"/>
  <c r="HG49" i="15"/>
  <c r="HF49" i="15"/>
  <c r="HE49" i="15"/>
  <c r="HD49" i="15"/>
  <c r="HC49" i="15"/>
  <c r="HB49" i="15"/>
  <c r="HA49" i="15"/>
  <c r="GZ49" i="15"/>
  <c r="GY49" i="15"/>
  <c r="GX49" i="15"/>
  <c r="GW49" i="15"/>
  <c r="GV49" i="15"/>
  <c r="GU49" i="15"/>
  <c r="GT49" i="15"/>
  <c r="GS49" i="15"/>
  <c r="GR49" i="15"/>
  <c r="GQ49" i="15"/>
  <c r="GP49" i="15"/>
  <c r="GO49" i="15"/>
  <c r="GN49" i="15"/>
  <c r="GM49" i="15"/>
  <c r="GL49" i="15"/>
  <c r="GK49" i="15"/>
  <c r="GJ49" i="15"/>
  <c r="GI49" i="15"/>
  <c r="GH49" i="15"/>
  <c r="GG49" i="15"/>
  <c r="GF49" i="15"/>
  <c r="GE49" i="15"/>
  <c r="GD49" i="15"/>
  <c r="GC49" i="15"/>
  <c r="GB49" i="15"/>
  <c r="GA49" i="15"/>
  <c r="FZ49" i="15"/>
  <c r="FY49" i="15"/>
  <c r="FX49" i="15"/>
  <c r="FW49" i="15"/>
  <c r="FV49" i="15"/>
  <c r="FU49" i="15"/>
  <c r="FT49" i="15"/>
  <c r="FS49" i="15"/>
  <c r="FR49" i="15"/>
  <c r="FQ49" i="15"/>
  <c r="FP49" i="15"/>
  <c r="FO49" i="15"/>
  <c r="FN49" i="15"/>
  <c r="FM49" i="15"/>
  <c r="FL49" i="15"/>
  <c r="FK49" i="15"/>
  <c r="FJ49" i="15"/>
  <c r="FI49" i="15"/>
  <c r="FH49" i="15"/>
  <c r="FG49" i="15"/>
  <c r="FF49" i="15"/>
  <c r="FE49" i="15"/>
  <c r="FD49" i="15"/>
  <c r="FC49" i="15"/>
  <c r="FB49" i="15"/>
  <c r="FA49" i="15"/>
  <c r="EZ49" i="15"/>
  <c r="EY49" i="15"/>
  <c r="EX49" i="15"/>
  <c r="EW49" i="15"/>
  <c r="EV49" i="15"/>
  <c r="EU49" i="15"/>
  <c r="ET49" i="15"/>
  <c r="ES49" i="15"/>
  <c r="ER49" i="15"/>
  <c r="EQ49" i="15"/>
  <c r="EP49" i="15"/>
  <c r="EO49" i="15"/>
  <c r="EN49" i="15"/>
  <c r="EM49" i="15"/>
  <c r="EL49" i="15"/>
  <c r="EK49" i="15"/>
  <c r="EJ49" i="15"/>
  <c r="EI49" i="15"/>
  <c r="EH49" i="15"/>
  <c r="EG49" i="15"/>
  <c r="EF49" i="15"/>
  <c r="EE49" i="15"/>
  <c r="ED49" i="15"/>
  <c r="EC49" i="15"/>
  <c r="EB49" i="15"/>
  <c r="EA49" i="15"/>
  <c r="DZ49" i="15"/>
  <c r="DY49" i="15"/>
  <c r="DX49" i="15"/>
  <c r="DW49" i="15"/>
  <c r="DV49" i="15"/>
  <c r="DU49" i="15"/>
  <c r="DT49" i="15"/>
  <c r="DS49" i="15"/>
  <c r="DR49" i="15"/>
  <c r="DQ49" i="15"/>
  <c r="DP49" i="15"/>
  <c r="DO49" i="15"/>
  <c r="DN49" i="15"/>
  <c r="DM49" i="15"/>
  <c r="DL49" i="15"/>
  <c r="DK49" i="15"/>
  <c r="DJ49" i="15"/>
  <c r="DI49" i="15"/>
  <c r="DH49" i="15"/>
  <c r="DG49" i="15"/>
  <c r="DF49" i="15"/>
  <c r="DE49" i="15"/>
  <c r="DD49" i="15"/>
  <c r="DC49" i="15"/>
  <c r="DB49" i="15"/>
  <c r="DA49" i="15"/>
  <c r="CZ49" i="15"/>
  <c r="CY49" i="15"/>
  <c r="CX49" i="15"/>
  <c r="CW49" i="15"/>
  <c r="CV49" i="15"/>
  <c r="CU49" i="15"/>
  <c r="CT49" i="15"/>
  <c r="CS49" i="15"/>
  <c r="CR49" i="15"/>
  <c r="CQ49" i="15"/>
  <c r="CP49" i="15"/>
  <c r="CO49" i="15"/>
  <c r="CN49" i="15"/>
  <c r="CM49" i="15"/>
  <c r="CL49" i="15"/>
  <c r="CK49" i="15"/>
  <c r="CJ49" i="15"/>
  <c r="CI49" i="15"/>
  <c r="CH49" i="15"/>
  <c r="CG49" i="15"/>
  <c r="CF49" i="15"/>
  <c r="CE49" i="15"/>
  <c r="CD49" i="15"/>
  <c r="CC49" i="15"/>
  <c r="CB49" i="15"/>
  <c r="CA49" i="15"/>
  <c r="BZ49" i="15"/>
  <c r="BY49" i="15"/>
  <c r="BX49" i="15"/>
  <c r="BW49" i="15"/>
  <c r="BV49" i="15"/>
  <c r="BU49" i="15"/>
  <c r="BT49" i="15"/>
  <c r="BS49" i="15"/>
  <c r="BR49" i="15"/>
  <c r="BQ49" i="15"/>
  <c r="BP49" i="15"/>
  <c r="BO49" i="15"/>
  <c r="BN49" i="15"/>
  <c r="BM49" i="15"/>
  <c r="BL49" i="15"/>
  <c r="BK49" i="15"/>
  <c r="BJ49" i="15"/>
  <c r="BI49" i="15"/>
  <c r="BH49" i="15"/>
  <c r="BG49" i="15"/>
  <c r="BF49" i="15"/>
  <c r="BE49" i="15"/>
  <c r="BD49" i="15"/>
  <c r="BC49" i="15"/>
  <c r="BB49" i="15"/>
  <c r="BA49" i="15"/>
  <c r="AZ49" i="15"/>
  <c r="AY49" i="15"/>
  <c r="AX49" i="15"/>
  <c r="AW49" i="15"/>
  <c r="AV49" i="15"/>
  <c r="AU49" i="15"/>
  <c r="AT49" i="15"/>
  <c r="AS49" i="15"/>
  <c r="AR49" i="15"/>
  <c r="AQ49" i="15"/>
  <c r="AP49" i="15"/>
  <c r="AO49" i="15"/>
  <c r="AN49" i="15"/>
  <c r="AM49" i="15"/>
  <c r="AL49" i="15"/>
  <c r="AK49" i="15"/>
  <c r="AJ49" i="15"/>
  <c r="AI49" i="15"/>
  <c r="AH49" i="15"/>
  <c r="AG49" i="15"/>
  <c r="AF49" i="15"/>
  <c r="AE49" i="15"/>
  <c r="AD49" i="15"/>
  <c r="AC49" i="15"/>
  <c r="AB49" i="15"/>
  <c r="AA49" i="15"/>
  <c r="Z49" i="15"/>
  <c r="Y49" i="15"/>
  <c r="X49" i="15"/>
  <c r="W49" i="15"/>
  <c r="V49" i="15"/>
  <c r="U49" i="15"/>
  <c r="T49" i="15"/>
  <c r="S49" i="15"/>
  <c r="R49" i="15"/>
  <c r="Q49" i="15"/>
  <c r="P49" i="15"/>
  <c r="O49" i="15"/>
  <c r="N49" i="15"/>
  <c r="M49" i="15"/>
  <c r="L49" i="15"/>
  <c r="K49" i="15"/>
  <c r="J49" i="15"/>
  <c r="I49" i="15"/>
  <c r="H49" i="15"/>
  <c r="G49" i="15"/>
  <c r="B49" i="15"/>
  <c r="AA77" i="15" s="1"/>
  <c r="SQ48" i="15"/>
  <c r="SP48" i="15"/>
  <c r="SO48" i="15"/>
  <c r="SN48" i="15"/>
  <c r="SM48" i="15"/>
  <c r="SL48" i="15"/>
  <c r="SK48" i="15"/>
  <c r="SJ48" i="15"/>
  <c r="SI48" i="15"/>
  <c r="SH48" i="15"/>
  <c r="SG48" i="15"/>
  <c r="SF48" i="15"/>
  <c r="SE48" i="15"/>
  <c r="SD48" i="15"/>
  <c r="SC48" i="15"/>
  <c r="SB48" i="15"/>
  <c r="SA48" i="15"/>
  <c r="RZ48" i="15"/>
  <c r="RY48" i="15"/>
  <c r="RX48" i="15"/>
  <c r="RW48" i="15"/>
  <c r="RV48" i="15"/>
  <c r="RU48" i="15"/>
  <c r="RT48" i="15"/>
  <c r="RS48" i="15"/>
  <c r="RR48" i="15"/>
  <c r="RQ48" i="15"/>
  <c r="RP48" i="15"/>
  <c r="RO48" i="15"/>
  <c r="RN48" i="15"/>
  <c r="RM48" i="15"/>
  <c r="RL48" i="15"/>
  <c r="RK48" i="15"/>
  <c r="RJ48" i="15"/>
  <c r="RI48" i="15"/>
  <c r="RH48" i="15"/>
  <c r="RG48" i="15"/>
  <c r="RF48" i="15"/>
  <c r="RE48" i="15"/>
  <c r="RD48" i="15"/>
  <c r="RC48" i="15"/>
  <c r="RB48" i="15"/>
  <c r="RA48" i="15"/>
  <c r="QZ48" i="15"/>
  <c r="QY48" i="15"/>
  <c r="QX48" i="15"/>
  <c r="QW48" i="15"/>
  <c r="QV48" i="15"/>
  <c r="QU48" i="15"/>
  <c r="QT48" i="15"/>
  <c r="QS48" i="15"/>
  <c r="QR48" i="15"/>
  <c r="QQ48" i="15"/>
  <c r="QP48" i="15"/>
  <c r="QO48" i="15"/>
  <c r="QN48" i="15"/>
  <c r="QM48" i="15"/>
  <c r="QL48" i="15"/>
  <c r="QK48" i="15"/>
  <c r="QJ48" i="15"/>
  <c r="QI48" i="15"/>
  <c r="QH48" i="15"/>
  <c r="QG48" i="15"/>
  <c r="QF48" i="15"/>
  <c r="QE48" i="15"/>
  <c r="QD48" i="15"/>
  <c r="QC48" i="15"/>
  <c r="QB48" i="15"/>
  <c r="QA48" i="15"/>
  <c r="PZ48" i="15"/>
  <c r="PY48" i="15"/>
  <c r="PX48" i="15"/>
  <c r="PW48" i="15"/>
  <c r="PV48" i="15"/>
  <c r="PU48" i="15"/>
  <c r="PT48" i="15"/>
  <c r="PS48" i="15"/>
  <c r="PR48" i="15"/>
  <c r="PQ48" i="15"/>
  <c r="PP48" i="15"/>
  <c r="PO48" i="15"/>
  <c r="PN48" i="15"/>
  <c r="PM48" i="15"/>
  <c r="PL48" i="15"/>
  <c r="PK48" i="15"/>
  <c r="PJ48" i="15"/>
  <c r="PI48" i="15"/>
  <c r="PH48" i="15"/>
  <c r="PG48" i="15"/>
  <c r="PF48" i="15"/>
  <c r="PE48" i="15"/>
  <c r="PD48" i="15"/>
  <c r="PC48" i="15"/>
  <c r="PB48" i="15"/>
  <c r="PA48" i="15"/>
  <c r="OZ48" i="15"/>
  <c r="OY48" i="15"/>
  <c r="OX48" i="15"/>
  <c r="OW48" i="15"/>
  <c r="OV48" i="15"/>
  <c r="OU48" i="15"/>
  <c r="OT48" i="15"/>
  <c r="OS48" i="15"/>
  <c r="OR48" i="15"/>
  <c r="OQ48" i="15"/>
  <c r="OP48" i="15"/>
  <c r="OO48" i="15"/>
  <c r="ON48" i="15"/>
  <c r="OM48" i="15"/>
  <c r="OL48" i="15"/>
  <c r="OK48" i="15"/>
  <c r="OJ48" i="15"/>
  <c r="OI48" i="15"/>
  <c r="OH48" i="15"/>
  <c r="OG48" i="15"/>
  <c r="OF48" i="15"/>
  <c r="OE48" i="15"/>
  <c r="OD48" i="15"/>
  <c r="OC48" i="15"/>
  <c r="OB48" i="15"/>
  <c r="OA48" i="15"/>
  <c r="NZ48" i="15"/>
  <c r="NY48" i="15"/>
  <c r="NX48" i="15"/>
  <c r="NW48" i="15"/>
  <c r="NV48" i="15"/>
  <c r="NU48" i="15"/>
  <c r="NT48" i="15"/>
  <c r="NS48" i="15"/>
  <c r="NR48" i="15"/>
  <c r="NQ48" i="15"/>
  <c r="NP48" i="15"/>
  <c r="NO48" i="15"/>
  <c r="NN48" i="15"/>
  <c r="NM48" i="15"/>
  <c r="NL48" i="15"/>
  <c r="NK48" i="15"/>
  <c r="NJ48" i="15"/>
  <c r="NI48" i="15"/>
  <c r="NH48" i="15"/>
  <c r="NG48" i="15"/>
  <c r="NF48" i="15"/>
  <c r="NE48" i="15"/>
  <c r="ND48" i="15"/>
  <c r="NC48" i="15"/>
  <c r="NB48" i="15"/>
  <c r="NA48" i="15"/>
  <c r="MZ48" i="15"/>
  <c r="MY48" i="15"/>
  <c r="MX48" i="15"/>
  <c r="MW48" i="15"/>
  <c r="MV48" i="15"/>
  <c r="MU48" i="15"/>
  <c r="MT48" i="15"/>
  <c r="MS48" i="15"/>
  <c r="MR48" i="15"/>
  <c r="MQ48" i="15"/>
  <c r="MP48" i="15"/>
  <c r="MO48" i="15"/>
  <c r="MN48" i="15"/>
  <c r="MM48" i="15"/>
  <c r="ML48" i="15"/>
  <c r="MK48" i="15"/>
  <c r="MJ48" i="15"/>
  <c r="MI48" i="15"/>
  <c r="MH48" i="15"/>
  <c r="MG48" i="15"/>
  <c r="MF48" i="15"/>
  <c r="ME48" i="15"/>
  <c r="MD48" i="15"/>
  <c r="MC48" i="15"/>
  <c r="MB48" i="15"/>
  <c r="MA48" i="15"/>
  <c r="LZ48" i="15"/>
  <c r="LY48" i="15"/>
  <c r="LX48" i="15"/>
  <c r="LW48" i="15"/>
  <c r="LV48" i="15"/>
  <c r="LU48" i="15"/>
  <c r="LT48" i="15"/>
  <c r="LS48" i="15"/>
  <c r="LR48" i="15"/>
  <c r="LQ48" i="15"/>
  <c r="LP48" i="15"/>
  <c r="LO48" i="15"/>
  <c r="LN48" i="15"/>
  <c r="LM48" i="15"/>
  <c r="LL48" i="15"/>
  <c r="LK48" i="15"/>
  <c r="LJ48" i="15"/>
  <c r="LI48" i="15"/>
  <c r="LH48" i="15"/>
  <c r="LG48" i="15"/>
  <c r="LF48" i="15"/>
  <c r="LE48" i="15"/>
  <c r="LD48" i="15"/>
  <c r="LC48" i="15"/>
  <c r="LB48" i="15"/>
  <c r="LA48" i="15"/>
  <c r="KZ48" i="15"/>
  <c r="KY48" i="15"/>
  <c r="KX48" i="15"/>
  <c r="KW48" i="15"/>
  <c r="KV48" i="15"/>
  <c r="KU48" i="15"/>
  <c r="KT48" i="15"/>
  <c r="KS48" i="15"/>
  <c r="KR48" i="15"/>
  <c r="KQ48" i="15"/>
  <c r="KP48" i="15"/>
  <c r="KO48" i="15"/>
  <c r="KN48" i="15"/>
  <c r="KM48" i="15"/>
  <c r="KL48" i="15"/>
  <c r="KK48" i="15"/>
  <c r="KJ48" i="15"/>
  <c r="KI48" i="15"/>
  <c r="KH48" i="15"/>
  <c r="KG48" i="15"/>
  <c r="KF48" i="15"/>
  <c r="KE48" i="15"/>
  <c r="KD48" i="15"/>
  <c r="KC48" i="15"/>
  <c r="KB48" i="15"/>
  <c r="KA48" i="15"/>
  <c r="JZ48" i="15"/>
  <c r="JY48" i="15"/>
  <c r="JX48" i="15"/>
  <c r="JW48" i="15"/>
  <c r="JV48" i="15"/>
  <c r="JU48" i="15"/>
  <c r="JT48" i="15"/>
  <c r="JS48" i="15"/>
  <c r="JR48" i="15"/>
  <c r="JQ48" i="15"/>
  <c r="JP48" i="15"/>
  <c r="JO48" i="15"/>
  <c r="JN48" i="15"/>
  <c r="JM48" i="15"/>
  <c r="JL48" i="15"/>
  <c r="JK48" i="15"/>
  <c r="JJ48" i="15"/>
  <c r="JI48" i="15"/>
  <c r="JH48" i="15"/>
  <c r="JG48" i="15"/>
  <c r="JF48" i="15"/>
  <c r="JE48" i="15"/>
  <c r="JD48" i="15"/>
  <c r="JC48" i="15"/>
  <c r="JB48" i="15"/>
  <c r="JA48" i="15"/>
  <c r="IZ48" i="15"/>
  <c r="IY48" i="15"/>
  <c r="IX48" i="15"/>
  <c r="IW48" i="15"/>
  <c r="IV48" i="15"/>
  <c r="IU48" i="15"/>
  <c r="IT48" i="15"/>
  <c r="IS48" i="15"/>
  <c r="IR48" i="15"/>
  <c r="IQ48" i="15"/>
  <c r="IP48" i="15"/>
  <c r="IO48" i="15"/>
  <c r="IN48" i="15"/>
  <c r="IM48" i="15"/>
  <c r="IL48" i="15"/>
  <c r="IK48" i="15"/>
  <c r="IJ48" i="15"/>
  <c r="II48" i="15"/>
  <c r="IH48" i="15"/>
  <c r="IG48" i="15"/>
  <c r="IF48" i="15"/>
  <c r="IE48" i="15"/>
  <c r="ID48" i="15"/>
  <c r="IC48" i="15"/>
  <c r="IB48" i="15"/>
  <c r="IA48" i="15"/>
  <c r="HZ48" i="15"/>
  <c r="HY48" i="15"/>
  <c r="HX48" i="15"/>
  <c r="HW48" i="15"/>
  <c r="HV48" i="15"/>
  <c r="HU48" i="15"/>
  <c r="HT48" i="15"/>
  <c r="HS48" i="15"/>
  <c r="HR48" i="15"/>
  <c r="HQ48" i="15"/>
  <c r="HP48" i="15"/>
  <c r="HO48" i="15"/>
  <c r="HN48" i="15"/>
  <c r="HM48" i="15"/>
  <c r="HL48" i="15"/>
  <c r="HK48" i="15"/>
  <c r="HJ48" i="15"/>
  <c r="HI48" i="15"/>
  <c r="HH48" i="15"/>
  <c r="HG48" i="15"/>
  <c r="HF48" i="15"/>
  <c r="HE48" i="15"/>
  <c r="HD48" i="15"/>
  <c r="HC48" i="15"/>
  <c r="HB48" i="15"/>
  <c r="HA48" i="15"/>
  <c r="GZ48" i="15"/>
  <c r="GY48" i="15"/>
  <c r="GX48" i="15"/>
  <c r="GW48" i="15"/>
  <c r="GV48" i="15"/>
  <c r="GU48" i="15"/>
  <c r="GT48" i="15"/>
  <c r="GS48" i="15"/>
  <c r="GR48" i="15"/>
  <c r="GQ48" i="15"/>
  <c r="GP48" i="15"/>
  <c r="GO48" i="15"/>
  <c r="GN48" i="15"/>
  <c r="GM48" i="15"/>
  <c r="GL48" i="15"/>
  <c r="GK48" i="15"/>
  <c r="GJ48" i="15"/>
  <c r="GI48" i="15"/>
  <c r="GH48" i="15"/>
  <c r="GG48" i="15"/>
  <c r="GF48" i="15"/>
  <c r="GE48" i="15"/>
  <c r="GD48" i="15"/>
  <c r="GC48" i="15"/>
  <c r="GB48" i="15"/>
  <c r="GA48" i="15"/>
  <c r="FZ48" i="15"/>
  <c r="FY48" i="15"/>
  <c r="FX48" i="15"/>
  <c r="FW48" i="15"/>
  <c r="FV48" i="15"/>
  <c r="FU48" i="15"/>
  <c r="FT48" i="15"/>
  <c r="FS48" i="15"/>
  <c r="FR48" i="15"/>
  <c r="FQ48" i="15"/>
  <c r="FP48" i="15"/>
  <c r="FO48" i="15"/>
  <c r="FN48" i="15"/>
  <c r="FM48" i="15"/>
  <c r="FL48" i="15"/>
  <c r="FK48" i="15"/>
  <c r="FJ48" i="15"/>
  <c r="FI48" i="15"/>
  <c r="FH48" i="15"/>
  <c r="FG48" i="15"/>
  <c r="FF48" i="15"/>
  <c r="FE48" i="15"/>
  <c r="FD48" i="15"/>
  <c r="FC48" i="15"/>
  <c r="FB48" i="15"/>
  <c r="FA48" i="15"/>
  <c r="EZ48" i="15"/>
  <c r="EY48" i="15"/>
  <c r="EX48" i="15"/>
  <c r="EW48" i="15"/>
  <c r="EV48" i="15"/>
  <c r="EU48" i="15"/>
  <c r="ET48" i="15"/>
  <c r="ES48" i="15"/>
  <c r="ER48" i="15"/>
  <c r="EQ48" i="15"/>
  <c r="EP48" i="15"/>
  <c r="EO48" i="15"/>
  <c r="EN48" i="15"/>
  <c r="EM48" i="15"/>
  <c r="EL48" i="15"/>
  <c r="EK48" i="15"/>
  <c r="EJ48" i="15"/>
  <c r="EI48" i="15"/>
  <c r="EH48" i="15"/>
  <c r="EG48" i="15"/>
  <c r="EF48" i="15"/>
  <c r="EE48" i="15"/>
  <c r="ED48" i="15"/>
  <c r="EC48" i="15"/>
  <c r="EB48" i="15"/>
  <c r="EA48" i="15"/>
  <c r="DZ48" i="15"/>
  <c r="DY48" i="15"/>
  <c r="DX48" i="15"/>
  <c r="DW48" i="15"/>
  <c r="DV48" i="15"/>
  <c r="DU48" i="15"/>
  <c r="DT48" i="15"/>
  <c r="DS48" i="15"/>
  <c r="DR48" i="15"/>
  <c r="DQ48" i="15"/>
  <c r="DP48" i="15"/>
  <c r="DO48" i="15"/>
  <c r="DN48" i="15"/>
  <c r="DM48" i="15"/>
  <c r="DL48" i="15"/>
  <c r="DK48" i="15"/>
  <c r="DJ48" i="15"/>
  <c r="DI48" i="15"/>
  <c r="DH48" i="15"/>
  <c r="DG48" i="15"/>
  <c r="DF48" i="15"/>
  <c r="DE48" i="15"/>
  <c r="DD48" i="15"/>
  <c r="DC48" i="15"/>
  <c r="DB48" i="15"/>
  <c r="DA48" i="15"/>
  <c r="CZ48" i="15"/>
  <c r="CY48" i="15"/>
  <c r="CX48" i="15"/>
  <c r="CW48" i="15"/>
  <c r="CV48" i="15"/>
  <c r="CU48" i="15"/>
  <c r="CT48" i="15"/>
  <c r="CS48" i="15"/>
  <c r="CR48" i="15"/>
  <c r="CQ48" i="15"/>
  <c r="CP48" i="15"/>
  <c r="CO48" i="15"/>
  <c r="CN48" i="15"/>
  <c r="CM48" i="15"/>
  <c r="CL48" i="15"/>
  <c r="CK48" i="15"/>
  <c r="CJ48" i="15"/>
  <c r="CI48" i="15"/>
  <c r="CH48" i="15"/>
  <c r="CG48" i="15"/>
  <c r="CF48" i="15"/>
  <c r="CE48" i="15"/>
  <c r="CD48" i="15"/>
  <c r="CC48" i="15"/>
  <c r="CB48" i="15"/>
  <c r="CA48" i="15"/>
  <c r="BZ48" i="15"/>
  <c r="BY48" i="15"/>
  <c r="BX48" i="15"/>
  <c r="BW48" i="15"/>
  <c r="BV48" i="15"/>
  <c r="BU48" i="15"/>
  <c r="BT48" i="15"/>
  <c r="BS48" i="15"/>
  <c r="BR48" i="15"/>
  <c r="BQ48" i="15"/>
  <c r="BP48" i="15"/>
  <c r="BO48" i="15"/>
  <c r="BN48" i="15"/>
  <c r="BM48" i="15"/>
  <c r="BL48" i="15"/>
  <c r="BK48" i="15"/>
  <c r="BJ48" i="15"/>
  <c r="BI48" i="15"/>
  <c r="BH48" i="15"/>
  <c r="BG48" i="15"/>
  <c r="BF48" i="15"/>
  <c r="BE48" i="15"/>
  <c r="BD48" i="15"/>
  <c r="BC48" i="15"/>
  <c r="BB48" i="15"/>
  <c r="BA48" i="15"/>
  <c r="AZ48" i="15"/>
  <c r="AY48" i="15"/>
  <c r="AX48" i="15"/>
  <c r="AW48" i="15"/>
  <c r="AV48" i="15"/>
  <c r="AU48" i="15"/>
  <c r="AT48" i="15"/>
  <c r="AS48" i="15"/>
  <c r="AR48" i="15"/>
  <c r="AQ48" i="15"/>
  <c r="AP48" i="15"/>
  <c r="AO48" i="15"/>
  <c r="AN48" i="15"/>
  <c r="AM48" i="15"/>
  <c r="AL48" i="15"/>
  <c r="AK48" i="15"/>
  <c r="AJ48" i="15"/>
  <c r="AI48" i="15"/>
  <c r="AH48" i="15"/>
  <c r="AG48" i="15"/>
  <c r="AF48" i="15"/>
  <c r="AE48" i="15"/>
  <c r="AD48" i="15"/>
  <c r="AC48" i="15"/>
  <c r="AB48" i="15"/>
  <c r="AA48" i="15"/>
  <c r="Z48" i="15"/>
  <c r="Y48" i="15"/>
  <c r="X48" i="15"/>
  <c r="W48" i="15"/>
  <c r="V48" i="15"/>
  <c r="U48" i="15"/>
  <c r="T48" i="15"/>
  <c r="S48" i="15"/>
  <c r="R48" i="15"/>
  <c r="Q48" i="15"/>
  <c r="P48" i="15"/>
  <c r="O48" i="15"/>
  <c r="N48" i="15"/>
  <c r="M48" i="15"/>
  <c r="L48" i="15"/>
  <c r="K48" i="15"/>
  <c r="J48" i="15"/>
  <c r="I48" i="15"/>
  <c r="H48" i="15"/>
  <c r="G48" i="15"/>
  <c r="B48" i="15"/>
  <c r="AA76" i="15" s="1"/>
  <c r="SQ47" i="15"/>
  <c r="SP47" i="15"/>
  <c r="SO47" i="15"/>
  <c r="SN47" i="15"/>
  <c r="SM47" i="15"/>
  <c r="SL47" i="15"/>
  <c r="SK47" i="15"/>
  <c r="SJ47" i="15"/>
  <c r="SI47" i="15"/>
  <c r="SH47" i="15"/>
  <c r="SG47" i="15"/>
  <c r="SF47" i="15"/>
  <c r="SE47" i="15"/>
  <c r="SD47" i="15"/>
  <c r="SC47" i="15"/>
  <c r="SB47" i="15"/>
  <c r="SA47" i="15"/>
  <c r="RZ47" i="15"/>
  <c r="RY47" i="15"/>
  <c r="RX47" i="15"/>
  <c r="RW47" i="15"/>
  <c r="RV47" i="15"/>
  <c r="RU47" i="15"/>
  <c r="RT47" i="15"/>
  <c r="RS47" i="15"/>
  <c r="RR47" i="15"/>
  <c r="RQ47" i="15"/>
  <c r="RP47" i="15"/>
  <c r="RO47" i="15"/>
  <c r="RN47" i="15"/>
  <c r="RM47" i="15"/>
  <c r="RL47" i="15"/>
  <c r="RK47" i="15"/>
  <c r="RJ47" i="15"/>
  <c r="RI47" i="15"/>
  <c r="RH47" i="15"/>
  <c r="RG47" i="15"/>
  <c r="RF47" i="15"/>
  <c r="RE47" i="15"/>
  <c r="RD47" i="15"/>
  <c r="RC47" i="15"/>
  <c r="RB47" i="15"/>
  <c r="RA47" i="15"/>
  <c r="QZ47" i="15"/>
  <c r="QY47" i="15"/>
  <c r="QX47" i="15"/>
  <c r="QW47" i="15"/>
  <c r="QV47" i="15"/>
  <c r="QU47" i="15"/>
  <c r="QT47" i="15"/>
  <c r="QS47" i="15"/>
  <c r="QR47" i="15"/>
  <c r="QQ47" i="15"/>
  <c r="QP47" i="15"/>
  <c r="QO47" i="15"/>
  <c r="QN47" i="15"/>
  <c r="QM47" i="15"/>
  <c r="QL47" i="15"/>
  <c r="QK47" i="15"/>
  <c r="QJ47" i="15"/>
  <c r="QI47" i="15"/>
  <c r="QH47" i="15"/>
  <c r="QG47" i="15"/>
  <c r="QF47" i="15"/>
  <c r="QE47" i="15"/>
  <c r="QD47" i="15"/>
  <c r="QC47" i="15"/>
  <c r="QB47" i="15"/>
  <c r="QA47" i="15"/>
  <c r="PZ47" i="15"/>
  <c r="PY47" i="15"/>
  <c r="PX47" i="15"/>
  <c r="PW47" i="15"/>
  <c r="PV47" i="15"/>
  <c r="PU47" i="15"/>
  <c r="PT47" i="15"/>
  <c r="PS47" i="15"/>
  <c r="PR47" i="15"/>
  <c r="PQ47" i="15"/>
  <c r="PP47" i="15"/>
  <c r="PO47" i="15"/>
  <c r="PN47" i="15"/>
  <c r="PM47" i="15"/>
  <c r="PL47" i="15"/>
  <c r="PK47" i="15"/>
  <c r="PJ47" i="15"/>
  <c r="PI47" i="15"/>
  <c r="PH47" i="15"/>
  <c r="PG47" i="15"/>
  <c r="PF47" i="15"/>
  <c r="PE47" i="15"/>
  <c r="PD47" i="15"/>
  <c r="PC47" i="15"/>
  <c r="PB47" i="15"/>
  <c r="PA47" i="15"/>
  <c r="OZ47" i="15"/>
  <c r="OY47" i="15"/>
  <c r="OX47" i="15"/>
  <c r="OW47" i="15"/>
  <c r="OV47" i="15"/>
  <c r="OU47" i="15"/>
  <c r="OT47" i="15"/>
  <c r="OS47" i="15"/>
  <c r="OR47" i="15"/>
  <c r="OQ47" i="15"/>
  <c r="OP47" i="15"/>
  <c r="OO47" i="15"/>
  <c r="ON47" i="15"/>
  <c r="OM47" i="15"/>
  <c r="OL47" i="15"/>
  <c r="OK47" i="15"/>
  <c r="OJ47" i="15"/>
  <c r="OI47" i="15"/>
  <c r="OH47" i="15"/>
  <c r="OG47" i="15"/>
  <c r="OF47" i="15"/>
  <c r="OE47" i="15"/>
  <c r="OD47" i="15"/>
  <c r="OC47" i="15"/>
  <c r="OB47" i="15"/>
  <c r="OA47" i="15"/>
  <c r="NZ47" i="15"/>
  <c r="NY47" i="15"/>
  <c r="NX47" i="15"/>
  <c r="NW47" i="15"/>
  <c r="NV47" i="15"/>
  <c r="NU47" i="15"/>
  <c r="NT47" i="15"/>
  <c r="NS47" i="15"/>
  <c r="NR47" i="15"/>
  <c r="NQ47" i="15"/>
  <c r="NP47" i="15"/>
  <c r="NO47" i="15"/>
  <c r="NN47" i="15"/>
  <c r="NM47" i="15"/>
  <c r="NL47" i="15"/>
  <c r="NK47" i="15"/>
  <c r="NJ47" i="15"/>
  <c r="NI47" i="15"/>
  <c r="NH47" i="15"/>
  <c r="NG47" i="15"/>
  <c r="NF47" i="15"/>
  <c r="NE47" i="15"/>
  <c r="ND47" i="15"/>
  <c r="NC47" i="15"/>
  <c r="NB47" i="15"/>
  <c r="NA47" i="15"/>
  <c r="MZ47" i="15"/>
  <c r="MY47" i="15"/>
  <c r="MX47" i="15"/>
  <c r="MW47" i="15"/>
  <c r="MV47" i="15"/>
  <c r="MU47" i="15"/>
  <c r="MT47" i="15"/>
  <c r="MS47" i="15"/>
  <c r="MR47" i="15"/>
  <c r="MQ47" i="15"/>
  <c r="MP47" i="15"/>
  <c r="MO47" i="15"/>
  <c r="MN47" i="15"/>
  <c r="MM47" i="15"/>
  <c r="ML47" i="15"/>
  <c r="MK47" i="15"/>
  <c r="MJ47" i="15"/>
  <c r="MI47" i="15"/>
  <c r="MH47" i="15"/>
  <c r="MG47" i="15"/>
  <c r="MF47" i="15"/>
  <c r="ME47" i="15"/>
  <c r="MD47" i="15"/>
  <c r="MC47" i="15"/>
  <c r="MB47" i="15"/>
  <c r="MA47" i="15"/>
  <c r="LZ47" i="15"/>
  <c r="LY47" i="15"/>
  <c r="LX47" i="15"/>
  <c r="LW47" i="15"/>
  <c r="LV47" i="15"/>
  <c r="LU47" i="15"/>
  <c r="LT47" i="15"/>
  <c r="LS47" i="15"/>
  <c r="LR47" i="15"/>
  <c r="LQ47" i="15"/>
  <c r="LP47" i="15"/>
  <c r="LO47" i="15"/>
  <c r="LN47" i="15"/>
  <c r="LM47" i="15"/>
  <c r="LL47" i="15"/>
  <c r="LK47" i="15"/>
  <c r="LJ47" i="15"/>
  <c r="LI47" i="15"/>
  <c r="LH47" i="15"/>
  <c r="LG47" i="15"/>
  <c r="LF47" i="15"/>
  <c r="LE47" i="15"/>
  <c r="LD47" i="15"/>
  <c r="LC47" i="15"/>
  <c r="LB47" i="15"/>
  <c r="LA47" i="15"/>
  <c r="KZ47" i="15"/>
  <c r="KY47" i="15"/>
  <c r="KX47" i="15"/>
  <c r="KW47" i="15"/>
  <c r="KV47" i="15"/>
  <c r="KU47" i="15"/>
  <c r="KT47" i="15"/>
  <c r="KS47" i="15"/>
  <c r="KR47" i="15"/>
  <c r="KQ47" i="15"/>
  <c r="KP47" i="15"/>
  <c r="KO47" i="15"/>
  <c r="KN47" i="15"/>
  <c r="KM47" i="15"/>
  <c r="KL47" i="15"/>
  <c r="KK47" i="15"/>
  <c r="KJ47" i="15"/>
  <c r="KI47" i="15"/>
  <c r="KH47" i="15"/>
  <c r="KG47" i="15"/>
  <c r="KF47" i="15"/>
  <c r="KE47" i="15"/>
  <c r="KD47" i="15"/>
  <c r="KC47" i="15"/>
  <c r="KB47" i="15"/>
  <c r="KA47" i="15"/>
  <c r="JZ47" i="15"/>
  <c r="JY47" i="15"/>
  <c r="JX47" i="15"/>
  <c r="JW47" i="15"/>
  <c r="JV47" i="15"/>
  <c r="JU47" i="15"/>
  <c r="JT47" i="15"/>
  <c r="JS47" i="15"/>
  <c r="JR47" i="15"/>
  <c r="JQ47" i="15"/>
  <c r="JP47" i="15"/>
  <c r="JO47" i="15"/>
  <c r="JN47" i="15"/>
  <c r="JM47" i="15"/>
  <c r="JL47" i="15"/>
  <c r="JK47" i="15"/>
  <c r="JJ47" i="15"/>
  <c r="JI47" i="15"/>
  <c r="JH47" i="15"/>
  <c r="JG47" i="15"/>
  <c r="JF47" i="15"/>
  <c r="JE47" i="15"/>
  <c r="JD47" i="15"/>
  <c r="JC47" i="15"/>
  <c r="JB47" i="15"/>
  <c r="JA47" i="15"/>
  <c r="IZ47" i="15"/>
  <c r="IY47" i="15"/>
  <c r="IX47" i="15"/>
  <c r="IW47" i="15"/>
  <c r="IV47" i="15"/>
  <c r="IU47" i="15"/>
  <c r="IT47" i="15"/>
  <c r="IS47" i="15"/>
  <c r="IR47" i="15"/>
  <c r="IQ47" i="15"/>
  <c r="IP47" i="15"/>
  <c r="IO47" i="15"/>
  <c r="IN47" i="15"/>
  <c r="IM47" i="15"/>
  <c r="IL47" i="15"/>
  <c r="IK47" i="15"/>
  <c r="IJ47" i="15"/>
  <c r="II47" i="15"/>
  <c r="IH47" i="15"/>
  <c r="IG47" i="15"/>
  <c r="IF47" i="15"/>
  <c r="IE47" i="15"/>
  <c r="ID47" i="15"/>
  <c r="IC47" i="15"/>
  <c r="IB47" i="15"/>
  <c r="IA47" i="15"/>
  <c r="HZ47" i="15"/>
  <c r="HY47" i="15"/>
  <c r="HX47" i="15"/>
  <c r="HW47" i="15"/>
  <c r="HV47" i="15"/>
  <c r="HU47" i="15"/>
  <c r="HT47" i="15"/>
  <c r="HS47" i="15"/>
  <c r="HR47" i="15"/>
  <c r="HQ47" i="15"/>
  <c r="HP47" i="15"/>
  <c r="HO47" i="15"/>
  <c r="HN47" i="15"/>
  <c r="HM47" i="15"/>
  <c r="HL47" i="15"/>
  <c r="HK47" i="15"/>
  <c r="HJ47" i="15"/>
  <c r="HI47" i="15"/>
  <c r="HH47" i="15"/>
  <c r="HG47" i="15"/>
  <c r="HF47" i="15"/>
  <c r="HE47" i="15"/>
  <c r="HD47" i="15"/>
  <c r="HC47" i="15"/>
  <c r="HB47" i="15"/>
  <c r="HA47" i="15"/>
  <c r="GZ47" i="15"/>
  <c r="GY47" i="15"/>
  <c r="GX47" i="15"/>
  <c r="GW47" i="15"/>
  <c r="GV47" i="15"/>
  <c r="GU47" i="15"/>
  <c r="GT47" i="15"/>
  <c r="GS47" i="15"/>
  <c r="GR47" i="15"/>
  <c r="GQ47" i="15"/>
  <c r="GP47" i="15"/>
  <c r="GO47" i="15"/>
  <c r="GN47" i="15"/>
  <c r="GM47" i="15"/>
  <c r="GL47" i="15"/>
  <c r="GK47" i="15"/>
  <c r="GJ47" i="15"/>
  <c r="GI47" i="15"/>
  <c r="GH47" i="15"/>
  <c r="GG47" i="15"/>
  <c r="GF47" i="15"/>
  <c r="GE47" i="15"/>
  <c r="GD47" i="15"/>
  <c r="GC47" i="15"/>
  <c r="GB47" i="15"/>
  <c r="GA47" i="15"/>
  <c r="FZ47" i="15"/>
  <c r="FY47" i="15"/>
  <c r="FX47" i="15"/>
  <c r="FW47" i="15"/>
  <c r="FV47" i="15"/>
  <c r="FU47" i="15"/>
  <c r="FT47" i="15"/>
  <c r="FS47" i="15"/>
  <c r="FR47" i="15"/>
  <c r="FQ47" i="15"/>
  <c r="FP47" i="15"/>
  <c r="FO47" i="15"/>
  <c r="FN47" i="15"/>
  <c r="FM47" i="15"/>
  <c r="FL47" i="15"/>
  <c r="FK47" i="15"/>
  <c r="FJ47" i="15"/>
  <c r="FI47" i="15"/>
  <c r="FH47" i="15"/>
  <c r="FG47" i="15"/>
  <c r="FF47" i="15"/>
  <c r="FE47" i="15"/>
  <c r="FD47" i="15"/>
  <c r="FC47" i="15"/>
  <c r="FB47" i="15"/>
  <c r="FA47" i="15"/>
  <c r="EZ47" i="15"/>
  <c r="EY47" i="15"/>
  <c r="EX47" i="15"/>
  <c r="EW47" i="15"/>
  <c r="EV47" i="15"/>
  <c r="EU47" i="15"/>
  <c r="ET47" i="15"/>
  <c r="ES47" i="15"/>
  <c r="ER47" i="15"/>
  <c r="EQ47" i="15"/>
  <c r="EP47" i="15"/>
  <c r="EO47" i="15"/>
  <c r="EN47" i="15"/>
  <c r="EM47" i="15"/>
  <c r="EL47" i="15"/>
  <c r="EK47" i="15"/>
  <c r="EJ47" i="15"/>
  <c r="EI47" i="15"/>
  <c r="EH47" i="15"/>
  <c r="EG47" i="15"/>
  <c r="EF47" i="15"/>
  <c r="EE47" i="15"/>
  <c r="ED47" i="15"/>
  <c r="EC47" i="15"/>
  <c r="EB47" i="15"/>
  <c r="EA47" i="15"/>
  <c r="DZ47" i="15"/>
  <c r="DY47" i="15"/>
  <c r="DX47" i="15"/>
  <c r="DW47" i="15"/>
  <c r="DV47" i="15"/>
  <c r="DU47" i="15"/>
  <c r="DT47" i="15"/>
  <c r="DS47" i="15"/>
  <c r="DR47" i="15"/>
  <c r="DQ47" i="15"/>
  <c r="DP47" i="15"/>
  <c r="DO47" i="15"/>
  <c r="DN47" i="15"/>
  <c r="DM47" i="15"/>
  <c r="DL47" i="15"/>
  <c r="DK47" i="15"/>
  <c r="DJ47" i="15"/>
  <c r="DI47" i="15"/>
  <c r="DH47" i="15"/>
  <c r="DG47" i="15"/>
  <c r="DF47" i="15"/>
  <c r="DE47" i="15"/>
  <c r="DD47" i="15"/>
  <c r="DC47" i="15"/>
  <c r="DB47" i="15"/>
  <c r="DA47" i="15"/>
  <c r="CZ47" i="15"/>
  <c r="CY47" i="15"/>
  <c r="CX47" i="15"/>
  <c r="CW47" i="15"/>
  <c r="CV47" i="15"/>
  <c r="CU47" i="15"/>
  <c r="CT47" i="15"/>
  <c r="CS47" i="15"/>
  <c r="CR47" i="15"/>
  <c r="CQ47" i="15"/>
  <c r="CP47" i="15"/>
  <c r="CO47" i="15"/>
  <c r="CN47" i="15"/>
  <c r="CM47" i="15"/>
  <c r="CL47" i="15"/>
  <c r="CK47" i="15"/>
  <c r="CJ47" i="15"/>
  <c r="CI47" i="15"/>
  <c r="CH47" i="15"/>
  <c r="CG47" i="15"/>
  <c r="CF47" i="15"/>
  <c r="CE47" i="15"/>
  <c r="CD47" i="15"/>
  <c r="CC47" i="15"/>
  <c r="CB47" i="15"/>
  <c r="CA47" i="15"/>
  <c r="BZ47" i="15"/>
  <c r="BY47" i="15"/>
  <c r="BX47" i="15"/>
  <c r="BW47" i="15"/>
  <c r="BV47" i="15"/>
  <c r="BU47" i="15"/>
  <c r="BT47" i="15"/>
  <c r="BS47" i="15"/>
  <c r="BR47" i="15"/>
  <c r="BQ47" i="15"/>
  <c r="BP47" i="15"/>
  <c r="BO47" i="15"/>
  <c r="BN47" i="15"/>
  <c r="BM47" i="15"/>
  <c r="BL47" i="15"/>
  <c r="BK47" i="15"/>
  <c r="BJ47" i="15"/>
  <c r="BI47" i="15"/>
  <c r="BH47" i="15"/>
  <c r="BG47" i="15"/>
  <c r="BF47" i="15"/>
  <c r="BE47" i="15"/>
  <c r="BD47" i="15"/>
  <c r="BC47" i="15"/>
  <c r="BB47" i="15"/>
  <c r="BA47" i="15"/>
  <c r="AZ47" i="15"/>
  <c r="AY47" i="15"/>
  <c r="AX47" i="15"/>
  <c r="AW47" i="15"/>
  <c r="AV47" i="15"/>
  <c r="AU47" i="15"/>
  <c r="AT47" i="15"/>
  <c r="AS47" i="15"/>
  <c r="AR47" i="15"/>
  <c r="AQ47" i="15"/>
  <c r="AP47" i="15"/>
  <c r="AO47" i="15"/>
  <c r="AN47" i="15"/>
  <c r="AM47" i="15"/>
  <c r="AL47" i="15"/>
  <c r="AK47" i="15"/>
  <c r="AJ47" i="15"/>
  <c r="AI47" i="15"/>
  <c r="AH47" i="15"/>
  <c r="AG47" i="15"/>
  <c r="AF47" i="15"/>
  <c r="AE47" i="15"/>
  <c r="AD47" i="15"/>
  <c r="AC47" i="15"/>
  <c r="AB47" i="15"/>
  <c r="AA47" i="15"/>
  <c r="Z47" i="15"/>
  <c r="Y47" i="15"/>
  <c r="X47" i="15"/>
  <c r="W47" i="15"/>
  <c r="V47" i="15"/>
  <c r="U47" i="15"/>
  <c r="T47" i="15"/>
  <c r="S47" i="15"/>
  <c r="R47" i="15"/>
  <c r="Q47" i="15"/>
  <c r="P47" i="15"/>
  <c r="O47" i="15"/>
  <c r="N47" i="15"/>
  <c r="M47" i="15"/>
  <c r="L47" i="15"/>
  <c r="K47" i="15"/>
  <c r="J47" i="15"/>
  <c r="I47" i="15"/>
  <c r="H47" i="15"/>
  <c r="G47" i="15"/>
  <c r="B47" i="15"/>
  <c r="AA75" i="15" s="1"/>
  <c r="SQ46" i="15"/>
  <c r="SP46" i="15"/>
  <c r="SO46" i="15"/>
  <c r="SN46" i="15"/>
  <c r="SM46" i="15"/>
  <c r="SL46" i="15"/>
  <c r="SK46" i="15"/>
  <c r="SJ46" i="15"/>
  <c r="SI46" i="15"/>
  <c r="SH46" i="15"/>
  <c r="SG46" i="15"/>
  <c r="SF46" i="15"/>
  <c r="SE46" i="15"/>
  <c r="SD46" i="15"/>
  <c r="SC46" i="15"/>
  <c r="SB46" i="15"/>
  <c r="SA46" i="15"/>
  <c r="RZ46" i="15"/>
  <c r="RY46" i="15"/>
  <c r="RX46" i="15"/>
  <c r="RW46" i="15"/>
  <c r="RV46" i="15"/>
  <c r="RU46" i="15"/>
  <c r="RT46" i="15"/>
  <c r="RS46" i="15"/>
  <c r="RR46" i="15"/>
  <c r="RQ46" i="15"/>
  <c r="RP46" i="15"/>
  <c r="RO46" i="15"/>
  <c r="RN46" i="15"/>
  <c r="RM46" i="15"/>
  <c r="RL46" i="15"/>
  <c r="RK46" i="15"/>
  <c r="RJ46" i="15"/>
  <c r="RI46" i="15"/>
  <c r="RH46" i="15"/>
  <c r="RG46" i="15"/>
  <c r="RF46" i="15"/>
  <c r="RE46" i="15"/>
  <c r="RD46" i="15"/>
  <c r="RC46" i="15"/>
  <c r="RB46" i="15"/>
  <c r="RA46" i="15"/>
  <c r="QZ46" i="15"/>
  <c r="QY46" i="15"/>
  <c r="QX46" i="15"/>
  <c r="QW46" i="15"/>
  <c r="QV46" i="15"/>
  <c r="QU46" i="15"/>
  <c r="QT46" i="15"/>
  <c r="QS46" i="15"/>
  <c r="QR46" i="15"/>
  <c r="QQ46" i="15"/>
  <c r="QP46" i="15"/>
  <c r="QO46" i="15"/>
  <c r="QN46" i="15"/>
  <c r="QM46" i="15"/>
  <c r="QL46" i="15"/>
  <c r="QK46" i="15"/>
  <c r="QJ46" i="15"/>
  <c r="QI46" i="15"/>
  <c r="QH46" i="15"/>
  <c r="QG46" i="15"/>
  <c r="QF46" i="15"/>
  <c r="QE46" i="15"/>
  <c r="QD46" i="15"/>
  <c r="QC46" i="15"/>
  <c r="QB46" i="15"/>
  <c r="QA46" i="15"/>
  <c r="PZ46" i="15"/>
  <c r="PY46" i="15"/>
  <c r="PX46" i="15"/>
  <c r="PW46" i="15"/>
  <c r="PV46" i="15"/>
  <c r="PU46" i="15"/>
  <c r="PT46" i="15"/>
  <c r="PS46" i="15"/>
  <c r="PR46" i="15"/>
  <c r="PQ46" i="15"/>
  <c r="PP46" i="15"/>
  <c r="PO46" i="15"/>
  <c r="PN46" i="15"/>
  <c r="PM46" i="15"/>
  <c r="PL46" i="15"/>
  <c r="PK46" i="15"/>
  <c r="PJ46" i="15"/>
  <c r="PI46" i="15"/>
  <c r="PH46" i="15"/>
  <c r="PG46" i="15"/>
  <c r="PF46" i="15"/>
  <c r="PE46" i="15"/>
  <c r="PD46" i="15"/>
  <c r="PC46" i="15"/>
  <c r="PB46" i="15"/>
  <c r="PA46" i="15"/>
  <c r="OZ46" i="15"/>
  <c r="OY46" i="15"/>
  <c r="OX46" i="15"/>
  <c r="OW46" i="15"/>
  <c r="OV46" i="15"/>
  <c r="OU46" i="15"/>
  <c r="OT46" i="15"/>
  <c r="OS46" i="15"/>
  <c r="OR46" i="15"/>
  <c r="OQ46" i="15"/>
  <c r="OP46" i="15"/>
  <c r="OO46" i="15"/>
  <c r="ON46" i="15"/>
  <c r="OM46" i="15"/>
  <c r="OL46" i="15"/>
  <c r="OK46" i="15"/>
  <c r="OJ46" i="15"/>
  <c r="OI46" i="15"/>
  <c r="OH46" i="15"/>
  <c r="OG46" i="15"/>
  <c r="OF46" i="15"/>
  <c r="OE46" i="15"/>
  <c r="OD46" i="15"/>
  <c r="OC46" i="15"/>
  <c r="OB46" i="15"/>
  <c r="OA46" i="15"/>
  <c r="NZ46" i="15"/>
  <c r="NY46" i="15"/>
  <c r="NX46" i="15"/>
  <c r="NW46" i="15"/>
  <c r="NV46" i="15"/>
  <c r="NU46" i="15"/>
  <c r="NT46" i="15"/>
  <c r="NS46" i="15"/>
  <c r="NR46" i="15"/>
  <c r="NQ46" i="15"/>
  <c r="NP46" i="15"/>
  <c r="NO46" i="15"/>
  <c r="NN46" i="15"/>
  <c r="NM46" i="15"/>
  <c r="NL46" i="15"/>
  <c r="NK46" i="15"/>
  <c r="NJ46" i="15"/>
  <c r="NI46" i="15"/>
  <c r="NH46" i="15"/>
  <c r="NG46" i="15"/>
  <c r="NF46" i="15"/>
  <c r="NE46" i="15"/>
  <c r="ND46" i="15"/>
  <c r="NC46" i="15"/>
  <c r="NB46" i="15"/>
  <c r="NA46" i="15"/>
  <c r="MZ46" i="15"/>
  <c r="MY46" i="15"/>
  <c r="MX46" i="15"/>
  <c r="MW46" i="15"/>
  <c r="MV46" i="15"/>
  <c r="MU46" i="15"/>
  <c r="MT46" i="15"/>
  <c r="MS46" i="15"/>
  <c r="MR46" i="15"/>
  <c r="MQ46" i="15"/>
  <c r="MP46" i="15"/>
  <c r="MO46" i="15"/>
  <c r="MN46" i="15"/>
  <c r="MM46" i="15"/>
  <c r="ML46" i="15"/>
  <c r="MK46" i="15"/>
  <c r="MJ46" i="15"/>
  <c r="MI46" i="15"/>
  <c r="MH46" i="15"/>
  <c r="MG46" i="15"/>
  <c r="MF46" i="15"/>
  <c r="ME46" i="15"/>
  <c r="MD46" i="15"/>
  <c r="MC46" i="15"/>
  <c r="MB46" i="15"/>
  <c r="MA46" i="15"/>
  <c r="LZ46" i="15"/>
  <c r="LY46" i="15"/>
  <c r="LX46" i="15"/>
  <c r="LW46" i="15"/>
  <c r="LV46" i="15"/>
  <c r="LU46" i="15"/>
  <c r="LT46" i="15"/>
  <c r="LS46" i="15"/>
  <c r="LR46" i="15"/>
  <c r="LQ46" i="15"/>
  <c r="LP46" i="15"/>
  <c r="LO46" i="15"/>
  <c r="LN46" i="15"/>
  <c r="LM46" i="15"/>
  <c r="LL46" i="15"/>
  <c r="LK46" i="15"/>
  <c r="LJ46" i="15"/>
  <c r="LI46" i="15"/>
  <c r="LH46" i="15"/>
  <c r="LG46" i="15"/>
  <c r="LF46" i="15"/>
  <c r="LE46" i="15"/>
  <c r="LD46" i="15"/>
  <c r="LC46" i="15"/>
  <c r="LB46" i="15"/>
  <c r="LA46" i="15"/>
  <c r="KZ46" i="15"/>
  <c r="KY46" i="15"/>
  <c r="KX46" i="15"/>
  <c r="KW46" i="15"/>
  <c r="KV46" i="15"/>
  <c r="KU46" i="15"/>
  <c r="KT46" i="15"/>
  <c r="KS46" i="15"/>
  <c r="KR46" i="15"/>
  <c r="KQ46" i="15"/>
  <c r="KP46" i="15"/>
  <c r="KO46" i="15"/>
  <c r="KN46" i="15"/>
  <c r="KM46" i="15"/>
  <c r="KL46" i="15"/>
  <c r="KK46" i="15"/>
  <c r="KJ46" i="15"/>
  <c r="KI46" i="15"/>
  <c r="KH46" i="15"/>
  <c r="KG46" i="15"/>
  <c r="KF46" i="15"/>
  <c r="KE46" i="15"/>
  <c r="KD46" i="15"/>
  <c r="KC46" i="15"/>
  <c r="KB46" i="15"/>
  <c r="KA46" i="15"/>
  <c r="JZ46" i="15"/>
  <c r="JY46" i="15"/>
  <c r="JX46" i="15"/>
  <c r="JW46" i="15"/>
  <c r="JV46" i="15"/>
  <c r="JU46" i="15"/>
  <c r="JT46" i="15"/>
  <c r="JS46" i="15"/>
  <c r="JR46" i="15"/>
  <c r="JQ46" i="15"/>
  <c r="JP46" i="15"/>
  <c r="JO46" i="15"/>
  <c r="JN46" i="15"/>
  <c r="JM46" i="15"/>
  <c r="JL46" i="15"/>
  <c r="JK46" i="15"/>
  <c r="JJ46" i="15"/>
  <c r="JI46" i="15"/>
  <c r="JH46" i="15"/>
  <c r="JG46" i="15"/>
  <c r="JF46" i="15"/>
  <c r="JE46" i="15"/>
  <c r="JD46" i="15"/>
  <c r="JC46" i="15"/>
  <c r="JB46" i="15"/>
  <c r="JA46" i="15"/>
  <c r="IZ46" i="15"/>
  <c r="IY46" i="15"/>
  <c r="IX46" i="15"/>
  <c r="IW46" i="15"/>
  <c r="IV46" i="15"/>
  <c r="IU46" i="15"/>
  <c r="IT46" i="15"/>
  <c r="IS46" i="15"/>
  <c r="IR46" i="15"/>
  <c r="IQ46" i="15"/>
  <c r="IP46" i="15"/>
  <c r="IO46" i="15"/>
  <c r="IN46" i="15"/>
  <c r="IM46" i="15"/>
  <c r="IL46" i="15"/>
  <c r="IK46" i="15"/>
  <c r="IJ46" i="15"/>
  <c r="II46" i="15"/>
  <c r="IH46" i="15"/>
  <c r="IG46" i="15"/>
  <c r="IF46" i="15"/>
  <c r="IE46" i="15"/>
  <c r="ID46" i="15"/>
  <c r="IC46" i="15"/>
  <c r="IB46" i="15"/>
  <c r="IA46" i="15"/>
  <c r="HZ46" i="15"/>
  <c r="HY46" i="15"/>
  <c r="HX46" i="15"/>
  <c r="HW46" i="15"/>
  <c r="HV46" i="15"/>
  <c r="HU46" i="15"/>
  <c r="HT46" i="15"/>
  <c r="HS46" i="15"/>
  <c r="HR46" i="15"/>
  <c r="HQ46" i="15"/>
  <c r="HP46" i="15"/>
  <c r="HO46" i="15"/>
  <c r="HN46" i="15"/>
  <c r="HM46" i="15"/>
  <c r="HL46" i="15"/>
  <c r="HK46" i="15"/>
  <c r="HJ46" i="15"/>
  <c r="HI46" i="15"/>
  <c r="HH46" i="15"/>
  <c r="HG46" i="15"/>
  <c r="HF46" i="15"/>
  <c r="HE46" i="15"/>
  <c r="HD46" i="15"/>
  <c r="HC46" i="15"/>
  <c r="HB46" i="15"/>
  <c r="HA46" i="15"/>
  <c r="GZ46" i="15"/>
  <c r="GY46" i="15"/>
  <c r="GX46" i="15"/>
  <c r="GW46" i="15"/>
  <c r="GV46" i="15"/>
  <c r="GU46" i="15"/>
  <c r="GT46" i="15"/>
  <c r="GS46" i="15"/>
  <c r="GR46" i="15"/>
  <c r="GQ46" i="15"/>
  <c r="GP46" i="15"/>
  <c r="GO46" i="15"/>
  <c r="GN46" i="15"/>
  <c r="GM46" i="15"/>
  <c r="GL46" i="15"/>
  <c r="GK46" i="15"/>
  <c r="GJ46" i="15"/>
  <c r="GI46" i="15"/>
  <c r="GH46" i="15"/>
  <c r="GG46" i="15"/>
  <c r="GF46" i="15"/>
  <c r="GE46" i="15"/>
  <c r="GD46" i="15"/>
  <c r="GC46" i="15"/>
  <c r="GB46" i="15"/>
  <c r="GA46" i="15"/>
  <c r="FZ46" i="15"/>
  <c r="FY46" i="15"/>
  <c r="FX46" i="15"/>
  <c r="FW46" i="15"/>
  <c r="FV46" i="15"/>
  <c r="FU46" i="15"/>
  <c r="FT46" i="15"/>
  <c r="FS46" i="15"/>
  <c r="FR46" i="15"/>
  <c r="FQ46" i="15"/>
  <c r="FP46" i="15"/>
  <c r="FO46" i="15"/>
  <c r="FN46" i="15"/>
  <c r="FM46" i="15"/>
  <c r="FL46" i="15"/>
  <c r="FK46" i="15"/>
  <c r="FJ46" i="15"/>
  <c r="FI46" i="15"/>
  <c r="FH46" i="15"/>
  <c r="FG46" i="15"/>
  <c r="FF46" i="15"/>
  <c r="FE46" i="15"/>
  <c r="FD46" i="15"/>
  <c r="FC46" i="15"/>
  <c r="FB46" i="15"/>
  <c r="FA46" i="15"/>
  <c r="EZ46" i="15"/>
  <c r="EY46" i="15"/>
  <c r="EX46" i="15"/>
  <c r="EW46" i="15"/>
  <c r="EV46" i="15"/>
  <c r="EU46" i="15"/>
  <c r="ET46" i="15"/>
  <c r="ES46" i="15"/>
  <c r="ER46" i="15"/>
  <c r="EQ46" i="15"/>
  <c r="EP46" i="15"/>
  <c r="EO46" i="15"/>
  <c r="EN46" i="15"/>
  <c r="EM46" i="15"/>
  <c r="EL46" i="15"/>
  <c r="EK46" i="15"/>
  <c r="EJ46" i="15"/>
  <c r="EI46" i="15"/>
  <c r="EH46" i="15"/>
  <c r="EG46" i="15"/>
  <c r="EF46" i="15"/>
  <c r="EE46" i="15"/>
  <c r="ED46" i="15"/>
  <c r="EC46" i="15"/>
  <c r="EB46" i="15"/>
  <c r="EA46" i="15"/>
  <c r="DZ46" i="15"/>
  <c r="DY46" i="15"/>
  <c r="DX46" i="15"/>
  <c r="DW46" i="15"/>
  <c r="DV46" i="15"/>
  <c r="DU46" i="15"/>
  <c r="DT46" i="15"/>
  <c r="DS46" i="15"/>
  <c r="DR46" i="15"/>
  <c r="DQ46" i="15"/>
  <c r="DP46" i="15"/>
  <c r="DO46" i="15"/>
  <c r="DN46" i="15"/>
  <c r="DM46" i="15"/>
  <c r="DL46" i="15"/>
  <c r="DK46" i="15"/>
  <c r="DJ46" i="15"/>
  <c r="DI46" i="15"/>
  <c r="DH46" i="15"/>
  <c r="DG46" i="15"/>
  <c r="DF46" i="15"/>
  <c r="DE46" i="15"/>
  <c r="DD46" i="15"/>
  <c r="DC46" i="15"/>
  <c r="DB46" i="15"/>
  <c r="DA46" i="15"/>
  <c r="CZ46" i="15"/>
  <c r="CY46" i="15"/>
  <c r="CX46" i="15"/>
  <c r="CW46" i="15"/>
  <c r="CV46" i="15"/>
  <c r="CU46" i="15"/>
  <c r="CT46" i="15"/>
  <c r="CS46" i="15"/>
  <c r="CR46" i="15"/>
  <c r="CQ46" i="15"/>
  <c r="CP46" i="15"/>
  <c r="CO46" i="15"/>
  <c r="CN46" i="15"/>
  <c r="CM46" i="15"/>
  <c r="CL46" i="15"/>
  <c r="CK46" i="15"/>
  <c r="CJ46" i="15"/>
  <c r="CI46" i="15"/>
  <c r="CH46" i="15"/>
  <c r="CG46" i="15"/>
  <c r="CF46" i="15"/>
  <c r="CE46" i="15"/>
  <c r="CD46" i="15"/>
  <c r="CC46" i="15"/>
  <c r="CB46" i="15"/>
  <c r="CA46" i="15"/>
  <c r="BZ46" i="15"/>
  <c r="BY46" i="15"/>
  <c r="BX46" i="15"/>
  <c r="BW46" i="15"/>
  <c r="BV46" i="15"/>
  <c r="BU46" i="15"/>
  <c r="BT46" i="15"/>
  <c r="BS46" i="15"/>
  <c r="BR46" i="15"/>
  <c r="BQ46" i="15"/>
  <c r="BP46" i="15"/>
  <c r="BO46" i="15"/>
  <c r="BN46" i="15"/>
  <c r="BM46" i="15"/>
  <c r="BL46" i="15"/>
  <c r="BK46" i="15"/>
  <c r="BJ46" i="15"/>
  <c r="BI46" i="15"/>
  <c r="BH46" i="15"/>
  <c r="BG46" i="15"/>
  <c r="BF46" i="15"/>
  <c r="BE46" i="15"/>
  <c r="BD46" i="15"/>
  <c r="BC46" i="15"/>
  <c r="BB46" i="15"/>
  <c r="BA46" i="15"/>
  <c r="AZ46" i="15"/>
  <c r="AY46" i="15"/>
  <c r="AX46" i="15"/>
  <c r="AW46" i="15"/>
  <c r="AV46" i="15"/>
  <c r="AU46" i="15"/>
  <c r="AT46" i="15"/>
  <c r="AS46" i="15"/>
  <c r="AR46" i="15"/>
  <c r="AQ46" i="15"/>
  <c r="AP46" i="15"/>
  <c r="AO46" i="15"/>
  <c r="AN46" i="15"/>
  <c r="AM46" i="15"/>
  <c r="AL46" i="15"/>
  <c r="AK46" i="15"/>
  <c r="AJ46" i="15"/>
  <c r="AI46" i="15"/>
  <c r="AH46" i="15"/>
  <c r="AG46" i="15"/>
  <c r="AF46" i="15"/>
  <c r="AE46" i="15"/>
  <c r="AD46" i="15"/>
  <c r="AC46" i="15"/>
  <c r="AB46" i="15"/>
  <c r="AA46" i="15"/>
  <c r="Z46" i="15"/>
  <c r="Y46" i="15"/>
  <c r="X46" i="15"/>
  <c r="W46" i="15"/>
  <c r="V46" i="15"/>
  <c r="U46" i="15"/>
  <c r="T46" i="15"/>
  <c r="S46" i="15"/>
  <c r="R46" i="15"/>
  <c r="Q46" i="15"/>
  <c r="P46" i="15"/>
  <c r="O46" i="15"/>
  <c r="N46" i="15"/>
  <c r="M46" i="15"/>
  <c r="L46" i="15"/>
  <c r="K46" i="15"/>
  <c r="J46" i="15"/>
  <c r="I46" i="15"/>
  <c r="H46" i="15"/>
  <c r="G46" i="15"/>
  <c r="B46" i="15"/>
  <c r="AA74" i="15" s="1"/>
  <c r="SQ45" i="15"/>
  <c r="SP45" i="15"/>
  <c r="SO45" i="15"/>
  <c r="SN45" i="15"/>
  <c r="SM45" i="15"/>
  <c r="SL45" i="15"/>
  <c r="SK45" i="15"/>
  <c r="SJ45" i="15"/>
  <c r="SI45" i="15"/>
  <c r="SH45" i="15"/>
  <c r="SG45" i="15"/>
  <c r="SF45" i="15"/>
  <c r="SE45" i="15"/>
  <c r="SD45" i="15"/>
  <c r="SC45" i="15"/>
  <c r="SB45" i="15"/>
  <c r="SA45" i="15"/>
  <c r="RZ45" i="15"/>
  <c r="RY45" i="15"/>
  <c r="RX45" i="15"/>
  <c r="RW45" i="15"/>
  <c r="RV45" i="15"/>
  <c r="RU45" i="15"/>
  <c r="RT45" i="15"/>
  <c r="RS45" i="15"/>
  <c r="RR45" i="15"/>
  <c r="RQ45" i="15"/>
  <c r="RP45" i="15"/>
  <c r="RO45" i="15"/>
  <c r="RN45" i="15"/>
  <c r="RM45" i="15"/>
  <c r="RL45" i="15"/>
  <c r="RK45" i="15"/>
  <c r="RJ45" i="15"/>
  <c r="RI45" i="15"/>
  <c r="RH45" i="15"/>
  <c r="RG45" i="15"/>
  <c r="RF45" i="15"/>
  <c r="RE45" i="15"/>
  <c r="RD45" i="15"/>
  <c r="RC45" i="15"/>
  <c r="RB45" i="15"/>
  <c r="RA45" i="15"/>
  <c r="QZ45" i="15"/>
  <c r="QY45" i="15"/>
  <c r="QX45" i="15"/>
  <c r="QW45" i="15"/>
  <c r="QV45" i="15"/>
  <c r="QU45" i="15"/>
  <c r="QT45" i="15"/>
  <c r="QS45" i="15"/>
  <c r="QR45" i="15"/>
  <c r="QQ45" i="15"/>
  <c r="QP45" i="15"/>
  <c r="QO45" i="15"/>
  <c r="QN45" i="15"/>
  <c r="QM45" i="15"/>
  <c r="QL45" i="15"/>
  <c r="QK45" i="15"/>
  <c r="QJ45" i="15"/>
  <c r="QI45" i="15"/>
  <c r="QH45" i="15"/>
  <c r="QG45" i="15"/>
  <c r="QF45" i="15"/>
  <c r="QE45" i="15"/>
  <c r="QD45" i="15"/>
  <c r="QC45" i="15"/>
  <c r="QB45" i="15"/>
  <c r="QA45" i="15"/>
  <c r="PZ45" i="15"/>
  <c r="PY45" i="15"/>
  <c r="PX45" i="15"/>
  <c r="PW45" i="15"/>
  <c r="PV45" i="15"/>
  <c r="PU45" i="15"/>
  <c r="PT45" i="15"/>
  <c r="PS45" i="15"/>
  <c r="PR45" i="15"/>
  <c r="PQ45" i="15"/>
  <c r="PP45" i="15"/>
  <c r="PO45" i="15"/>
  <c r="PN45" i="15"/>
  <c r="PM45" i="15"/>
  <c r="PL45" i="15"/>
  <c r="PK45" i="15"/>
  <c r="PJ45" i="15"/>
  <c r="PI45" i="15"/>
  <c r="PH45" i="15"/>
  <c r="PG45" i="15"/>
  <c r="PF45" i="15"/>
  <c r="PE45" i="15"/>
  <c r="PD45" i="15"/>
  <c r="PC45" i="15"/>
  <c r="PB45" i="15"/>
  <c r="PA45" i="15"/>
  <c r="OZ45" i="15"/>
  <c r="OY45" i="15"/>
  <c r="OX45" i="15"/>
  <c r="OW45" i="15"/>
  <c r="OV45" i="15"/>
  <c r="OU45" i="15"/>
  <c r="OT45" i="15"/>
  <c r="OS45" i="15"/>
  <c r="OR45" i="15"/>
  <c r="OQ45" i="15"/>
  <c r="OP45" i="15"/>
  <c r="OO45" i="15"/>
  <c r="ON45" i="15"/>
  <c r="OM45" i="15"/>
  <c r="OL45" i="15"/>
  <c r="OK45" i="15"/>
  <c r="OJ45" i="15"/>
  <c r="OI45" i="15"/>
  <c r="OH45" i="15"/>
  <c r="OG45" i="15"/>
  <c r="OF45" i="15"/>
  <c r="OE45" i="15"/>
  <c r="OD45" i="15"/>
  <c r="OC45" i="15"/>
  <c r="OB45" i="15"/>
  <c r="OA45" i="15"/>
  <c r="NZ45" i="15"/>
  <c r="NY45" i="15"/>
  <c r="NX45" i="15"/>
  <c r="NW45" i="15"/>
  <c r="NV45" i="15"/>
  <c r="NU45" i="15"/>
  <c r="NT45" i="15"/>
  <c r="NS45" i="15"/>
  <c r="NR45" i="15"/>
  <c r="NQ45" i="15"/>
  <c r="NP45" i="15"/>
  <c r="NO45" i="15"/>
  <c r="NN45" i="15"/>
  <c r="NM45" i="15"/>
  <c r="NL45" i="15"/>
  <c r="NK45" i="15"/>
  <c r="NJ45" i="15"/>
  <c r="NI45" i="15"/>
  <c r="NH45" i="15"/>
  <c r="NG45" i="15"/>
  <c r="NF45" i="15"/>
  <c r="NE45" i="15"/>
  <c r="ND45" i="15"/>
  <c r="NC45" i="15"/>
  <c r="NB45" i="15"/>
  <c r="NA45" i="15"/>
  <c r="MZ45" i="15"/>
  <c r="MY45" i="15"/>
  <c r="MX45" i="15"/>
  <c r="MW45" i="15"/>
  <c r="MV45" i="15"/>
  <c r="MU45" i="15"/>
  <c r="MT45" i="15"/>
  <c r="MS45" i="15"/>
  <c r="MR45" i="15"/>
  <c r="MQ45" i="15"/>
  <c r="MP45" i="15"/>
  <c r="MO45" i="15"/>
  <c r="MN45" i="15"/>
  <c r="MM45" i="15"/>
  <c r="ML45" i="15"/>
  <c r="MK45" i="15"/>
  <c r="MJ45" i="15"/>
  <c r="MI45" i="15"/>
  <c r="MH45" i="15"/>
  <c r="MG45" i="15"/>
  <c r="MF45" i="15"/>
  <c r="ME45" i="15"/>
  <c r="MD45" i="15"/>
  <c r="MC45" i="15"/>
  <c r="MB45" i="15"/>
  <c r="MA45" i="15"/>
  <c r="LZ45" i="15"/>
  <c r="LY45" i="15"/>
  <c r="LX45" i="15"/>
  <c r="LW45" i="15"/>
  <c r="LV45" i="15"/>
  <c r="LU45" i="15"/>
  <c r="LT45" i="15"/>
  <c r="LS45" i="15"/>
  <c r="LR45" i="15"/>
  <c r="LQ45" i="15"/>
  <c r="LP45" i="15"/>
  <c r="LO45" i="15"/>
  <c r="LN45" i="15"/>
  <c r="LM45" i="15"/>
  <c r="LL45" i="15"/>
  <c r="LK45" i="15"/>
  <c r="LJ45" i="15"/>
  <c r="LI45" i="15"/>
  <c r="LH45" i="15"/>
  <c r="LG45" i="15"/>
  <c r="LF45" i="15"/>
  <c r="LE45" i="15"/>
  <c r="LD45" i="15"/>
  <c r="LC45" i="15"/>
  <c r="LB45" i="15"/>
  <c r="LA45" i="15"/>
  <c r="KZ45" i="15"/>
  <c r="KY45" i="15"/>
  <c r="KX45" i="15"/>
  <c r="KW45" i="15"/>
  <c r="KV45" i="15"/>
  <c r="KU45" i="15"/>
  <c r="KT45" i="15"/>
  <c r="KS45" i="15"/>
  <c r="KR45" i="15"/>
  <c r="KQ45" i="15"/>
  <c r="KP45" i="15"/>
  <c r="KO45" i="15"/>
  <c r="KN45" i="15"/>
  <c r="KM45" i="15"/>
  <c r="KL45" i="15"/>
  <c r="KK45" i="15"/>
  <c r="KJ45" i="15"/>
  <c r="KI45" i="15"/>
  <c r="KH45" i="15"/>
  <c r="KG45" i="15"/>
  <c r="KF45" i="15"/>
  <c r="KE45" i="15"/>
  <c r="KD45" i="15"/>
  <c r="KC45" i="15"/>
  <c r="KB45" i="15"/>
  <c r="KA45" i="15"/>
  <c r="JZ45" i="15"/>
  <c r="JY45" i="15"/>
  <c r="JX45" i="15"/>
  <c r="JW45" i="15"/>
  <c r="JV45" i="15"/>
  <c r="JU45" i="15"/>
  <c r="JT45" i="15"/>
  <c r="JS45" i="15"/>
  <c r="JR45" i="15"/>
  <c r="JQ45" i="15"/>
  <c r="JP45" i="15"/>
  <c r="JO45" i="15"/>
  <c r="JN45" i="15"/>
  <c r="JM45" i="15"/>
  <c r="JL45" i="15"/>
  <c r="JK45" i="15"/>
  <c r="JJ45" i="15"/>
  <c r="JI45" i="15"/>
  <c r="JH45" i="15"/>
  <c r="JG45" i="15"/>
  <c r="JF45" i="15"/>
  <c r="JE45" i="15"/>
  <c r="JD45" i="15"/>
  <c r="JC45" i="15"/>
  <c r="JB45" i="15"/>
  <c r="JA45" i="15"/>
  <c r="IZ45" i="15"/>
  <c r="IY45" i="15"/>
  <c r="IX45" i="15"/>
  <c r="IW45" i="15"/>
  <c r="IV45" i="15"/>
  <c r="IU45" i="15"/>
  <c r="IT45" i="15"/>
  <c r="IS45" i="15"/>
  <c r="IR45" i="15"/>
  <c r="IQ45" i="15"/>
  <c r="IP45" i="15"/>
  <c r="IO45" i="15"/>
  <c r="IN45" i="15"/>
  <c r="IM45" i="15"/>
  <c r="IL45" i="15"/>
  <c r="IK45" i="15"/>
  <c r="IJ45" i="15"/>
  <c r="II45" i="15"/>
  <c r="IH45" i="15"/>
  <c r="IG45" i="15"/>
  <c r="IF45" i="15"/>
  <c r="IE45" i="15"/>
  <c r="ID45" i="15"/>
  <c r="IC45" i="15"/>
  <c r="IB45" i="15"/>
  <c r="IA45" i="15"/>
  <c r="HZ45" i="15"/>
  <c r="HY45" i="15"/>
  <c r="HX45" i="15"/>
  <c r="HW45" i="15"/>
  <c r="HV45" i="15"/>
  <c r="HU45" i="15"/>
  <c r="HT45" i="15"/>
  <c r="HS45" i="15"/>
  <c r="HR45" i="15"/>
  <c r="HQ45" i="15"/>
  <c r="HP45" i="15"/>
  <c r="HO45" i="15"/>
  <c r="HN45" i="15"/>
  <c r="HM45" i="15"/>
  <c r="HL45" i="15"/>
  <c r="HK45" i="15"/>
  <c r="HJ45" i="15"/>
  <c r="HI45" i="15"/>
  <c r="HH45" i="15"/>
  <c r="HG45" i="15"/>
  <c r="HF45" i="15"/>
  <c r="HE45" i="15"/>
  <c r="HD45" i="15"/>
  <c r="HC45" i="15"/>
  <c r="HB45" i="15"/>
  <c r="HA45" i="15"/>
  <c r="GZ45" i="15"/>
  <c r="GY45" i="15"/>
  <c r="GX45" i="15"/>
  <c r="GW45" i="15"/>
  <c r="GV45" i="15"/>
  <c r="GU45" i="15"/>
  <c r="GT45" i="15"/>
  <c r="GS45" i="15"/>
  <c r="GR45" i="15"/>
  <c r="GQ45" i="15"/>
  <c r="GP45" i="15"/>
  <c r="GO45" i="15"/>
  <c r="GN45" i="15"/>
  <c r="GM45" i="15"/>
  <c r="GL45" i="15"/>
  <c r="GK45" i="15"/>
  <c r="GJ45" i="15"/>
  <c r="GI45" i="15"/>
  <c r="GH45" i="15"/>
  <c r="GG45" i="15"/>
  <c r="GF45" i="15"/>
  <c r="GE45" i="15"/>
  <c r="GD45" i="15"/>
  <c r="GC45" i="15"/>
  <c r="GB45" i="15"/>
  <c r="GA45" i="15"/>
  <c r="FZ45" i="15"/>
  <c r="FY45" i="15"/>
  <c r="FX45" i="15"/>
  <c r="FW45" i="15"/>
  <c r="FV45" i="15"/>
  <c r="FU45" i="15"/>
  <c r="FT45" i="15"/>
  <c r="FS45" i="15"/>
  <c r="FR45" i="15"/>
  <c r="FQ45" i="15"/>
  <c r="FP45" i="15"/>
  <c r="FO45" i="15"/>
  <c r="FN45" i="15"/>
  <c r="FM45" i="15"/>
  <c r="FL45" i="15"/>
  <c r="FK45" i="15"/>
  <c r="FJ45" i="15"/>
  <c r="FI45" i="15"/>
  <c r="FH45" i="15"/>
  <c r="FG45" i="15"/>
  <c r="FF45" i="15"/>
  <c r="FE45" i="15"/>
  <c r="FD45" i="15"/>
  <c r="FC45" i="15"/>
  <c r="FB45" i="15"/>
  <c r="FA45" i="15"/>
  <c r="EZ45" i="15"/>
  <c r="EY45" i="15"/>
  <c r="EX45" i="15"/>
  <c r="EW45" i="15"/>
  <c r="EV45" i="15"/>
  <c r="EU45" i="15"/>
  <c r="ET45" i="15"/>
  <c r="ES45" i="15"/>
  <c r="ER45" i="15"/>
  <c r="EQ45" i="15"/>
  <c r="EP45" i="15"/>
  <c r="EO45" i="15"/>
  <c r="EN45" i="15"/>
  <c r="EM45" i="15"/>
  <c r="EL45" i="15"/>
  <c r="EK45" i="15"/>
  <c r="EJ45" i="15"/>
  <c r="EI45" i="15"/>
  <c r="EH45" i="15"/>
  <c r="EG45" i="15"/>
  <c r="EF45" i="15"/>
  <c r="EE45" i="15"/>
  <c r="ED45" i="15"/>
  <c r="EC45" i="15"/>
  <c r="EB45" i="15"/>
  <c r="EA45" i="15"/>
  <c r="DZ45" i="15"/>
  <c r="DY45" i="15"/>
  <c r="DX45" i="15"/>
  <c r="DW45" i="15"/>
  <c r="DV45" i="15"/>
  <c r="DU45" i="15"/>
  <c r="DT45" i="15"/>
  <c r="DS45" i="15"/>
  <c r="DR45" i="15"/>
  <c r="DQ45" i="15"/>
  <c r="DP45" i="15"/>
  <c r="DO45" i="15"/>
  <c r="DN45" i="15"/>
  <c r="DM45" i="15"/>
  <c r="DL45" i="15"/>
  <c r="DK45" i="15"/>
  <c r="DJ45" i="15"/>
  <c r="DI45" i="15"/>
  <c r="DH45" i="15"/>
  <c r="DG45" i="15"/>
  <c r="DF45" i="15"/>
  <c r="DE45" i="15"/>
  <c r="DD45" i="15"/>
  <c r="DC45" i="15"/>
  <c r="DB45" i="15"/>
  <c r="DA45" i="15"/>
  <c r="CZ45" i="15"/>
  <c r="CY45" i="15"/>
  <c r="CX45" i="15"/>
  <c r="CW45" i="15"/>
  <c r="CV45" i="15"/>
  <c r="CU45" i="15"/>
  <c r="CT45" i="15"/>
  <c r="CS45" i="15"/>
  <c r="CR45" i="15"/>
  <c r="CQ45" i="15"/>
  <c r="CP45" i="15"/>
  <c r="CO45" i="15"/>
  <c r="CN45" i="15"/>
  <c r="CM45" i="15"/>
  <c r="CL45" i="15"/>
  <c r="CK45" i="15"/>
  <c r="CJ45" i="15"/>
  <c r="CI45" i="15"/>
  <c r="CH45" i="15"/>
  <c r="CG45" i="15"/>
  <c r="CF45" i="15"/>
  <c r="CE45" i="15"/>
  <c r="CD45" i="15"/>
  <c r="CC45" i="15"/>
  <c r="CB45" i="15"/>
  <c r="CA45" i="15"/>
  <c r="BZ45" i="15"/>
  <c r="BY45" i="15"/>
  <c r="BX45" i="15"/>
  <c r="BW45" i="15"/>
  <c r="BV45" i="15"/>
  <c r="BU45" i="15"/>
  <c r="BT45" i="15"/>
  <c r="BS45" i="15"/>
  <c r="BR45" i="15"/>
  <c r="BQ45" i="15"/>
  <c r="BP45" i="15"/>
  <c r="BO45" i="15"/>
  <c r="BN45" i="15"/>
  <c r="BM45" i="15"/>
  <c r="BL45" i="15"/>
  <c r="BK45" i="15"/>
  <c r="BJ45" i="15"/>
  <c r="BI45" i="15"/>
  <c r="BH45" i="15"/>
  <c r="BG45" i="15"/>
  <c r="BF45" i="15"/>
  <c r="BE45" i="15"/>
  <c r="BD45" i="15"/>
  <c r="BC45" i="15"/>
  <c r="BB45" i="15"/>
  <c r="BA45" i="15"/>
  <c r="AZ45" i="15"/>
  <c r="AY45" i="15"/>
  <c r="AX45" i="15"/>
  <c r="AW45" i="15"/>
  <c r="AV45" i="15"/>
  <c r="AU45" i="15"/>
  <c r="AT45" i="15"/>
  <c r="AS45" i="15"/>
  <c r="AR45" i="15"/>
  <c r="AQ45" i="15"/>
  <c r="AP45" i="15"/>
  <c r="AO45" i="15"/>
  <c r="AN45" i="15"/>
  <c r="AM45" i="15"/>
  <c r="AL45" i="15"/>
  <c r="AK45" i="15"/>
  <c r="AJ45" i="15"/>
  <c r="AI45" i="15"/>
  <c r="AH45" i="15"/>
  <c r="AG45" i="15"/>
  <c r="AF45" i="15"/>
  <c r="AE45" i="15"/>
  <c r="AD45" i="15"/>
  <c r="AC45" i="15"/>
  <c r="AB45" i="15"/>
  <c r="AA45" i="15"/>
  <c r="Z45" i="15"/>
  <c r="Y45" i="15"/>
  <c r="X45" i="15"/>
  <c r="W45" i="15"/>
  <c r="V45" i="15"/>
  <c r="U45" i="15"/>
  <c r="T45" i="15"/>
  <c r="S45" i="15"/>
  <c r="R45" i="15"/>
  <c r="Q45" i="15"/>
  <c r="P45" i="15"/>
  <c r="O45" i="15"/>
  <c r="N45" i="15"/>
  <c r="M45" i="15"/>
  <c r="L45" i="15"/>
  <c r="K45" i="15"/>
  <c r="J45" i="15"/>
  <c r="I45" i="15"/>
  <c r="H45" i="15"/>
  <c r="G45" i="15"/>
  <c r="C45" i="15"/>
  <c r="B45" i="15"/>
  <c r="SQ44" i="15"/>
  <c r="SP44" i="15"/>
  <c r="SO44" i="15"/>
  <c r="SN44" i="15"/>
  <c r="SM44" i="15"/>
  <c r="SL44" i="15"/>
  <c r="SK44" i="15"/>
  <c r="SJ44" i="15"/>
  <c r="SI44" i="15"/>
  <c r="SH44" i="15"/>
  <c r="SG44" i="15"/>
  <c r="SF44" i="15"/>
  <c r="SE44" i="15"/>
  <c r="SD44" i="15"/>
  <c r="SC44" i="15"/>
  <c r="SB44" i="15"/>
  <c r="SA44" i="15"/>
  <c r="RZ44" i="15"/>
  <c r="RY44" i="15"/>
  <c r="RX44" i="15"/>
  <c r="RW44" i="15"/>
  <c r="RV44" i="15"/>
  <c r="RU44" i="15"/>
  <c r="RT44" i="15"/>
  <c r="RS44" i="15"/>
  <c r="RR44" i="15"/>
  <c r="RQ44" i="15"/>
  <c r="RP44" i="15"/>
  <c r="RO44" i="15"/>
  <c r="RN44" i="15"/>
  <c r="RM44" i="15"/>
  <c r="RL44" i="15"/>
  <c r="RK44" i="15"/>
  <c r="RJ44" i="15"/>
  <c r="RI44" i="15"/>
  <c r="RH44" i="15"/>
  <c r="RG44" i="15"/>
  <c r="RF44" i="15"/>
  <c r="RE44" i="15"/>
  <c r="RD44" i="15"/>
  <c r="RC44" i="15"/>
  <c r="RB44" i="15"/>
  <c r="RA44" i="15"/>
  <c r="QZ44" i="15"/>
  <c r="QY44" i="15"/>
  <c r="QX44" i="15"/>
  <c r="QW44" i="15"/>
  <c r="QV44" i="15"/>
  <c r="QU44" i="15"/>
  <c r="QT44" i="15"/>
  <c r="QS44" i="15"/>
  <c r="QR44" i="15"/>
  <c r="QQ44" i="15"/>
  <c r="QP44" i="15"/>
  <c r="QO44" i="15"/>
  <c r="QN44" i="15"/>
  <c r="QM44" i="15"/>
  <c r="QL44" i="15"/>
  <c r="QK44" i="15"/>
  <c r="QJ44" i="15"/>
  <c r="QI44" i="15"/>
  <c r="QH44" i="15"/>
  <c r="QG44" i="15"/>
  <c r="QF44" i="15"/>
  <c r="QE44" i="15"/>
  <c r="QD44" i="15"/>
  <c r="QC44" i="15"/>
  <c r="QB44" i="15"/>
  <c r="QA44" i="15"/>
  <c r="PZ44" i="15"/>
  <c r="PY44" i="15"/>
  <c r="PX44" i="15"/>
  <c r="PW44" i="15"/>
  <c r="PV44" i="15"/>
  <c r="PU44" i="15"/>
  <c r="PT44" i="15"/>
  <c r="PS44" i="15"/>
  <c r="PR44" i="15"/>
  <c r="PQ44" i="15"/>
  <c r="PP44" i="15"/>
  <c r="PO44" i="15"/>
  <c r="PN44" i="15"/>
  <c r="PM44" i="15"/>
  <c r="PL44" i="15"/>
  <c r="PK44" i="15"/>
  <c r="PJ44" i="15"/>
  <c r="PI44" i="15"/>
  <c r="PH44" i="15"/>
  <c r="PG44" i="15"/>
  <c r="PF44" i="15"/>
  <c r="PE44" i="15"/>
  <c r="PD44" i="15"/>
  <c r="PC44" i="15"/>
  <c r="PB44" i="15"/>
  <c r="PA44" i="15"/>
  <c r="OZ44" i="15"/>
  <c r="OY44" i="15"/>
  <c r="OX44" i="15"/>
  <c r="OW44" i="15"/>
  <c r="OV44" i="15"/>
  <c r="OU44" i="15"/>
  <c r="OT44" i="15"/>
  <c r="OS44" i="15"/>
  <c r="OR44" i="15"/>
  <c r="OQ44" i="15"/>
  <c r="OP44" i="15"/>
  <c r="OO44" i="15"/>
  <c r="ON44" i="15"/>
  <c r="OM44" i="15"/>
  <c r="OL44" i="15"/>
  <c r="OK44" i="15"/>
  <c r="OJ44" i="15"/>
  <c r="OI44" i="15"/>
  <c r="OH44" i="15"/>
  <c r="OG44" i="15"/>
  <c r="OF44" i="15"/>
  <c r="OE44" i="15"/>
  <c r="OD44" i="15"/>
  <c r="OC44" i="15"/>
  <c r="OB44" i="15"/>
  <c r="OA44" i="15"/>
  <c r="NZ44" i="15"/>
  <c r="NY44" i="15"/>
  <c r="NX44" i="15"/>
  <c r="NW44" i="15"/>
  <c r="NV44" i="15"/>
  <c r="NU44" i="15"/>
  <c r="NT44" i="15"/>
  <c r="NS44" i="15"/>
  <c r="NR44" i="15"/>
  <c r="NQ44" i="15"/>
  <c r="NP44" i="15"/>
  <c r="NO44" i="15"/>
  <c r="NN44" i="15"/>
  <c r="NM44" i="15"/>
  <c r="NL44" i="15"/>
  <c r="NK44" i="15"/>
  <c r="NJ44" i="15"/>
  <c r="NI44" i="15"/>
  <c r="NH44" i="15"/>
  <c r="NG44" i="15"/>
  <c r="NF44" i="15"/>
  <c r="NE44" i="15"/>
  <c r="ND44" i="15"/>
  <c r="NC44" i="15"/>
  <c r="NB44" i="15"/>
  <c r="NA44" i="15"/>
  <c r="MZ44" i="15"/>
  <c r="MY44" i="15"/>
  <c r="MX44" i="15"/>
  <c r="MW44" i="15"/>
  <c r="MV44" i="15"/>
  <c r="MU44" i="15"/>
  <c r="MT44" i="15"/>
  <c r="MS44" i="15"/>
  <c r="MR44" i="15"/>
  <c r="MQ44" i="15"/>
  <c r="MP44" i="15"/>
  <c r="MO44" i="15"/>
  <c r="MN44" i="15"/>
  <c r="MM44" i="15"/>
  <c r="ML44" i="15"/>
  <c r="MK44" i="15"/>
  <c r="MJ44" i="15"/>
  <c r="MI44" i="15"/>
  <c r="MH44" i="15"/>
  <c r="MG44" i="15"/>
  <c r="MF44" i="15"/>
  <c r="ME44" i="15"/>
  <c r="MD44" i="15"/>
  <c r="MC44" i="15"/>
  <c r="MB44" i="15"/>
  <c r="MA44" i="15"/>
  <c r="LZ44" i="15"/>
  <c r="LY44" i="15"/>
  <c r="LX44" i="15"/>
  <c r="LW44" i="15"/>
  <c r="LV44" i="15"/>
  <c r="LU44" i="15"/>
  <c r="LT44" i="15"/>
  <c r="LS44" i="15"/>
  <c r="LR44" i="15"/>
  <c r="LQ44" i="15"/>
  <c r="LP44" i="15"/>
  <c r="LO44" i="15"/>
  <c r="LN44" i="15"/>
  <c r="LM44" i="15"/>
  <c r="LL44" i="15"/>
  <c r="LK44" i="15"/>
  <c r="LJ44" i="15"/>
  <c r="LI44" i="15"/>
  <c r="LH44" i="15"/>
  <c r="LG44" i="15"/>
  <c r="LF44" i="15"/>
  <c r="LE44" i="15"/>
  <c r="LD44" i="15"/>
  <c r="LC44" i="15"/>
  <c r="LB44" i="15"/>
  <c r="LA44" i="15"/>
  <c r="KZ44" i="15"/>
  <c r="KY44" i="15"/>
  <c r="KX44" i="15"/>
  <c r="KW44" i="15"/>
  <c r="KV44" i="15"/>
  <c r="KU44" i="15"/>
  <c r="KT44" i="15"/>
  <c r="KS44" i="15"/>
  <c r="KR44" i="15"/>
  <c r="KQ44" i="15"/>
  <c r="KP44" i="15"/>
  <c r="KO44" i="15"/>
  <c r="KN44" i="15"/>
  <c r="KM44" i="15"/>
  <c r="KL44" i="15"/>
  <c r="KK44" i="15"/>
  <c r="KJ44" i="15"/>
  <c r="KI44" i="15"/>
  <c r="KH44" i="15"/>
  <c r="KG44" i="15"/>
  <c r="KF44" i="15"/>
  <c r="KE44" i="15"/>
  <c r="KD44" i="15"/>
  <c r="KC44" i="15"/>
  <c r="KB44" i="15"/>
  <c r="KA44" i="15"/>
  <c r="JZ44" i="15"/>
  <c r="JY44" i="15"/>
  <c r="JX44" i="15"/>
  <c r="JW44" i="15"/>
  <c r="JV44" i="15"/>
  <c r="JU44" i="15"/>
  <c r="JT44" i="15"/>
  <c r="JS44" i="15"/>
  <c r="JR44" i="15"/>
  <c r="JQ44" i="15"/>
  <c r="JP44" i="15"/>
  <c r="JO44" i="15"/>
  <c r="JN44" i="15"/>
  <c r="JM44" i="15"/>
  <c r="JL44" i="15"/>
  <c r="JK44" i="15"/>
  <c r="JJ44" i="15"/>
  <c r="JI44" i="15"/>
  <c r="JH44" i="15"/>
  <c r="JG44" i="15"/>
  <c r="JF44" i="15"/>
  <c r="JE44" i="15"/>
  <c r="JD44" i="15"/>
  <c r="JC44" i="15"/>
  <c r="JB44" i="15"/>
  <c r="JA44" i="15"/>
  <c r="IZ44" i="15"/>
  <c r="IY44" i="15"/>
  <c r="IX44" i="15"/>
  <c r="IW44" i="15"/>
  <c r="IV44" i="15"/>
  <c r="IU44" i="15"/>
  <c r="IT44" i="15"/>
  <c r="IS44" i="15"/>
  <c r="IR44" i="15"/>
  <c r="IQ44" i="15"/>
  <c r="IP44" i="15"/>
  <c r="IO44" i="15"/>
  <c r="IN44" i="15"/>
  <c r="IM44" i="15"/>
  <c r="IL44" i="15"/>
  <c r="IK44" i="15"/>
  <c r="IJ44" i="15"/>
  <c r="II44" i="15"/>
  <c r="IH44" i="15"/>
  <c r="IG44" i="15"/>
  <c r="IF44" i="15"/>
  <c r="IE44" i="15"/>
  <c r="ID44" i="15"/>
  <c r="IC44" i="15"/>
  <c r="IB44" i="15"/>
  <c r="IA44" i="15"/>
  <c r="HZ44" i="15"/>
  <c r="HY44" i="15"/>
  <c r="HX44" i="15"/>
  <c r="HW44" i="15"/>
  <c r="HV44" i="15"/>
  <c r="HU44" i="15"/>
  <c r="HT44" i="15"/>
  <c r="HS44" i="15"/>
  <c r="HR44" i="15"/>
  <c r="HQ44" i="15"/>
  <c r="HP44" i="15"/>
  <c r="HO44" i="15"/>
  <c r="HN44" i="15"/>
  <c r="HM44" i="15"/>
  <c r="HL44" i="15"/>
  <c r="HK44" i="15"/>
  <c r="HJ44" i="15"/>
  <c r="HI44" i="15"/>
  <c r="HH44" i="15"/>
  <c r="HG44" i="15"/>
  <c r="HF44" i="15"/>
  <c r="HE44" i="15"/>
  <c r="HD44" i="15"/>
  <c r="HC44" i="15"/>
  <c r="HB44" i="15"/>
  <c r="HA44" i="15"/>
  <c r="GZ44" i="15"/>
  <c r="GY44" i="15"/>
  <c r="GX44" i="15"/>
  <c r="GW44" i="15"/>
  <c r="GV44" i="15"/>
  <c r="GU44" i="15"/>
  <c r="GT44" i="15"/>
  <c r="GS44" i="15"/>
  <c r="GR44" i="15"/>
  <c r="GQ44" i="15"/>
  <c r="GP44" i="15"/>
  <c r="GO44" i="15"/>
  <c r="GN44" i="15"/>
  <c r="GM44" i="15"/>
  <c r="GL44" i="15"/>
  <c r="GK44" i="15"/>
  <c r="GJ44" i="15"/>
  <c r="GI44" i="15"/>
  <c r="GH44" i="15"/>
  <c r="GG44" i="15"/>
  <c r="GF44" i="15"/>
  <c r="GE44" i="15"/>
  <c r="GD44" i="15"/>
  <c r="GC44" i="15"/>
  <c r="GB44" i="15"/>
  <c r="GA44" i="15"/>
  <c r="FZ44" i="15"/>
  <c r="FY44" i="15"/>
  <c r="FX44" i="15"/>
  <c r="FW44" i="15"/>
  <c r="FV44" i="15"/>
  <c r="FU44" i="15"/>
  <c r="FT44" i="15"/>
  <c r="FS44" i="15"/>
  <c r="FR44" i="15"/>
  <c r="FQ44" i="15"/>
  <c r="FP44" i="15"/>
  <c r="FO44" i="15"/>
  <c r="FN44" i="15"/>
  <c r="FM44" i="15"/>
  <c r="FL44" i="15"/>
  <c r="FK44" i="15"/>
  <c r="FJ44" i="15"/>
  <c r="FI44" i="15"/>
  <c r="FH44" i="15"/>
  <c r="FG44" i="15"/>
  <c r="FF44" i="15"/>
  <c r="FE44" i="15"/>
  <c r="FD44" i="15"/>
  <c r="FC44" i="15"/>
  <c r="FB44" i="15"/>
  <c r="FA44" i="15"/>
  <c r="EZ44" i="15"/>
  <c r="EY44" i="15"/>
  <c r="EX44" i="15"/>
  <c r="EW44" i="15"/>
  <c r="EV44" i="15"/>
  <c r="EU44" i="15"/>
  <c r="ET44" i="15"/>
  <c r="ES44" i="15"/>
  <c r="ER44" i="15"/>
  <c r="EQ44" i="15"/>
  <c r="EP44" i="15"/>
  <c r="EO44" i="15"/>
  <c r="EN44" i="15"/>
  <c r="EM44" i="15"/>
  <c r="EL44" i="15"/>
  <c r="EK44" i="15"/>
  <c r="EJ44" i="15"/>
  <c r="EI44" i="15"/>
  <c r="EH44" i="15"/>
  <c r="EG44" i="15"/>
  <c r="EF44" i="15"/>
  <c r="EE44" i="15"/>
  <c r="ED44" i="15"/>
  <c r="EC44" i="15"/>
  <c r="EB44" i="15"/>
  <c r="EA44" i="15"/>
  <c r="DZ44" i="15"/>
  <c r="DY44" i="15"/>
  <c r="DX44" i="15"/>
  <c r="DW44" i="15"/>
  <c r="DV44" i="15"/>
  <c r="DU44" i="15"/>
  <c r="DT44" i="15"/>
  <c r="DS44" i="15"/>
  <c r="DR44" i="15"/>
  <c r="DQ44" i="15"/>
  <c r="DP44" i="15"/>
  <c r="DO44" i="15"/>
  <c r="DN44" i="15"/>
  <c r="DM44" i="15"/>
  <c r="DL44" i="15"/>
  <c r="DK44" i="15"/>
  <c r="DJ44" i="15"/>
  <c r="DI44" i="15"/>
  <c r="DH44" i="15"/>
  <c r="DG44" i="15"/>
  <c r="DF44" i="15"/>
  <c r="DE44" i="15"/>
  <c r="DD44" i="15"/>
  <c r="DC44" i="15"/>
  <c r="DB44" i="15"/>
  <c r="DA44" i="15"/>
  <c r="CZ44" i="15"/>
  <c r="CY44" i="15"/>
  <c r="CX44" i="15"/>
  <c r="CW44" i="15"/>
  <c r="CV44" i="15"/>
  <c r="CU44" i="15"/>
  <c r="CT44" i="15"/>
  <c r="CS44" i="15"/>
  <c r="CR44" i="15"/>
  <c r="CQ44" i="15"/>
  <c r="CP44" i="15"/>
  <c r="CO44" i="15"/>
  <c r="CN44" i="15"/>
  <c r="CM44" i="15"/>
  <c r="CL44" i="15"/>
  <c r="CK44" i="15"/>
  <c r="CJ44" i="15"/>
  <c r="CI44" i="15"/>
  <c r="CH44" i="15"/>
  <c r="CG44" i="15"/>
  <c r="CF44" i="15"/>
  <c r="CE44" i="15"/>
  <c r="CD44" i="15"/>
  <c r="CC44" i="15"/>
  <c r="CB44" i="15"/>
  <c r="CA44" i="15"/>
  <c r="BZ44" i="15"/>
  <c r="BY44" i="15"/>
  <c r="BX44" i="15"/>
  <c r="BW44" i="15"/>
  <c r="BV44" i="15"/>
  <c r="BU44" i="15"/>
  <c r="BT44" i="15"/>
  <c r="BS44" i="15"/>
  <c r="BR44" i="15"/>
  <c r="BQ44" i="15"/>
  <c r="BP44" i="15"/>
  <c r="BO44" i="15"/>
  <c r="BN44" i="15"/>
  <c r="BM44" i="15"/>
  <c r="BL44" i="15"/>
  <c r="BK44" i="15"/>
  <c r="BJ44" i="15"/>
  <c r="BI44" i="15"/>
  <c r="BH44" i="15"/>
  <c r="BG44" i="15"/>
  <c r="BF44" i="15"/>
  <c r="BE44" i="15"/>
  <c r="BD44" i="15"/>
  <c r="BC44" i="15"/>
  <c r="BB44" i="15"/>
  <c r="BA44" i="15"/>
  <c r="AZ44" i="15"/>
  <c r="AY44" i="15"/>
  <c r="AX44" i="15"/>
  <c r="AW44" i="15"/>
  <c r="AV44" i="15"/>
  <c r="AU44" i="15"/>
  <c r="AT44" i="15"/>
  <c r="AS44" i="15"/>
  <c r="AR44" i="15"/>
  <c r="AQ44" i="15"/>
  <c r="AP44" i="15"/>
  <c r="AO44" i="15"/>
  <c r="AN44" i="15"/>
  <c r="AM44" i="15"/>
  <c r="AL44" i="15"/>
  <c r="AK44" i="15"/>
  <c r="AJ44" i="15"/>
  <c r="AI44" i="15"/>
  <c r="AH44" i="15"/>
  <c r="AG44" i="15"/>
  <c r="AF44" i="15"/>
  <c r="AE44" i="15"/>
  <c r="AD44" i="15"/>
  <c r="AC44" i="15"/>
  <c r="AB44" i="15"/>
  <c r="AA44" i="15"/>
  <c r="Z44" i="15"/>
  <c r="Y44" i="15"/>
  <c r="X44" i="15"/>
  <c r="W44" i="15"/>
  <c r="V44" i="15"/>
  <c r="U44" i="15"/>
  <c r="T44" i="15"/>
  <c r="S44" i="15"/>
  <c r="R44" i="15"/>
  <c r="Q44" i="15"/>
  <c r="P44" i="15"/>
  <c r="O44" i="15"/>
  <c r="N44" i="15"/>
  <c r="M44" i="15"/>
  <c r="L44" i="15"/>
  <c r="K44" i="15"/>
  <c r="J44" i="15"/>
  <c r="I44" i="15"/>
  <c r="H44" i="15"/>
  <c r="G44" i="15"/>
  <c r="B44" i="15"/>
  <c r="A44" i="15"/>
  <c r="A45" i="15" s="1"/>
  <c r="A46" i="15" s="1"/>
  <c r="A47" i="15" s="1"/>
  <c r="A48" i="15" s="1"/>
  <c r="A49" i="15" s="1"/>
  <c r="A50" i="15" s="1"/>
  <c r="A51" i="15" s="1"/>
  <c r="SQ43" i="15"/>
  <c r="SP43" i="15"/>
  <c r="SO43" i="15"/>
  <c r="SN43" i="15"/>
  <c r="SM43" i="15"/>
  <c r="SL43" i="15"/>
  <c r="SK43" i="15"/>
  <c r="SJ43" i="15"/>
  <c r="SI43" i="15"/>
  <c r="SH43" i="15"/>
  <c r="SG43" i="15"/>
  <c r="SF43" i="15"/>
  <c r="SE43" i="15"/>
  <c r="SD43" i="15"/>
  <c r="SC43" i="15"/>
  <c r="SB43" i="15"/>
  <c r="SA43" i="15"/>
  <c r="RZ43" i="15"/>
  <c r="RY43" i="15"/>
  <c r="RX43" i="15"/>
  <c r="RW43" i="15"/>
  <c r="RV43" i="15"/>
  <c r="RU43" i="15"/>
  <c r="RT43" i="15"/>
  <c r="RS43" i="15"/>
  <c r="RR43" i="15"/>
  <c r="RQ43" i="15"/>
  <c r="RP43" i="15"/>
  <c r="RO43" i="15"/>
  <c r="RN43" i="15"/>
  <c r="RM43" i="15"/>
  <c r="RL43" i="15"/>
  <c r="RK43" i="15"/>
  <c r="RJ43" i="15"/>
  <c r="RI43" i="15"/>
  <c r="RH43" i="15"/>
  <c r="RG43" i="15"/>
  <c r="RF43" i="15"/>
  <c r="RE43" i="15"/>
  <c r="RD43" i="15"/>
  <c r="RC43" i="15"/>
  <c r="RB43" i="15"/>
  <c r="RA43" i="15"/>
  <c r="QZ43" i="15"/>
  <c r="QY43" i="15"/>
  <c r="QX43" i="15"/>
  <c r="QW43" i="15"/>
  <c r="QV43" i="15"/>
  <c r="QU43" i="15"/>
  <c r="QT43" i="15"/>
  <c r="QS43" i="15"/>
  <c r="QR43" i="15"/>
  <c r="QQ43" i="15"/>
  <c r="QP43" i="15"/>
  <c r="QO43" i="15"/>
  <c r="QN43" i="15"/>
  <c r="QM43" i="15"/>
  <c r="QL43" i="15"/>
  <c r="QK43" i="15"/>
  <c r="QJ43" i="15"/>
  <c r="QI43" i="15"/>
  <c r="QH43" i="15"/>
  <c r="QG43" i="15"/>
  <c r="QF43" i="15"/>
  <c r="QE43" i="15"/>
  <c r="QD43" i="15"/>
  <c r="QC43" i="15"/>
  <c r="QB43" i="15"/>
  <c r="QA43" i="15"/>
  <c r="PZ43" i="15"/>
  <c r="PY43" i="15"/>
  <c r="PX43" i="15"/>
  <c r="PW43" i="15"/>
  <c r="PV43" i="15"/>
  <c r="PU43" i="15"/>
  <c r="PT43" i="15"/>
  <c r="PS43" i="15"/>
  <c r="PR43" i="15"/>
  <c r="PQ43" i="15"/>
  <c r="PP43" i="15"/>
  <c r="PO43" i="15"/>
  <c r="PN43" i="15"/>
  <c r="PM43" i="15"/>
  <c r="PL43" i="15"/>
  <c r="PK43" i="15"/>
  <c r="PJ43" i="15"/>
  <c r="PI43" i="15"/>
  <c r="PH43" i="15"/>
  <c r="PG43" i="15"/>
  <c r="PF43" i="15"/>
  <c r="PE43" i="15"/>
  <c r="PD43" i="15"/>
  <c r="PC43" i="15"/>
  <c r="PB43" i="15"/>
  <c r="PA43" i="15"/>
  <c r="OZ43" i="15"/>
  <c r="OY43" i="15"/>
  <c r="OX43" i="15"/>
  <c r="OW43" i="15"/>
  <c r="OV43" i="15"/>
  <c r="OU43" i="15"/>
  <c r="OT43" i="15"/>
  <c r="OS43" i="15"/>
  <c r="OR43" i="15"/>
  <c r="OQ43" i="15"/>
  <c r="OP43" i="15"/>
  <c r="OO43" i="15"/>
  <c r="ON43" i="15"/>
  <c r="OM43" i="15"/>
  <c r="OL43" i="15"/>
  <c r="OK43" i="15"/>
  <c r="OJ43" i="15"/>
  <c r="OI43" i="15"/>
  <c r="OH43" i="15"/>
  <c r="OG43" i="15"/>
  <c r="OF43" i="15"/>
  <c r="OE43" i="15"/>
  <c r="OD43" i="15"/>
  <c r="OC43" i="15"/>
  <c r="OB43" i="15"/>
  <c r="OA43" i="15"/>
  <c r="NZ43" i="15"/>
  <c r="NY43" i="15"/>
  <c r="NX43" i="15"/>
  <c r="NW43" i="15"/>
  <c r="NV43" i="15"/>
  <c r="NU43" i="15"/>
  <c r="NT43" i="15"/>
  <c r="NS43" i="15"/>
  <c r="NR43" i="15"/>
  <c r="NQ43" i="15"/>
  <c r="NP43" i="15"/>
  <c r="NO43" i="15"/>
  <c r="NN43" i="15"/>
  <c r="NM43" i="15"/>
  <c r="NL43" i="15"/>
  <c r="NK43" i="15"/>
  <c r="NJ43" i="15"/>
  <c r="NI43" i="15"/>
  <c r="NH43" i="15"/>
  <c r="NG43" i="15"/>
  <c r="NF43" i="15"/>
  <c r="NE43" i="15"/>
  <c r="ND43" i="15"/>
  <c r="NC43" i="15"/>
  <c r="NB43" i="15"/>
  <c r="NA43" i="15"/>
  <c r="MZ43" i="15"/>
  <c r="MY43" i="15"/>
  <c r="MX43" i="15"/>
  <c r="MW43" i="15"/>
  <c r="MV43" i="15"/>
  <c r="MU43" i="15"/>
  <c r="MT43" i="15"/>
  <c r="MS43" i="15"/>
  <c r="MR43" i="15"/>
  <c r="MQ43" i="15"/>
  <c r="MP43" i="15"/>
  <c r="MO43" i="15"/>
  <c r="MN43" i="15"/>
  <c r="MM43" i="15"/>
  <c r="ML43" i="15"/>
  <c r="MK43" i="15"/>
  <c r="MJ43" i="15"/>
  <c r="MI43" i="15"/>
  <c r="MH43" i="15"/>
  <c r="MG43" i="15"/>
  <c r="MF43" i="15"/>
  <c r="ME43" i="15"/>
  <c r="MD43" i="15"/>
  <c r="MC43" i="15"/>
  <c r="MB43" i="15"/>
  <c r="MA43" i="15"/>
  <c r="LZ43" i="15"/>
  <c r="LY43" i="15"/>
  <c r="LX43" i="15"/>
  <c r="LW43" i="15"/>
  <c r="LV43" i="15"/>
  <c r="LU43" i="15"/>
  <c r="LT43" i="15"/>
  <c r="LS43" i="15"/>
  <c r="LR43" i="15"/>
  <c r="LQ43" i="15"/>
  <c r="LP43" i="15"/>
  <c r="LO43" i="15"/>
  <c r="LN43" i="15"/>
  <c r="LM43" i="15"/>
  <c r="LL43" i="15"/>
  <c r="LK43" i="15"/>
  <c r="LJ43" i="15"/>
  <c r="LI43" i="15"/>
  <c r="LH43" i="15"/>
  <c r="LG43" i="15"/>
  <c r="LF43" i="15"/>
  <c r="LE43" i="15"/>
  <c r="LD43" i="15"/>
  <c r="LC43" i="15"/>
  <c r="LB43" i="15"/>
  <c r="LA43" i="15"/>
  <c r="KZ43" i="15"/>
  <c r="KY43" i="15"/>
  <c r="KX43" i="15"/>
  <c r="KW43" i="15"/>
  <c r="KV43" i="15"/>
  <c r="KU43" i="15"/>
  <c r="KT43" i="15"/>
  <c r="KS43" i="15"/>
  <c r="KR43" i="15"/>
  <c r="KQ43" i="15"/>
  <c r="KP43" i="15"/>
  <c r="KO43" i="15"/>
  <c r="KN43" i="15"/>
  <c r="KM43" i="15"/>
  <c r="KL43" i="15"/>
  <c r="KK43" i="15"/>
  <c r="KJ43" i="15"/>
  <c r="KI43" i="15"/>
  <c r="KH43" i="15"/>
  <c r="KG43" i="15"/>
  <c r="KF43" i="15"/>
  <c r="KE43" i="15"/>
  <c r="KD43" i="15"/>
  <c r="KC43" i="15"/>
  <c r="KB43" i="15"/>
  <c r="KA43" i="15"/>
  <c r="JZ43" i="15"/>
  <c r="JY43" i="15"/>
  <c r="JX43" i="15"/>
  <c r="JW43" i="15"/>
  <c r="JV43" i="15"/>
  <c r="JU43" i="15"/>
  <c r="JT43" i="15"/>
  <c r="JS43" i="15"/>
  <c r="JR43" i="15"/>
  <c r="JQ43" i="15"/>
  <c r="JP43" i="15"/>
  <c r="JO43" i="15"/>
  <c r="JN43" i="15"/>
  <c r="JM43" i="15"/>
  <c r="JL43" i="15"/>
  <c r="JK43" i="15"/>
  <c r="JJ43" i="15"/>
  <c r="JI43" i="15"/>
  <c r="JH43" i="15"/>
  <c r="JG43" i="15"/>
  <c r="JF43" i="15"/>
  <c r="JE43" i="15"/>
  <c r="JD43" i="15"/>
  <c r="JC43" i="15"/>
  <c r="JB43" i="15"/>
  <c r="JA43" i="15"/>
  <c r="IZ43" i="15"/>
  <c r="IY43" i="15"/>
  <c r="IX43" i="15"/>
  <c r="IW43" i="15"/>
  <c r="IV43" i="15"/>
  <c r="IU43" i="15"/>
  <c r="IT43" i="15"/>
  <c r="IS43" i="15"/>
  <c r="IR43" i="15"/>
  <c r="IQ43" i="15"/>
  <c r="IP43" i="15"/>
  <c r="IO43" i="15"/>
  <c r="IN43" i="15"/>
  <c r="IM43" i="15"/>
  <c r="IL43" i="15"/>
  <c r="IK43" i="15"/>
  <c r="IJ43" i="15"/>
  <c r="II43" i="15"/>
  <c r="IH43" i="15"/>
  <c r="IG43" i="15"/>
  <c r="IF43" i="15"/>
  <c r="IE43" i="15"/>
  <c r="ID43" i="15"/>
  <c r="IC43" i="15"/>
  <c r="IB43" i="15"/>
  <c r="IA43" i="15"/>
  <c r="HZ43" i="15"/>
  <c r="HY43" i="15"/>
  <c r="HX43" i="15"/>
  <c r="HW43" i="15"/>
  <c r="HV43" i="15"/>
  <c r="HU43" i="15"/>
  <c r="HT43" i="15"/>
  <c r="HS43" i="15"/>
  <c r="HR43" i="15"/>
  <c r="HQ43" i="15"/>
  <c r="HP43" i="15"/>
  <c r="HO43" i="15"/>
  <c r="HN43" i="15"/>
  <c r="HM43" i="15"/>
  <c r="HL43" i="15"/>
  <c r="HK43" i="15"/>
  <c r="HJ43" i="15"/>
  <c r="HI43" i="15"/>
  <c r="HH43" i="15"/>
  <c r="HG43" i="15"/>
  <c r="HF43" i="15"/>
  <c r="HE43" i="15"/>
  <c r="HD43" i="15"/>
  <c r="HC43" i="15"/>
  <c r="HB43" i="15"/>
  <c r="HA43" i="15"/>
  <c r="GZ43" i="15"/>
  <c r="GY43" i="15"/>
  <c r="GX43" i="15"/>
  <c r="GW43" i="15"/>
  <c r="GV43" i="15"/>
  <c r="GU43" i="15"/>
  <c r="GT43" i="15"/>
  <c r="GS43" i="15"/>
  <c r="GR43" i="15"/>
  <c r="GQ43" i="15"/>
  <c r="GP43" i="15"/>
  <c r="GO43" i="15"/>
  <c r="GN43" i="15"/>
  <c r="GM43" i="15"/>
  <c r="GL43" i="15"/>
  <c r="GK43" i="15"/>
  <c r="GJ43" i="15"/>
  <c r="GI43" i="15"/>
  <c r="GH43" i="15"/>
  <c r="GG43" i="15"/>
  <c r="GF43" i="15"/>
  <c r="GE43" i="15"/>
  <c r="GD43" i="15"/>
  <c r="GC43" i="15"/>
  <c r="GB43" i="15"/>
  <c r="GA43" i="15"/>
  <c r="FZ43" i="15"/>
  <c r="FY43" i="15"/>
  <c r="FX43" i="15"/>
  <c r="FW43" i="15"/>
  <c r="FV43" i="15"/>
  <c r="FU43" i="15"/>
  <c r="FT43" i="15"/>
  <c r="FS43" i="15"/>
  <c r="FR43" i="15"/>
  <c r="FQ43" i="15"/>
  <c r="FP43" i="15"/>
  <c r="FO43" i="15"/>
  <c r="FN43" i="15"/>
  <c r="FM43" i="15"/>
  <c r="FL43" i="15"/>
  <c r="FK43" i="15"/>
  <c r="FJ43" i="15"/>
  <c r="FI43" i="15"/>
  <c r="FH43" i="15"/>
  <c r="FG43" i="15"/>
  <c r="FF43" i="15"/>
  <c r="FE43" i="15"/>
  <c r="FD43" i="15"/>
  <c r="FC43" i="15"/>
  <c r="FB43" i="15"/>
  <c r="FA43" i="15"/>
  <c r="EZ43" i="15"/>
  <c r="EY43" i="15"/>
  <c r="EX43" i="15"/>
  <c r="EW43" i="15"/>
  <c r="EV43" i="15"/>
  <c r="EU43" i="15"/>
  <c r="ET43" i="15"/>
  <c r="ES43" i="15"/>
  <c r="ER43" i="15"/>
  <c r="EQ43" i="15"/>
  <c r="EP43" i="15"/>
  <c r="EO43" i="15"/>
  <c r="EN43" i="15"/>
  <c r="EM43" i="15"/>
  <c r="EL43" i="15"/>
  <c r="EK43" i="15"/>
  <c r="EJ43" i="15"/>
  <c r="EI43" i="15"/>
  <c r="EH43" i="15"/>
  <c r="EG43" i="15"/>
  <c r="EF43" i="15"/>
  <c r="EE43" i="15"/>
  <c r="ED43" i="15"/>
  <c r="EC43" i="15"/>
  <c r="EB43" i="15"/>
  <c r="EA43" i="15"/>
  <c r="DZ43" i="15"/>
  <c r="DY43" i="15"/>
  <c r="DX43" i="15"/>
  <c r="DW43" i="15"/>
  <c r="DV43" i="15"/>
  <c r="DU43" i="15"/>
  <c r="DT43" i="15"/>
  <c r="DS43" i="15"/>
  <c r="DR43" i="15"/>
  <c r="DQ43" i="15"/>
  <c r="DP43" i="15"/>
  <c r="DO43" i="15"/>
  <c r="DN43" i="15"/>
  <c r="DM43" i="15"/>
  <c r="DL43" i="15"/>
  <c r="DK43" i="15"/>
  <c r="DJ43" i="15"/>
  <c r="DI43" i="15"/>
  <c r="DH43" i="15"/>
  <c r="DG43" i="15"/>
  <c r="DF43" i="15"/>
  <c r="DE43" i="15"/>
  <c r="DD43" i="15"/>
  <c r="DC43" i="15"/>
  <c r="DB43" i="15"/>
  <c r="DA43" i="15"/>
  <c r="CZ43" i="15"/>
  <c r="CY43" i="15"/>
  <c r="CX43" i="15"/>
  <c r="CW43" i="15"/>
  <c r="CV43" i="15"/>
  <c r="CU43" i="15"/>
  <c r="CT43" i="15"/>
  <c r="CS43" i="15"/>
  <c r="CR43" i="15"/>
  <c r="CQ43" i="15"/>
  <c r="CP43" i="15"/>
  <c r="CO43" i="15"/>
  <c r="CN43" i="15"/>
  <c r="CM43" i="15"/>
  <c r="CL43" i="15"/>
  <c r="CK43" i="15"/>
  <c r="CJ43" i="15"/>
  <c r="CI43" i="15"/>
  <c r="CH43" i="15"/>
  <c r="CG43" i="15"/>
  <c r="CF43" i="15"/>
  <c r="CE43" i="15"/>
  <c r="CD43" i="15"/>
  <c r="CC43" i="15"/>
  <c r="CB43" i="15"/>
  <c r="CA43" i="15"/>
  <c r="BZ43" i="15"/>
  <c r="BY43" i="15"/>
  <c r="BX43" i="15"/>
  <c r="BW43" i="15"/>
  <c r="BV43" i="15"/>
  <c r="BU43" i="15"/>
  <c r="BT43" i="15"/>
  <c r="BS43" i="15"/>
  <c r="BR43" i="15"/>
  <c r="BQ43" i="15"/>
  <c r="BP43" i="15"/>
  <c r="BO43" i="15"/>
  <c r="BN43" i="15"/>
  <c r="BM43" i="15"/>
  <c r="BL43" i="15"/>
  <c r="BK43" i="15"/>
  <c r="BJ43" i="15"/>
  <c r="BI43" i="15"/>
  <c r="BH43" i="15"/>
  <c r="BG43" i="15"/>
  <c r="BF43" i="15"/>
  <c r="BE43" i="15"/>
  <c r="BD43" i="15"/>
  <c r="BC43" i="15"/>
  <c r="BB43" i="15"/>
  <c r="BA43" i="15"/>
  <c r="AZ43" i="15"/>
  <c r="AY43" i="15"/>
  <c r="AX43" i="15"/>
  <c r="AW43" i="15"/>
  <c r="AV43" i="15"/>
  <c r="AU43" i="15"/>
  <c r="AT43" i="15"/>
  <c r="AS43" i="15"/>
  <c r="AR43" i="15"/>
  <c r="AQ43" i="15"/>
  <c r="AP43" i="15"/>
  <c r="AO43" i="15"/>
  <c r="AN43" i="15"/>
  <c r="AM43" i="15"/>
  <c r="AL43" i="15"/>
  <c r="AK43" i="15"/>
  <c r="AJ43" i="15"/>
  <c r="AI43" i="15"/>
  <c r="AH43" i="15"/>
  <c r="AG43" i="15"/>
  <c r="AF43" i="15"/>
  <c r="AE43" i="15"/>
  <c r="AD43" i="15"/>
  <c r="AC43" i="15"/>
  <c r="AB43" i="15"/>
  <c r="AA43" i="15"/>
  <c r="Z43" i="15"/>
  <c r="Y43" i="15"/>
  <c r="X43" i="15"/>
  <c r="W43" i="15"/>
  <c r="V43" i="15"/>
  <c r="U43" i="15"/>
  <c r="T43" i="15"/>
  <c r="S43" i="15"/>
  <c r="R43" i="15"/>
  <c r="Q43" i="15"/>
  <c r="P43" i="15"/>
  <c r="O43" i="15"/>
  <c r="N43" i="15"/>
  <c r="M43" i="15"/>
  <c r="L43" i="15"/>
  <c r="K43" i="15"/>
  <c r="J43" i="15"/>
  <c r="I43" i="15"/>
  <c r="H43" i="15"/>
  <c r="G43" i="15"/>
  <c r="B43" i="15"/>
  <c r="C39" i="15"/>
  <c r="IS38" i="15" s="1" a="1"/>
  <c r="IS38" i="15" s="1"/>
  <c r="SL38" i="15" a="1"/>
  <c r="SL38" i="15" s="1"/>
  <c r="LV38" i="15" a="1"/>
  <c r="LV38" i="15" s="1"/>
  <c r="HQ38" i="15" a="1"/>
  <c r="HQ38" i="15" s="1"/>
  <c r="FQ38" i="15" a="1"/>
  <c r="FQ38" i="15" s="1"/>
  <c r="EO38" i="15" a="1"/>
  <c r="EO38" i="15" s="1"/>
  <c r="BW38" i="15" a="1"/>
  <c r="BW38" i="15" s="1"/>
  <c r="BM38" i="15" a="1"/>
  <c r="BM38" i="15" s="1"/>
  <c r="BG38" i="15" a="1"/>
  <c r="BG38" i="15" s="1"/>
  <c r="AS38" i="15" a="1"/>
  <c r="AS38" i="15" s="1"/>
  <c r="AC38" i="15" a="1"/>
  <c r="AC38" i="15" s="1"/>
  <c r="AA38" i="15" a="1"/>
  <c r="AA38" i="15" s="1"/>
  <c r="S38" i="15" a="1"/>
  <c r="S38" i="15" s="1"/>
  <c r="C38" i="15"/>
  <c r="A28" i="15"/>
  <c r="A29" i="15" s="1"/>
  <c r="A30" i="15" s="1"/>
  <c r="A31" i="15" s="1"/>
  <c r="A32" i="15" s="1"/>
  <c r="A33" i="15" s="1"/>
  <c r="A27" i="15"/>
  <c r="A26" i="15"/>
  <c r="G23" i="15"/>
  <c r="H23" i="15" s="1"/>
  <c r="I23" i="15" s="1"/>
  <c r="J23" i="15" s="1"/>
  <c r="K23" i="15" s="1"/>
  <c r="L23" i="15" s="1"/>
  <c r="M23" i="15" s="1"/>
  <c r="N23" i="15" s="1"/>
  <c r="O23" i="15" s="1"/>
  <c r="P23" i="15" s="1"/>
  <c r="Q23" i="15" s="1"/>
  <c r="R23" i="15" s="1"/>
  <c r="S23" i="15" s="1"/>
  <c r="T23" i="15" s="1"/>
  <c r="U23" i="15" s="1"/>
  <c r="V23" i="15" s="1"/>
  <c r="W23" i="15" s="1"/>
  <c r="X23" i="15" s="1"/>
  <c r="Y23" i="15" s="1"/>
  <c r="Z23" i="15" s="1"/>
  <c r="AA23" i="15" s="1"/>
  <c r="AB23" i="15" s="1"/>
  <c r="AC23" i="15" s="1"/>
  <c r="AD23" i="15" s="1"/>
  <c r="AE23" i="15" s="1"/>
  <c r="AF23" i="15" s="1"/>
  <c r="AG23" i="15" s="1"/>
  <c r="AH23" i="15" s="1"/>
  <c r="AI23" i="15" s="1"/>
  <c r="AJ23" i="15" s="1"/>
  <c r="AK23" i="15" s="1"/>
  <c r="AL23" i="15" s="1"/>
  <c r="AM23" i="15" s="1"/>
  <c r="AN23" i="15" s="1"/>
  <c r="AO23" i="15" s="1"/>
  <c r="AP23" i="15" s="1"/>
  <c r="AQ23" i="15" s="1"/>
  <c r="AR23" i="15" s="1"/>
  <c r="AS23" i="15" s="1"/>
  <c r="AT23" i="15" s="1"/>
  <c r="AU23" i="15" s="1"/>
  <c r="AV23" i="15" s="1"/>
  <c r="AW23" i="15" s="1"/>
  <c r="AX23" i="15" s="1"/>
  <c r="AY23" i="15" s="1"/>
  <c r="AZ23" i="15" s="1"/>
  <c r="BA23" i="15" s="1"/>
  <c r="BB23" i="15" s="1"/>
  <c r="BC23" i="15" s="1"/>
  <c r="BD23" i="15" s="1"/>
  <c r="BE23" i="15" s="1"/>
  <c r="BF23" i="15" s="1"/>
  <c r="BG23" i="15" s="1"/>
  <c r="BH23" i="15" s="1"/>
  <c r="BI23" i="15" s="1"/>
  <c r="BJ23" i="15" s="1"/>
  <c r="BK23" i="15" s="1"/>
  <c r="BL23" i="15" s="1"/>
  <c r="BM23" i="15" s="1"/>
  <c r="BN23" i="15" s="1"/>
  <c r="BO23" i="15" s="1"/>
  <c r="BP23" i="15" s="1"/>
  <c r="BQ23" i="15" s="1"/>
  <c r="BR23" i="15" s="1"/>
  <c r="BS23" i="15" s="1"/>
  <c r="BT23" i="15" s="1"/>
  <c r="BU23" i="15" s="1"/>
  <c r="BV23" i="15" s="1"/>
  <c r="BW23" i="15" s="1"/>
  <c r="BX23" i="15" s="1"/>
  <c r="BY23" i="15" s="1"/>
  <c r="BZ23" i="15" s="1"/>
  <c r="CA23" i="15" s="1"/>
  <c r="CB23" i="15" s="1"/>
  <c r="CC23" i="15" s="1"/>
  <c r="CD23" i="15" s="1"/>
  <c r="CE23" i="15" s="1"/>
  <c r="CF23" i="15" s="1"/>
  <c r="CG23" i="15" s="1"/>
  <c r="CH23" i="15" s="1"/>
  <c r="CI23" i="15" s="1"/>
  <c r="CJ23" i="15" s="1"/>
  <c r="CK23" i="15" s="1"/>
  <c r="CL23" i="15" s="1"/>
  <c r="CM23" i="15" s="1"/>
  <c r="CN23" i="15" s="1"/>
  <c r="CO23" i="15" s="1"/>
  <c r="CP23" i="15" s="1"/>
  <c r="CQ23" i="15" s="1"/>
  <c r="CR23" i="15" s="1"/>
  <c r="CS23" i="15" s="1"/>
  <c r="CT23" i="15" s="1"/>
  <c r="CU23" i="15" s="1"/>
  <c r="CV23" i="15" s="1"/>
  <c r="CW23" i="15" s="1"/>
  <c r="CX23" i="15" s="1"/>
  <c r="CY23" i="15" s="1"/>
  <c r="CZ23" i="15" s="1"/>
  <c r="DA23" i="15" s="1"/>
  <c r="DB23" i="15" s="1"/>
  <c r="DC23" i="15" s="1"/>
  <c r="DD23" i="15" s="1"/>
  <c r="DE23" i="15" s="1"/>
  <c r="DF23" i="15" s="1"/>
  <c r="DG23" i="15" s="1"/>
  <c r="DH23" i="15" s="1"/>
  <c r="DI23" i="15" s="1"/>
  <c r="DJ23" i="15" s="1"/>
  <c r="DK23" i="15" s="1"/>
  <c r="DL23" i="15" s="1"/>
  <c r="DM23" i="15" s="1"/>
  <c r="DN23" i="15" s="1"/>
  <c r="DO23" i="15" s="1"/>
  <c r="DP23" i="15" s="1"/>
  <c r="DQ23" i="15" s="1"/>
  <c r="DR23" i="15" s="1"/>
  <c r="DS23" i="15" s="1"/>
  <c r="DT23" i="15" s="1"/>
  <c r="DU23" i="15" s="1"/>
  <c r="DV23" i="15" s="1"/>
  <c r="DW23" i="15" s="1"/>
  <c r="DX23" i="15" s="1"/>
  <c r="DY23" i="15" s="1"/>
  <c r="DZ23" i="15" s="1"/>
  <c r="EA23" i="15" s="1"/>
  <c r="EB23" i="15" s="1"/>
  <c r="EC23" i="15" s="1"/>
  <c r="ED23" i="15" s="1"/>
  <c r="EE23" i="15" s="1"/>
  <c r="EF23" i="15" s="1"/>
  <c r="EG23" i="15" s="1"/>
  <c r="EH23" i="15" s="1"/>
  <c r="EI23" i="15" s="1"/>
  <c r="EJ23" i="15" s="1"/>
  <c r="EK23" i="15" s="1"/>
  <c r="EL23" i="15" s="1"/>
  <c r="EM23" i="15" s="1"/>
  <c r="EN23" i="15" s="1"/>
  <c r="EO23" i="15" s="1"/>
  <c r="EP23" i="15" s="1"/>
  <c r="EQ23" i="15" s="1"/>
  <c r="ER23" i="15" s="1"/>
  <c r="ES23" i="15" s="1"/>
  <c r="ET23" i="15" s="1"/>
  <c r="EU23" i="15" s="1"/>
  <c r="EV23" i="15" s="1"/>
  <c r="EW23" i="15" s="1"/>
  <c r="EX23" i="15" s="1"/>
  <c r="EY23" i="15" s="1"/>
  <c r="EZ23" i="15" s="1"/>
  <c r="FA23" i="15" s="1"/>
  <c r="FB23" i="15" s="1"/>
  <c r="FC23" i="15" s="1"/>
  <c r="FD23" i="15" s="1"/>
  <c r="FE23" i="15" s="1"/>
  <c r="FF23" i="15" s="1"/>
  <c r="FG23" i="15" s="1"/>
  <c r="FH23" i="15" s="1"/>
  <c r="FI23" i="15" s="1"/>
  <c r="FJ23" i="15" s="1"/>
  <c r="FK23" i="15" s="1"/>
  <c r="FL23" i="15" s="1"/>
  <c r="FM23" i="15" s="1"/>
  <c r="FN23" i="15" s="1"/>
  <c r="FO23" i="15" s="1"/>
  <c r="FP23" i="15" s="1"/>
  <c r="FQ23" i="15" s="1"/>
  <c r="FR23" i="15" s="1"/>
  <c r="FS23" i="15" s="1"/>
  <c r="FT23" i="15" s="1"/>
  <c r="FU23" i="15" s="1"/>
  <c r="FV23" i="15" s="1"/>
  <c r="FW23" i="15" s="1"/>
  <c r="FX23" i="15" s="1"/>
  <c r="FY23" i="15" s="1"/>
  <c r="FZ23" i="15" s="1"/>
  <c r="GA23" i="15" s="1"/>
  <c r="GB23" i="15" s="1"/>
  <c r="GC23" i="15" s="1"/>
  <c r="GD23" i="15" s="1"/>
  <c r="GE23" i="15" s="1"/>
  <c r="GF23" i="15" s="1"/>
  <c r="GG23" i="15" s="1"/>
  <c r="GH23" i="15" s="1"/>
  <c r="GI23" i="15" s="1"/>
  <c r="GJ23" i="15" s="1"/>
  <c r="GK23" i="15" s="1"/>
  <c r="GL23" i="15" s="1"/>
  <c r="GM23" i="15" s="1"/>
  <c r="GN23" i="15" s="1"/>
  <c r="GO23" i="15" s="1"/>
  <c r="GP23" i="15" s="1"/>
  <c r="GQ23" i="15" s="1"/>
  <c r="GR23" i="15" s="1"/>
  <c r="GS23" i="15" s="1"/>
  <c r="GT23" i="15" s="1"/>
  <c r="GU23" i="15" s="1"/>
  <c r="GV23" i="15" s="1"/>
  <c r="GW23" i="15" s="1"/>
  <c r="GX23" i="15" s="1"/>
  <c r="GY23" i="15" s="1"/>
  <c r="GZ23" i="15" s="1"/>
  <c r="HA23" i="15" s="1"/>
  <c r="HB23" i="15" s="1"/>
  <c r="HC23" i="15" s="1"/>
  <c r="HD23" i="15" s="1"/>
  <c r="HE23" i="15" s="1"/>
  <c r="HF23" i="15" s="1"/>
  <c r="HG23" i="15" s="1"/>
  <c r="HH23" i="15" s="1"/>
  <c r="HI23" i="15" s="1"/>
  <c r="HJ23" i="15" s="1"/>
  <c r="HK23" i="15" s="1"/>
  <c r="HL23" i="15" s="1"/>
  <c r="HM23" i="15" s="1"/>
  <c r="HN23" i="15" s="1"/>
  <c r="HO23" i="15" s="1"/>
  <c r="HP23" i="15" s="1"/>
  <c r="HQ23" i="15" s="1"/>
  <c r="HR23" i="15" s="1"/>
  <c r="HS23" i="15" s="1"/>
  <c r="HT23" i="15" s="1"/>
  <c r="HU23" i="15" s="1"/>
  <c r="HV23" i="15" s="1"/>
  <c r="HW23" i="15" s="1"/>
  <c r="HX23" i="15" s="1"/>
  <c r="HY23" i="15" s="1"/>
  <c r="HZ23" i="15" s="1"/>
  <c r="IA23" i="15" s="1"/>
  <c r="IB23" i="15" s="1"/>
  <c r="IC23" i="15" s="1"/>
  <c r="ID23" i="15" s="1"/>
  <c r="IE23" i="15" s="1"/>
  <c r="IF23" i="15" s="1"/>
  <c r="IG23" i="15" s="1"/>
  <c r="IH23" i="15" s="1"/>
  <c r="II23" i="15" s="1"/>
  <c r="IJ23" i="15" s="1"/>
  <c r="IK23" i="15" s="1"/>
  <c r="IL23" i="15" s="1"/>
  <c r="IM23" i="15" s="1"/>
  <c r="IN23" i="15" s="1"/>
  <c r="IO23" i="15" s="1"/>
  <c r="IP23" i="15" s="1"/>
  <c r="IQ23" i="15" s="1"/>
  <c r="IR23" i="15" s="1"/>
  <c r="IS23" i="15" s="1"/>
  <c r="IT23" i="15" s="1"/>
  <c r="IU23" i="15" s="1"/>
  <c r="IV23" i="15" s="1"/>
  <c r="IW23" i="15" s="1"/>
  <c r="IX23" i="15" s="1"/>
  <c r="IY23" i="15" s="1"/>
  <c r="IZ23" i="15" s="1"/>
  <c r="JA23" i="15" s="1"/>
  <c r="JB23" i="15" s="1"/>
  <c r="JC23" i="15" s="1"/>
  <c r="JD23" i="15" s="1"/>
  <c r="JE23" i="15" s="1"/>
  <c r="JF23" i="15" s="1"/>
  <c r="JG23" i="15" s="1"/>
  <c r="JH23" i="15" s="1"/>
  <c r="JI23" i="15" s="1"/>
  <c r="JJ23" i="15" s="1"/>
  <c r="JK23" i="15" s="1"/>
  <c r="JL23" i="15" s="1"/>
  <c r="JM23" i="15" s="1"/>
  <c r="JN23" i="15" s="1"/>
  <c r="JO23" i="15" s="1"/>
  <c r="JP23" i="15" s="1"/>
  <c r="JQ23" i="15" s="1"/>
  <c r="JR23" i="15" s="1"/>
  <c r="JS23" i="15" s="1"/>
  <c r="JT23" i="15" s="1"/>
  <c r="JU23" i="15" s="1"/>
  <c r="JV23" i="15" s="1"/>
  <c r="JW23" i="15" s="1"/>
  <c r="JX23" i="15" s="1"/>
  <c r="JY23" i="15" s="1"/>
  <c r="JZ23" i="15" s="1"/>
  <c r="KA23" i="15" s="1"/>
  <c r="KB23" i="15" s="1"/>
  <c r="KC23" i="15" s="1"/>
  <c r="KD23" i="15" s="1"/>
  <c r="KE23" i="15" s="1"/>
  <c r="KF23" i="15" s="1"/>
  <c r="KG23" i="15" s="1"/>
  <c r="KH23" i="15" s="1"/>
  <c r="KI23" i="15" s="1"/>
  <c r="KJ23" i="15" s="1"/>
  <c r="KK23" i="15" s="1"/>
  <c r="KL23" i="15" s="1"/>
  <c r="KM23" i="15" s="1"/>
  <c r="KN23" i="15" s="1"/>
  <c r="KO23" i="15" s="1"/>
  <c r="KP23" i="15" s="1"/>
  <c r="KQ23" i="15" s="1"/>
  <c r="KR23" i="15" s="1"/>
  <c r="KS23" i="15" s="1"/>
  <c r="KT23" i="15" s="1"/>
  <c r="KU23" i="15" s="1"/>
  <c r="KV23" i="15" s="1"/>
  <c r="KW23" i="15" s="1"/>
  <c r="KX23" i="15" s="1"/>
  <c r="KY23" i="15" s="1"/>
  <c r="KZ23" i="15" s="1"/>
  <c r="LA23" i="15" s="1"/>
  <c r="LB23" i="15" s="1"/>
  <c r="LC23" i="15" s="1"/>
  <c r="LD23" i="15" s="1"/>
  <c r="LE23" i="15" s="1"/>
  <c r="LF23" i="15" s="1"/>
  <c r="LG23" i="15" s="1"/>
  <c r="LH23" i="15" s="1"/>
  <c r="LI23" i="15" s="1"/>
  <c r="LJ23" i="15" s="1"/>
  <c r="LK23" i="15" s="1"/>
  <c r="LL23" i="15" s="1"/>
  <c r="LM23" i="15" s="1"/>
  <c r="LN23" i="15" s="1"/>
  <c r="LO23" i="15" s="1"/>
  <c r="LP23" i="15" s="1"/>
  <c r="LQ23" i="15" s="1"/>
  <c r="LR23" i="15" s="1"/>
  <c r="LS23" i="15" s="1"/>
  <c r="LT23" i="15" s="1"/>
  <c r="LU23" i="15" s="1"/>
  <c r="LV23" i="15" s="1"/>
  <c r="LW23" i="15" s="1"/>
  <c r="LX23" i="15" s="1"/>
  <c r="LY23" i="15" s="1"/>
  <c r="LZ23" i="15" s="1"/>
  <c r="MA23" i="15" s="1"/>
  <c r="MB23" i="15" s="1"/>
  <c r="MC23" i="15" s="1"/>
  <c r="MD23" i="15" s="1"/>
  <c r="ME23" i="15" s="1"/>
  <c r="MF23" i="15" s="1"/>
  <c r="MG23" i="15" s="1"/>
  <c r="MH23" i="15" s="1"/>
  <c r="MI23" i="15" s="1"/>
  <c r="MJ23" i="15" s="1"/>
  <c r="MK23" i="15" s="1"/>
  <c r="ML23" i="15" s="1"/>
  <c r="MM23" i="15" s="1"/>
  <c r="MN23" i="15" s="1"/>
  <c r="MO23" i="15" s="1"/>
  <c r="MP23" i="15" s="1"/>
  <c r="MQ23" i="15" s="1"/>
  <c r="MR23" i="15" s="1"/>
  <c r="MS23" i="15" s="1"/>
  <c r="MT23" i="15" s="1"/>
  <c r="MU23" i="15" s="1"/>
  <c r="MV23" i="15" s="1"/>
  <c r="MW23" i="15" s="1"/>
  <c r="MX23" i="15" s="1"/>
  <c r="MY23" i="15" s="1"/>
  <c r="MZ23" i="15" s="1"/>
  <c r="NA23" i="15" s="1"/>
  <c r="NB23" i="15" s="1"/>
  <c r="NC23" i="15" s="1"/>
  <c r="ND23" i="15" s="1"/>
  <c r="NE23" i="15" s="1"/>
  <c r="NF23" i="15" s="1"/>
  <c r="NG23" i="15" s="1"/>
  <c r="NH23" i="15" s="1"/>
  <c r="NI23" i="15" s="1"/>
  <c r="NJ23" i="15" s="1"/>
  <c r="NK23" i="15" s="1"/>
  <c r="NL23" i="15" s="1"/>
  <c r="NM23" i="15" s="1"/>
  <c r="NN23" i="15" s="1"/>
  <c r="NO23" i="15" s="1"/>
  <c r="NP23" i="15" s="1"/>
  <c r="NQ23" i="15" s="1"/>
  <c r="NR23" i="15" s="1"/>
  <c r="NS23" i="15" s="1"/>
  <c r="NT23" i="15" s="1"/>
  <c r="NU23" i="15" s="1"/>
  <c r="NV23" i="15" s="1"/>
  <c r="NW23" i="15" s="1"/>
  <c r="NX23" i="15" s="1"/>
  <c r="NY23" i="15" s="1"/>
  <c r="NZ23" i="15" s="1"/>
  <c r="OA23" i="15" s="1"/>
  <c r="OB23" i="15" s="1"/>
  <c r="OC23" i="15" s="1"/>
  <c r="OD23" i="15" s="1"/>
  <c r="OE23" i="15" s="1"/>
  <c r="OF23" i="15" s="1"/>
  <c r="OG23" i="15" s="1"/>
  <c r="OH23" i="15" s="1"/>
  <c r="OI23" i="15" s="1"/>
  <c r="OJ23" i="15" s="1"/>
  <c r="OK23" i="15" s="1"/>
  <c r="OL23" i="15" s="1"/>
  <c r="OM23" i="15" s="1"/>
  <c r="ON23" i="15" s="1"/>
  <c r="OO23" i="15" s="1"/>
  <c r="OP23" i="15" s="1"/>
  <c r="OQ23" i="15" s="1"/>
  <c r="OR23" i="15" s="1"/>
  <c r="OS23" i="15" s="1"/>
  <c r="OT23" i="15" s="1"/>
  <c r="OU23" i="15" s="1"/>
  <c r="OV23" i="15" s="1"/>
  <c r="OW23" i="15" s="1"/>
  <c r="OX23" i="15" s="1"/>
  <c r="OY23" i="15" s="1"/>
  <c r="OZ23" i="15" s="1"/>
  <c r="PA23" i="15" s="1"/>
  <c r="PB23" i="15" s="1"/>
  <c r="PC23" i="15" s="1"/>
  <c r="PD23" i="15" s="1"/>
  <c r="PE23" i="15" s="1"/>
  <c r="PF23" i="15" s="1"/>
  <c r="PG23" i="15" s="1"/>
  <c r="PH23" i="15" s="1"/>
  <c r="PI23" i="15" s="1"/>
  <c r="PJ23" i="15" s="1"/>
  <c r="PK23" i="15" s="1"/>
  <c r="PL23" i="15" s="1"/>
  <c r="PM23" i="15" s="1"/>
  <c r="PN23" i="15" s="1"/>
  <c r="PO23" i="15" s="1"/>
  <c r="PP23" i="15" s="1"/>
  <c r="PQ23" i="15" s="1"/>
  <c r="PR23" i="15" s="1"/>
  <c r="PS23" i="15" s="1"/>
  <c r="PT23" i="15" s="1"/>
  <c r="PU23" i="15" s="1"/>
  <c r="PV23" i="15" s="1"/>
  <c r="PW23" i="15" s="1"/>
  <c r="PX23" i="15" s="1"/>
  <c r="PY23" i="15" s="1"/>
  <c r="PZ23" i="15" s="1"/>
  <c r="QA23" i="15" s="1"/>
  <c r="QB23" i="15" s="1"/>
  <c r="QC23" i="15" s="1"/>
  <c r="QD23" i="15" s="1"/>
  <c r="QE23" i="15" s="1"/>
  <c r="QF23" i="15" s="1"/>
  <c r="QG23" i="15" s="1"/>
  <c r="QH23" i="15" s="1"/>
  <c r="QI23" i="15" s="1"/>
  <c r="QJ23" i="15" s="1"/>
  <c r="QK23" i="15" s="1"/>
  <c r="QL23" i="15" s="1"/>
  <c r="QM23" i="15" s="1"/>
  <c r="QN23" i="15" s="1"/>
  <c r="QO23" i="15" s="1"/>
  <c r="QP23" i="15" s="1"/>
  <c r="QQ23" i="15" s="1"/>
  <c r="QR23" i="15" s="1"/>
  <c r="QS23" i="15" s="1"/>
  <c r="QT23" i="15" s="1"/>
  <c r="QU23" i="15" s="1"/>
  <c r="QV23" i="15" s="1"/>
  <c r="QW23" i="15" s="1"/>
  <c r="QX23" i="15" s="1"/>
  <c r="QY23" i="15" s="1"/>
  <c r="QZ23" i="15" s="1"/>
  <c r="RA23" i="15" s="1"/>
  <c r="RB23" i="15" s="1"/>
  <c r="RC23" i="15" s="1"/>
  <c r="RD23" i="15" s="1"/>
  <c r="RE23" i="15" s="1"/>
  <c r="RF23" i="15" s="1"/>
  <c r="RG23" i="15" s="1"/>
  <c r="RH23" i="15" s="1"/>
  <c r="RI23" i="15" s="1"/>
  <c r="RJ23" i="15" s="1"/>
  <c r="RK23" i="15" s="1"/>
  <c r="RL23" i="15" s="1"/>
  <c r="RM23" i="15" s="1"/>
  <c r="RN23" i="15" s="1"/>
  <c r="RO23" i="15" s="1"/>
  <c r="RP23" i="15" s="1"/>
  <c r="RQ23" i="15" s="1"/>
  <c r="RR23" i="15" s="1"/>
  <c r="RS23" i="15" s="1"/>
  <c r="RT23" i="15" s="1"/>
  <c r="RU23" i="15" s="1"/>
  <c r="RV23" i="15" s="1"/>
  <c r="RW23" i="15" s="1"/>
  <c r="RX23" i="15" s="1"/>
  <c r="RY23" i="15" s="1"/>
  <c r="RZ23" i="15" s="1"/>
  <c r="SA23" i="15" s="1"/>
  <c r="SB23" i="15" s="1"/>
  <c r="SC23" i="15" s="1"/>
  <c r="SD23" i="15" s="1"/>
  <c r="SE23" i="15" s="1"/>
  <c r="SF23" i="15" s="1"/>
  <c r="SG23" i="15" s="1"/>
  <c r="SH23" i="15" s="1"/>
  <c r="SI23" i="15" s="1"/>
  <c r="SJ23" i="15" s="1"/>
  <c r="SK23" i="15" s="1"/>
  <c r="SL23" i="15" s="1"/>
  <c r="SM23" i="15" s="1"/>
  <c r="SN23" i="15" s="1"/>
  <c r="SO23" i="15" s="1"/>
  <c r="SP23" i="15" s="1"/>
  <c r="SQ23" i="15" s="1"/>
  <c r="E74" i="16"/>
  <c r="E71" i="16"/>
  <c r="E66" i="16"/>
  <c r="E65" i="16"/>
  <c r="E62" i="16"/>
  <c r="E61" i="16"/>
  <c r="E60" i="16"/>
  <c r="E54" i="16"/>
  <c r="E44" i="16"/>
  <c r="E43" i="16"/>
  <c r="E42" i="16"/>
  <c r="E40" i="16"/>
  <c r="E37" i="16"/>
  <c r="E35" i="16"/>
  <c r="E34" i="16"/>
  <c r="E29" i="16"/>
  <c r="E26" i="16"/>
  <c r="E22" i="16"/>
  <c r="E20" i="16"/>
  <c r="E15" i="16"/>
  <c r="E13" i="16"/>
  <c r="F43" i="20"/>
  <c r="AD5" i="20"/>
  <c r="Y5" i="20"/>
  <c r="V43" i="21"/>
  <c r="C43" i="21"/>
  <c r="V42" i="21"/>
  <c r="C42" i="21"/>
  <c r="V41" i="21"/>
  <c r="C41" i="21"/>
  <c r="V40" i="21"/>
  <c r="C40" i="21"/>
  <c r="V39" i="21"/>
  <c r="C39" i="21"/>
  <c r="V38" i="21"/>
  <c r="C38" i="21"/>
  <c r="V37" i="21"/>
  <c r="E37" i="21"/>
  <c r="C37" i="21"/>
  <c r="V36" i="21"/>
  <c r="C36" i="21"/>
  <c r="V35" i="21"/>
  <c r="C35" i="21"/>
  <c r="V34" i="21"/>
  <c r="C34" i="21"/>
  <c r="V33" i="21"/>
  <c r="C33" i="21"/>
  <c r="V32" i="21"/>
  <c r="V31" i="21"/>
  <c r="V30" i="21"/>
  <c r="V29" i="21"/>
  <c r="V28" i="21"/>
  <c r="V27" i="21"/>
  <c r="V26" i="21"/>
  <c r="V25" i="21"/>
  <c r="V24" i="21"/>
  <c r="V23" i="21"/>
  <c r="V22" i="21"/>
  <c r="V21" i="21"/>
  <c r="V20" i="21"/>
  <c r="V19" i="21"/>
  <c r="V18" i="21"/>
  <c r="V17" i="21"/>
  <c r="V16" i="21"/>
  <c r="V15" i="21"/>
  <c r="V14" i="21"/>
  <c r="V13" i="21"/>
  <c r="Z12" i="21"/>
  <c r="V12" i="21"/>
  <c r="V11" i="21"/>
  <c r="V10" i="21"/>
  <c r="V9" i="21"/>
  <c r="V8" i="21"/>
  <c r="V7" i="21"/>
  <c r="AC5" i="21"/>
  <c r="X5" i="21"/>
  <c r="F24" i="15"/>
  <c r="AD40" i="20" a="1"/>
  <c r="AD26" i="20" a="1"/>
  <c r="AD18" i="20" a="1"/>
  <c r="AD31" i="20" a="1"/>
  <c r="AD16" i="20" a="1"/>
  <c r="AD34" i="20" a="1"/>
  <c r="AD45" i="20" a="1"/>
  <c r="AD33" i="20" a="1"/>
  <c r="AD48" i="20" a="1"/>
  <c r="AD36" i="20" a="1"/>
  <c r="AD49" i="20" a="1"/>
  <c r="AD12" i="20" a="1"/>
  <c r="AD17" i="20" a="1"/>
  <c r="AD38" i="20" a="1"/>
  <c r="AD42" i="20" a="1"/>
  <c r="AD47" i="20" a="1"/>
  <c r="AD46" i="20" a="1"/>
  <c r="AD21" i="20" a="1"/>
  <c r="AD22" i="20" a="1"/>
  <c r="AD50" i="20" a="1"/>
  <c r="AD51" i="20" a="1"/>
  <c r="AD10" i="20" a="1"/>
  <c r="AD32" i="20" a="1"/>
  <c r="AD8" i="20" a="1"/>
  <c r="AD37" i="20" a="1"/>
  <c r="AD25" i="20" a="1"/>
  <c r="AD27" i="20" a="1"/>
  <c r="AD28" i="20" a="1"/>
  <c r="AD29" i="20" a="1"/>
  <c r="AD24" i="20" a="1"/>
  <c r="AD39" i="20" a="1"/>
  <c r="AD23" i="20" a="1"/>
  <c r="AD7" i="20" a="1"/>
  <c r="AD11" i="20" a="1"/>
  <c r="AD30" i="20" a="1"/>
  <c r="AD13" i="20" a="1"/>
  <c r="AD9" i="20" a="1"/>
  <c r="AD14" i="20" a="1"/>
  <c r="AD35" i="20" a="1"/>
  <c r="AD15" i="20" a="1"/>
  <c r="AD43" i="20" a="1"/>
  <c r="AD41" i="20" a="1"/>
  <c r="AD19" i="20" a="1"/>
  <c r="AD20" i="20" a="1"/>
  <c r="AD44" i="20" a="1"/>
  <c r="Y10" i="20" a="1"/>
  <c r="Y20" i="20" a="1"/>
  <c r="Y9" i="20" a="1"/>
  <c r="Y39" i="20" a="1"/>
  <c r="Y38" i="20" a="1"/>
  <c r="Y42" i="20" a="1"/>
  <c r="Y40" i="20" a="1"/>
  <c r="Y50" i="20" a="1"/>
  <c r="Y44" i="20" a="1"/>
  <c r="Y33" i="20" a="1"/>
  <c r="Y48" i="20" a="1"/>
  <c r="Y36" i="20" a="1"/>
  <c r="Y12" i="20" a="1"/>
  <c r="Y8" i="20" a="1"/>
  <c r="Y30" i="20" a="1"/>
  <c r="Y21" i="20" a="1"/>
  <c r="Y11" i="20" a="1"/>
  <c r="Y23" i="20" a="1"/>
  <c r="Y26" i="20" a="1"/>
  <c r="Y7" i="20" a="1"/>
  <c r="Y15" i="20" a="1"/>
  <c r="Y45" i="20" a="1"/>
  <c r="Y16" i="20" a="1"/>
  <c r="Y22" i="20" a="1"/>
  <c r="Y46" i="20" a="1"/>
  <c r="Y32" i="20" a="1"/>
  <c r="Y31" i="20" a="1"/>
  <c r="Y37" i="20" a="1"/>
  <c r="Y49" i="20" a="1"/>
  <c r="Y19" i="20" a="1"/>
  <c r="Y14" i="20" a="1"/>
  <c r="Y35" i="20" a="1"/>
  <c r="Y17" i="20" a="1"/>
  <c r="Y27" i="20" a="1"/>
  <c r="Y43" i="20" a="1"/>
  <c r="Y47" i="20" a="1"/>
  <c r="Y28" i="20" a="1"/>
  <c r="Y24" i="20" a="1"/>
  <c r="Y51" i="20" a="1"/>
  <c r="Y34" i="20" a="1"/>
  <c r="Y25" i="20" a="1"/>
  <c r="Y18" i="20" a="1"/>
  <c r="Y41" i="20" a="1"/>
  <c r="Y29" i="20" a="1"/>
  <c r="Y13" i="20" a="1"/>
  <c r="AC35" i="21" a="1"/>
  <c r="AC22" i="21" a="1"/>
  <c r="AC14" i="21" a="1"/>
  <c r="AC26" i="21" a="1"/>
  <c r="AC29" i="21" a="1"/>
  <c r="AC39" i="21" a="1"/>
  <c r="AC28" i="21" a="1"/>
  <c r="AC41" i="21" a="1"/>
  <c r="AC31" i="21" a="1"/>
  <c r="AC10" i="21" a="1"/>
  <c r="AC13" i="21" a="1"/>
  <c r="AC33" i="21" a="1"/>
  <c r="AC36" i="21" a="1"/>
  <c r="AC40" i="21" a="1"/>
  <c r="AC17" i="21" a="1"/>
  <c r="AC18" i="21" a="1"/>
  <c r="AC42" i="21" a="1"/>
  <c r="AC43" i="21" a="1"/>
  <c r="AC27" i="21" a="1"/>
  <c r="AC8" i="21" a="1"/>
  <c r="AC32" i="21" a="1"/>
  <c r="AC21" i="21" a="1"/>
  <c r="AC23" i="21" a="1"/>
  <c r="AC24" i="21" a="1"/>
  <c r="AC20" i="21" a="1"/>
  <c r="AC34" i="21" a="1"/>
  <c r="AC19" i="21" a="1"/>
  <c r="AC7" i="21" a="1"/>
  <c r="AC25" i="21" a="1"/>
  <c r="AC11" i="21" a="1"/>
  <c r="AC9" i="21" a="1"/>
  <c r="AC30" i="21" a="1"/>
  <c r="AC12" i="21" a="1"/>
  <c r="AC37" i="21" a="1"/>
  <c r="AC15" i="21" a="1"/>
  <c r="AC16" i="21" a="1"/>
  <c r="AC38" i="21" a="1"/>
  <c r="X16" i="21" a="1"/>
  <c r="X9" i="21" a="1"/>
  <c r="X34" i="21" a="1"/>
  <c r="X33" i="21" a="1"/>
  <c r="X36" i="21" a="1"/>
  <c r="X35" i="21" a="1"/>
  <c r="X42" i="21" a="1"/>
  <c r="X38" i="21" a="1"/>
  <c r="X28" i="21" a="1"/>
  <c r="X41" i="21" a="1"/>
  <c r="X31" i="21" a="1"/>
  <c r="X10" i="21" a="1"/>
  <c r="X8" i="21" a="1"/>
  <c r="X25" i="21" a="1"/>
  <c r="X17" i="21" a="1"/>
  <c r="X19" i="21" a="1"/>
  <c r="X22" i="21" a="1"/>
  <c r="X7" i="21" a="1"/>
  <c r="X39" i="21" a="1"/>
  <c r="X18" i="21" a="1"/>
  <c r="X40" i="21" a="1"/>
  <c r="X27" i="21" a="1"/>
  <c r="X26" i="21" a="1"/>
  <c r="X32" i="21" a="1"/>
  <c r="X15" i="21" a="1"/>
  <c r="X30" i="21" a="1"/>
  <c r="X13" i="21" a="1"/>
  <c r="X23" i="21" a="1"/>
  <c r="X37" i="21" a="1"/>
  <c r="X24" i="21" a="1"/>
  <c r="X20" i="21" a="1"/>
  <c r="X43" i="21" a="1"/>
  <c r="X29" i="21" a="1"/>
  <c r="X21" i="21" a="1"/>
  <c r="X14" i="21" a="1"/>
  <c r="X11" i="21" a="1"/>
  <c r="L70" i="5" a="1"/>
  <c r="L132" i="5" a="1"/>
  <c r="L75" i="5" a="1"/>
  <c r="L127" i="5" a="1"/>
  <c r="L8" i="5" a="1"/>
  <c r="L73" i="5" a="1"/>
  <c r="L11" i="5" a="1"/>
  <c r="L78" i="5" a="1"/>
  <c r="L140" i="5" a="1"/>
  <c r="L7" i="5" a="1"/>
  <c r="L129" i="5" a="1"/>
  <c r="L16" i="5" a="1"/>
  <c r="L81" i="5" a="1"/>
  <c r="L149" i="5" a="1"/>
  <c r="L118" i="5" a="1"/>
  <c r="L180" i="5" a="1"/>
  <c r="L171" i="5" a="1"/>
  <c r="L26" i="5" a="1"/>
  <c r="L88" i="5" a="1"/>
  <c r="L63" i="5" a="1"/>
  <c r="L66" i="5" a="1"/>
  <c r="L190" i="5" a="1"/>
  <c r="L61" i="5" a="1"/>
  <c r="L191" i="5" a="1"/>
  <c r="L43" i="16" a="1"/>
  <c r="M46" i="16" a="1"/>
  <c r="H44" i="16" a="1"/>
  <c r="R44" i="20" a="1"/>
  <c r="L63" i="16" a="1"/>
  <c r="M40" i="20" a="1"/>
  <c r="G24" i="16" a="1"/>
  <c r="H58" i="16" a="1"/>
  <c r="P32" i="21" a="1"/>
  <c r="P15" i="16" a="1"/>
  <c r="F71" i="16" a="1"/>
  <c r="Q17" i="16" a="1"/>
  <c r="M22" i="16" a="1"/>
  <c r="L66" i="16" a="1"/>
  <c r="G16" i="16" a="1"/>
  <c r="Q10" i="20" a="1"/>
  <c r="M60" i="16" a="1"/>
  <c r="G74" i="16" a="1"/>
  <c r="G34" i="16" a="1"/>
  <c r="F12" i="16" a="1"/>
  <c r="L59" i="16" a="1"/>
  <c r="M8" i="20" a="1"/>
  <c r="N26" i="20" a="1"/>
  <c r="G46" i="16" a="1"/>
  <c r="H36" i="16" a="1"/>
  <c r="G16" i="20" a="1"/>
  <c r="M30" i="16" a="1"/>
  <c r="G61" i="16" a="1"/>
  <c r="T39" i="20" a="1"/>
  <c r="R29" i="20" a="1"/>
  <c r="Q8" i="20" a="1"/>
  <c r="G52" i="16" a="1"/>
  <c r="Q65" i="16" a="1"/>
  <c r="N41" i="20" a="1"/>
  <c r="G31" i="16" a="1"/>
  <c r="I21" i="16" a="1"/>
  <c r="L102" i="5" a="1"/>
  <c r="L164" i="5" a="1"/>
  <c r="L139" i="5" a="1"/>
  <c r="L59" i="5" a="1"/>
  <c r="L40" i="5" a="1"/>
  <c r="L105" i="5" a="1"/>
  <c r="L173" i="5" a="1"/>
  <c r="L110" i="5" a="1"/>
  <c r="L172" i="5" a="1"/>
  <c r="L155" i="5" a="1"/>
  <c r="L165" i="5" a="1"/>
  <c r="L48" i="5" a="1"/>
  <c r="L113" i="5" a="1"/>
  <c r="L157" i="5" a="1"/>
  <c r="L150" i="5" a="1"/>
  <c r="L21" i="5" a="1"/>
  <c r="L47" i="5" a="1"/>
  <c r="L58" i="5" a="1"/>
  <c r="L120" i="5" a="1"/>
  <c r="L177" i="5" a="1"/>
  <c r="L33" i="5" a="1"/>
  <c r="L28" i="5" a="1"/>
  <c r="L93" i="5" a="1"/>
  <c r="L43" i="5" a="1"/>
  <c r="L134" i="5" a="1"/>
  <c r="L5" i="5" a="1"/>
  <c r="L99" i="5" a="1"/>
  <c r="L10" i="5" a="1"/>
  <c r="L72" i="5" a="1"/>
  <c r="L3" i="5" a="1"/>
  <c r="L32" i="5" a="1"/>
  <c r="L142" i="5" a="1"/>
  <c r="L13" i="5" a="1"/>
  <c r="L15" i="5" a="1"/>
  <c r="L18" i="5" a="1"/>
  <c r="L80" i="5" a="1"/>
  <c r="L35" i="5" a="1"/>
  <c r="L98" i="5" a="1"/>
  <c r="L182" i="5" a="1"/>
  <c r="L53" i="5" a="1"/>
  <c r="L175" i="5" a="1"/>
  <c r="L90" i="5" a="1"/>
  <c r="L152" i="5" a="1"/>
  <c r="L55" i="5" a="1"/>
  <c r="L83" i="5" a="1"/>
  <c r="L60" i="5" a="1"/>
  <c r="L125" i="5" a="1"/>
  <c r="L27" i="5" a="1"/>
  <c r="G66" i="16" a="1"/>
  <c r="G47" i="16" a="1"/>
  <c r="Q38" i="20" a="1"/>
  <c r="F40" i="16" a="1"/>
  <c r="J48" i="20" a="1"/>
  <c r="H41" i="20" a="1"/>
  <c r="L32" i="21" a="1"/>
  <c r="T49" i="20" a="1"/>
  <c r="M59" i="16" a="1"/>
  <c r="M37" i="16" a="1"/>
  <c r="L67" i="16" a="1"/>
  <c r="G39" i="20" a="1"/>
  <c r="L48" i="16" a="1"/>
  <c r="T30" i="20" a="1"/>
  <c r="H20" i="16" a="1"/>
  <c r="F21" i="16" a="1"/>
  <c r="H31" i="21" a="1"/>
  <c r="U40" i="20" a="1"/>
  <c r="F34" i="16" a="1"/>
  <c r="N46" i="20" a="1"/>
  <c r="P20" i="16" a="1"/>
  <c r="F63" i="16" a="1"/>
  <c r="Q39" i="20" a="1"/>
  <c r="H15" i="16" a="1"/>
  <c r="H66" i="16" a="1"/>
  <c r="H26" i="16" a="1"/>
  <c r="P17" i="16" a="1"/>
  <c r="P35" i="16" a="1"/>
  <c r="M54" i="16" a="1"/>
  <c r="H16" i="20" a="1"/>
  <c r="P26" i="16" a="1"/>
  <c r="M27" i="16" a="1"/>
  <c r="T40" i="20" a="1"/>
  <c r="L23" i="16" a="1"/>
  <c r="Q46" i="16" a="1"/>
  <c r="I30" i="20" a="1"/>
  <c r="L166" i="5" a="1"/>
  <c r="L37" i="5" a="1"/>
  <c r="L143" i="5" a="1"/>
  <c r="L42" i="5" a="1"/>
  <c r="L104" i="5" a="1"/>
  <c r="L145" i="5" a="1"/>
  <c r="L64" i="5" a="1"/>
  <c r="L174" i="5" a="1"/>
  <c r="L45" i="5" a="1"/>
  <c r="L159" i="5" a="1"/>
  <c r="L50" i="5" a="1"/>
  <c r="L112" i="5" a="1"/>
  <c r="L161" i="5" a="1"/>
  <c r="L65" i="5" a="1"/>
  <c r="L20" i="5" a="1"/>
  <c r="L85" i="5" a="1"/>
  <c r="L181" i="5" a="1"/>
  <c r="L122" i="5" a="1"/>
  <c r="L184" i="5" a="1"/>
  <c r="L179" i="5" a="1"/>
  <c r="L30" i="5" a="1"/>
  <c r="L92" i="5" a="1"/>
  <c r="L95" i="5" a="1"/>
  <c r="L34" i="5" a="1"/>
  <c r="L33" i="16" a="1"/>
  <c r="Q28" i="20" a="1"/>
  <c r="L14" i="16" a="1"/>
  <c r="L58" i="16" a="1"/>
  <c r="M36" i="20" a="1"/>
  <c r="T44" i="20" a="1"/>
  <c r="J21" i="20" a="1"/>
  <c r="Q50" i="16" a="1"/>
  <c r="F41" i="16" a="1"/>
  <c r="U27" i="20" a="1"/>
  <c r="M43" i="16" a="1"/>
  <c r="I43" i="20" a="1"/>
  <c r="G32" i="20" a="1"/>
  <c r="P18" i="21" a="1"/>
  <c r="I36" i="20" a="1"/>
  <c r="P62" i="16" a="1"/>
  <c r="P57" i="16" a="1"/>
  <c r="T42" i="20" a="1"/>
  <c r="L60" i="16" a="1"/>
  <c r="I37" i="20" a="1"/>
  <c r="Q34" i="16" a="1"/>
  <c r="F57" i="16" a="1"/>
  <c r="N12" i="20" a="1"/>
  <c r="L28" i="16" a="1"/>
  <c r="M42" i="16" a="1"/>
  <c r="I36" i="16" a="1"/>
  <c r="U39" i="20" a="1"/>
  <c r="G12" i="16" a="1"/>
  <c r="F46" i="16" a="1"/>
  <c r="H23" i="20" a="1"/>
  <c r="F55" i="16" a="1"/>
  <c r="H48" i="16" a="1"/>
  <c r="Q53" i="16" a="1"/>
  <c r="F32" i="16" a="1"/>
  <c r="F42" i="16" a="1"/>
  <c r="I31" i="20" a="1"/>
  <c r="L4" i="5" a="1"/>
  <c r="L69" i="5" a="1"/>
  <c r="L115" i="5" a="1"/>
  <c r="L74" i="5" a="1"/>
  <c r="L136" i="5" a="1"/>
  <c r="L107" i="5" a="1"/>
  <c r="L97" i="5" a="1"/>
  <c r="L12" i="5" a="1"/>
  <c r="L77" i="5" a="1"/>
  <c r="L111" i="5" a="1"/>
  <c r="L82" i="5" a="1"/>
  <c r="L144" i="5" a="1"/>
  <c r="L23" i="5" a="1"/>
  <c r="L67" i="5" a="1"/>
  <c r="L52" i="5" a="1"/>
  <c r="L117" i="5" a="1"/>
  <c r="L79" i="5" a="1"/>
  <c r="L154" i="5" a="1"/>
  <c r="L25" i="5" a="1"/>
  <c r="L71" i="5" a="1"/>
  <c r="L62" i="5" a="1"/>
  <c r="L124" i="5" a="1"/>
  <c r="L185" i="5" a="1"/>
  <c r="L192" i="5" a="1"/>
  <c r="P53" i="16" a="1"/>
  <c r="I9" i="16" a="1"/>
  <c r="M28" i="16" a="1"/>
  <c r="F37" i="16" a="1"/>
  <c r="U22" i="20" a="1"/>
  <c r="I18" i="20" a="1"/>
  <c r="M50" i="16" a="1"/>
  <c r="I39" i="16" a="1"/>
  <c r="J29" i="20" a="1"/>
  <c r="L29" i="16" a="1"/>
  <c r="I47" i="16" a="1"/>
  <c r="M28" i="20" a="1"/>
  <c r="H29" i="20" a="1"/>
  <c r="T28" i="20" a="1"/>
  <c r="G37" i="16" a="1"/>
  <c r="F67" i="16" a="1"/>
  <c r="G56" i="16" a="1"/>
  <c r="J34" i="20" a="1"/>
  <c r="Q37" i="16" a="1"/>
  <c r="H25" i="20" a="1"/>
  <c r="I8" i="16" a="1"/>
  <c r="M19" i="16" a="1"/>
  <c r="H37" i="21" a="1"/>
  <c r="F8" i="16" a="1"/>
  <c r="I55" i="16" a="1"/>
  <c r="M7" i="16" a="1"/>
  <c r="P49" i="16" a="1"/>
  <c r="U51" i="20" a="1"/>
  <c r="P27" i="16" a="1"/>
  <c r="G27" i="16" a="1"/>
  <c r="I17" i="20" a="1"/>
  <c r="F15" i="16" a="1"/>
  <c r="Q58" i="16" a="1"/>
  <c r="P18" i="16" a="1"/>
  <c r="M51" i="16" a="1"/>
  <c r="I28" i="16" a="1"/>
  <c r="H72" i="16" a="1"/>
  <c r="L36" i="5" a="1"/>
  <c r="L101" i="5" a="1"/>
  <c r="L141" i="5" a="1"/>
  <c r="L106" i="5" a="1"/>
  <c r="L168" i="5" a="1"/>
  <c r="L147" i="5" a="1"/>
  <c r="L135" i="5" a="1"/>
  <c r="L44" i="5" a="1"/>
  <c r="L109" i="5" a="1"/>
  <c r="L91" i="5" a="1"/>
  <c r="L114" i="5" a="1"/>
  <c r="L176" i="5" a="1"/>
  <c r="L163" i="5" a="1"/>
  <c r="L22" i="5" a="1"/>
  <c r="L84" i="5" a="1"/>
  <c r="L51" i="5" a="1"/>
  <c r="L130" i="5" a="1"/>
  <c r="L186" i="5" a="1"/>
  <c r="L57" i="5" a="1"/>
  <c r="L183" i="5" a="1"/>
  <c r="L94" i="5" a="1"/>
  <c r="L156" i="5" a="1"/>
  <c r="L87" i="5" a="1"/>
  <c r="L119" i="5" a="1"/>
  <c r="P67" i="16" a="1"/>
  <c r="H24" i="16" a="1"/>
  <c r="P8" i="16" a="1"/>
  <c r="F22" i="16" a="1"/>
  <c r="U10" i="20" a="1"/>
  <c r="G53" i="16" a="1"/>
  <c r="L73" i="16" a="1"/>
  <c r="M25" i="16" a="1"/>
  <c r="R19" i="20" a="1"/>
  <c r="H65" i="16" a="1"/>
  <c r="H67" i="16" a="1"/>
  <c r="M16" i="20" a="1"/>
  <c r="G41" i="20" a="1"/>
  <c r="L65" i="16" a="1"/>
  <c r="I25" i="20" a="1"/>
  <c r="I43" i="16" a="1"/>
  <c r="G68" i="16" a="1"/>
  <c r="M51" i="20" a="1"/>
  <c r="L70" i="16" a="1"/>
  <c r="P70" i="16" a="1"/>
  <c r="P23" i="16" a="1"/>
  <c r="G24" i="21" a="1"/>
  <c r="Q27" i="20" a="1"/>
  <c r="P69" i="16" a="1"/>
  <c r="F49" i="16" a="1"/>
  <c r="H37" i="20" a="1"/>
  <c r="Q61" i="16" a="1"/>
  <c r="N43" i="20" a="1"/>
  <c r="L30" i="16" a="1"/>
  <c r="L8" i="16" a="1"/>
  <c r="M36" i="21" a="1"/>
  <c r="G40" i="20" a="1"/>
  <c r="H74" i="16" a="1"/>
  <c r="Q72" i="16" a="1"/>
  <c r="Q28" i="16" a="1"/>
  <c r="T34" i="20" a="1"/>
  <c r="P63" i="16" a="1"/>
  <c r="H69" i="16" a="1"/>
  <c r="L194" i="5" a="1"/>
  <c r="L14" i="5" a="1"/>
  <c r="L146" i="5" a="1"/>
  <c r="L116" i="5" a="1"/>
  <c r="L89" i="5" a="1"/>
  <c r="L187" i="5" a="1"/>
  <c r="J36" i="20" a="1"/>
  <c r="H13" i="16" a="1"/>
  <c r="L47" i="16" a="1"/>
  <c r="I45" i="16" a="1"/>
  <c r="I16" i="16" a="1"/>
  <c r="M14" i="16" a="1"/>
  <c r="H41" i="21" a="1"/>
  <c r="G57" i="16" a="1"/>
  <c r="M67" i="16" a="1"/>
  <c r="T45" i="20" a="1"/>
  <c r="M56" i="16" a="1"/>
  <c r="M12" i="16" a="1"/>
  <c r="M29" i="16" a="1"/>
  <c r="I42" i="16" a="1"/>
  <c r="M72" i="16" a="1"/>
  <c r="T41" i="20" a="1"/>
  <c r="H14" i="20" a="1"/>
  <c r="P31" i="16" a="1"/>
  <c r="I51" i="16" a="1"/>
  <c r="Q10" i="16" a="1"/>
  <c r="I25" i="16" a="1"/>
  <c r="Q68" i="16" a="1"/>
  <c r="I24" i="20" a="1"/>
  <c r="U21" i="20" a="1"/>
  <c r="H62" i="16" a="1"/>
  <c r="L69" i="16" a="1"/>
  <c r="G25" i="16" a="1"/>
  <c r="G71" i="16" a="1"/>
  <c r="L61" i="16" a="1"/>
  <c r="R42" i="20" a="1"/>
  <c r="U36" i="20" a="1"/>
  <c r="F53" i="16" a="1"/>
  <c r="H18" i="20" a="1"/>
  <c r="I30" i="16" a="1"/>
  <c r="I23" i="21" a="1"/>
  <c r="H33" i="16" a="1"/>
  <c r="S23" i="21" a="1"/>
  <c r="G15" i="20" a="1"/>
  <c r="R36" i="20" a="1"/>
  <c r="J12" i="20" a="1"/>
  <c r="H25" i="16" a="1"/>
  <c r="L27" i="21" a="1"/>
  <c r="I14" i="16" a="1"/>
  <c r="Q66" i="16" a="1"/>
  <c r="L40" i="21" a="1"/>
  <c r="G22" i="20" a="1"/>
  <c r="G25" i="20" a="1"/>
  <c r="I7" i="16" a="1"/>
  <c r="L22" i="16" a="1"/>
  <c r="R10" i="20" a="1"/>
  <c r="G72" i="16" a="1"/>
  <c r="I8" i="20" a="1"/>
  <c r="I38" i="20" a="1"/>
  <c r="T11" i="21" a="1"/>
  <c r="Q31" i="20" a="1"/>
  <c r="G20" i="21" a="1"/>
  <c r="T9" i="20" a="1"/>
  <c r="H47" i="16" a="1"/>
  <c r="H21" i="20" a="1"/>
  <c r="I41" i="21" a="1"/>
  <c r="P48" i="16" a="1"/>
  <c r="L17" i="21" a="1"/>
  <c r="N40" i="20" a="1"/>
  <c r="Q47" i="16" a="1"/>
  <c r="J35" i="20" a="1"/>
  <c r="Q20" i="21" a="1"/>
  <c r="H32" i="21" a="1"/>
  <c r="S8" i="21" a="1"/>
  <c r="Q30" i="21" a="1"/>
  <c r="I10" i="16" a="1"/>
  <c r="G7" i="21" a="1"/>
  <c r="N13" i="20" a="1"/>
  <c r="F72" i="16" a="1"/>
  <c r="G13" i="21" a="1"/>
  <c r="R21" i="20" a="1"/>
  <c r="F25" i="16" a="1"/>
  <c r="L35" i="21" a="1"/>
  <c r="L74" i="16" a="1"/>
  <c r="S40" i="21" a="1"/>
  <c r="P68" i="16" a="1"/>
  <c r="N22" i="20" a="1"/>
  <c r="Q49" i="20" a="1"/>
  <c r="P9" i="21" a="1"/>
  <c r="I19" i="20" a="1"/>
  <c r="M7" i="21" a="1"/>
  <c r="G21" i="21" a="1"/>
  <c r="M36" i="16" a="1"/>
  <c r="T32" i="21" a="1"/>
  <c r="L22" i="21" a="1"/>
  <c r="T38" i="20" a="1"/>
  <c r="M16" i="21" a="1"/>
  <c r="M41" i="21" a="1"/>
  <c r="S22" i="21" a="1"/>
  <c r="H57" i="16" a="1"/>
  <c r="L128" i="5" a="1"/>
  <c r="L46" i="5" a="1"/>
  <c r="L178" i="5" a="1"/>
  <c r="L148" i="5" a="1"/>
  <c r="L121" i="5" a="1"/>
  <c r="L103" i="5" a="1"/>
  <c r="Q73" i="16" a="1"/>
  <c r="G7" i="16" a="1"/>
  <c r="G17" i="16" a="1"/>
  <c r="N50" i="20" a="1"/>
  <c r="F29" i="16" a="1"/>
  <c r="L40" i="16" a="1"/>
  <c r="Q16" i="16" a="1"/>
  <c r="F62" i="16" a="1"/>
  <c r="I49" i="20" a="1"/>
  <c r="G41" i="16" a="1"/>
  <c r="G59" i="16" a="1"/>
  <c r="Q32" i="20" a="1"/>
  <c r="P65" i="16" a="1"/>
  <c r="H51" i="16" a="1"/>
  <c r="G14" i="16" a="1"/>
  <c r="N7" i="20" a="1"/>
  <c r="P19" i="16" a="1"/>
  <c r="G67" i="16" a="1"/>
  <c r="H64" i="16" a="1"/>
  <c r="P21" i="16" a="1"/>
  <c r="Q9" i="16" a="1"/>
  <c r="F20" i="16" a="1"/>
  <c r="P51" i="16" a="1"/>
  <c r="H47" i="20" a="1"/>
  <c r="P50" i="16" a="1"/>
  <c r="P43" i="16" a="1"/>
  <c r="Q51" i="16" a="1"/>
  <c r="F17" i="16" a="1"/>
  <c r="Q38" i="16" a="1"/>
  <c r="I29" i="20" a="1"/>
  <c r="F44" i="16" a="1"/>
  <c r="H27" i="16" a="1"/>
  <c r="F18" i="21" a="1"/>
  <c r="S37" i="21" a="1"/>
  <c r="G31" i="21" a="1"/>
  <c r="Q35" i="21" a="1"/>
  <c r="M13" i="16" a="1"/>
  <c r="L30" i="21" a="1"/>
  <c r="J31" i="20" a="1"/>
  <c r="F7" i="16" a="1"/>
  <c r="H17" i="21" a="1"/>
  <c r="R46" i="20" a="1"/>
  <c r="T19" i="21" a="1"/>
  <c r="G15" i="21" a="1"/>
  <c r="I38" i="21" a="1"/>
  <c r="I32" i="16" a="1"/>
  <c r="N15" i="20" a="1"/>
  <c r="N47" i="20" a="1"/>
  <c r="F14" i="21" a="1"/>
  <c r="R39" i="20" a="1"/>
  <c r="L26" i="21" a="1"/>
  <c r="S21" i="21" a="1"/>
  <c r="P54" i="16" a="1"/>
  <c r="P41" i="21" a="1"/>
  <c r="Q34" i="21" a="1"/>
  <c r="P30" i="16" a="1"/>
  <c r="P12" i="21" a="1"/>
  <c r="Q29" i="16" a="1"/>
  <c r="M61" i="16" a="1"/>
  <c r="H12" i="20" a="1"/>
  <c r="G63" i="16" a="1"/>
  <c r="U31" i="20" a="1"/>
  <c r="T13" i="21" a="1"/>
  <c r="I71" i="16" a="1"/>
  <c r="H13" i="21" a="1"/>
  <c r="G48" i="20" a="1"/>
  <c r="G34" i="21" a="1"/>
  <c r="R23" i="20" a="1"/>
  <c r="I26" i="20" a="1"/>
  <c r="I20" i="21" a="1"/>
  <c r="S38" i="21" a="1"/>
  <c r="H8" i="21" a="1"/>
  <c r="M18" i="16" a="1"/>
  <c r="U50" i="20" a="1"/>
  <c r="S30" i="21" a="1"/>
  <c r="Q23" i="16" a="1"/>
  <c r="H38" i="21" a="1"/>
  <c r="R43" i="20" a="1"/>
  <c r="L11" i="16" a="1"/>
  <c r="J20" i="20" a="1"/>
  <c r="I64" i="16" a="1"/>
  <c r="P20" i="21" a="1"/>
  <c r="I29" i="16" a="1"/>
  <c r="G42" i="16" a="1"/>
  <c r="G28" i="21" a="1"/>
  <c r="R7" i="20" a="1"/>
  <c r="Q19" i="21" a="1"/>
  <c r="F41" i="21" a="1"/>
  <c r="M68" i="16" a="1"/>
  <c r="H40" i="20" a="1"/>
  <c r="L6" i="5" a="1"/>
  <c r="L138" i="5" a="1"/>
  <c r="L76" i="5" a="1"/>
  <c r="L17" i="5" a="1"/>
  <c r="L169" i="5" a="1"/>
  <c r="L123" i="5" a="1"/>
  <c r="H59" i="16" a="1"/>
  <c r="F51" i="16" a="1"/>
  <c r="M66" i="16" a="1"/>
  <c r="H32" i="20" a="1"/>
  <c r="H16" i="16" a="1"/>
  <c r="Q27" i="16" a="1"/>
  <c r="I72" i="16" a="1"/>
  <c r="I73" i="16" a="1"/>
  <c r="I13" i="21" a="1"/>
  <c r="M55" i="16" a="1"/>
  <c r="R47" i="20" a="1"/>
  <c r="L62" i="16" a="1"/>
  <c r="I31" i="16" a="1"/>
  <c r="M28" i="21" a="1"/>
  <c r="I51" i="20" a="1"/>
  <c r="P38" i="16" a="1"/>
  <c r="H56" i="16" a="1"/>
  <c r="U48" i="20" a="1"/>
  <c r="P39" i="16" a="1"/>
  <c r="L55" i="16" a="1"/>
  <c r="M18" i="20" a="1"/>
  <c r="M17" i="16" a="1"/>
  <c r="M58" i="16" a="1"/>
  <c r="M57" i="16" a="1"/>
  <c r="L13" i="16" a="1"/>
  <c r="Q24" i="16" a="1"/>
  <c r="P11" i="16" a="1"/>
  <c r="F69" i="16" a="1"/>
  <c r="G29" i="20" a="1"/>
  <c r="I26" i="16" a="1"/>
  <c r="Q18" i="20" a="1"/>
  <c r="P64" i="16" a="1"/>
  <c r="J32" i="20" a="1"/>
  <c r="I19" i="21" a="1"/>
  <c r="H39" i="16" a="1"/>
  <c r="L11" i="21" a="1"/>
  <c r="Q40" i="20" a="1"/>
  <c r="R39" i="24" a="1"/>
  <c r="J47" i="20" a="1"/>
  <c r="M38" i="20" a="1"/>
  <c r="L42" i="21" a="1"/>
  <c r="T40" i="21" a="1"/>
  <c r="T15" i="21" a="1"/>
  <c r="T28" i="21" a="1"/>
  <c r="F26" i="16" a="1"/>
  <c r="H22" i="21" a="1"/>
  <c r="H71" i="16" a="1"/>
  <c r="P34" i="21" a="1"/>
  <c r="I9" i="20" a="1"/>
  <c r="H28" i="16" a="1"/>
  <c r="I23" i="20" a="1"/>
  <c r="L71" i="16" a="1"/>
  <c r="I22" i="21" a="1"/>
  <c r="P33" i="16" a="1"/>
  <c r="H42" i="16" a="1"/>
  <c r="S14" i="21" a="1"/>
  <c r="U23" i="20" a="1"/>
  <c r="F38" i="21" a="1"/>
  <c r="U49" i="20" a="1"/>
  <c r="G30" i="16" a="1"/>
  <c r="I37" i="16" a="1"/>
  <c r="J43" i="20" a="1"/>
  <c r="G33" i="16" a="1"/>
  <c r="Q28" i="21" a="1"/>
  <c r="F18" i="16" a="1"/>
  <c r="M22" i="21" a="1"/>
  <c r="T22" i="20" a="1"/>
  <c r="U43" i="20" a="1"/>
  <c r="H21" i="21" a="1"/>
  <c r="H24" i="20" a="1"/>
  <c r="Q18" i="21" a="1"/>
  <c r="F21" i="21" a="1"/>
  <c r="R33" i="20" a="1"/>
  <c r="I6" i="5" a="1"/>
  <c r="H31" i="16" a="1"/>
  <c r="P17" i="21" a="1"/>
  <c r="F38" i="16" a="1"/>
  <c r="G26" i="21" a="1"/>
  <c r="M15" i="20" a="1"/>
  <c r="Q7" i="20" a="1"/>
  <c r="H43" i="21" a="1"/>
  <c r="G36" i="16" a="1"/>
  <c r="F35" i="21" a="1"/>
  <c r="H33" i="20" a="1"/>
  <c r="Q25" i="16" a="1"/>
  <c r="H12" i="21" a="1"/>
  <c r="H10" i="20" a="1"/>
  <c r="S20" i="21" a="1"/>
  <c r="J24" i="20" a="1"/>
  <c r="M70" i="16" a="1"/>
  <c r="R38" i="20" a="1"/>
  <c r="L38" i="5" a="1"/>
  <c r="L170" i="5" a="1"/>
  <c r="L108" i="5" a="1"/>
  <c r="L49" i="5" a="1"/>
  <c r="L39" i="5" a="1"/>
  <c r="L189" i="5" a="1"/>
  <c r="M40" i="16" a="1"/>
  <c r="G51" i="16" a="1"/>
  <c r="P28" i="16" a="1"/>
  <c r="I66" i="16" a="1"/>
  <c r="Q22" i="16" a="1"/>
  <c r="N21" i="20" a="1"/>
  <c r="H73" i="16" a="1"/>
  <c r="G73" i="16" a="1"/>
  <c r="F47" i="16" a="1"/>
  <c r="P40" i="21" a="1"/>
  <c r="M46" i="20" a="1"/>
  <c r="F28" i="16" a="1"/>
  <c r="L28" i="21" a="1"/>
  <c r="G28" i="20" a="1"/>
  <c r="L52" i="16" a="1"/>
  <c r="Q69" i="16" a="1"/>
  <c r="H46" i="20" a="1"/>
  <c r="I62" i="16" a="1"/>
  <c r="U37" i="20" a="1"/>
  <c r="H11" i="16" a="1"/>
  <c r="G55" i="16" a="1"/>
  <c r="R9" i="20" a="1"/>
  <c r="L19" i="16" a="1"/>
  <c r="H68" i="16" a="1"/>
  <c r="P12" i="16" a="1"/>
  <c r="T43" i="20" a="1"/>
  <c r="P29" i="16" a="1"/>
  <c r="Q40" i="16" a="1"/>
  <c r="T7" i="20" a="1"/>
  <c r="I56" i="16" a="1"/>
  <c r="F66" i="16" a="1"/>
  <c r="G62" i="16" a="1"/>
  <c r="H28" i="20" a="1"/>
  <c r="M73" i="16" a="1"/>
  <c r="Q25" i="21" a="1"/>
  <c r="Q18" i="16" a="1"/>
  <c r="L14" i="21" a="1"/>
  <c r="G23" i="20" a="1"/>
  <c r="M16" i="16" a="1"/>
  <c r="H13" i="20" a="1"/>
  <c r="I46" i="20" a="1"/>
  <c r="H40" i="21" a="1"/>
  <c r="H34" i="21" a="1"/>
  <c r="I17" i="16" a="1"/>
  <c r="I30" i="21" a="1"/>
  <c r="F61" i="16" a="1"/>
  <c r="P15" i="21" a="1"/>
  <c r="M20" i="16" a="1"/>
  <c r="S19" i="21" a="1"/>
  <c r="Q25" i="20" a="1"/>
  <c r="G19" i="20" a="1"/>
  <c r="J7" i="20" a="1"/>
  <c r="M47" i="16" a="1"/>
  <c r="F20" i="21" a="1"/>
  <c r="L7" i="16" a="1"/>
  <c r="I24" i="16" a="1"/>
  <c r="L29" i="21" a="1"/>
  <c r="M21" i="20" a="1"/>
  <c r="Q9" i="20" a="1"/>
  <c r="T26" i="20" a="1"/>
  <c r="G31" i="20" a="1"/>
  <c r="M26" i="20" a="1"/>
  <c r="G15" i="16" a="1"/>
  <c r="I36" i="21" a="1"/>
  <c r="G20" i="16" a="1"/>
  <c r="L7" i="21" a="1"/>
  <c r="M11" i="20" a="1"/>
  <c r="F26" i="21" a="1"/>
  <c r="Q31" i="16" a="1"/>
  <c r="R40" i="20" a="1"/>
  <c r="I74" i="16" a="1"/>
  <c r="M27" i="21" a="1"/>
  <c r="G22" i="16" a="1"/>
  <c r="F16" i="16" a="1"/>
  <c r="G45" i="20" a="1"/>
  <c r="I14" i="21" a="1"/>
  <c r="H24" i="21" a="1"/>
  <c r="M19" i="21" a="1"/>
  <c r="F30" i="21" a="1"/>
  <c r="Q11" i="16" a="1"/>
  <c r="Q10" i="21" a="1"/>
  <c r="G42" i="20" a="1"/>
  <c r="M69" i="16" a="1"/>
  <c r="Q33" i="21" a="1"/>
  <c r="M9" i="20" a="1"/>
  <c r="G49" i="20" a="1"/>
  <c r="M45" i="20" a="1"/>
  <c r="U46" i="20" a="1"/>
  <c r="R11" i="20" a="1"/>
  <c r="L68" i="5" a="1"/>
  <c r="L9" i="5" a="1"/>
  <c r="L19" i="5" a="1"/>
  <c r="L31" i="5" a="1"/>
  <c r="L160" i="5" a="1"/>
  <c r="L126" i="5" a="1"/>
  <c r="P10" i="16" a="1"/>
  <c r="H18" i="16" a="1"/>
  <c r="P45" i="16" a="1"/>
  <c r="M74" i="16" a="1"/>
  <c r="L46" i="16" a="1"/>
  <c r="U24" i="20" a="1"/>
  <c r="Q36" i="20" a="1"/>
  <c r="G43" i="16" a="1"/>
  <c r="H49" i="20" a="1"/>
  <c r="I50" i="16" a="1"/>
  <c r="G33" i="21" a="1"/>
  <c r="P47" i="16" a="1"/>
  <c r="H45" i="16" a="1"/>
  <c r="I32" i="20" a="1"/>
  <c r="I41" i="20" a="1"/>
  <c r="T21" i="21" a="1"/>
  <c r="I40" i="20" a="1"/>
  <c r="G44" i="16" a="1"/>
  <c r="Q54" i="16" a="1"/>
  <c r="T32" i="20" a="1"/>
  <c r="H38" i="16" a="1"/>
  <c r="N23" i="20" a="1"/>
  <c r="P52" i="16" a="1"/>
  <c r="I18" i="16" a="1"/>
  <c r="S35" i="21" a="1"/>
  <c r="N42" i="20" a="1"/>
  <c r="L44" i="16" a="1"/>
  <c r="H61" i="16" a="1"/>
  <c r="I70" i="16" a="1"/>
  <c r="M41" i="20" a="1"/>
  <c r="G48" i="16" a="1"/>
  <c r="R28" i="20" a="1"/>
  <c r="I54" i="16" a="1"/>
  <c r="F31" i="16" a="1"/>
  <c r="T42" i="21" a="1"/>
  <c r="G28" i="16" a="1"/>
  <c r="Q74" i="16" a="1"/>
  <c r="J46" i="20" a="1"/>
  <c r="T19" i="20" a="1"/>
  <c r="I20" i="16" a="1"/>
  <c r="H11" i="21" a="1"/>
  <c r="G11" i="16" a="1"/>
  <c r="G8" i="21" a="1"/>
  <c r="T29" i="20" a="1"/>
  <c r="U18" i="20" a="1"/>
  <c r="F54" i="16" a="1"/>
  <c r="H34" i="20" a="1"/>
  <c r="G39" i="16" a="1"/>
  <c r="H14" i="21" a="1"/>
  <c r="T23" i="21" a="1"/>
  <c r="I30" i="5" a="1"/>
  <c r="I49" i="16" a="1"/>
  <c r="Q44" i="20" a="1"/>
  <c r="F34" i="21" a="1"/>
  <c r="M32" i="21" a="1"/>
  <c r="P42" i="21" a="1"/>
  <c r="G22" i="21" a="1"/>
  <c r="Q26" i="16" a="1"/>
  <c r="M9" i="21" a="1"/>
  <c r="Q34" i="20" a="1"/>
  <c r="M11" i="16" a="1"/>
  <c r="Q8" i="21" a="1"/>
  <c r="N33" i="20" a="1"/>
  <c r="T9" i="21" a="1"/>
  <c r="S12" i="21" a="1"/>
  <c r="I27" i="16" a="1"/>
  <c r="J11" i="20" a="1"/>
  <c r="Q52" i="16" a="1"/>
  <c r="Q21" i="20" a="1"/>
  <c r="U44" i="20" a="1"/>
  <c r="T7" i="21" a="1"/>
  <c r="T36" i="20" a="1"/>
  <c r="P19" i="21" a="1"/>
  <c r="J9" i="20" a="1"/>
  <c r="L57" i="16" a="1"/>
  <c r="G12" i="20" a="1"/>
  <c r="P33" i="21" a="1"/>
  <c r="L25" i="16" a="1"/>
  <c r="S11" i="21" a="1"/>
  <c r="M50" i="20" a="1"/>
  <c r="L37" i="16" a="1"/>
  <c r="T38" i="21" a="1"/>
  <c r="L41" i="16" a="1"/>
  <c r="J23" i="20" a="1"/>
  <c r="T25" i="21" a="1"/>
  <c r="I67" i="16" a="1"/>
  <c r="L34" i="21" a="1"/>
  <c r="N25" i="20" a="1"/>
  <c r="I10" i="21" a="1"/>
  <c r="G11" i="20" a="1"/>
  <c r="M25" i="20" a="1"/>
  <c r="F32" i="21" a="1"/>
  <c r="M33" i="21" a="1"/>
  <c r="I9" i="21" a="1"/>
  <c r="N30" i="20" a="1"/>
  <c r="Q59" i="16" a="1"/>
  <c r="G43" i="21" a="1"/>
  <c r="L100" i="5" a="1"/>
  <c r="L41" i="5" a="1"/>
  <c r="L153" i="5" a="1"/>
  <c r="L167" i="5" a="1"/>
  <c r="L193" i="5" a="1"/>
  <c r="L158" i="5" a="1"/>
  <c r="H55" i="16" a="1"/>
  <c r="R48" i="20" a="1"/>
  <c r="T31" i="20" a="1"/>
  <c r="F58" i="16" a="1"/>
  <c r="L21" i="16" a="1"/>
  <c r="M32" i="16" a="1"/>
  <c r="J50" i="20" a="1"/>
  <c r="T23" i="20" a="1"/>
  <c r="N35" i="20" a="1"/>
  <c r="P7" i="16" a="1"/>
  <c r="F65" i="16" a="1"/>
  <c r="P60" i="16" a="1"/>
  <c r="L17" i="16" a="1"/>
  <c r="F73" i="16" a="1"/>
  <c r="N17" i="20" a="1"/>
  <c r="I16" i="20" a="1"/>
  <c r="P58" i="16" a="1"/>
  <c r="P72" i="16" a="1"/>
  <c r="I21" i="20" a="1"/>
  <c r="H23" i="16" a="1"/>
  <c r="R45" i="20" a="1"/>
  <c r="G26" i="16" a="1"/>
  <c r="Q43" i="21" a="1"/>
  <c r="I45" i="20" a="1"/>
  <c r="P36" i="16" a="1"/>
  <c r="Q41" i="16" a="1"/>
  <c r="R24" i="20" a="1"/>
  <c r="F68" i="16" a="1"/>
  <c r="R16" i="20" a="1"/>
  <c r="F13" i="16" a="1"/>
  <c r="Q64" i="16" a="1"/>
  <c r="S26" i="21" a="1"/>
  <c r="Q51" i="20" a="1"/>
  <c r="G32" i="16" a="1"/>
  <c r="I7" i="20" a="1"/>
  <c r="L54" i="16" a="1"/>
  <c r="R17" i="20" a="1"/>
  <c r="H43" i="16" a="1"/>
  <c r="F19" i="21" a="1"/>
  <c r="I50" i="20" a="1"/>
  <c r="G40" i="21" a="1"/>
  <c r="T16" i="20" a="1"/>
  <c r="M52" i="16" a="1"/>
  <c r="G33" i="20" a="1"/>
  <c r="T15" i="20" a="1"/>
  <c r="G23" i="16" a="1"/>
  <c r="M26" i="21" a="1"/>
  <c r="L15" i="16" a="1"/>
  <c r="H50" i="16" a="1"/>
  <c r="Q13" i="20" a="1"/>
  <c r="F43" i="16" a="1"/>
  <c r="H48" i="20" a="1"/>
  <c r="M25" i="21" a="1"/>
  <c r="H70" i="16" a="1"/>
  <c r="Q22" i="21" a="1"/>
  <c r="U42" i="20" a="1"/>
  <c r="G26" i="20" a="1"/>
  <c r="R13" i="20" a="1"/>
  <c r="M47" i="20" a="1"/>
  <c r="F27" i="21" a="1"/>
  <c r="P30" i="21" a="1"/>
  <c r="T31" i="21" a="1"/>
  <c r="F27" i="16" a="1"/>
  <c r="H63" i="16" a="1"/>
  <c r="P31" i="21" a="1"/>
  <c r="G18" i="16" a="1"/>
  <c r="N14" i="20" a="1"/>
  <c r="U28" i="20" a="1"/>
  <c r="T24" i="21" a="1"/>
  <c r="I20" i="20" a="1"/>
  <c r="I24" i="21" a="1"/>
  <c r="H35" i="21" a="1"/>
  <c r="P61" i="16" a="1"/>
  <c r="G17" i="21" a="1"/>
  <c r="F24" i="21" a="1"/>
  <c r="M64" i="16" a="1"/>
  <c r="I31" i="21" a="1"/>
  <c r="Q11" i="20" a="1"/>
  <c r="G54" i="16" a="1"/>
  <c r="Q15" i="16" a="1"/>
  <c r="Q36" i="16" a="1"/>
  <c r="Q29" i="20" a="1"/>
  <c r="H8" i="16" a="1"/>
  <c r="T20" i="21" a="1"/>
  <c r="P42" i="16" a="1"/>
  <c r="L16" i="21" a="1"/>
  <c r="Q35" i="20" a="1"/>
  <c r="M20" i="20" a="1"/>
  <c r="F40" i="21" a="1"/>
  <c r="H11" i="20" a="1"/>
  <c r="Q37" i="21" a="1"/>
  <c r="I29" i="21" a="1"/>
  <c r="U19" i="20" a="1"/>
  <c r="I10" i="5" a="1"/>
  <c r="G23" i="21" a="1"/>
  <c r="L133" i="5" a="1"/>
  <c r="L24" i="5" a="1"/>
  <c r="I34" i="16" a="1"/>
  <c r="H21" i="16" a="1"/>
  <c r="T51" i="20" a="1"/>
  <c r="I19" i="16" a="1"/>
  <c r="H36" i="20" a="1"/>
  <c r="R12" i="20" a="1"/>
  <c r="L24" i="16" a="1"/>
  <c r="I42" i="21" a="1"/>
  <c r="P25" i="21" a="1"/>
  <c r="F56" i="16" a="1"/>
  <c r="L8" i="21" a="1"/>
  <c r="G49" i="16" a="1"/>
  <c r="Q42" i="16" a="1"/>
  <c r="I37" i="21" a="1"/>
  <c r="L51" i="16" a="1"/>
  <c r="L36" i="16" a="1"/>
  <c r="G34" i="20" a="1"/>
  <c r="H40" i="16" a="1"/>
  <c r="T41" i="21" a="1"/>
  <c r="U9" i="20" a="1"/>
  <c r="F9" i="21" a="1"/>
  <c r="H7" i="20" a="1"/>
  <c r="F52" i="16" a="1"/>
  <c r="G27" i="20" a="1"/>
  <c r="T50" i="20" a="1"/>
  <c r="S41" i="21" a="1"/>
  <c r="T21" i="20" a="1"/>
  <c r="G18" i="21" a="1"/>
  <c r="T37" i="21" a="1"/>
  <c r="T27" i="20" a="1"/>
  <c r="M34" i="21" a="1"/>
  <c r="Q21" i="16" a="1"/>
  <c r="H7" i="21" a="1"/>
  <c r="G17" i="20" a="1"/>
  <c r="Q19" i="16" a="1"/>
  <c r="Q43" i="20" a="1"/>
  <c r="P23" i="21" a="1"/>
  <c r="G25" i="21" a="1"/>
  <c r="Q48" i="16" a="1"/>
  <c r="Q23" i="21" a="1"/>
  <c r="Q7" i="16" a="1"/>
  <c r="F8" i="21" a="1"/>
  <c r="Q42" i="20" a="1"/>
  <c r="T47" i="20" a="1"/>
  <c r="T8" i="21" a="1"/>
  <c r="U26" i="20" a="1"/>
  <c r="U16" i="20" a="1"/>
  <c r="I27" i="20" a="1"/>
  <c r="H38" i="20" a="1"/>
  <c r="G44" i="20" a="1"/>
  <c r="Q57" i="16" a="1"/>
  <c r="H43" i="20" a="1"/>
  <c r="M39" i="20" a="1"/>
  <c r="P13" i="21" a="1"/>
  <c r="H26" i="20" a="1"/>
  <c r="P22" i="21" a="1"/>
  <c r="G41" i="21" a="1"/>
  <c r="M63" i="16" a="1"/>
  <c r="G39" i="21" a="1"/>
  <c r="H25" i="21" a="1"/>
  <c r="Q13" i="16" a="1"/>
  <c r="G10" i="21" a="1"/>
  <c r="F29" i="21" a="1"/>
  <c r="T25" i="20" a="1"/>
  <c r="H46" i="16" a="1"/>
  <c r="R51" i="20" a="1"/>
  <c r="F33" i="21" a="1"/>
  <c r="I33" i="21" a="1"/>
  <c r="L25" i="21" a="1"/>
  <c r="U35" i="20" a="1"/>
  <c r="T10" i="21" a="1"/>
  <c r="M31" i="20" a="1"/>
  <c r="G35" i="20" a="1"/>
  <c r="G8" i="20" a="1"/>
  <c r="U14" i="20" a="1"/>
  <c r="M38" i="21" a="1"/>
  <c r="I106" i="5" a="1"/>
  <c r="I75" i="5" a="1"/>
  <c r="I113" i="5" a="1"/>
  <c r="H106" i="5" a="1"/>
  <c r="H141" i="5" a="1"/>
  <c r="G3" i="5" a="1"/>
  <c r="G186" i="5" a="1"/>
  <c r="F95" i="5" a="1"/>
  <c r="F150" i="5" a="1"/>
  <c r="F109" i="5" a="1"/>
  <c r="F65" i="5" a="1"/>
  <c r="G103" i="5" a="1"/>
  <c r="I142" i="5" a="1"/>
  <c r="I151" i="5" a="1"/>
  <c r="I41" i="5" a="1"/>
  <c r="H142" i="5" a="1"/>
  <c r="H177" i="5" a="1"/>
  <c r="G91" i="5" a="1"/>
  <c r="G94" i="5" a="1"/>
  <c r="H64" i="5" a="1"/>
  <c r="H72" i="5" a="1"/>
  <c r="H139" i="5" a="1"/>
  <c r="G125" i="5" a="1"/>
  <c r="H159" i="5" a="1"/>
  <c r="I146" i="5" a="1"/>
  <c r="I163" i="5" a="1"/>
  <c r="I57" i="5" a="1"/>
  <c r="H146" i="5" a="1"/>
  <c r="H181" i="5" a="1"/>
  <c r="G96" i="5" a="1"/>
  <c r="G105" i="5" a="1"/>
  <c r="H32" i="5" a="1"/>
  <c r="H88" i="5" a="1"/>
  <c r="H155" i="5" a="1"/>
  <c r="G163" i="5" a="1"/>
  <c r="H191" i="5" a="1"/>
  <c r="I150" i="5" a="1"/>
  <c r="L137" i="5" a="1"/>
  <c r="L56" i="5" a="1"/>
  <c r="M38" i="16" a="1"/>
  <c r="J42" i="20" a="1"/>
  <c r="H41" i="16" a="1"/>
  <c r="G40" i="16" a="1"/>
  <c r="M27" i="20" a="1"/>
  <c r="M34" i="16" a="1"/>
  <c r="G24" i="20" a="1"/>
  <c r="N51" i="20" a="1"/>
  <c r="M43" i="20" a="1"/>
  <c r="H26" i="21" a="1"/>
  <c r="P9" i="16" a="1"/>
  <c r="I11" i="16" a="1"/>
  <c r="I27" i="21" a="1"/>
  <c r="G13" i="16" a="1"/>
  <c r="H60" i="16" a="1"/>
  <c r="M15" i="21" a="1"/>
  <c r="Q35" i="16" a="1"/>
  <c r="I39" i="21" a="1"/>
  <c r="P66" i="16" a="1"/>
  <c r="J25" i="20" a="1"/>
  <c r="H42" i="20" a="1"/>
  <c r="Q41" i="21" a="1"/>
  <c r="H39" i="21" a="1"/>
  <c r="L31" i="16" a="1"/>
  <c r="N24" i="20" a="1"/>
  <c r="N28" i="20" a="1"/>
  <c r="Q50" i="20" a="1"/>
  <c r="S28" i="21" a="1"/>
  <c r="Q20" i="16" a="1"/>
  <c r="Q9" i="21" a="1"/>
  <c r="H33" i="21" a="1"/>
  <c r="I47" i="20" a="1"/>
  <c r="I8" i="21" a="1"/>
  <c r="P7" i="21" a="1"/>
  <c r="F16" i="21" a="1"/>
  <c r="Q39" i="16" a="1"/>
  <c r="H20" i="20" a="1"/>
  <c r="M39" i="16" a="1"/>
  <c r="M24" i="21" a="1"/>
  <c r="I44" i="16" a="1"/>
  <c r="S36" i="21" a="1"/>
  <c r="G38" i="20" a="1"/>
  <c r="L64" i="16" a="1"/>
  <c r="I12" i="20" a="1"/>
  <c r="U30" i="20" a="1"/>
  <c r="I12" i="21" a="1"/>
  <c r="S24" i="21" a="1"/>
  <c r="G16" i="21" a="1"/>
  <c r="G10" i="20" a="1"/>
  <c r="M21" i="16" a="1"/>
  <c r="P43" i="21" a="1"/>
  <c r="I65" i="16" a="1"/>
  <c r="H15" i="20" a="1"/>
  <c r="T20" i="20" a="1"/>
  <c r="H53" i="16" a="1"/>
  <c r="N10" i="20" a="1"/>
  <c r="G50" i="16" a="1"/>
  <c r="P14" i="21" a="1"/>
  <c r="M10" i="16" a="1"/>
  <c r="G29" i="21" a="1"/>
  <c r="T33" i="20" a="1"/>
  <c r="F42" i="21" a="1"/>
  <c r="P32" i="16" a="1"/>
  <c r="Q67" i="16" a="1"/>
  <c r="F39" i="16" a="1"/>
  <c r="N39" i="20" a="1"/>
  <c r="G70" i="16" a="1"/>
  <c r="I35" i="21" a="1"/>
  <c r="M62" i="16" a="1"/>
  <c r="M20" i="21" a="1"/>
  <c r="H45" i="20" a="1"/>
  <c r="L12" i="16" a="1"/>
  <c r="T8" i="20" a="1"/>
  <c r="R32" i="20" a="1"/>
  <c r="G37" i="20" a="1"/>
  <c r="G27" i="21" a="1"/>
  <c r="L68" i="16" a="1"/>
  <c r="I138" i="5" a="1"/>
  <c r="I143" i="5" a="1"/>
  <c r="I181" i="5" a="1"/>
  <c r="H138" i="5" a="1"/>
  <c r="H173" i="5" a="1"/>
  <c r="G85" i="5" a="1"/>
  <c r="G89" i="5" a="1"/>
  <c r="H48" i="5" a="1"/>
  <c r="H56" i="5" a="1"/>
  <c r="H123" i="5" a="1"/>
  <c r="G55" i="5" a="1"/>
  <c r="H71" i="5" a="1"/>
  <c r="I174" i="5" a="1"/>
  <c r="I188" i="5" a="1"/>
  <c r="I153" i="5" a="1"/>
  <c r="H174" i="5" a="1"/>
  <c r="G16" i="5" a="1"/>
  <c r="F4" i="5" a="1"/>
  <c r="G156" i="5" a="1"/>
  <c r="H147" i="5" a="1"/>
  <c r="G7" i="5" a="1"/>
  <c r="G169" i="5" a="1"/>
  <c r="F25" i="5" a="1"/>
  <c r="G147" i="5" a="1"/>
  <c r="I178" i="5" a="1"/>
  <c r="I5" i="5" a="1"/>
  <c r="I169" i="5" a="1"/>
  <c r="H178" i="5" a="1"/>
  <c r="G20" i="5" a="1"/>
  <c r="F8" i="5" a="1"/>
  <c r="G160" i="5" a="1"/>
  <c r="H163" i="5" a="1"/>
  <c r="G23" i="5" a="1"/>
  <c r="G193" i="5" a="1"/>
  <c r="F41" i="5" a="1"/>
  <c r="F82" i="5" a="1"/>
  <c r="L131" i="5" a="1"/>
  <c r="L188" i="5" a="1"/>
  <c r="U11" i="20" a="1"/>
  <c r="H22" i="20" a="1"/>
  <c r="M48" i="20" a="1"/>
  <c r="G19" i="16" a="1"/>
  <c r="R27" i="20" a="1"/>
  <c r="I33" i="20" a="1"/>
  <c r="I15" i="16" a="1"/>
  <c r="P24" i="21" a="1"/>
  <c r="Q62" i="16" a="1"/>
  <c r="M23" i="20" a="1"/>
  <c r="P16" i="21" a="1"/>
  <c r="H18" i="21" a="1"/>
  <c r="J19" i="20" a="1"/>
  <c r="T35" i="21" a="1"/>
  <c r="N27" i="20" a="1"/>
  <c r="Q8" i="16" a="1"/>
  <c r="H42" i="21" a="1"/>
  <c r="G65" i="16" a="1"/>
  <c r="T36" i="21" a="1"/>
  <c r="P55" i="16" a="1"/>
  <c r="P34" i="16" a="1"/>
  <c r="M22" i="20" a="1"/>
  <c r="I48" i="16" a="1"/>
  <c r="L32" i="16" a="1"/>
  <c r="L10" i="16" a="1"/>
  <c r="G38" i="21" a="1"/>
  <c r="N18" i="20" a="1"/>
  <c r="H50" i="20" a="1"/>
  <c r="U13" i="20" a="1"/>
  <c r="Q63" i="16" a="1"/>
  <c r="F12" i="21" a="1"/>
  <c r="F10" i="16" a="1"/>
  <c r="I52" i="16" a="1"/>
  <c r="M40" i="21" a="1"/>
  <c r="G30" i="20" a="1"/>
  <c r="M8" i="21" a="1"/>
  <c r="H15" i="21" a="1"/>
  <c r="P41" i="16" a="1"/>
  <c r="Q15" i="20" a="1"/>
  <c r="H10" i="16" a="1"/>
  <c r="J37" i="20" a="1"/>
  <c r="Q45" i="16" a="1"/>
  <c r="M37" i="21" a="1"/>
  <c r="F36" i="16" a="1"/>
  <c r="H10" i="21" a="1"/>
  <c r="Q16" i="20" a="1"/>
  <c r="I15" i="20" a="1"/>
  <c r="I28" i="21" a="1"/>
  <c r="T17" i="20" a="1"/>
  <c r="I26" i="21" a="1"/>
  <c r="M34" i="20" a="1"/>
  <c r="I18" i="5" a="1"/>
  <c r="P71" i="16" a="1"/>
  <c r="Q27" i="21" a="1"/>
  <c r="H22" i="16" a="1"/>
  <c r="Q36" i="21" a="1"/>
  <c r="J41" i="20" a="1"/>
  <c r="J27" i="20" a="1"/>
  <c r="N19" i="20" a="1"/>
  <c r="G64" i="16" a="1"/>
  <c r="Q21" i="21" a="1"/>
  <c r="M31" i="16" a="1"/>
  <c r="H12" i="16" a="1"/>
  <c r="L23" i="21" a="1"/>
  <c r="M30" i="20" a="1"/>
  <c r="I23" i="16" a="1"/>
  <c r="L9" i="21" a="1"/>
  <c r="Q60" i="16" a="1"/>
  <c r="U25" i="20" a="1"/>
  <c r="I39" i="20" a="1"/>
  <c r="M45" i="16" a="1"/>
  <c r="Q16" i="21" a="1"/>
  <c r="F30" i="16" a="1"/>
  <c r="M10" i="21" a="1"/>
  <c r="U33" i="20" a="1"/>
  <c r="G9" i="20" a="1"/>
  <c r="G58" i="16" a="1"/>
  <c r="R22" i="20" a="1"/>
  <c r="I40" i="16" a="1"/>
  <c r="Q26" i="21" a="1"/>
  <c r="T33" i="21" a="1"/>
  <c r="I170" i="5" a="1"/>
  <c r="I180" i="5" a="1"/>
  <c r="I152" i="5" a="1"/>
  <c r="H170" i="5" a="1"/>
  <c r="G12" i="5" a="1"/>
  <c r="G144" i="5" a="1"/>
  <c r="G152" i="5" a="1"/>
  <c r="H131" i="5" a="1"/>
  <c r="H184" i="5" a="1"/>
  <c r="G133" i="5" a="1"/>
  <c r="F9" i="5" a="1"/>
  <c r="H119" i="5" a="1"/>
  <c r="I99" i="5" a="1"/>
  <c r="I12" i="5" a="1"/>
  <c r="I125" i="5" a="1"/>
  <c r="G13" i="5" a="1"/>
  <c r="G48" i="5" a="1"/>
  <c r="F36" i="5" a="1"/>
  <c r="G188" i="5" a="1"/>
  <c r="G117" i="5" a="1"/>
  <c r="F6" i="5" a="1"/>
  <c r="G87" i="5" a="1"/>
  <c r="F144" i="5" a="1"/>
  <c r="F141" i="5" a="1"/>
  <c r="I103" i="5" a="1"/>
  <c r="I16" i="5" a="1"/>
  <c r="I141" i="5" a="1"/>
  <c r="G17" i="5" a="1"/>
  <c r="G52" i="5" a="1"/>
  <c r="F40" i="5" a="1"/>
  <c r="G192" i="5" a="1"/>
  <c r="G138" i="5" a="1"/>
  <c r="F14" i="5" a="1"/>
  <c r="G109" i="5" a="1"/>
  <c r="F152" i="5" a="1"/>
  <c r="F66" i="5" a="1"/>
  <c r="L151" i="5" a="1"/>
  <c r="L29" i="5" a="1"/>
  <c r="S18" i="21" a="1"/>
  <c r="R15" i="20" a="1"/>
  <c r="J44" i="20" a="1"/>
  <c r="I44" i="20" a="1"/>
  <c r="Q32" i="16" a="1"/>
  <c r="M7" i="20" a="1"/>
  <c r="H30" i="16" a="1"/>
  <c r="L31" i="21" a="1"/>
  <c r="H19" i="16" a="1"/>
  <c r="I14" i="20" a="1"/>
  <c r="M44" i="16" a="1"/>
  <c r="M29" i="20" a="1"/>
  <c r="N11" i="20" a="1"/>
  <c r="M11" i="21" a="1"/>
  <c r="T48" i="20" a="1"/>
  <c r="I34" i="5" a="1"/>
  <c r="S34" i="21" a="1"/>
  <c r="L16" i="16" a="1"/>
  <c r="Q17" i="21" a="1"/>
  <c r="M33" i="20" a="1"/>
  <c r="N45" i="20" a="1"/>
  <c r="F43" i="21" a="1"/>
  <c r="L45" i="16" a="1"/>
  <c r="H29" i="16" a="1"/>
  <c r="L35" i="16" a="1"/>
  <c r="Q42" i="21" a="1"/>
  <c r="U12" i="20" a="1"/>
  <c r="I43" i="21" a="1"/>
  <c r="G42" i="21" a="1"/>
  <c r="Q14" i="16" a="1"/>
  <c r="L20" i="21" a="1"/>
  <c r="N38" i="20" a="1"/>
  <c r="L53" i="16" a="1"/>
  <c r="S17" i="21" a="1"/>
  <c r="U15" i="20" a="1"/>
  <c r="M12" i="21" a="1"/>
  <c r="P35" i="21" a="1"/>
  <c r="Q55" i="16" a="1"/>
  <c r="H51" i="20" a="1"/>
  <c r="P40" i="16" a="1"/>
  <c r="N36" i="20" a="1"/>
  <c r="M35" i="16" a="1"/>
  <c r="T12" i="21" a="1"/>
  <c r="G36" i="20" a="1"/>
  <c r="I11" i="21" a="1"/>
  <c r="T14" i="20" a="1"/>
  <c r="L33" i="21" a="1"/>
  <c r="H37" i="16" a="1"/>
  <c r="I13" i="20" a="1"/>
  <c r="F9" i="16" a="1"/>
  <c r="P21" i="21" a="1"/>
  <c r="T24" i="20" a="1"/>
  <c r="U45" i="20" a="1"/>
  <c r="L21" i="21" a="1"/>
  <c r="P44" i="16" a="1"/>
  <c r="F23" i="21" a="1"/>
  <c r="I40" i="21" a="1"/>
  <c r="G19" i="21" a="1"/>
  <c r="S31" i="21" a="1"/>
  <c r="M15" i="16" a="1"/>
  <c r="H16" i="21" a="1"/>
  <c r="U47" i="20" a="1"/>
  <c r="Q49" i="16" a="1"/>
  <c r="M13" i="21" a="1"/>
  <c r="H19" i="20" a="1"/>
  <c r="I34" i="21" a="1"/>
  <c r="P38" i="21" a="1"/>
  <c r="H17" i="16" a="1"/>
  <c r="U17" i="20" a="1"/>
  <c r="P73" i="16" a="1"/>
  <c r="J30" i="20" a="1"/>
  <c r="H14" i="16" a="1"/>
  <c r="F10" i="21" a="1"/>
  <c r="M44" i="20" a="1"/>
  <c r="H30" i="20" a="1"/>
  <c r="I10" i="20" a="1"/>
  <c r="P8" i="21" a="1"/>
  <c r="R37" i="20" a="1"/>
  <c r="J15" i="20" a="1"/>
  <c r="I58" i="16" a="1"/>
  <c r="L38" i="21" a="1"/>
  <c r="T17" i="21" a="1"/>
  <c r="I91" i="5" a="1"/>
  <c r="I8" i="5" a="1"/>
  <c r="I109" i="5" a="1"/>
  <c r="G9" i="5" a="1"/>
  <c r="G44" i="5" a="1"/>
  <c r="F32" i="5" a="1"/>
  <c r="G184" i="5" a="1"/>
  <c r="G106" i="5" a="1"/>
  <c r="G131" i="5" a="1"/>
  <c r="G6" i="5" a="1"/>
  <c r="F136" i="5" a="1"/>
  <c r="G104" i="5" a="1"/>
  <c r="I147" i="5" a="1"/>
  <c r="I44" i="5" a="1"/>
  <c r="I193" i="5" a="1"/>
  <c r="H17" i="5" a="1"/>
  <c r="G80" i="5" a="1"/>
  <c r="F68" i="5" a="1"/>
  <c r="G95" i="5" a="1"/>
  <c r="F106" i="5" a="1"/>
  <c r="F70" i="5" a="1"/>
  <c r="F181" i="5" a="1"/>
  <c r="H135" i="5" a="1"/>
  <c r="F50" i="5" a="1"/>
  <c r="I155" i="5" a="1"/>
  <c r="I48" i="5" a="1"/>
  <c r="I53" i="5" a="1"/>
  <c r="H21" i="5" a="1"/>
  <c r="G84" i="5" a="1"/>
  <c r="F72" i="5" a="1"/>
  <c r="G100" i="5" a="1"/>
  <c r="F117" i="5" a="1"/>
  <c r="F78" i="5" a="1"/>
  <c r="F188" i="5" a="1"/>
  <c r="H175" i="5" a="1"/>
  <c r="F173" i="5" a="1"/>
  <c r="L162" i="5" a="1"/>
  <c r="M17" i="20" a="1"/>
  <c r="M42" i="20" a="1"/>
  <c r="R34" i="20" a="1"/>
  <c r="I41" i="16" a="1"/>
  <c r="Q12" i="21" a="1"/>
  <c r="F50" i="16" a="1"/>
  <c r="Q26" i="20" a="1"/>
  <c r="Q17" i="20" a="1"/>
  <c r="Q41" i="20" a="1"/>
  <c r="S27" i="21" a="1"/>
  <c r="I46" i="16" a="1"/>
  <c r="Q45" i="20" a="1"/>
  <c r="I32" i="21" a="1"/>
  <c r="M37" i="20" a="1"/>
  <c r="Q14" i="20" a="1"/>
  <c r="Q39" i="21" a="1"/>
  <c r="Q24" i="20" a="1"/>
  <c r="M14" i="20" a="1"/>
  <c r="F11" i="21" a="1"/>
  <c r="I18" i="21" a="1"/>
  <c r="M39" i="21" a="1"/>
  <c r="G12" i="21" a="1"/>
  <c r="N34" i="20" a="1"/>
  <c r="L36" i="21" a="1"/>
  <c r="L37" i="21" a="1"/>
  <c r="F17" i="21" a="1"/>
  <c r="Q30" i="16" a="1"/>
  <c r="L24" i="21" a="1"/>
  <c r="R20" i="20" a="1"/>
  <c r="I42" i="20" a="1"/>
  <c r="P39" i="21" a="1"/>
  <c r="H35" i="20" a="1"/>
  <c r="Q33" i="20" a="1"/>
  <c r="J14" i="20" a="1"/>
  <c r="G50" i="20" a="1"/>
  <c r="N16" i="20" a="1"/>
  <c r="M71" i="16" a="1"/>
  <c r="J16" i="20" a="1"/>
  <c r="M35" i="20" a="1"/>
  <c r="Q31" i="21" a="1"/>
  <c r="Q46" i="20" a="1"/>
  <c r="H9" i="21" a="1"/>
  <c r="S42" i="21" a="1"/>
  <c r="I68" i="16" a="1"/>
  <c r="H44" i="20" a="1"/>
  <c r="F37" i="21" a="1"/>
  <c r="G35" i="16" a="1"/>
  <c r="P11" i="21" a="1"/>
  <c r="H29" i="21" a="1"/>
  <c r="N29" i="20" a="1"/>
  <c r="G69" i="16" a="1"/>
  <c r="U34" i="20" a="1"/>
  <c r="T16" i="21" a="1"/>
  <c r="S33" i="21" a="1"/>
  <c r="L49" i="16" a="1"/>
  <c r="G11" i="21" a="1"/>
  <c r="R49" i="20" a="1"/>
  <c r="P10" i="21" a="1"/>
  <c r="I22" i="20" a="1"/>
  <c r="N49" i="20" a="1"/>
  <c r="R18" i="20" a="1"/>
  <c r="G13" i="20" a="1"/>
  <c r="J18" i="20" a="1"/>
  <c r="G37" i="21" a="1"/>
  <c r="N8" i="20" a="1"/>
  <c r="G45" i="16" a="1"/>
  <c r="J10" i="20" a="1"/>
  <c r="G46" i="20" a="1"/>
  <c r="T18" i="21" a="1"/>
  <c r="N48" i="20" a="1"/>
  <c r="Q23" i="20" a="1"/>
  <c r="M29" i="21" a="1"/>
  <c r="Q56" i="16" a="1"/>
  <c r="P29" i="21" a="1"/>
  <c r="H19" i="21" a="1"/>
  <c r="P46" i="16" a="1"/>
  <c r="S16" i="21" a="1"/>
  <c r="L41" i="21" a="1"/>
  <c r="I139" i="5" a="1"/>
  <c r="I40" i="5" a="1"/>
  <c r="I177" i="5" a="1"/>
  <c r="H13" i="5" a="1"/>
  <c r="G76" i="5" a="1"/>
  <c r="F64" i="5" a="1"/>
  <c r="G83" i="5" a="1"/>
  <c r="G189" i="5" a="1"/>
  <c r="F62" i="5" a="1"/>
  <c r="F134" i="5" a="1"/>
  <c r="H95" i="5" a="1"/>
  <c r="F165" i="5" a="1"/>
  <c r="I168" i="5" a="1"/>
  <c r="I76" i="5" a="1"/>
  <c r="H14" i="5" a="1"/>
  <c r="H49" i="5" a="1"/>
  <c r="H12" i="5" a="1"/>
  <c r="F100" i="5" a="1"/>
  <c r="F3" i="5" a="1"/>
  <c r="G108" i="5" a="1"/>
  <c r="F135" i="5" a="1"/>
  <c r="G69" i="5" a="1"/>
  <c r="F126" i="5" a="1"/>
  <c r="G8" i="16" a="1"/>
  <c r="I176" i="5" a="1"/>
  <c r="I80" i="5" a="1"/>
  <c r="H18" i="5" a="1"/>
  <c r="H53" i="5" a="1"/>
  <c r="H20" i="5" a="1"/>
  <c r="G34" i="5" a="1"/>
  <c r="F7" i="5" a="1"/>
  <c r="G119" i="5" a="1"/>
  <c r="F139" i="5" a="1"/>
  <c r="G115" i="5" a="1"/>
  <c r="F189" i="5" a="1"/>
  <c r="L18" i="21" a="1"/>
  <c r="L96" i="5" a="1"/>
  <c r="I53" i="16" a="1"/>
  <c r="H17" i="20" a="1"/>
  <c r="J26" i="20" a="1"/>
  <c r="F14" i="16" a="1"/>
  <c r="Q71" i="16" a="1"/>
  <c r="M48" i="16" a="1"/>
  <c r="T46" i="20" a="1"/>
  <c r="T39" i="21" a="1"/>
  <c r="P27" i="21" a="1"/>
  <c r="H49" i="16" a="1"/>
  <c r="L42" i="16" a="1"/>
  <c r="N37" i="20" a="1"/>
  <c r="L39" i="16" a="1"/>
  <c r="G21" i="16" a="1"/>
  <c r="G21" i="20" a="1"/>
  <c r="Q13" i="21" a="1"/>
  <c r="J8" i="20" a="1"/>
  <c r="H8" i="20" a="1"/>
  <c r="Q22" i="20" a="1"/>
  <c r="G14" i="21" a="1"/>
  <c r="U32" i="20" a="1"/>
  <c r="Q43" i="16" a="1"/>
  <c r="Q11" i="21" a="1"/>
  <c r="F70" i="16" a="1"/>
  <c r="M23" i="21" a="1"/>
  <c r="J33" i="20" a="1"/>
  <c r="F64" i="16" a="1"/>
  <c r="I28" i="20" a="1"/>
  <c r="N9" i="20" a="1"/>
  <c r="L13" i="21" a="1"/>
  <c r="H36" i="21" a="1"/>
  <c r="H20" i="21" a="1"/>
  <c r="T11" i="20" a="1"/>
  <c r="P74" i="16" a="1"/>
  <c r="M35" i="21" a="1"/>
  <c r="L18" i="16" a="1"/>
  <c r="M10" i="20" a="1"/>
  <c r="G43" i="20" a="1"/>
  <c r="L56" i="16" a="1"/>
  <c r="N44" i="20" a="1"/>
  <c r="P59" i="16" a="1"/>
  <c r="T27" i="21" a="1"/>
  <c r="Q33" i="16" a="1"/>
  <c r="I15" i="21" a="1"/>
  <c r="Q47" i="20" a="1"/>
  <c r="R35" i="20" a="1"/>
  <c r="L27" i="16" a="1"/>
  <c r="P56" i="16" a="1"/>
  <c r="R8" i="20" a="1"/>
  <c r="I38" i="16" a="1"/>
  <c r="S13" i="21" a="1"/>
  <c r="G29" i="16" a="1"/>
  <c r="F28" i="21" a="1"/>
  <c r="Q19" i="20" a="1"/>
  <c r="H32" i="16" a="1"/>
  <c r="Q12" i="20" a="1"/>
  <c r="T18" i="20" a="1"/>
  <c r="L10" i="21" a="1"/>
  <c r="Q40" i="21" a="1"/>
  <c r="I21" i="21" a="1"/>
  <c r="S39" i="21" a="1"/>
  <c r="H35" i="16" a="1"/>
  <c r="Q32" i="21" a="1"/>
  <c r="F33" i="16" a="1"/>
  <c r="T43" i="21" a="1"/>
  <c r="Q20" i="20" a="1"/>
  <c r="L20" i="16" a="1"/>
  <c r="H39" i="20" a="1"/>
  <c r="M21" i="21" a="1"/>
  <c r="I35" i="16" a="1"/>
  <c r="H52" i="16" a="1"/>
  <c r="I17" i="21" a="1"/>
  <c r="T35" i="20" a="1"/>
  <c r="P28" i="21" a="1"/>
  <c r="G51" i="20" a="1"/>
  <c r="I156" i="5" a="1"/>
  <c r="I72" i="5" a="1"/>
  <c r="H10" i="5" a="1"/>
  <c r="H45" i="5" a="1"/>
  <c r="H3" i="5" a="1"/>
  <c r="F96" i="5" a="1"/>
  <c r="G148" i="5" a="1"/>
  <c r="G86" i="5" a="1"/>
  <c r="F124" i="5" a="1"/>
  <c r="G15" i="5" a="1"/>
  <c r="F105" i="5" a="1"/>
  <c r="I46" i="5" a="1"/>
  <c r="I11" i="5" a="1"/>
  <c r="I108" i="5" a="1"/>
  <c r="H46" i="5" a="1"/>
  <c r="H81" i="5" a="1"/>
  <c r="H76" i="5" a="1"/>
  <c r="G102" i="5" a="1"/>
  <c r="F35" i="5" a="1"/>
  <c r="F45" i="5" a="1"/>
  <c r="F167" i="5" a="1"/>
  <c r="F177" i="5" a="1"/>
  <c r="F74" i="5" a="1"/>
  <c r="I50" i="5" a="1"/>
  <c r="I15" i="5" a="1"/>
  <c r="I112" i="5" a="1"/>
  <c r="H50" i="5" a="1"/>
  <c r="H85" i="5" a="1"/>
  <c r="H84" i="5" a="1"/>
  <c r="G113" i="5" a="1"/>
  <c r="F39" i="5" a="1"/>
  <c r="F53" i="5" a="1"/>
  <c r="F171" i="5" a="1"/>
  <c r="F190" i="5" a="1"/>
  <c r="F127" i="5" a="1"/>
  <c r="I54" i="5" a="1"/>
  <c r="Q44" i="16" a="1"/>
  <c r="I63" i="16" a="1"/>
  <c r="Q29" i="21" a="1"/>
  <c r="Q48" i="20" a="1"/>
  <c r="Q12" i="16" a="1"/>
  <c r="G10" i="16" a="1"/>
  <c r="P22" i="16" a="1"/>
  <c r="M19" i="20" a="1"/>
  <c r="H27" i="20" a="1"/>
  <c r="S32" i="21" a="1"/>
  <c r="R50" i="20" a="1"/>
  <c r="N32" i="20" a="1"/>
  <c r="Q24" i="21" a="1"/>
  <c r="H9" i="20" a="1"/>
  <c r="I16" i="21" a="1"/>
  <c r="T34" i="21" a="1"/>
  <c r="Q37" i="20" a="1"/>
  <c r="H7" i="16" a="1"/>
  <c r="M12" i="20" a="1"/>
  <c r="H42" i="5" a="1"/>
  <c r="F31" i="5" a="1"/>
  <c r="F42" i="5" a="1"/>
  <c r="H78" i="5" a="1"/>
  <c r="F67" i="5" a="1"/>
  <c r="G22" i="5" a="1"/>
  <c r="H82" i="5" a="1"/>
  <c r="F71" i="5" a="1"/>
  <c r="G98" i="5" a="1"/>
  <c r="I19" i="5" a="1"/>
  <c r="I116" i="5" a="1"/>
  <c r="H54" i="5" a="1"/>
  <c r="H89" i="5" a="1"/>
  <c r="H92" i="5" a="1"/>
  <c r="G118" i="5" a="1"/>
  <c r="F43" i="5" a="1"/>
  <c r="F61" i="5" a="1"/>
  <c r="F175" i="5" a="1"/>
  <c r="H103" i="5" a="1"/>
  <c r="F145" i="5" a="1"/>
  <c r="I58" i="5" a="1"/>
  <c r="I23" i="5" a="1"/>
  <c r="I120" i="5" a="1"/>
  <c r="H58" i="5" a="1"/>
  <c r="H93" i="5" a="1"/>
  <c r="H100" i="5" a="1"/>
  <c r="G129" i="5" a="1"/>
  <c r="F47" i="5" a="1"/>
  <c r="F69" i="5" a="1"/>
  <c r="F179" i="5" a="1"/>
  <c r="H183" i="5" a="1"/>
  <c r="F161" i="5" a="1"/>
  <c r="I62" i="5" a="1"/>
  <c r="I27" i="5" a="1"/>
  <c r="I124" i="5" a="1"/>
  <c r="H62" i="5" a="1"/>
  <c r="H97" i="5" a="1"/>
  <c r="H108" i="5" a="1"/>
  <c r="G134" i="5" a="1"/>
  <c r="F51" i="5" a="1"/>
  <c r="F77" i="5" a="1"/>
  <c r="F183" i="5" a="1"/>
  <c r="G49" i="5" a="1"/>
  <c r="F169" i="5" a="1"/>
  <c r="I66" i="5" a="1"/>
  <c r="I31" i="5" a="1"/>
  <c r="I128" i="5" a="1"/>
  <c r="H66" i="5" a="1"/>
  <c r="H101" i="5" a="1"/>
  <c r="H116" i="5" a="1"/>
  <c r="G145" i="5" a="1"/>
  <c r="F55" i="5" a="1"/>
  <c r="F85" i="5" a="1"/>
  <c r="F187" i="5" a="1"/>
  <c r="G74" i="5" a="1"/>
  <c r="F184" i="5" a="1"/>
  <c r="I70" i="5" a="1"/>
  <c r="I35" i="5" a="1"/>
  <c r="I132" i="5" a="1"/>
  <c r="H70" i="5" a="1"/>
  <c r="H105" i="5" a="1"/>
  <c r="H124" i="5" a="1"/>
  <c r="G150" i="5" a="1"/>
  <c r="F59" i="5" a="1"/>
  <c r="F93" i="5" a="1"/>
  <c r="F191" i="5" a="1"/>
  <c r="G141" i="5" a="1"/>
  <c r="H55" i="5" a="1"/>
  <c r="H151" i="5" a="1"/>
  <c r="F193" i="5" a="1"/>
  <c r="M9" i="16" a="1"/>
  <c r="I60" i="16" a="1"/>
  <c r="N31" i="20" a="1"/>
  <c r="F36" i="21" a="1"/>
  <c r="F153" i="5" a="1"/>
  <c r="G162" i="5" a="1"/>
  <c r="G88" i="5" a="1"/>
  <c r="F194" i="5" a="1"/>
  <c r="I117" i="5" a="1"/>
  <c r="F133" i="5" a="1"/>
  <c r="I60" i="5" a="1"/>
  <c r="G127" i="5" a="1"/>
  <c r="G114" i="5" a="1"/>
  <c r="H37" i="5" a="1"/>
  <c r="F108" i="5" a="1"/>
  <c r="I68" i="5" a="1"/>
  <c r="G61" i="5" a="1"/>
  <c r="H54" i="16" a="1"/>
  <c r="J40" i="20" a="1"/>
  <c r="L38" i="16" a="1"/>
  <c r="R31" i="20" a="1"/>
  <c r="G175" i="5" a="1"/>
  <c r="F120" i="5" a="1"/>
  <c r="G41" i="5" a="1"/>
  <c r="M42" i="21" a="1"/>
  <c r="G47" i="5" a="1"/>
  <c r="T22" i="21" a="1"/>
  <c r="H44" i="5" a="1"/>
  <c r="G43" i="5" a="1"/>
  <c r="H69" i="5" a="1"/>
  <c r="F116" i="5" a="1"/>
  <c r="H38" i="5" a="1"/>
  <c r="F159" i="5" a="1"/>
  <c r="M53" i="16" a="1"/>
  <c r="P13" i="16" a="1"/>
  <c r="F11" i="16" a="1"/>
  <c r="L43" i="21" a="1"/>
  <c r="L39" i="21" a="1"/>
  <c r="M49" i="20" a="1"/>
  <c r="U29" i="20" a="1"/>
  <c r="I12" i="16" a="1"/>
  <c r="M32" i="20" a="1"/>
  <c r="F35" i="16" a="1"/>
  <c r="I34" i="20" a="1"/>
  <c r="U7" i="20" a="1"/>
  <c r="F15" i="21" a="1"/>
  <c r="I48" i="20" a="1"/>
  <c r="T12" i="20" a="1"/>
  <c r="Q7" i="21" a="1"/>
  <c r="P26" i="21" a="1"/>
  <c r="L15" i="21" a="1"/>
  <c r="L12" i="21" a="1"/>
  <c r="F39" i="21" a="1"/>
  <c r="M24" i="20" a="1"/>
  <c r="F13" i="21" a="1"/>
  <c r="H74" i="5" a="1"/>
  <c r="F63" i="5" a="1"/>
  <c r="H144" i="5" a="1"/>
  <c r="H110" i="5" a="1"/>
  <c r="F99" i="5" a="1"/>
  <c r="F17" i="5" a="1"/>
  <c r="H114" i="5" a="1"/>
  <c r="F103" i="5" a="1"/>
  <c r="F49" i="5" a="1"/>
  <c r="I51" i="5" a="1"/>
  <c r="I148" i="5" a="1"/>
  <c r="H86" i="5" a="1"/>
  <c r="H121" i="5" a="1"/>
  <c r="H156" i="5" a="1"/>
  <c r="G166" i="5" a="1"/>
  <c r="F75" i="5" a="1"/>
  <c r="F123" i="5" a="1"/>
  <c r="G122" i="5" a="1"/>
  <c r="H111" i="5" a="1"/>
  <c r="G159" i="5" a="1"/>
  <c r="I90" i="5" a="1"/>
  <c r="I55" i="5" a="1"/>
  <c r="I33" i="5" a="1"/>
  <c r="H90" i="5" a="1"/>
  <c r="H125" i="5" a="1"/>
  <c r="H164" i="5" a="1"/>
  <c r="G170" i="5" a="1"/>
  <c r="F79" i="5" a="1"/>
  <c r="F128" i="5" a="1"/>
  <c r="G153" i="5" a="1"/>
  <c r="G29" i="5" a="1"/>
  <c r="G191" i="5" a="1"/>
  <c r="I94" i="5" a="1"/>
  <c r="I59" i="5" a="1"/>
  <c r="I49" i="5" a="1"/>
  <c r="H94" i="5" a="1"/>
  <c r="H129" i="5" a="1"/>
  <c r="H172" i="5" a="1"/>
  <c r="G174" i="5" a="1"/>
  <c r="F83" i="5" a="1"/>
  <c r="F138" i="5" a="1"/>
  <c r="G161" i="5" a="1"/>
  <c r="G54" i="5" a="1"/>
  <c r="F129" i="5" a="1"/>
  <c r="I98" i="5" a="1"/>
  <c r="I63" i="5" a="1"/>
  <c r="I65" i="5" a="1"/>
  <c r="H98" i="5" a="1"/>
  <c r="H133" i="5" a="1"/>
  <c r="H180" i="5" a="1"/>
  <c r="G178" i="5" a="1"/>
  <c r="F87" i="5" a="1"/>
  <c r="F142" i="5" a="1"/>
  <c r="G177" i="5" a="1"/>
  <c r="G124" i="5" a="1"/>
  <c r="H63" i="5" a="1"/>
  <c r="I102" i="5" a="1"/>
  <c r="I71" i="5" a="1"/>
  <c r="I81" i="5" a="1"/>
  <c r="H102" i="5" a="1"/>
  <c r="H137" i="5" a="1"/>
  <c r="H188" i="5" a="1"/>
  <c r="G182" i="5" a="1"/>
  <c r="F91" i="5" a="1"/>
  <c r="F146" i="5" a="1"/>
  <c r="G185" i="5" a="1"/>
  <c r="F33" i="5" a="1"/>
  <c r="F18" i="5" a="1"/>
  <c r="J22" i="20" a="1"/>
  <c r="G20" i="20" a="1"/>
  <c r="M30" i="21" a="1"/>
  <c r="R30" i="20" a="1"/>
  <c r="G97" i="5" a="1"/>
  <c r="I144" i="5" a="1"/>
  <c r="H25" i="5" a="1"/>
  <c r="F86" i="5" a="1"/>
  <c r="I56" i="5" a="1"/>
  <c r="G116" i="5" a="1"/>
  <c r="F34" i="5" a="1"/>
  <c r="H19" i="5" a="1"/>
  <c r="G187" i="5" a="1"/>
  <c r="I29" i="5" a="1"/>
  <c r="H39" i="5" a="1"/>
  <c r="H41" i="5" a="1"/>
  <c r="F119" i="5" a="1"/>
  <c r="S10" i="21" a="1"/>
  <c r="M13" i="20" a="1"/>
  <c r="G154" i="5" a="1"/>
  <c r="G194" i="5" a="1"/>
  <c r="H28" i="5" a="1"/>
  <c r="H96" i="5" a="1"/>
  <c r="H61" i="5" a="1"/>
  <c r="F58" i="5" a="1"/>
  <c r="H65" i="5" a="1"/>
  <c r="F90" i="5" a="1"/>
  <c r="H52" i="5" a="1"/>
  <c r="G136" i="5" a="1"/>
  <c r="H60" i="5" a="1"/>
  <c r="F10" i="5" a="1"/>
  <c r="M65" i="16" a="1"/>
  <c r="J39" i="20" a="1"/>
  <c r="M8" i="16" a="1"/>
  <c r="F22" i="21" a="1"/>
  <c r="L19" i="21" a="1"/>
  <c r="T37" i="20" a="1"/>
  <c r="Q14" i="21" a="1"/>
  <c r="Q30" i="20" a="1"/>
  <c r="T14" i="21" a="1"/>
  <c r="Q38" i="21" a="1"/>
  <c r="J38" i="20" a="1"/>
  <c r="L26" i="16" a="1"/>
  <c r="F7" i="21" a="1"/>
  <c r="H34" i="16" a="1"/>
  <c r="P14" i="16" a="1"/>
  <c r="S25" i="21" a="1"/>
  <c r="H9" i="16" a="1"/>
  <c r="I11" i="20" a="1"/>
  <c r="P24" i="16" a="1"/>
  <c r="I42" i="5" a="1"/>
  <c r="H77" i="5" a="1"/>
  <c r="F37" i="5" a="1"/>
  <c r="I78" i="5" a="1"/>
  <c r="H113" i="5" a="1"/>
  <c r="F107" i="5" a="1"/>
  <c r="I82" i="5" a="1"/>
  <c r="H117" i="5" a="1"/>
  <c r="F112" i="5" a="1"/>
  <c r="I86" i="5" a="1"/>
  <c r="I87" i="5" a="1"/>
  <c r="I69" i="5" a="1"/>
  <c r="H118" i="5" a="1"/>
  <c r="H153" i="5" a="1"/>
  <c r="G27" i="5" a="1"/>
  <c r="G31" i="5" a="1"/>
  <c r="H24" i="5" a="1"/>
  <c r="F162" i="5" a="1"/>
  <c r="H43" i="5" a="1"/>
  <c r="F140" i="5" a="1"/>
  <c r="F97" i="5" a="1"/>
  <c r="I122" i="5" a="1"/>
  <c r="I95" i="5" a="1"/>
  <c r="I101" i="5" a="1"/>
  <c r="H122" i="5" a="1"/>
  <c r="H157" i="5" a="1"/>
  <c r="G46" i="5" a="1"/>
  <c r="G50" i="5" a="1"/>
  <c r="H7" i="5" a="1"/>
  <c r="F166" i="5" a="1"/>
  <c r="H59" i="5" a="1"/>
  <c r="F156" i="5" a="1"/>
  <c r="F131" i="5" a="1"/>
  <c r="I126" i="5" a="1"/>
  <c r="I111" i="5" a="1"/>
  <c r="I133" i="5" a="1"/>
  <c r="H126" i="5" a="1"/>
  <c r="H161" i="5" a="1"/>
  <c r="G53" i="5" a="1"/>
  <c r="G57" i="5" a="1"/>
  <c r="H47" i="5" a="1"/>
  <c r="F170" i="5" a="1"/>
  <c r="H75" i="5" a="1"/>
  <c r="F172" i="5" a="1"/>
  <c r="F148" i="5" a="1"/>
  <c r="I130" i="5" a="1"/>
  <c r="I123" i="5" a="1"/>
  <c r="I161" i="5" a="1"/>
  <c r="H130" i="5" a="1"/>
  <c r="H165" i="5" a="1"/>
  <c r="G59" i="5" a="1"/>
  <c r="G63" i="5" a="1"/>
  <c r="H8" i="5" a="1"/>
  <c r="F174" i="5" a="1"/>
  <c r="H91" i="5" a="1"/>
  <c r="F192" i="5" a="1"/>
  <c r="F164" i="5" a="1"/>
  <c r="I134" i="5" a="1"/>
  <c r="I135" i="5" a="1"/>
  <c r="I165" i="5" a="1"/>
  <c r="H134" i="5" a="1"/>
  <c r="H169" i="5" a="1"/>
  <c r="G78" i="5" a="1"/>
  <c r="G82" i="5" a="1"/>
  <c r="H31" i="5" a="1"/>
  <c r="H40" i="5" a="1"/>
  <c r="H107" i="5" a="1"/>
  <c r="H112" i="5" a="1"/>
  <c r="F185" i="5" a="1"/>
  <c r="F121" i="5" a="1"/>
  <c r="P37" i="21" a="1"/>
  <c r="T10" i="20" a="1"/>
  <c r="F48" i="16" a="1"/>
  <c r="I140" i="5" a="1"/>
  <c r="I159" i="5" a="1"/>
  <c r="F76" i="5" a="1"/>
  <c r="G14" i="5" a="1"/>
  <c r="H29" i="5" a="1"/>
  <c r="F94" i="5" a="1"/>
  <c r="I149" i="5" a="1"/>
  <c r="H15" i="5" a="1"/>
  <c r="I179" i="5" a="1"/>
  <c r="G132" i="5" a="1"/>
  <c r="F180" i="5" a="1"/>
  <c r="F92" i="5" a="1"/>
  <c r="N20" i="20" a="1"/>
  <c r="S7" i="21" a="1"/>
  <c r="S43" i="21" a="1"/>
  <c r="I145" i="5" a="1"/>
  <c r="I84" i="5" a="1"/>
  <c r="G140" i="5" a="1"/>
  <c r="I88" i="5" a="1"/>
  <c r="F5" i="5" a="1"/>
  <c r="I92" i="5" a="1"/>
  <c r="F13" i="5" a="1"/>
  <c r="I96" i="5" a="1"/>
  <c r="F21" i="5" a="1"/>
  <c r="I100" i="5" a="1"/>
  <c r="F29" i="5" a="1"/>
  <c r="L50" i="16" a="1"/>
  <c r="M41" i="16" a="1"/>
  <c r="J51" i="20" a="1"/>
  <c r="U41" i="20" a="1"/>
  <c r="G36" i="21" a="1"/>
  <c r="P36" i="21" a="1"/>
  <c r="U8" i="20" a="1"/>
  <c r="G9" i="21" a="1"/>
  <c r="M18" i="21" a="1"/>
  <c r="G30" i="21" a="1"/>
  <c r="S29" i="21" a="1"/>
  <c r="H27" i="21" a="1"/>
  <c r="U38" i="20" a="1"/>
  <c r="S15" i="21" a="1"/>
  <c r="I57" i="16" a="1"/>
  <c r="R41" i="20" a="1"/>
  <c r="M33" i="16" a="1"/>
  <c r="U20" i="20" a="1"/>
  <c r="M49" i="16" a="1"/>
  <c r="H23" i="21" a="1"/>
  <c r="F19" i="16" a="1"/>
  <c r="I74" i="5" a="1"/>
  <c r="H109" i="5" a="1"/>
  <c r="F101" i="5" a="1"/>
  <c r="I110" i="5" a="1"/>
  <c r="H145" i="5" a="1"/>
  <c r="F154" i="5" a="1"/>
  <c r="I114" i="5" a="1"/>
  <c r="H149" i="5" a="1"/>
  <c r="F158" i="5" a="1"/>
  <c r="I118" i="5" a="1"/>
  <c r="I171" i="5" a="1"/>
  <c r="I73" i="5" a="1"/>
  <c r="H150" i="5" a="1"/>
  <c r="H185" i="5" a="1"/>
  <c r="G107" i="5" a="1"/>
  <c r="G110" i="5" a="1"/>
  <c r="H51" i="5" a="1"/>
  <c r="H104" i="5" a="1"/>
  <c r="H171" i="5" a="1"/>
  <c r="H87" i="5" a="1"/>
  <c r="G81" i="5" a="1"/>
  <c r="I154" i="5" a="1"/>
  <c r="I183" i="5" a="1"/>
  <c r="I89" i="5" a="1"/>
  <c r="H154" i="5" a="1"/>
  <c r="H189" i="5" a="1"/>
  <c r="G112" i="5" a="1"/>
  <c r="G121" i="5" a="1"/>
  <c r="H67" i="5" a="1"/>
  <c r="H120" i="5" a="1"/>
  <c r="G10" i="5" a="1"/>
  <c r="H128" i="5" a="1"/>
  <c r="G146" i="5" a="1"/>
  <c r="I158" i="5" a="1"/>
  <c r="I191" i="5" a="1"/>
  <c r="I105" i="5" a="1"/>
  <c r="H158" i="5" a="1"/>
  <c r="H193" i="5" a="1"/>
  <c r="G123" i="5" a="1"/>
  <c r="G126" i="5" a="1"/>
  <c r="H83" i="5" a="1"/>
  <c r="H136" i="5" a="1"/>
  <c r="G26" i="5" a="1"/>
  <c r="G67" i="5" a="1"/>
  <c r="G179" i="5" a="1"/>
  <c r="I162" i="5" a="1"/>
  <c r="I160" i="5" a="1"/>
  <c r="I121" i="5" a="1"/>
  <c r="H162" i="5" a="1"/>
  <c r="G4" i="5" a="1"/>
  <c r="G128" i="5" a="1"/>
  <c r="G137" i="5" a="1"/>
  <c r="H99" i="5" a="1"/>
  <c r="H152" i="5" a="1"/>
  <c r="G39" i="5" a="1"/>
  <c r="G92" i="5" a="1"/>
  <c r="F110" i="5" a="1"/>
  <c r="I166" i="5" a="1"/>
  <c r="I172" i="5" a="1"/>
  <c r="I137" i="5" a="1"/>
  <c r="H166" i="5" a="1"/>
  <c r="G8" i="5" a="1"/>
  <c r="G139" i="5" a="1"/>
  <c r="G142" i="5" a="1"/>
  <c r="H115" i="5" a="1"/>
  <c r="H168" i="5" a="1"/>
  <c r="G101" i="5" a="1"/>
  <c r="G135" i="5" a="1"/>
  <c r="F178" i="5" a="1"/>
  <c r="I175" i="5" a="1"/>
  <c r="H27" i="5" a="1"/>
  <c r="H6" i="5" a="1"/>
  <c r="H143" i="5" a="1"/>
  <c r="G14" i="20" a="1"/>
  <c r="H30" i="21" a="1"/>
  <c r="M23" i="16" a="1"/>
  <c r="J28" i="20" a="1"/>
  <c r="G190" i="5" a="1"/>
  <c r="I184" i="5" a="1"/>
  <c r="F11" i="5" a="1"/>
  <c r="I192" i="5" a="1"/>
  <c r="F15" i="5" a="1"/>
  <c r="I13" i="5" a="1"/>
  <c r="F19" i="5" a="1"/>
  <c r="I17" i="5" a="1"/>
  <c r="G73" i="5" a="1"/>
  <c r="I38" i="5" a="1"/>
  <c r="G79" i="5" a="1"/>
  <c r="L54" i="5" a="1"/>
  <c r="F60" i="16" a="1"/>
  <c r="I59" i="16" a="1"/>
  <c r="I13" i="16" a="1"/>
  <c r="M43" i="21" a="1"/>
  <c r="F24" i="16" a="1"/>
  <c r="P16" i="16" a="1"/>
  <c r="G35" i="21" a="1"/>
  <c r="G18" i="20" a="1"/>
  <c r="L34" i="16" a="1"/>
  <c r="R14" i="20" a="1"/>
  <c r="P37" i="16" a="1"/>
  <c r="T30" i="21" a="1"/>
  <c r="R26" i="20" a="1"/>
  <c r="G32" i="21" a="1"/>
  <c r="J17" i="20" a="1"/>
  <c r="I22" i="5" a="1"/>
  <c r="H28" i="21" a="1"/>
  <c r="G38" i="16" a="1"/>
  <c r="Q15" i="21" a="1"/>
  <c r="I7" i="5" a="1"/>
  <c r="H68" i="5" a="1"/>
  <c r="F163" i="5" a="1"/>
  <c r="I43" i="5" a="1"/>
  <c r="H140" i="5" a="1"/>
  <c r="G65" i="5" a="1"/>
  <c r="I47" i="5" a="1"/>
  <c r="H148" i="5" a="1"/>
  <c r="G90" i="5" a="1"/>
  <c r="I182" i="5" a="1"/>
  <c r="I25" i="5" a="1"/>
  <c r="I185" i="5" a="1"/>
  <c r="H182" i="5" a="1"/>
  <c r="G24" i="5" a="1"/>
  <c r="F12" i="5" a="1"/>
  <c r="G164" i="5" a="1"/>
  <c r="H179" i="5" a="1"/>
  <c r="G37" i="5" a="1"/>
  <c r="F114" i="5" a="1"/>
  <c r="F57" i="5" a="1"/>
  <c r="F149" i="5" a="1"/>
  <c r="I186" i="5" a="1"/>
  <c r="I164" i="5" a="1"/>
  <c r="I45" i="5" a="1"/>
  <c r="H186" i="5" a="1"/>
  <c r="G28" i="5" a="1"/>
  <c r="F16" i="5" a="1"/>
  <c r="G168" i="5" a="1"/>
  <c r="G18" i="5" a="1"/>
  <c r="G62" i="5" a="1"/>
  <c r="F130" i="5" a="1"/>
  <c r="F73" i="5" a="1"/>
  <c r="H160" i="5" a="1"/>
  <c r="I190" i="5" a="1"/>
  <c r="I9" i="5" a="1"/>
  <c r="I61" i="5" a="1"/>
  <c r="H190" i="5" a="1"/>
  <c r="G32" i="5" a="1"/>
  <c r="F20" i="5" a="1"/>
  <c r="G172" i="5" a="1"/>
  <c r="G33" i="5" a="1"/>
  <c r="G75" i="5" a="1"/>
  <c r="H80" i="5" a="1"/>
  <c r="F89" i="5" a="1"/>
  <c r="F98" i="5" a="1"/>
  <c r="I194" i="5" a="1"/>
  <c r="I21" i="5" a="1"/>
  <c r="I77" i="5" a="1"/>
  <c r="H194" i="5" a="1"/>
  <c r="G36" i="5" a="1"/>
  <c r="F24" i="5" a="1"/>
  <c r="G176" i="5" a="1"/>
  <c r="G58" i="5" a="1"/>
  <c r="G99" i="5" a="1"/>
  <c r="H127" i="5" a="1"/>
  <c r="F104" i="5" a="1"/>
  <c r="F186" i="5" a="1"/>
  <c r="I67" i="5" a="1"/>
  <c r="I4" i="5" a="1"/>
  <c r="I93" i="5" a="1"/>
  <c r="G5" i="5" a="1"/>
  <c r="G40" i="5" a="1"/>
  <c r="F28" i="5" a="1"/>
  <c r="G180" i="5" a="1"/>
  <c r="G71" i="5" a="1"/>
  <c r="G120" i="5" a="1"/>
  <c r="H167" i="5" a="1"/>
  <c r="F115" i="5" a="1"/>
  <c r="R25" i="20" a="1"/>
  <c r="I25" i="21" a="1"/>
  <c r="F31" i="21" a="1"/>
  <c r="F45" i="16" a="1"/>
  <c r="I104" i="5" a="1"/>
  <c r="F118" i="5" a="1"/>
  <c r="I85" i="5" a="1"/>
  <c r="G111" i="5" a="1"/>
  <c r="H79" i="5" a="1"/>
  <c r="H11" i="5" a="1"/>
  <c r="G42" i="5" a="1"/>
  <c r="H33" i="5" a="1"/>
  <c r="F102" i="5" a="1"/>
  <c r="I64" i="5" a="1"/>
  <c r="G35" i="5" a="1"/>
  <c r="I187" i="5" a="1"/>
  <c r="G143" i="5" a="1"/>
  <c r="G47" i="20" a="1"/>
  <c r="M14" i="21" a="1"/>
  <c r="I61" i="16" a="1"/>
  <c r="S9" i="21" a="1"/>
  <c r="F81" i="5" a="1"/>
  <c r="H22" i="5" a="1"/>
  <c r="F143" i="5" a="1"/>
  <c r="H26" i="5" a="1"/>
  <c r="F147" i="5" a="1"/>
  <c r="H30" i="5" a="1"/>
  <c r="F151" i="5" a="1"/>
  <c r="H34" i="5" a="1"/>
  <c r="F155" i="5" a="1"/>
  <c r="H73" i="5" a="1"/>
  <c r="F137" i="5" a="1"/>
  <c r="L86" i="5" a="1"/>
  <c r="F74" i="16" a="1"/>
  <c r="L72" i="16" a="1"/>
  <c r="G9" i="16" a="1"/>
  <c r="J13" i="20" a="1"/>
  <c r="T29" i="21" a="1"/>
  <c r="I69" i="16" a="1"/>
  <c r="G60" i="16" a="1"/>
  <c r="P25" i="16" a="1"/>
  <c r="M26" i="16" a="1"/>
  <c r="I35" i="20" a="1"/>
  <c r="L9" i="16" a="1"/>
  <c r="M31" i="21" a="1"/>
  <c r="F23" i="16" a="1"/>
  <c r="F25" i="21" a="1"/>
  <c r="J49" i="20" a="1"/>
  <c r="I7" i="21" a="1"/>
  <c r="H31" i="20" a="1"/>
  <c r="T26" i="21" a="1"/>
  <c r="I33" i="16" a="1"/>
  <c r="M17" i="21" a="1"/>
  <c r="I39" i="5" a="1"/>
  <c r="H132" i="5" a="1"/>
  <c r="H187" i="5" a="1"/>
  <c r="I79" i="5" a="1"/>
  <c r="G11" i="5" a="1"/>
  <c r="F125" i="5" a="1"/>
  <c r="I83" i="5" a="1"/>
  <c r="G19" i="5" a="1"/>
  <c r="H23" i="5" a="1"/>
  <c r="I107" i="5" a="1"/>
  <c r="I20" i="5" a="1"/>
  <c r="I157" i="5" a="1"/>
  <c r="G21" i="5" a="1"/>
  <c r="G56" i="5" a="1"/>
  <c r="F44" i="5" a="1"/>
  <c r="G38" i="5" a="1"/>
  <c r="G149" i="5" a="1"/>
  <c r="F22" i="5" a="1"/>
  <c r="G130" i="5" a="1"/>
  <c r="F160" i="5" a="1"/>
  <c r="H192" i="5" a="1"/>
  <c r="I115" i="5" a="1"/>
  <c r="I24" i="5" a="1"/>
  <c r="I173" i="5" a="1"/>
  <c r="G25" i="5" a="1"/>
  <c r="G60" i="5" a="1"/>
  <c r="F48" i="5" a="1"/>
  <c r="G45" i="5" a="1"/>
  <c r="G157" i="5" a="1"/>
  <c r="F30" i="5" a="1"/>
  <c r="G151" i="5" a="1"/>
  <c r="F168" i="5" a="1"/>
  <c r="F111" i="5" a="1"/>
  <c r="I119" i="5" a="1"/>
  <c r="I28" i="5" a="1"/>
  <c r="I189" i="5" a="1"/>
  <c r="H4" i="5" a="1"/>
  <c r="G64" i="5" a="1"/>
  <c r="F52" i="5" a="1"/>
  <c r="G51" i="5" a="1"/>
  <c r="G165" i="5" a="1"/>
  <c r="F38" i="5" a="1"/>
  <c r="G167" i="5" a="1"/>
  <c r="F176" i="5" a="1"/>
  <c r="F157" i="5" a="1"/>
  <c r="I127" i="5" a="1"/>
  <c r="I32" i="5" a="1"/>
  <c r="I97" i="5" a="1"/>
  <c r="H5" i="5" a="1"/>
  <c r="G68" i="5" a="1"/>
  <c r="F56" i="5" a="1"/>
  <c r="G70" i="5" a="1"/>
  <c r="G173" i="5" a="1"/>
  <c r="F46" i="5" a="1"/>
  <c r="G183" i="5" a="1"/>
  <c r="F182" i="5" a="1"/>
  <c r="G30" i="5" a="1"/>
  <c r="I131" i="5" a="1"/>
  <c r="I36" i="5" a="1"/>
  <c r="I129" i="5" a="1"/>
  <c r="H9" i="5" a="1"/>
  <c r="G72" i="5" a="1"/>
  <c r="F60" i="5" a="1"/>
  <c r="G77" i="5" a="1"/>
  <c r="G181" i="5" a="1"/>
  <c r="F54" i="5" a="1"/>
  <c r="F113" i="5" a="1"/>
  <c r="H16" i="5" a="1"/>
  <c r="F59" i="16" a="1"/>
  <c r="Q70" i="16" a="1"/>
  <c r="I14" i="5" a="1"/>
  <c r="I22" i="16" a="1"/>
  <c r="J45" i="20" a="1"/>
  <c r="G158" i="5" a="1"/>
  <c r="I52" i="5" a="1"/>
  <c r="F122" i="5" a="1"/>
  <c r="I167" i="5" a="1"/>
  <c r="F80" i="5" a="1"/>
  <c r="G93" i="5" a="1"/>
  <c r="F84" i="5" a="1"/>
  <c r="F132" i="5" a="1"/>
  <c r="F88" i="5" a="1"/>
  <c r="G155" i="5" a="1"/>
  <c r="H35" i="5" a="1"/>
  <c r="G171" i="5" a="1"/>
  <c r="G7" i="20" a="1"/>
  <c r="T13" i="20" a="1"/>
  <c r="M24" i="16" a="1"/>
  <c r="I136" i="5" a="1"/>
  <c r="I37" i="5" a="1"/>
  <c r="H57" i="5" a="1"/>
  <c r="F26" i="5" a="1"/>
  <c r="H36" i="5" a="1"/>
  <c r="H176" i="5" a="1"/>
  <c r="G66" i="5" a="1"/>
  <c r="I26" i="5" a="1"/>
  <c r="F23" i="5" a="1"/>
  <c r="I3" i="5" a="1"/>
  <c r="F27" i="5" a="1"/>
  <c r="X11" i="21" l="1"/>
  <c r="X14" i="21"/>
  <c r="X21" i="21"/>
  <c r="X29" i="21"/>
  <c r="X43" i="21"/>
  <c r="X20" i="21"/>
  <c r="X24" i="21"/>
  <c r="X37" i="21"/>
  <c r="X23" i="21"/>
  <c r="X13" i="21"/>
  <c r="X30" i="21"/>
  <c r="X15" i="21"/>
  <c r="X32" i="21"/>
  <c r="X26" i="21"/>
  <c r="X27" i="21"/>
  <c r="X40" i="21"/>
  <c r="X18" i="21"/>
  <c r="X39" i="21"/>
  <c r="X7" i="21"/>
  <c r="X22" i="21"/>
  <c r="X19" i="21"/>
  <c r="X17" i="21"/>
  <c r="X25" i="21"/>
  <c r="X8" i="21"/>
  <c r="X10" i="21"/>
  <c r="X31" i="21"/>
  <c r="X41" i="21"/>
  <c r="X28" i="21"/>
  <c r="X38" i="21"/>
  <c r="X42" i="21"/>
  <c r="X35" i="21"/>
  <c r="X36" i="21"/>
  <c r="X33" i="21"/>
  <c r="X34" i="21"/>
  <c r="X9" i="21"/>
  <c r="X16" i="21"/>
  <c r="AC38" i="21"/>
  <c r="AC16" i="21"/>
  <c r="AC15" i="21"/>
  <c r="AC37" i="21"/>
  <c r="AC12" i="21"/>
  <c r="AC30" i="21"/>
  <c r="AC9" i="21"/>
  <c r="AC11" i="21"/>
  <c r="AC25" i="21"/>
  <c r="AC7" i="21"/>
  <c r="AC19" i="21"/>
  <c r="AC34" i="21"/>
  <c r="AC20" i="21"/>
  <c r="AC24" i="21"/>
  <c r="AC23" i="21"/>
  <c r="AC21" i="21"/>
  <c r="AC32" i="21"/>
  <c r="AC8" i="21"/>
  <c r="AC27" i="21"/>
  <c r="AC43" i="21"/>
  <c r="AC42" i="21"/>
  <c r="AC18" i="21"/>
  <c r="AC17" i="21"/>
  <c r="AC40" i="21"/>
  <c r="AC36" i="21"/>
  <c r="AC33" i="21"/>
  <c r="AC13" i="21"/>
  <c r="AC10" i="21"/>
  <c r="AC31" i="21"/>
  <c r="AC41" i="21"/>
  <c r="AC28" i="21"/>
  <c r="AC39" i="21"/>
  <c r="AC29" i="21"/>
  <c r="AC26" i="21"/>
  <c r="AC14" i="21"/>
  <c r="AC22" i="21"/>
  <c r="AC35" i="21"/>
  <c r="Y13" i="20"/>
  <c r="Y29" i="20"/>
  <c r="Y41" i="20"/>
  <c r="Y18" i="20"/>
  <c r="Y25" i="20"/>
  <c r="Y34" i="20"/>
  <c r="Y51" i="20"/>
  <c r="Y24" i="20"/>
  <c r="Y28" i="20"/>
  <c r="Y47" i="20"/>
  <c r="Y43" i="20"/>
  <c r="Y27" i="20"/>
  <c r="Y17" i="20"/>
  <c r="Y35" i="20"/>
  <c r="Y14" i="20"/>
  <c r="Y19" i="20"/>
  <c r="Y49" i="20"/>
  <c r="Y37" i="20"/>
  <c r="Y31" i="20"/>
  <c r="Y32" i="20"/>
  <c r="Y46" i="20"/>
  <c r="Y22" i="20"/>
  <c r="Y16" i="20"/>
  <c r="Y45" i="20"/>
  <c r="Y15" i="20"/>
  <c r="Y7" i="20"/>
  <c r="Y26" i="20"/>
  <c r="Y23" i="20"/>
  <c r="Y11" i="20"/>
  <c r="Y21" i="20"/>
  <c r="Y30" i="20"/>
  <c r="Y8" i="20"/>
  <c r="Y12" i="20"/>
  <c r="Y36" i="20"/>
  <c r="Y48" i="20"/>
  <c r="Y33" i="20"/>
  <c r="Y44" i="20"/>
  <c r="Y50" i="20"/>
  <c r="Y40" i="20"/>
  <c r="Y42" i="20"/>
  <c r="Y38" i="20"/>
  <c r="Y39" i="20"/>
  <c r="Y9" i="20"/>
  <c r="Y20" i="20"/>
  <c r="Y10" i="20"/>
  <c r="AD44" i="20"/>
  <c r="AD20" i="20"/>
  <c r="AD19" i="20"/>
  <c r="AD41" i="20"/>
  <c r="AD43" i="20"/>
  <c r="AD15" i="20"/>
  <c r="AD35" i="20"/>
  <c r="AD14" i="20"/>
  <c r="AD9" i="20"/>
  <c r="AD13" i="20"/>
  <c r="AD30" i="20"/>
  <c r="AD11" i="20"/>
  <c r="AD7" i="20"/>
  <c r="AD23" i="20"/>
  <c r="AD39" i="20"/>
  <c r="AD24" i="20"/>
  <c r="AD29" i="20"/>
  <c r="AD28" i="20"/>
  <c r="AD27" i="20"/>
  <c r="AD25" i="20"/>
  <c r="AD37" i="20"/>
  <c r="AD8" i="20"/>
  <c r="AD32" i="20"/>
  <c r="AD10" i="20"/>
  <c r="AD51" i="20"/>
  <c r="AD50" i="20"/>
  <c r="AD22" i="20"/>
  <c r="AD21" i="20"/>
  <c r="AD46" i="20"/>
  <c r="AD47" i="20"/>
  <c r="AD42" i="20"/>
  <c r="AD38" i="20"/>
  <c r="AD17" i="20"/>
  <c r="AD12" i="20"/>
  <c r="AD49" i="20"/>
  <c r="AD36" i="20"/>
  <c r="AD48" i="20"/>
  <c r="AD33" i="20"/>
  <c r="AD45" i="20"/>
  <c r="AD34" i="20"/>
  <c r="AD16" i="20"/>
  <c r="AD31" i="20"/>
  <c r="AD18" i="20"/>
  <c r="AD26" i="20"/>
  <c r="AD40" i="20"/>
  <c r="Z5" i="20"/>
  <c r="AE5" i="20"/>
  <c r="L119" i="5"/>
  <c r="L192" i="5"/>
  <c r="L34" i="5"/>
  <c r="L27" i="5"/>
  <c r="L43" i="5"/>
  <c r="L191" i="5"/>
  <c r="L103" i="5"/>
  <c r="L187" i="5"/>
  <c r="L87" i="5"/>
  <c r="L185" i="5"/>
  <c r="L95" i="5"/>
  <c r="L125" i="5"/>
  <c r="L93" i="5"/>
  <c r="L61" i="5"/>
  <c r="L29" i="5"/>
  <c r="L188" i="5"/>
  <c r="L156" i="5"/>
  <c r="L124" i="5"/>
  <c r="L92" i="5"/>
  <c r="L60" i="5"/>
  <c r="L28" i="5"/>
  <c r="L190" i="5"/>
  <c r="L158" i="5"/>
  <c r="L126" i="5"/>
  <c r="L94" i="5"/>
  <c r="L62" i="5"/>
  <c r="L30" i="5"/>
  <c r="L83" i="5"/>
  <c r="L33" i="5"/>
  <c r="L66" i="5"/>
  <c r="L189" i="5"/>
  <c r="L123" i="5"/>
  <c r="L183" i="5"/>
  <c r="L71" i="5"/>
  <c r="L179" i="5"/>
  <c r="L55" i="5"/>
  <c r="L177" i="5"/>
  <c r="L63" i="5"/>
  <c r="L121" i="5"/>
  <c r="L89" i="5"/>
  <c r="L57" i="5"/>
  <c r="L25" i="5"/>
  <c r="L184" i="5"/>
  <c r="L152" i="5"/>
  <c r="L120" i="5"/>
  <c r="L88" i="5"/>
  <c r="L56" i="5"/>
  <c r="L24" i="5"/>
  <c r="L186" i="5"/>
  <c r="L154" i="5"/>
  <c r="L122" i="5"/>
  <c r="L90" i="5"/>
  <c r="L58" i="5"/>
  <c r="L26" i="5"/>
  <c r="L193" i="5"/>
  <c r="L160" i="5"/>
  <c r="L130" i="5"/>
  <c r="L79" i="5"/>
  <c r="L181" i="5"/>
  <c r="L175" i="5"/>
  <c r="L47" i="5"/>
  <c r="L171" i="5"/>
  <c r="L39" i="5"/>
  <c r="L169" i="5"/>
  <c r="L51" i="5"/>
  <c r="L117" i="5"/>
  <c r="L85" i="5"/>
  <c r="L53" i="5"/>
  <c r="L21" i="5"/>
  <c r="L180" i="5"/>
  <c r="L148" i="5"/>
  <c r="L116" i="5"/>
  <c r="L84" i="5"/>
  <c r="L52" i="5"/>
  <c r="L20" i="5"/>
  <c r="L182" i="5"/>
  <c r="L150" i="5"/>
  <c r="L118" i="5"/>
  <c r="L86" i="5"/>
  <c r="L54" i="5"/>
  <c r="L22" i="5"/>
  <c r="L67" i="5"/>
  <c r="L65" i="5"/>
  <c r="L98" i="5"/>
  <c r="L157" i="5"/>
  <c r="L149" i="5"/>
  <c r="L167" i="5"/>
  <c r="L31" i="5"/>
  <c r="L163" i="5"/>
  <c r="L23" i="5"/>
  <c r="L161" i="5"/>
  <c r="L35" i="5"/>
  <c r="L113" i="5"/>
  <c r="L81" i="5"/>
  <c r="L49" i="5"/>
  <c r="L17" i="5"/>
  <c r="L176" i="5"/>
  <c r="L144" i="5"/>
  <c r="L112" i="5"/>
  <c r="L80" i="5"/>
  <c r="L48" i="5"/>
  <c r="L16" i="5"/>
  <c r="L178" i="5"/>
  <c r="L146" i="5"/>
  <c r="L114" i="5"/>
  <c r="L82" i="5"/>
  <c r="L50" i="5"/>
  <c r="L18" i="5"/>
  <c r="L165" i="5"/>
  <c r="L129" i="5"/>
  <c r="L96" i="5"/>
  <c r="L162" i="5"/>
  <c r="L91" i="5"/>
  <c r="L111" i="5"/>
  <c r="L159" i="5"/>
  <c r="L15" i="5"/>
  <c r="L155" i="5"/>
  <c r="L7" i="5"/>
  <c r="L153" i="5"/>
  <c r="L19" i="5"/>
  <c r="L109" i="5"/>
  <c r="L77" i="5"/>
  <c r="L45" i="5"/>
  <c r="L13" i="5"/>
  <c r="L172" i="5"/>
  <c r="L140" i="5"/>
  <c r="L108" i="5"/>
  <c r="L76" i="5"/>
  <c r="L44" i="5"/>
  <c r="L12" i="5"/>
  <c r="L174" i="5"/>
  <c r="L142" i="5"/>
  <c r="L110" i="5"/>
  <c r="L78" i="5"/>
  <c r="L46" i="5"/>
  <c r="L14" i="5"/>
  <c r="L135" i="5"/>
  <c r="L97" i="5"/>
  <c r="L64" i="5"/>
  <c r="L32" i="5"/>
  <c r="L173" i="5"/>
  <c r="L11" i="5"/>
  <c r="L151" i="5"/>
  <c r="L131" i="5"/>
  <c r="L147" i="5"/>
  <c r="L107" i="5"/>
  <c r="L145" i="5"/>
  <c r="L3" i="5"/>
  <c r="L105" i="5"/>
  <c r="L73" i="5"/>
  <c r="L41" i="5"/>
  <c r="L9" i="5"/>
  <c r="L168" i="5"/>
  <c r="L136" i="5"/>
  <c r="L104" i="5"/>
  <c r="L72" i="5"/>
  <c r="L40" i="5"/>
  <c r="L8" i="5"/>
  <c r="L170" i="5"/>
  <c r="L138" i="5"/>
  <c r="L106" i="5"/>
  <c r="L74" i="5"/>
  <c r="L42" i="5"/>
  <c r="L10" i="5"/>
  <c r="L59" i="5"/>
  <c r="L127" i="5"/>
  <c r="L128" i="5"/>
  <c r="L194" i="5"/>
  <c r="L141" i="5"/>
  <c r="L115" i="5"/>
  <c r="L143" i="5"/>
  <c r="L99" i="5"/>
  <c r="L139" i="5"/>
  <c r="L75" i="5"/>
  <c r="L137" i="5"/>
  <c r="L133" i="5"/>
  <c r="L101" i="5"/>
  <c r="L69" i="5"/>
  <c r="L37" i="5"/>
  <c r="L5" i="5"/>
  <c r="L164" i="5"/>
  <c r="L132" i="5"/>
  <c r="L100" i="5"/>
  <c r="L68" i="5"/>
  <c r="L36" i="5"/>
  <c r="L4" i="5"/>
  <c r="L166" i="5"/>
  <c r="L134" i="5"/>
  <c r="L102" i="5"/>
  <c r="L70" i="5"/>
  <c r="L38" i="5"/>
  <c r="L6" i="5"/>
  <c r="U38" i="15" a="1"/>
  <c r="U38" i="15" s="1"/>
  <c r="BD38" i="15" a="1"/>
  <c r="BD38" i="15" s="1"/>
  <c r="EK38" i="15" a="1"/>
  <c r="EK38" i="15" s="1"/>
  <c r="KP38" i="15" a="1"/>
  <c r="KP38" i="15" s="1"/>
  <c r="CK38" i="15" a="1"/>
  <c r="CK38" i="15" s="1"/>
  <c r="BF38" i="15" a="1"/>
  <c r="BF38" i="15" s="1"/>
  <c r="Y38" i="15" a="1"/>
  <c r="Y38" i="15" s="1"/>
  <c r="L38" i="15" a="1"/>
  <c r="L38" i="15" s="1"/>
  <c r="K38" i="15" a="1"/>
  <c r="K38" i="15" s="1"/>
  <c r="AJ38" i="15" a="1"/>
  <c r="AJ38" i="15" s="1"/>
  <c r="CE38" i="15" a="1"/>
  <c r="CE38" i="15" s="1"/>
  <c r="GG38" i="15" a="1"/>
  <c r="GG38" i="15" s="1"/>
  <c r="AK38" i="15" a="1"/>
  <c r="AK38" i="15" s="1"/>
  <c r="CY38" i="15" a="1"/>
  <c r="CY38" i="15" s="1"/>
  <c r="HA38" i="15" a="1"/>
  <c r="HA38" i="15" s="1"/>
  <c r="Q38" i="15" a="1"/>
  <c r="Q38" i="15" s="1"/>
  <c r="AQ38" i="15" a="1"/>
  <c r="AQ38" i="15" s="1"/>
  <c r="DI38" i="15" a="1"/>
  <c r="DI38" i="15" s="1"/>
  <c r="HM38" i="15" a="1"/>
  <c r="HM38" i="15" s="1"/>
  <c r="PN38" i="15" a="1"/>
  <c r="PN38" i="15" s="1"/>
  <c r="QT38" i="15" a="1"/>
  <c r="QT38" i="15" s="1"/>
  <c r="GW38" i="15" a="1"/>
  <c r="GW38" i="15" s="1"/>
  <c r="FM38" i="15" a="1"/>
  <c r="FM38" i="15" s="1"/>
  <c r="DY38" i="15" a="1"/>
  <c r="DY38" i="15" s="1"/>
  <c r="CU38" i="15" a="1"/>
  <c r="CU38" i="15" s="1"/>
  <c r="BU38" i="15" a="1"/>
  <c r="BU38" i="15" s="1"/>
  <c r="BA38" i="15" a="1"/>
  <c r="BA38" i="15" s="1"/>
  <c r="NN38" i="15" a="1"/>
  <c r="NN38" i="15" s="1"/>
  <c r="IC38" i="15" a="1"/>
  <c r="IC38" i="15" s="1"/>
  <c r="GS38" i="15" a="1"/>
  <c r="GS38" i="15" s="1"/>
  <c r="FE38" i="15" a="1"/>
  <c r="FE38" i="15" s="1"/>
  <c r="DU38" i="15" a="1"/>
  <c r="DU38" i="15" s="1"/>
  <c r="CO38" i="15" a="1"/>
  <c r="CO38" i="15" s="1"/>
  <c r="BS38" i="15" a="1"/>
  <c r="BS38" i="15" s="1"/>
  <c r="AZ38" i="15" a="1"/>
  <c r="AZ38" i="15" s="1"/>
  <c r="AN38" i="15" a="1"/>
  <c r="AN38" i="15" s="1"/>
  <c r="AF38" i="15" a="1"/>
  <c r="AF38" i="15" s="1"/>
  <c r="X38" i="15" a="1"/>
  <c r="X38" i="15" s="1"/>
  <c r="P38" i="15" a="1"/>
  <c r="P38" i="15" s="1"/>
  <c r="H38" i="15" a="1"/>
  <c r="H38" i="15" s="1"/>
  <c r="NB38" i="15" a="1"/>
  <c r="NB38" i="15" s="1"/>
  <c r="HY38" i="15" a="1"/>
  <c r="HY38" i="15" s="1"/>
  <c r="GK38" i="15" a="1"/>
  <c r="GK38" i="15" s="1"/>
  <c r="FA38" i="15" a="1"/>
  <c r="FA38" i="15" s="1"/>
  <c r="DQ38" i="15" a="1"/>
  <c r="DQ38" i="15" s="1"/>
  <c r="CM38" i="15" a="1"/>
  <c r="CM38" i="15" s="1"/>
  <c r="BO38" i="15" a="1"/>
  <c r="BO38" i="15" s="1"/>
  <c r="AY38" i="15" a="1"/>
  <c r="AY38" i="15" s="1"/>
  <c r="AM38" i="15" a="1"/>
  <c r="AM38" i="15" s="1"/>
  <c r="AE38" i="15" a="1"/>
  <c r="AE38" i="15" s="1"/>
  <c r="W38" i="15" a="1"/>
  <c r="W38" i="15" s="1"/>
  <c r="O38" i="15" a="1"/>
  <c r="O38" i="15" s="1"/>
  <c r="G38" i="15" a="1"/>
  <c r="G38" i="15" s="1"/>
  <c r="T38" i="15" a="1"/>
  <c r="T38" i="15" s="1"/>
  <c r="AG38" i="15" a="1"/>
  <c r="AG38" i="15" s="1"/>
  <c r="CA38" i="15" a="1"/>
  <c r="CA38" i="15" s="1"/>
  <c r="DK38" i="15" a="1"/>
  <c r="DK38" i="15" s="1"/>
  <c r="FU38" i="15" a="1"/>
  <c r="FU38" i="15" s="1"/>
  <c r="IG38" i="15" a="1"/>
  <c r="IG38" i="15" s="1"/>
  <c r="C48" i="15"/>
  <c r="C47" i="15"/>
  <c r="I38" i="15" a="1"/>
  <c r="I38" i="15" s="1"/>
  <c r="AI38" i="15" a="1"/>
  <c r="AI38" i="15" s="1"/>
  <c r="AT38" i="15" a="1"/>
  <c r="AT38" i="15" s="1"/>
  <c r="CC38" i="15" a="1"/>
  <c r="CC38" i="15" s="1"/>
  <c r="EG38" i="15" a="1"/>
  <c r="EG38" i="15" s="1"/>
  <c r="GC38" i="15" a="1"/>
  <c r="GC38" i="15" s="1"/>
  <c r="IO38" i="15" a="1"/>
  <c r="IO38" i="15" s="1"/>
  <c r="M38" i="15" a="1"/>
  <c r="M38" i="15" s="1"/>
  <c r="AB38" i="15" a="1"/>
  <c r="AB38" i="15" s="1"/>
  <c r="AO38" i="15" a="1"/>
  <c r="AO38" i="15" s="1"/>
  <c r="BK38" i="15" a="1"/>
  <c r="BK38" i="15" s="1"/>
  <c r="DA38" i="15" a="1"/>
  <c r="DA38" i="15" s="1"/>
  <c r="EW38" i="15" a="1"/>
  <c r="EW38" i="15" s="1"/>
  <c r="HI38" i="15" a="1"/>
  <c r="HI38" i="15" s="1"/>
  <c r="RZ38" i="15" a="1"/>
  <c r="RZ38" i="15" s="1"/>
  <c r="C44" i="15"/>
  <c r="I29" i="5"/>
  <c r="I149" i="5"/>
  <c r="I117" i="5"/>
  <c r="I85" i="5"/>
  <c r="I53" i="5"/>
  <c r="I193" i="5"/>
  <c r="I177" i="5"/>
  <c r="I129" i="5"/>
  <c r="I97" i="5"/>
  <c r="I189" i="5"/>
  <c r="I173" i="5"/>
  <c r="I157" i="5"/>
  <c r="I141" i="5"/>
  <c r="I125" i="5"/>
  <c r="I109" i="5"/>
  <c r="I93" i="5"/>
  <c r="I77" i="5"/>
  <c r="I61" i="5"/>
  <c r="I45" i="5"/>
  <c r="I185" i="5"/>
  <c r="I169" i="5"/>
  <c r="I153" i="5"/>
  <c r="I152" i="5"/>
  <c r="I137" i="5"/>
  <c r="I121" i="5"/>
  <c r="I105" i="5"/>
  <c r="I89" i="5"/>
  <c r="I73" i="5"/>
  <c r="I57" i="5"/>
  <c r="I41" i="5"/>
  <c r="I181" i="5"/>
  <c r="I165" i="5"/>
  <c r="I161" i="5"/>
  <c r="I133" i="5"/>
  <c r="I101" i="5"/>
  <c r="I69" i="5"/>
  <c r="I37" i="5"/>
  <c r="I145" i="5"/>
  <c r="I113" i="5"/>
  <c r="I81" i="5"/>
  <c r="I65" i="5"/>
  <c r="I49" i="5"/>
  <c r="I33" i="5"/>
  <c r="I148" i="5"/>
  <c r="I144" i="5"/>
  <c r="I140" i="5"/>
  <c r="I136" i="5"/>
  <c r="I132" i="5"/>
  <c r="I128" i="5"/>
  <c r="I124" i="5"/>
  <c r="I120" i="5"/>
  <c r="I116" i="5"/>
  <c r="I112" i="5"/>
  <c r="I108" i="5"/>
  <c r="I104" i="5"/>
  <c r="I100" i="5"/>
  <c r="I96" i="5"/>
  <c r="I92" i="5"/>
  <c r="I88" i="5"/>
  <c r="I84" i="5"/>
  <c r="I80" i="5"/>
  <c r="I76" i="5"/>
  <c r="I72" i="5"/>
  <c r="I68" i="5"/>
  <c r="I64" i="5"/>
  <c r="I60" i="5"/>
  <c r="I56" i="5"/>
  <c r="I52" i="5"/>
  <c r="I48" i="5"/>
  <c r="I44" i="5"/>
  <c r="I40" i="5"/>
  <c r="I36" i="5"/>
  <c r="I32" i="5"/>
  <c r="I28" i="5"/>
  <c r="I24" i="5"/>
  <c r="I20" i="5"/>
  <c r="I16" i="5"/>
  <c r="I12" i="5"/>
  <c r="I8" i="5"/>
  <c r="I4" i="5"/>
  <c r="I21" i="5"/>
  <c r="I9" i="5"/>
  <c r="I164" i="5"/>
  <c r="I25" i="5"/>
  <c r="I5" i="5"/>
  <c r="I188" i="5"/>
  <c r="I180" i="5"/>
  <c r="I172" i="5"/>
  <c r="I160" i="5"/>
  <c r="I191" i="5"/>
  <c r="I183" i="5"/>
  <c r="I171" i="5"/>
  <c r="I163" i="5"/>
  <c r="I151" i="5"/>
  <c r="I143" i="5"/>
  <c r="I135" i="5"/>
  <c r="I123" i="5"/>
  <c r="I111" i="5"/>
  <c r="I95" i="5"/>
  <c r="I87" i="5"/>
  <c r="I83" i="5"/>
  <c r="I79" i="5"/>
  <c r="I75" i="5"/>
  <c r="I71" i="5"/>
  <c r="I63" i="5"/>
  <c r="I59" i="5"/>
  <c r="I55" i="5"/>
  <c r="I51" i="5"/>
  <c r="I47" i="5"/>
  <c r="I43" i="5"/>
  <c r="I39" i="5"/>
  <c r="I35" i="5"/>
  <c r="I31" i="5"/>
  <c r="I27" i="5"/>
  <c r="I23" i="5"/>
  <c r="I19" i="5"/>
  <c r="I15" i="5"/>
  <c r="I11" i="5"/>
  <c r="I7" i="5"/>
  <c r="I3" i="5"/>
  <c r="I17" i="5"/>
  <c r="I13" i="5"/>
  <c r="I192" i="5"/>
  <c r="I184" i="5"/>
  <c r="I176" i="5"/>
  <c r="I168" i="5"/>
  <c r="I156" i="5"/>
  <c r="I187" i="5"/>
  <c r="I179" i="5"/>
  <c r="I175" i="5"/>
  <c r="I167" i="5"/>
  <c r="I159" i="5"/>
  <c r="I155" i="5"/>
  <c r="I147" i="5"/>
  <c r="I139" i="5"/>
  <c r="I131" i="5"/>
  <c r="I127" i="5"/>
  <c r="I119" i="5"/>
  <c r="I115" i="5"/>
  <c r="I107" i="5"/>
  <c r="I103" i="5"/>
  <c r="I99" i="5"/>
  <c r="I91" i="5"/>
  <c r="I67" i="5"/>
  <c r="I194" i="5"/>
  <c r="I190" i="5"/>
  <c r="I186" i="5"/>
  <c r="I182" i="5"/>
  <c r="I178" i="5"/>
  <c r="I174" i="5"/>
  <c r="I170" i="5"/>
  <c r="I166" i="5"/>
  <c r="I162" i="5"/>
  <c r="I158" i="5"/>
  <c r="I154" i="5"/>
  <c r="I150" i="5"/>
  <c r="I146" i="5"/>
  <c r="I142" i="5"/>
  <c r="I138" i="5"/>
  <c r="I134" i="5"/>
  <c r="I130" i="5"/>
  <c r="I126" i="5"/>
  <c r="I122" i="5"/>
  <c r="I118" i="5"/>
  <c r="I114" i="5"/>
  <c r="I110" i="5"/>
  <c r="I106" i="5"/>
  <c r="I102" i="5"/>
  <c r="I98" i="5"/>
  <c r="I94" i="5"/>
  <c r="I90" i="5"/>
  <c r="I86" i="5"/>
  <c r="I82" i="5"/>
  <c r="I78" i="5"/>
  <c r="I74" i="5"/>
  <c r="I70" i="5"/>
  <c r="I66" i="5"/>
  <c r="I62" i="5"/>
  <c r="I58" i="5"/>
  <c r="I54" i="5"/>
  <c r="I50" i="5"/>
  <c r="I46" i="5"/>
  <c r="I42" i="5"/>
  <c r="I38" i="5"/>
  <c r="I34" i="5"/>
  <c r="I30" i="5"/>
  <c r="I26" i="5"/>
  <c r="I22" i="5"/>
  <c r="I18" i="5"/>
  <c r="I14" i="5"/>
  <c r="I10" i="5"/>
  <c r="I6" i="5"/>
  <c r="F180" i="5"/>
  <c r="F132" i="5"/>
  <c r="F34" i="5"/>
  <c r="H79" i="5"/>
  <c r="F173" i="5"/>
  <c r="F50" i="5"/>
  <c r="F165" i="5"/>
  <c r="F18" i="5"/>
  <c r="G30" i="5"/>
  <c r="F157" i="5"/>
  <c r="F111" i="5"/>
  <c r="H192" i="5"/>
  <c r="F66" i="5"/>
  <c r="F141" i="5"/>
  <c r="G104" i="5"/>
  <c r="F193" i="5"/>
  <c r="F186" i="5"/>
  <c r="F98" i="5"/>
  <c r="H160" i="5"/>
  <c r="F149" i="5"/>
  <c r="F82" i="5"/>
  <c r="G147" i="5"/>
  <c r="H119" i="5"/>
  <c r="F121" i="5"/>
  <c r="F110" i="5"/>
  <c r="G179" i="5"/>
  <c r="G146" i="5"/>
  <c r="G81" i="5"/>
  <c r="H191" i="5"/>
  <c r="H159" i="5"/>
  <c r="H71" i="5"/>
  <c r="F185" i="5"/>
  <c r="F164" i="5"/>
  <c r="F148" i="5"/>
  <c r="F131" i="5"/>
  <c r="F97" i="5"/>
  <c r="F49" i="5"/>
  <c r="F17" i="5"/>
  <c r="G103" i="5"/>
  <c r="H151" i="5"/>
  <c r="H63" i="5"/>
  <c r="F129" i="5"/>
  <c r="G191" i="5"/>
  <c r="G159" i="5"/>
  <c r="G98" i="5"/>
  <c r="G22" i="5"/>
  <c r="H144" i="5"/>
  <c r="H55" i="5"/>
  <c r="F184" i="5"/>
  <c r="F169" i="5"/>
  <c r="F161" i="5"/>
  <c r="F145" i="5"/>
  <c r="F127" i="5"/>
  <c r="F74" i="5"/>
  <c r="F42" i="5"/>
  <c r="F10" i="5"/>
  <c r="G136" i="5"/>
  <c r="G43" i="5"/>
  <c r="H176" i="5"/>
  <c r="H96" i="5"/>
  <c r="F189" i="5"/>
  <c r="F126" i="5"/>
  <c r="F105" i="5"/>
  <c r="G171" i="5"/>
  <c r="G155" i="5"/>
  <c r="G114" i="5"/>
  <c r="G93" i="5"/>
  <c r="G14" i="5"/>
  <c r="H175" i="5"/>
  <c r="H135" i="5"/>
  <c r="H95" i="5"/>
  <c r="H16" i="5"/>
  <c r="F182" i="5"/>
  <c r="F176" i="5"/>
  <c r="F168" i="5"/>
  <c r="F160" i="5"/>
  <c r="F152" i="5"/>
  <c r="F144" i="5"/>
  <c r="F136" i="5"/>
  <c r="F115" i="5"/>
  <c r="F104" i="5"/>
  <c r="F89" i="5"/>
  <c r="F73" i="5"/>
  <c r="F57" i="5"/>
  <c r="F41" i="5"/>
  <c r="F25" i="5"/>
  <c r="F9" i="5"/>
  <c r="G135" i="5"/>
  <c r="G92" i="5"/>
  <c r="G67" i="5"/>
  <c r="H128" i="5"/>
  <c r="H87" i="5"/>
  <c r="G163" i="5"/>
  <c r="G125" i="5"/>
  <c r="G55" i="5"/>
  <c r="H112" i="5"/>
  <c r="F192" i="5"/>
  <c r="F172" i="5"/>
  <c r="F156" i="5"/>
  <c r="F140" i="5"/>
  <c r="F120" i="5"/>
  <c r="F81" i="5"/>
  <c r="F65" i="5"/>
  <c r="F33" i="5"/>
  <c r="G124" i="5"/>
  <c r="G54" i="5"/>
  <c r="G29" i="5"/>
  <c r="H111" i="5"/>
  <c r="F178" i="5"/>
  <c r="F118" i="5"/>
  <c r="G175" i="5"/>
  <c r="G141" i="5"/>
  <c r="G74" i="5"/>
  <c r="G49" i="5"/>
  <c r="H183" i="5"/>
  <c r="H103" i="5"/>
  <c r="F190" i="5"/>
  <c r="F177" i="5"/>
  <c r="F153" i="5"/>
  <c r="F137" i="5"/>
  <c r="F116" i="5"/>
  <c r="F90" i="5"/>
  <c r="F58" i="5"/>
  <c r="F26" i="5"/>
  <c r="G115" i="5"/>
  <c r="G69" i="5"/>
  <c r="G15" i="5"/>
  <c r="H143" i="5"/>
  <c r="H39" i="5"/>
  <c r="G187" i="5"/>
  <c r="G42" i="5"/>
  <c r="F194" i="5"/>
  <c r="F188" i="5"/>
  <c r="F181" i="5"/>
  <c r="F134" i="5"/>
  <c r="F113" i="5"/>
  <c r="G183" i="5"/>
  <c r="G167" i="5"/>
  <c r="G151" i="5"/>
  <c r="G130" i="5"/>
  <c r="G109" i="5"/>
  <c r="G87" i="5"/>
  <c r="G6" i="5"/>
  <c r="H167" i="5"/>
  <c r="H127" i="5"/>
  <c r="H80" i="5"/>
  <c r="F130" i="5"/>
  <c r="F114" i="5"/>
  <c r="G193" i="5"/>
  <c r="G169" i="5"/>
  <c r="G133" i="5"/>
  <c r="G101" i="5"/>
  <c r="G39" i="5"/>
  <c r="G26" i="5"/>
  <c r="G10" i="5"/>
  <c r="H171" i="5"/>
  <c r="H155" i="5"/>
  <c r="H139" i="5"/>
  <c r="H123" i="5"/>
  <c r="H107" i="5"/>
  <c r="H91" i="5"/>
  <c r="H75" i="5"/>
  <c r="H59" i="5"/>
  <c r="H43" i="5"/>
  <c r="H23" i="5"/>
  <c r="F125" i="5"/>
  <c r="F109" i="5"/>
  <c r="G185" i="5"/>
  <c r="G177" i="5"/>
  <c r="G161" i="5"/>
  <c r="G153" i="5"/>
  <c r="G122" i="5"/>
  <c r="G90" i="5"/>
  <c r="G65" i="5"/>
  <c r="H187" i="5"/>
  <c r="F191" i="5"/>
  <c r="F187" i="5"/>
  <c r="F183" i="5"/>
  <c r="F179" i="5"/>
  <c r="F175" i="5"/>
  <c r="F171" i="5"/>
  <c r="F167" i="5"/>
  <c r="F163" i="5"/>
  <c r="F159" i="5"/>
  <c r="F155" i="5"/>
  <c r="F151" i="5"/>
  <c r="F147" i="5"/>
  <c r="F143" i="5"/>
  <c r="F139" i="5"/>
  <c r="F135" i="5"/>
  <c r="F124" i="5"/>
  <c r="F119" i="5"/>
  <c r="F108" i="5"/>
  <c r="F102" i="5"/>
  <c r="F94" i="5"/>
  <c r="F86" i="5"/>
  <c r="F78" i="5"/>
  <c r="F70" i="5"/>
  <c r="F62" i="5"/>
  <c r="F54" i="5"/>
  <c r="F46" i="5"/>
  <c r="F38" i="5"/>
  <c r="F30" i="5"/>
  <c r="F22" i="5"/>
  <c r="F14" i="5"/>
  <c r="F6" i="5"/>
  <c r="G131" i="5"/>
  <c r="G120" i="5"/>
  <c r="G99" i="5"/>
  <c r="G75" i="5"/>
  <c r="G62" i="5"/>
  <c r="G37" i="5"/>
  <c r="G23" i="5"/>
  <c r="G7" i="5"/>
  <c r="H184" i="5"/>
  <c r="H168" i="5"/>
  <c r="H152" i="5"/>
  <c r="H136" i="5"/>
  <c r="H120" i="5"/>
  <c r="H104" i="5"/>
  <c r="H88" i="5"/>
  <c r="H72" i="5"/>
  <c r="H56" i="5"/>
  <c r="H40" i="5"/>
  <c r="F174" i="5"/>
  <c r="F170" i="5"/>
  <c r="F166" i="5"/>
  <c r="F162" i="5"/>
  <c r="F158" i="5"/>
  <c r="F154" i="5"/>
  <c r="F150" i="5"/>
  <c r="F146" i="5"/>
  <c r="F142" i="5"/>
  <c r="F138" i="5"/>
  <c r="F128" i="5"/>
  <c r="F123" i="5"/>
  <c r="F112" i="5"/>
  <c r="F107" i="5"/>
  <c r="F101" i="5"/>
  <c r="F93" i="5"/>
  <c r="F85" i="5"/>
  <c r="F77" i="5"/>
  <c r="F69" i="5"/>
  <c r="F61" i="5"/>
  <c r="F53" i="5"/>
  <c r="F45" i="5"/>
  <c r="F37" i="5"/>
  <c r="F29" i="5"/>
  <c r="F21" i="5"/>
  <c r="F13" i="5"/>
  <c r="F5" i="5"/>
  <c r="G140" i="5"/>
  <c r="G119" i="5"/>
  <c r="G108" i="5"/>
  <c r="G86" i="5"/>
  <c r="G61" i="5"/>
  <c r="G35" i="5"/>
  <c r="H15" i="5"/>
  <c r="F133" i="5"/>
  <c r="F122" i="5"/>
  <c r="F117" i="5"/>
  <c r="F106" i="5"/>
  <c r="G189" i="5"/>
  <c r="G181" i="5"/>
  <c r="G173" i="5"/>
  <c r="G165" i="5"/>
  <c r="G157" i="5"/>
  <c r="G149" i="5"/>
  <c r="G138" i="5"/>
  <c r="G117" i="5"/>
  <c r="G106" i="5"/>
  <c r="G71" i="5"/>
  <c r="G58" i="5"/>
  <c r="G33" i="5"/>
  <c r="G18" i="5"/>
  <c r="H179" i="5"/>
  <c r="H163" i="5"/>
  <c r="H147" i="5"/>
  <c r="H131" i="5"/>
  <c r="H115" i="5"/>
  <c r="H99" i="5"/>
  <c r="H83" i="5"/>
  <c r="H67" i="5"/>
  <c r="H51" i="5"/>
  <c r="H32" i="5"/>
  <c r="H64" i="5"/>
  <c r="H48" i="5"/>
  <c r="H31" i="5"/>
  <c r="H8" i="5"/>
  <c r="H47" i="5"/>
  <c r="H7" i="5"/>
  <c r="H24" i="5"/>
  <c r="F103" i="5"/>
  <c r="F99" i="5"/>
  <c r="F95" i="5"/>
  <c r="F91" i="5"/>
  <c r="F87" i="5"/>
  <c r="F83" i="5"/>
  <c r="F79" i="5"/>
  <c r="F75" i="5"/>
  <c r="F71" i="5"/>
  <c r="F67" i="5"/>
  <c r="F63" i="5"/>
  <c r="F59" i="5"/>
  <c r="F55" i="5"/>
  <c r="F51" i="5"/>
  <c r="F47" i="5"/>
  <c r="F43" i="5"/>
  <c r="F39" i="5"/>
  <c r="F35" i="5"/>
  <c r="F31" i="5"/>
  <c r="F27" i="5"/>
  <c r="F23" i="5"/>
  <c r="F19" i="5"/>
  <c r="F15" i="5"/>
  <c r="F11" i="5"/>
  <c r="F7" i="5"/>
  <c r="F3" i="5"/>
  <c r="G148" i="5"/>
  <c r="G143" i="5"/>
  <c r="G132" i="5"/>
  <c r="G127" i="5"/>
  <c r="G116" i="5"/>
  <c r="G111" i="5"/>
  <c r="G100" i="5"/>
  <c r="G95" i="5"/>
  <c r="G83" i="5"/>
  <c r="G77" i="5"/>
  <c r="G70" i="5"/>
  <c r="G51" i="5"/>
  <c r="G45" i="5"/>
  <c r="G38" i="5"/>
  <c r="G192" i="5"/>
  <c r="G188" i="5"/>
  <c r="G184" i="5"/>
  <c r="G180" i="5"/>
  <c r="G176" i="5"/>
  <c r="G172" i="5"/>
  <c r="G168" i="5"/>
  <c r="G164" i="5"/>
  <c r="G160" i="5"/>
  <c r="G156" i="5"/>
  <c r="G152" i="5"/>
  <c r="G142" i="5"/>
  <c r="G137" i="5"/>
  <c r="G126" i="5"/>
  <c r="G121" i="5"/>
  <c r="G110" i="5"/>
  <c r="G105" i="5"/>
  <c r="G94" i="5"/>
  <c r="G89" i="5"/>
  <c r="G82" i="5"/>
  <c r="G63" i="5"/>
  <c r="G57" i="5"/>
  <c r="G50" i="5"/>
  <c r="G31" i="5"/>
  <c r="G194" i="5"/>
  <c r="G190" i="5"/>
  <c r="G186" i="5"/>
  <c r="G182" i="5"/>
  <c r="G178" i="5"/>
  <c r="G174" i="5"/>
  <c r="G170" i="5"/>
  <c r="G166" i="5"/>
  <c r="G162" i="5"/>
  <c r="G158" i="5"/>
  <c r="G154" i="5"/>
  <c r="G150" i="5"/>
  <c r="G145" i="5"/>
  <c r="G134" i="5"/>
  <c r="G129" i="5"/>
  <c r="G118" i="5"/>
  <c r="G113" i="5"/>
  <c r="G102" i="5"/>
  <c r="G97" i="5"/>
  <c r="G79" i="5"/>
  <c r="G73" i="5"/>
  <c r="G66" i="5"/>
  <c r="G47" i="5"/>
  <c r="G41" i="5"/>
  <c r="G34" i="5"/>
  <c r="F100" i="5"/>
  <c r="F96" i="5"/>
  <c r="F92" i="5"/>
  <c r="F88" i="5"/>
  <c r="F84" i="5"/>
  <c r="F80" i="5"/>
  <c r="F76" i="5"/>
  <c r="F72" i="5"/>
  <c r="F68" i="5"/>
  <c r="F64" i="5"/>
  <c r="F60" i="5"/>
  <c r="F56" i="5"/>
  <c r="F52" i="5"/>
  <c r="F48" i="5"/>
  <c r="F44" i="5"/>
  <c r="F40" i="5"/>
  <c r="F36" i="5"/>
  <c r="F32" i="5"/>
  <c r="F28" i="5"/>
  <c r="F24" i="5"/>
  <c r="F20" i="5"/>
  <c r="F16" i="5"/>
  <c r="F12" i="5"/>
  <c r="F8" i="5"/>
  <c r="F4" i="5"/>
  <c r="G144" i="5"/>
  <c r="G139" i="5"/>
  <c r="G128" i="5"/>
  <c r="G123" i="5"/>
  <c r="G112" i="5"/>
  <c r="G107" i="5"/>
  <c r="G96" i="5"/>
  <c r="G91" i="5"/>
  <c r="G85" i="5"/>
  <c r="G78" i="5"/>
  <c r="G59" i="5"/>
  <c r="G53" i="5"/>
  <c r="G46" i="5"/>
  <c r="G27" i="5"/>
  <c r="G19" i="5"/>
  <c r="G11" i="5"/>
  <c r="G3" i="5"/>
  <c r="H188" i="5"/>
  <c r="H180" i="5"/>
  <c r="H172" i="5"/>
  <c r="H164" i="5"/>
  <c r="H156" i="5"/>
  <c r="H148" i="5"/>
  <c r="H140" i="5"/>
  <c r="H132" i="5"/>
  <c r="H124" i="5"/>
  <c r="H116" i="5"/>
  <c r="H108" i="5"/>
  <c r="H100" i="5"/>
  <c r="H92" i="5"/>
  <c r="H84" i="5"/>
  <c r="H76" i="5"/>
  <c r="H68" i="5"/>
  <c r="H60" i="5"/>
  <c r="H52" i="5"/>
  <c r="H44" i="5"/>
  <c r="H36" i="5"/>
  <c r="H28" i="5"/>
  <c r="H20" i="5"/>
  <c r="H12" i="5"/>
  <c r="H3" i="5"/>
  <c r="H35" i="5"/>
  <c r="H27" i="5"/>
  <c r="H19" i="5"/>
  <c r="H11" i="5"/>
  <c r="G88" i="5"/>
  <c r="G84" i="5"/>
  <c r="G80" i="5"/>
  <c r="G76" i="5"/>
  <c r="G72" i="5"/>
  <c r="G68" i="5"/>
  <c r="G64" i="5"/>
  <c r="G60" i="5"/>
  <c r="G56" i="5"/>
  <c r="G52" i="5"/>
  <c r="G48" i="5"/>
  <c r="G44" i="5"/>
  <c r="G40" i="5"/>
  <c r="G36" i="5"/>
  <c r="G32" i="5"/>
  <c r="G28" i="5"/>
  <c r="G24" i="5"/>
  <c r="G20" i="5"/>
  <c r="G16" i="5"/>
  <c r="G12" i="5"/>
  <c r="G8" i="5"/>
  <c r="G4" i="5"/>
  <c r="H193" i="5"/>
  <c r="H189" i="5"/>
  <c r="H185" i="5"/>
  <c r="H181" i="5"/>
  <c r="H177" i="5"/>
  <c r="H173" i="5"/>
  <c r="H169" i="5"/>
  <c r="H165" i="5"/>
  <c r="H161" i="5"/>
  <c r="H157" i="5"/>
  <c r="H153" i="5"/>
  <c r="H149" i="5"/>
  <c r="H145" i="5"/>
  <c r="H141" i="5"/>
  <c r="H137" i="5"/>
  <c r="H133" i="5"/>
  <c r="H129" i="5"/>
  <c r="H125" i="5"/>
  <c r="H121" i="5"/>
  <c r="H117" i="5"/>
  <c r="H113" i="5"/>
  <c r="H109" i="5"/>
  <c r="H105" i="5"/>
  <c r="H101" i="5"/>
  <c r="H97" i="5"/>
  <c r="H93" i="5"/>
  <c r="H89" i="5"/>
  <c r="H85" i="5"/>
  <c r="H81" i="5"/>
  <c r="H77" i="5"/>
  <c r="H73" i="5"/>
  <c r="H69" i="5"/>
  <c r="H65" i="5"/>
  <c r="H61" i="5"/>
  <c r="H57" i="5"/>
  <c r="H53" i="5"/>
  <c r="H49" i="5"/>
  <c r="H45" i="5"/>
  <c r="H41" i="5"/>
  <c r="H37" i="5"/>
  <c r="H33" i="5"/>
  <c r="H29" i="5"/>
  <c r="H25" i="5"/>
  <c r="H21" i="5"/>
  <c r="H17" i="5"/>
  <c r="H13" i="5"/>
  <c r="H9" i="5"/>
  <c r="H5" i="5"/>
  <c r="H4" i="5"/>
  <c r="G25" i="5"/>
  <c r="G21" i="5"/>
  <c r="G17" i="5"/>
  <c r="G13" i="5"/>
  <c r="G9" i="5"/>
  <c r="G5" i="5"/>
  <c r="H194" i="5"/>
  <c r="H190" i="5"/>
  <c r="H186" i="5"/>
  <c r="H182" i="5"/>
  <c r="H178" i="5"/>
  <c r="H174" i="5"/>
  <c r="H170" i="5"/>
  <c r="H166" i="5"/>
  <c r="H162" i="5"/>
  <c r="H158" i="5"/>
  <c r="H154" i="5"/>
  <c r="H150" i="5"/>
  <c r="H146" i="5"/>
  <c r="H142" i="5"/>
  <c r="H138" i="5"/>
  <c r="H134" i="5"/>
  <c r="H130" i="5"/>
  <c r="H126" i="5"/>
  <c r="H122" i="5"/>
  <c r="H118" i="5"/>
  <c r="H114" i="5"/>
  <c r="H110" i="5"/>
  <c r="H106" i="5"/>
  <c r="H102" i="5"/>
  <c r="H98" i="5"/>
  <c r="H94" i="5"/>
  <c r="H90" i="5"/>
  <c r="H86" i="5"/>
  <c r="H82" i="5"/>
  <c r="H78" i="5"/>
  <c r="H74" i="5"/>
  <c r="H70" i="5"/>
  <c r="H66" i="5"/>
  <c r="H62" i="5"/>
  <c r="H58" i="5"/>
  <c r="H54" i="5"/>
  <c r="H50" i="5"/>
  <c r="H46" i="5"/>
  <c r="H42" i="5"/>
  <c r="H38" i="5"/>
  <c r="H34" i="5"/>
  <c r="H30" i="5"/>
  <c r="H26" i="5"/>
  <c r="H22" i="5"/>
  <c r="H18" i="5"/>
  <c r="H14" i="5"/>
  <c r="H10" i="5"/>
  <c r="H6" i="5"/>
  <c r="Y5" i="21"/>
  <c r="AD5" i="21"/>
  <c r="SR38" i="15" a="1"/>
  <c r="SR38" i="15" s="1"/>
  <c r="SN38" i="15" a="1"/>
  <c r="SN38" i="15" s="1"/>
  <c r="SJ38" i="15" a="1"/>
  <c r="SJ38" i="15" s="1"/>
  <c r="SF38" i="15" a="1"/>
  <c r="SF38" i="15" s="1"/>
  <c r="SB38" i="15" a="1"/>
  <c r="SB38" i="15" s="1"/>
  <c r="RX38" i="15" a="1"/>
  <c r="RX38" i="15" s="1"/>
  <c r="RT38" i="15" a="1"/>
  <c r="RT38" i="15" s="1"/>
  <c r="RP38" i="15" a="1"/>
  <c r="RP38" i="15" s="1"/>
  <c r="RL38" i="15" a="1"/>
  <c r="RL38" i="15" s="1"/>
  <c r="RH38" i="15" a="1"/>
  <c r="RH38" i="15" s="1"/>
  <c r="RD38" i="15" a="1"/>
  <c r="RD38" i="15" s="1"/>
  <c r="QZ38" i="15" a="1"/>
  <c r="QZ38" i="15" s="1"/>
  <c r="QV38" i="15" a="1"/>
  <c r="QV38" i="15" s="1"/>
  <c r="QR38" i="15" a="1"/>
  <c r="QR38" i="15" s="1"/>
  <c r="QN38" i="15" a="1"/>
  <c r="QN38" i="15" s="1"/>
  <c r="QJ38" i="15" a="1"/>
  <c r="QJ38" i="15" s="1"/>
  <c r="QF38" i="15" a="1"/>
  <c r="QF38" i="15" s="1"/>
  <c r="QB38" i="15" a="1"/>
  <c r="QB38" i="15" s="1"/>
  <c r="PX38" i="15" a="1"/>
  <c r="PX38" i="15" s="1"/>
  <c r="PT38" i="15" a="1"/>
  <c r="PT38" i="15" s="1"/>
  <c r="PP38" i="15" a="1"/>
  <c r="PP38" i="15" s="1"/>
  <c r="PL38" i="15" a="1"/>
  <c r="PL38" i="15" s="1"/>
  <c r="PH38" i="15" a="1"/>
  <c r="PH38" i="15" s="1"/>
  <c r="PD38" i="15" a="1"/>
  <c r="PD38" i="15" s="1"/>
  <c r="OZ38" i="15" a="1"/>
  <c r="OZ38" i="15" s="1"/>
  <c r="OV38" i="15" a="1"/>
  <c r="OV38" i="15" s="1"/>
  <c r="OR38" i="15" a="1"/>
  <c r="OR38" i="15" s="1"/>
  <c r="ON38" i="15" a="1"/>
  <c r="ON38" i="15" s="1"/>
  <c r="OJ38" i="15" a="1"/>
  <c r="OJ38" i="15" s="1"/>
  <c r="OF38" i="15" a="1"/>
  <c r="OF38" i="15" s="1"/>
  <c r="OB38" i="15" a="1"/>
  <c r="OB38" i="15" s="1"/>
  <c r="NX38" i="15" a="1"/>
  <c r="NX38" i="15" s="1"/>
  <c r="NT38" i="15" a="1"/>
  <c r="NT38" i="15" s="1"/>
  <c r="NP38" i="15" a="1"/>
  <c r="NP38" i="15" s="1"/>
  <c r="NL38" i="15" a="1"/>
  <c r="NL38" i="15" s="1"/>
  <c r="NH38" i="15" a="1"/>
  <c r="NH38" i="15" s="1"/>
  <c r="ND38" i="15" a="1"/>
  <c r="ND38" i="15" s="1"/>
  <c r="MZ38" i="15" a="1"/>
  <c r="MZ38" i="15" s="1"/>
  <c r="MV38" i="15" a="1"/>
  <c r="MV38" i="15" s="1"/>
  <c r="MR38" i="15" a="1"/>
  <c r="MR38" i="15" s="1"/>
  <c r="MN38" i="15" a="1"/>
  <c r="MN38" i="15" s="1"/>
  <c r="MJ38" i="15" a="1"/>
  <c r="MJ38" i="15" s="1"/>
  <c r="MF38" i="15" a="1"/>
  <c r="MF38" i="15" s="1"/>
  <c r="MB38" i="15" a="1"/>
  <c r="MB38" i="15" s="1"/>
  <c r="LX38" i="15" a="1"/>
  <c r="LX38" i="15" s="1"/>
  <c r="LT38" i="15" a="1"/>
  <c r="LT38" i="15" s="1"/>
  <c r="LP38" i="15" a="1"/>
  <c r="LP38" i="15" s="1"/>
  <c r="LL38" i="15" a="1"/>
  <c r="LL38" i="15" s="1"/>
  <c r="LH38" i="15" a="1"/>
  <c r="LH38" i="15" s="1"/>
  <c r="LD38" i="15" a="1"/>
  <c r="LD38" i="15" s="1"/>
  <c r="KZ38" i="15" a="1"/>
  <c r="KZ38" i="15" s="1"/>
  <c r="KV38" i="15" a="1"/>
  <c r="KV38" i="15" s="1"/>
  <c r="KR38" i="15" a="1"/>
  <c r="KR38" i="15" s="1"/>
  <c r="KN38" i="15" a="1"/>
  <c r="KN38" i="15" s="1"/>
  <c r="KJ38" i="15" a="1"/>
  <c r="KJ38" i="15" s="1"/>
  <c r="KF38" i="15" a="1"/>
  <c r="KF38" i="15" s="1"/>
  <c r="KB38" i="15" a="1"/>
  <c r="KB38" i="15" s="1"/>
  <c r="JX38" i="15" a="1"/>
  <c r="JX38" i="15" s="1"/>
  <c r="JT38" i="15" a="1"/>
  <c r="JT38" i="15" s="1"/>
  <c r="JP38" i="15" a="1"/>
  <c r="JP38" i="15" s="1"/>
  <c r="JL38" i="15" a="1"/>
  <c r="JL38" i="15" s="1"/>
  <c r="JH38" i="15" a="1"/>
  <c r="JH38" i="15" s="1"/>
  <c r="JD38" i="15" a="1"/>
  <c r="JD38" i="15" s="1"/>
  <c r="IZ38" i="15" a="1"/>
  <c r="IZ38" i="15" s="1"/>
  <c r="SQ38" i="15" a="1"/>
  <c r="SQ38" i="15" s="1"/>
  <c r="SM38" i="15" a="1"/>
  <c r="SM38" i="15" s="1"/>
  <c r="SI38" i="15" a="1"/>
  <c r="SI38" i="15" s="1"/>
  <c r="SE38" i="15" a="1"/>
  <c r="SE38" i="15" s="1"/>
  <c r="SA38" i="15" a="1"/>
  <c r="SA38" i="15" s="1"/>
  <c r="RW38" i="15" a="1"/>
  <c r="RW38" i="15" s="1"/>
  <c r="RS38" i="15" a="1"/>
  <c r="RS38" i="15" s="1"/>
  <c r="RO38" i="15" a="1"/>
  <c r="RO38" i="15" s="1"/>
  <c r="RK38" i="15" a="1"/>
  <c r="RK38" i="15" s="1"/>
  <c r="RG38" i="15" a="1"/>
  <c r="RG38" i="15" s="1"/>
  <c r="RC38" i="15" a="1"/>
  <c r="RC38" i="15" s="1"/>
  <c r="QY38" i="15" a="1"/>
  <c r="QY38" i="15" s="1"/>
  <c r="QU38" i="15" a="1"/>
  <c r="QU38" i="15" s="1"/>
  <c r="QQ38" i="15" a="1"/>
  <c r="QQ38" i="15" s="1"/>
  <c r="QM38" i="15" a="1"/>
  <c r="QM38" i="15" s="1"/>
  <c r="QI38" i="15" a="1"/>
  <c r="QI38" i="15" s="1"/>
  <c r="QE38" i="15" a="1"/>
  <c r="QE38" i="15" s="1"/>
  <c r="QA38" i="15" a="1"/>
  <c r="QA38" i="15" s="1"/>
  <c r="PW38" i="15" a="1"/>
  <c r="PW38" i="15" s="1"/>
  <c r="PS38" i="15" a="1"/>
  <c r="PS38" i="15" s="1"/>
  <c r="PO38" i="15" a="1"/>
  <c r="PO38" i="15" s="1"/>
  <c r="PK38" i="15" a="1"/>
  <c r="PK38" i="15" s="1"/>
  <c r="PG38" i="15" a="1"/>
  <c r="PG38" i="15" s="1"/>
  <c r="PC38" i="15" a="1"/>
  <c r="PC38" i="15" s="1"/>
  <c r="OY38" i="15" a="1"/>
  <c r="OY38" i="15" s="1"/>
  <c r="OU38" i="15" a="1"/>
  <c r="OU38" i="15" s="1"/>
  <c r="OQ38" i="15" a="1"/>
  <c r="OQ38" i="15" s="1"/>
  <c r="OM38" i="15" a="1"/>
  <c r="OM38" i="15" s="1"/>
  <c r="OI38" i="15" a="1"/>
  <c r="OI38" i="15" s="1"/>
  <c r="OE38" i="15" a="1"/>
  <c r="OE38" i="15" s="1"/>
  <c r="OA38" i="15" a="1"/>
  <c r="OA38" i="15" s="1"/>
  <c r="NW38" i="15" a="1"/>
  <c r="NW38" i="15" s="1"/>
  <c r="NS38" i="15" a="1"/>
  <c r="NS38" i="15" s="1"/>
  <c r="NO38" i="15" a="1"/>
  <c r="NO38" i="15" s="1"/>
  <c r="NK38" i="15" a="1"/>
  <c r="NK38" i="15" s="1"/>
  <c r="NG38" i="15" a="1"/>
  <c r="NG38" i="15" s="1"/>
  <c r="NC38" i="15" a="1"/>
  <c r="NC38" i="15" s="1"/>
  <c r="MY38" i="15" a="1"/>
  <c r="MY38" i="15" s="1"/>
  <c r="MU38" i="15" a="1"/>
  <c r="MU38" i="15" s="1"/>
  <c r="MQ38" i="15" a="1"/>
  <c r="MQ38" i="15" s="1"/>
  <c r="MM38" i="15" a="1"/>
  <c r="MM38" i="15" s="1"/>
  <c r="MI38" i="15" a="1"/>
  <c r="MI38" i="15" s="1"/>
  <c r="ME38" i="15" a="1"/>
  <c r="ME38" i="15" s="1"/>
  <c r="MA38" i="15" a="1"/>
  <c r="MA38" i="15" s="1"/>
  <c r="LW38" i="15" a="1"/>
  <c r="LW38" i="15" s="1"/>
  <c r="LS38" i="15" a="1"/>
  <c r="LS38" i="15" s="1"/>
  <c r="LO38" i="15" a="1"/>
  <c r="LO38" i="15" s="1"/>
  <c r="LK38" i="15" a="1"/>
  <c r="LK38" i="15" s="1"/>
  <c r="LG38" i="15" a="1"/>
  <c r="LG38" i="15" s="1"/>
  <c r="LC38" i="15" a="1"/>
  <c r="LC38" i="15" s="1"/>
  <c r="KY38" i="15" a="1"/>
  <c r="KY38" i="15" s="1"/>
  <c r="KU38" i="15" a="1"/>
  <c r="KU38" i="15" s="1"/>
  <c r="KQ38" i="15" a="1"/>
  <c r="KQ38" i="15" s="1"/>
  <c r="KM38" i="15" a="1"/>
  <c r="KM38" i="15" s="1"/>
  <c r="KI38" i="15" a="1"/>
  <c r="KI38" i="15" s="1"/>
  <c r="KE38" i="15" a="1"/>
  <c r="KE38" i="15" s="1"/>
  <c r="KA38" i="15" a="1"/>
  <c r="KA38" i="15" s="1"/>
  <c r="JW38" i="15" a="1"/>
  <c r="JW38" i="15" s="1"/>
  <c r="JS38" i="15" a="1"/>
  <c r="JS38" i="15" s="1"/>
  <c r="JO38" i="15" a="1"/>
  <c r="JO38" i="15" s="1"/>
  <c r="JK38" i="15" a="1"/>
  <c r="JK38" i="15" s="1"/>
  <c r="JG38" i="15" a="1"/>
  <c r="JG38" i="15" s="1"/>
  <c r="JC38" i="15" a="1"/>
  <c r="JC38" i="15" s="1"/>
  <c r="IY38" i="15" a="1"/>
  <c r="IY38" i="15" s="1"/>
  <c r="IU38" i="15" a="1"/>
  <c r="IU38" i="15" s="1"/>
  <c r="SS38" i="15" a="1"/>
  <c r="SS38" i="15" s="1"/>
  <c r="SO38" i="15" a="1"/>
  <c r="SO38" i="15" s="1"/>
  <c r="SK38" i="15" a="1"/>
  <c r="SK38" i="15" s="1"/>
  <c r="SG38" i="15" a="1"/>
  <c r="SG38" i="15" s="1"/>
  <c r="SC38" i="15" a="1"/>
  <c r="SC38" i="15" s="1"/>
  <c r="RY38" i="15" a="1"/>
  <c r="RY38" i="15" s="1"/>
  <c r="RU38" i="15" a="1"/>
  <c r="RU38" i="15" s="1"/>
  <c r="RQ38" i="15" a="1"/>
  <c r="RQ38" i="15" s="1"/>
  <c r="RM38" i="15" a="1"/>
  <c r="RM38" i="15" s="1"/>
  <c r="RI38" i="15" a="1"/>
  <c r="RI38" i="15" s="1"/>
  <c r="RE38" i="15" a="1"/>
  <c r="RE38" i="15" s="1"/>
  <c r="RA38" i="15" a="1"/>
  <c r="RA38" i="15" s="1"/>
  <c r="QW38" i="15" a="1"/>
  <c r="QW38" i="15" s="1"/>
  <c r="QS38" i="15" a="1"/>
  <c r="QS38" i="15" s="1"/>
  <c r="QO38" i="15" a="1"/>
  <c r="QO38" i="15" s="1"/>
  <c r="QK38" i="15" a="1"/>
  <c r="QK38" i="15" s="1"/>
  <c r="QG38" i="15" a="1"/>
  <c r="QG38" i="15" s="1"/>
  <c r="QC38" i="15" a="1"/>
  <c r="QC38" i="15" s="1"/>
  <c r="PY38" i="15" a="1"/>
  <c r="PY38" i="15" s="1"/>
  <c r="PU38" i="15" a="1"/>
  <c r="PU38" i="15" s="1"/>
  <c r="PQ38" i="15" a="1"/>
  <c r="PQ38" i="15" s="1"/>
  <c r="PM38" i="15" a="1"/>
  <c r="PM38" i="15" s="1"/>
  <c r="PI38" i="15" a="1"/>
  <c r="PI38" i="15" s="1"/>
  <c r="PE38" i="15" a="1"/>
  <c r="PE38" i="15" s="1"/>
  <c r="PA38" i="15" a="1"/>
  <c r="PA38" i="15" s="1"/>
  <c r="OW38" i="15" a="1"/>
  <c r="OW38" i="15" s="1"/>
  <c r="OS38" i="15" a="1"/>
  <c r="OS38" i="15" s="1"/>
  <c r="OO38" i="15" a="1"/>
  <c r="OO38" i="15" s="1"/>
  <c r="OK38" i="15" a="1"/>
  <c r="OK38" i="15" s="1"/>
  <c r="OG38" i="15" a="1"/>
  <c r="OG38" i="15" s="1"/>
  <c r="OC38" i="15" a="1"/>
  <c r="OC38" i="15" s="1"/>
  <c r="NY38" i="15" a="1"/>
  <c r="NY38" i="15" s="1"/>
  <c r="NU38" i="15" a="1"/>
  <c r="NU38" i="15" s="1"/>
  <c r="NQ38" i="15" a="1"/>
  <c r="NQ38" i="15" s="1"/>
  <c r="NM38" i="15" a="1"/>
  <c r="NM38" i="15" s="1"/>
  <c r="NI38" i="15" a="1"/>
  <c r="NI38" i="15" s="1"/>
  <c r="NE38" i="15" a="1"/>
  <c r="NE38" i="15" s="1"/>
  <c r="NA38" i="15" a="1"/>
  <c r="NA38" i="15" s="1"/>
  <c r="MW38" i="15" a="1"/>
  <c r="MW38" i="15" s="1"/>
  <c r="MS38" i="15" a="1"/>
  <c r="MS38" i="15" s="1"/>
  <c r="MO38" i="15" a="1"/>
  <c r="MO38" i="15" s="1"/>
  <c r="MK38" i="15" a="1"/>
  <c r="MK38" i="15" s="1"/>
  <c r="MG38" i="15" a="1"/>
  <c r="MG38" i="15" s="1"/>
  <c r="MC38" i="15" a="1"/>
  <c r="MC38" i="15" s="1"/>
  <c r="LY38" i="15" a="1"/>
  <c r="LY38" i="15" s="1"/>
  <c r="LU38" i="15" a="1"/>
  <c r="LU38" i="15" s="1"/>
  <c r="LQ38" i="15" a="1"/>
  <c r="LQ38" i="15" s="1"/>
  <c r="LM38" i="15" a="1"/>
  <c r="LM38" i="15" s="1"/>
  <c r="LI38" i="15" a="1"/>
  <c r="LI38" i="15" s="1"/>
  <c r="LE38" i="15" a="1"/>
  <c r="LE38" i="15" s="1"/>
  <c r="LA38" i="15" a="1"/>
  <c r="LA38" i="15" s="1"/>
  <c r="KW38" i="15" a="1"/>
  <c r="KW38" i="15" s="1"/>
  <c r="KS38" i="15" a="1"/>
  <c r="KS38" i="15" s="1"/>
  <c r="KO38" i="15" a="1"/>
  <c r="KO38" i="15" s="1"/>
  <c r="KK38" i="15" a="1"/>
  <c r="KK38" i="15" s="1"/>
  <c r="KG38" i="15" a="1"/>
  <c r="KG38" i="15" s="1"/>
  <c r="KC38" i="15" a="1"/>
  <c r="KC38" i="15" s="1"/>
  <c r="JY38" i="15" a="1"/>
  <c r="JY38" i="15" s="1"/>
  <c r="JU38" i="15" a="1"/>
  <c r="JU38" i="15" s="1"/>
  <c r="JQ38" i="15" a="1"/>
  <c r="JQ38" i="15" s="1"/>
  <c r="JM38" i="15" a="1"/>
  <c r="JM38" i="15" s="1"/>
  <c r="JI38" i="15" a="1"/>
  <c r="JI38" i="15" s="1"/>
  <c r="JE38" i="15" a="1"/>
  <c r="JE38" i="15" s="1"/>
  <c r="JA38" i="15" a="1"/>
  <c r="JA38" i="15" s="1"/>
  <c r="IW38" i="15" a="1"/>
  <c r="IW38" i="15" s="1"/>
  <c r="ST38" i="15" a="1"/>
  <c r="ST38" i="15" s="1"/>
  <c r="RN38" i="15" a="1"/>
  <c r="RN38" i="15" s="1"/>
  <c r="QH38" i="15" a="1"/>
  <c r="QH38" i="15" s="1"/>
  <c r="PB38" i="15" a="1"/>
  <c r="PB38" i="15" s="1"/>
  <c r="NV38" i="15" a="1"/>
  <c r="NV38" i="15" s="1"/>
  <c r="MP38" i="15" a="1"/>
  <c r="MP38" i="15" s="1"/>
  <c r="LJ38" i="15" a="1"/>
  <c r="LJ38" i="15" s="1"/>
  <c r="KD38" i="15" a="1"/>
  <c r="KD38" i="15" s="1"/>
  <c r="IX38" i="15" a="1"/>
  <c r="IX38" i="15" s="1"/>
  <c r="SH38" i="15" a="1"/>
  <c r="SH38" i="15" s="1"/>
  <c r="RB38" i="15" a="1"/>
  <c r="RB38" i="15" s="1"/>
  <c r="PV38" i="15" a="1"/>
  <c r="PV38" i="15" s="1"/>
  <c r="OP38" i="15" a="1"/>
  <c r="OP38" i="15" s="1"/>
  <c r="NJ38" i="15" a="1"/>
  <c r="NJ38" i="15" s="1"/>
  <c r="MD38" i="15" a="1"/>
  <c r="MD38" i="15" s="1"/>
  <c r="KX38" i="15" a="1"/>
  <c r="KX38" i="15" s="1"/>
  <c r="JR38" i="15" a="1"/>
  <c r="JR38" i="15" s="1"/>
  <c r="IR38" i="15" a="1"/>
  <c r="IR38" i="15" s="1"/>
  <c r="IN38" i="15" a="1"/>
  <c r="IN38" i="15" s="1"/>
  <c r="IJ38" i="15" a="1"/>
  <c r="IJ38" i="15" s="1"/>
  <c r="IF38" i="15" a="1"/>
  <c r="IF38" i="15" s="1"/>
  <c r="IB38" i="15" a="1"/>
  <c r="IB38" i="15" s="1"/>
  <c r="HX38" i="15" a="1"/>
  <c r="HX38" i="15" s="1"/>
  <c r="HT38" i="15" a="1"/>
  <c r="HT38" i="15" s="1"/>
  <c r="HP38" i="15" a="1"/>
  <c r="HP38" i="15" s="1"/>
  <c r="HL38" i="15" a="1"/>
  <c r="HL38" i="15" s="1"/>
  <c r="HH38" i="15" a="1"/>
  <c r="HH38" i="15" s="1"/>
  <c r="HD38" i="15" a="1"/>
  <c r="HD38" i="15" s="1"/>
  <c r="GZ38" i="15" a="1"/>
  <c r="GZ38" i="15" s="1"/>
  <c r="GV38" i="15" a="1"/>
  <c r="GV38" i="15" s="1"/>
  <c r="GR38" i="15" a="1"/>
  <c r="GR38" i="15" s="1"/>
  <c r="GN38" i="15" a="1"/>
  <c r="GN38" i="15" s="1"/>
  <c r="GJ38" i="15" a="1"/>
  <c r="GJ38" i="15" s="1"/>
  <c r="GF38" i="15" a="1"/>
  <c r="GF38" i="15" s="1"/>
  <c r="GB38" i="15" a="1"/>
  <c r="GB38" i="15" s="1"/>
  <c r="FX38" i="15" a="1"/>
  <c r="FX38" i="15" s="1"/>
  <c r="FT38" i="15" a="1"/>
  <c r="FT38" i="15" s="1"/>
  <c r="FP38" i="15" a="1"/>
  <c r="FP38" i="15" s="1"/>
  <c r="FL38" i="15" a="1"/>
  <c r="FL38" i="15" s="1"/>
  <c r="FH38" i="15" a="1"/>
  <c r="FH38" i="15" s="1"/>
  <c r="FD38" i="15" a="1"/>
  <c r="FD38" i="15" s="1"/>
  <c r="EZ38" i="15" a="1"/>
  <c r="EZ38" i="15" s="1"/>
  <c r="EV38" i="15" a="1"/>
  <c r="EV38" i="15" s="1"/>
  <c r="ER38" i="15" a="1"/>
  <c r="ER38" i="15" s="1"/>
  <c r="EN38" i="15" a="1"/>
  <c r="EN38" i="15" s="1"/>
  <c r="EJ38" i="15" a="1"/>
  <c r="EJ38" i="15" s="1"/>
  <c r="EF38" i="15" a="1"/>
  <c r="EF38" i="15" s="1"/>
  <c r="EB38" i="15" a="1"/>
  <c r="EB38" i="15" s="1"/>
  <c r="DX38" i="15" a="1"/>
  <c r="DX38" i="15" s="1"/>
  <c r="DT38" i="15" a="1"/>
  <c r="DT38" i="15" s="1"/>
  <c r="DP38" i="15" a="1"/>
  <c r="DP38" i="15" s="1"/>
  <c r="DL38" i="15" a="1"/>
  <c r="DL38" i="15" s="1"/>
  <c r="DH38" i="15" a="1"/>
  <c r="DH38" i="15" s="1"/>
  <c r="DD38" i="15" a="1"/>
  <c r="DD38" i="15" s="1"/>
  <c r="CZ38" i="15" a="1"/>
  <c r="CZ38" i="15" s="1"/>
  <c r="CV38" i="15" a="1"/>
  <c r="CV38" i="15" s="1"/>
  <c r="CR38" i="15" a="1"/>
  <c r="CR38" i="15" s="1"/>
  <c r="CN38" i="15" a="1"/>
  <c r="CN38" i="15" s="1"/>
  <c r="CJ38" i="15" a="1"/>
  <c r="CJ38" i="15" s="1"/>
  <c r="CF38" i="15" a="1"/>
  <c r="CF38" i="15" s="1"/>
  <c r="RV38" i="15" a="1"/>
  <c r="RV38" i="15" s="1"/>
  <c r="QP38" i="15" a="1"/>
  <c r="QP38" i="15" s="1"/>
  <c r="PJ38" i="15" a="1"/>
  <c r="PJ38" i="15" s="1"/>
  <c r="OD38" i="15" a="1"/>
  <c r="OD38" i="15" s="1"/>
  <c r="MX38" i="15" a="1"/>
  <c r="MX38" i="15" s="1"/>
  <c r="LR38" i="15" a="1"/>
  <c r="LR38" i="15" s="1"/>
  <c r="KL38" i="15" a="1"/>
  <c r="KL38" i="15" s="1"/>
  <c r="JF38" i="15" a="1"/>
  <c r="JF38" i="15" s="1"/>
  <c r="SP38" i="15" a="1"/>
  <c r="SP38" i="15" s="1"/>
  <c r="RJ38" i="15" a="1"/>
  <c r="RJ38" i="15" s="1"/>
  <c r="QD38" i="15" a="1"/>
  <c r="QD38" i="15" s="1"/>
  <c r="OX38" i="15" a="1"/>
  <c r="OX38" i="15" s="1"/>
  <c r="NR38" i="15" a="1"/>
  <c r="NR38" i="15" s="1"/>
  <c r="ML38" i="15" a="1"/>
  <c r="ML38" i="15" s="1"/>
  <c r="LF38" i="15" a="1"/>
  <c r="LF38" i="15" s="1"/>
  <c r="JZ38" i="15" a="1"/>
  <c r="JZ38" i="15" s="1"/>
  <c r="IV38" i="15" a="1"/>
  <c r="IV38" i="15" s="1"/>
  <c r="IQ38" i="15" a="1"/>
  <c r="IQ38" i="15" s="1"/>
  <c r="IM38" i="15" a="1"/>
  <c r="IM38" i="15" s="1"/>
  <c r="II38" i="15" a="1"/>
  <c r="II38" i="15" s="1"/>
  <c r="IE38" i="15" a="1"/>
  <c r="IE38" i="15" s="1"/>
  <c r="IA38" i="15" a="1"/>
  <c r="IA38" i="15" s="1"/>
  <c r="HW38" i="15" a="1"/>
  <c r="HW38" i="15" s="1"/>
  <c r="HS38" i="15" a="1"/>
  <c r="HS38" i="15" s="1"/>
  <c r="HO38" i="15" a="1"/>
  <c r="HO38" i="15" s="1"/>
  <c r="HK38" i="15" a="1"/>
  <c r="HK38" i="15" s="1"/>
  <c r="HG38" i="15" a="1"/>
  <c r="HG38" i="15" s="1"/>
  <c r="HC38" i="15" a="1"/>
  <c r="HC38" i="15" s="1"/>
  <c r="GY38" i="15" a="1"/>
  <c r="GY38" i="15" s="1"/>
  <c r="GU38" i="15" a="1"/>
  <c r="GU38" i="15" s="1"/>
  <c r="GQ38" i="15" a="1"/>
  <c r="GQ38" i="15" s="1"/>
  <c r="GM38" i="15" a="1"/>
  <c r="GM38" i="15" s="1"/>
  <c r="GI38" i="15" a="1"/>
  <c r="GI38" i="15" s="1"/>
  <c r="GE38" i="15" a="1"/>
  <c r="GE38" i="15" s="1"/>
  <c r="GA38" i="15" a="1"/>
  <c r="GA38" i="15" s="1"/>
  <c r="FW38" i="15" a="1"/>
  <c r="FW38" i="15" s="1"/>
  <c r="FS38" i="15" a="1"/>
  <c r="FS38" i="15" s="1"/>
  <c r="FO38" i="15" a="1"/>
  <c r="FO38" i="15" s="1"/>
  <c r="FK38" i="15" a="1"/>
  <c r="FK38" i="15" s="1"/>
  <c r="FG38" i="15" a="1"/>
  <c r="FG38" i="15" s="1"/>
  <c r="FC38" i="15" a="1"/>
  <c r="FC38" i="15" s="1"/>
  <c r="EY38" i="15" a="1"/>
  <c r="EY38" i="15" s="1"/>
  <c r="EU38" i="15" a="1"/>
  <c r="EU38" i="15" s="1"/>
  <c r="EQ38" i="15" a="1"/>
  <c r="EQ38" i="15" s="1"/>
  <c r="EM38" i="15" a="1"/>
  <c r="EM38" i="15" s="1"/>
  <c r="EI38" i="15" a="1"/>
  <c r="EI38" i="15" s="1"/>
  <c r="EE38" i="15" a="1"/>
  <c r="EE38" i="15" s="1"/>
  <c r="EA38" i="15" a="1"/>
  <c r="EA38" i="15" s="1"/>
  <c r="DW38" i="15" a="1"/>
  <c r="DW38" i="15" s="1"/>
  <c r="DS38" i="15" a="1"/>
  <c r="DS38" i="15" s="1"/>
  <c r="SD38" i="15" a="1"/>
  <c r="SD38" i="15" s="1"/>
  <c r="QX38" i="15" a="1"/>
  <c r="QX38" i="15" s="1"/>
  <c r="PR38" i="15" a="1"/>
  <c r="PR38" i="15" s="1"/>
  <c r="OL38" i="15" a="1"/>
  <c r="OL38" i="15" s="1"/>
  <c r="NF38" i="15" a="1"/>
  <c r="NF38" i="15" s="1"/>
  <c r="LZ38" i="15" a="1"/>
  <c r="LZ38" i="15" s="1"/>
  <c r="KT38" i="15" a="1"/>
  <c r="KT38" i="15" s="1"/>
  <c r="JN38" i="15" a="1"/>
  <c r="JN38" i="15" s="1"/>
  <c r="RR38" i="15" a="1"/>
  <c r="RR38" i="15" s="1"/>
  <c r="QL38" i="15" a="1"/>
  <c r="QL38" i="15" s="1"/>
  <c r="PF38" i="15" a="1"/>
  <c r="PF38" i="15" s="1"/>
  <c r="NZ38" i="15" a="1"/>
  <c r="NZ38" i="15" s="1"/>
  <c r="MT38" i="15" a="1"/>
  <c r="MT38" i="15" s="1"/>
  <c r="LN38" i="15" a="1"/>
  <c r="LN38" i="15" s="1"/>
  <c r="KH38" i="15" a="1"/>
  <c r="KH38" i="15" s="1"/>
  <c r="JB38" i="15" a="1"/>
  <c r="JB38" i="15" s="1"/>
  <c r="IT38" i="15" a="1"/>
  <c r="IT38" i="15" s="1"/>
  <c r="IP38" i="15" a="1"/>
  <c r="IP38" i="15" s="1"/>
  <c r="IL38" i="15" a="1"/>
  <c r="IL38" i="15" s="1"/>
  <c r="IH38" i="15" a="1"/>
  <c r="IH38" i="15" s="1"/>
  <c r="ID38" i="15" a="1"/>
  <c r="ID38" i="15" s="1"/>
  <c r="HZ38" i="15" a="1"/>
  <c r="HZ38" i="15" s="1"/>
  <c r="HV38" i="15" a="1"/>
  <c r="HV38" i="15" s="1"/>
  <c r="HR38" i="15" a="1"/>
  <c r="HR38" i="15" s="1"/>
  <c r="HN38" i="15" a="1"/>
  <c r="HN38" i="15" s="1"/>
  <c r="HJ38" i="15" a="1"/>
  <c r="HJ38" i="15" s="1"/>
  <c r="HF38" i="15" a="1"/>
  <c r="HF38" i="15" s="1"/>
  <c r="HB38" i="15" a="1"/>
  <c r="HB38" i="15" s="1"/>
  <c r="GX38" i="15" a="1"/>
  <c r="GX38" i="15" s="1"/>
  <c r="GT38" i="15" a="1"/>
  <c r="GT38" i="15" s="1"/>
  <c r="GP38" i="15" a="1"/>
  <c r="GP38" i="15" s="1"/>
  <c r="GL38" i="15" a="1"/>
  <c r="GL38" i="15" s="1"/>
  <c r="GH38" i="15" a="1"/>
  <c r="GH38" i="15" s="1"/>
  <c r="GD38" i="15" a="1"/>
  <c r="GD38" i="15" s="1"/>
  <c r="FZ38" i="15" a="1"/>
  <c r="FZ38" i="15" s="1"/>
  <c r="FV38" i="15" a="1"/>
  <c r="FV38" i="15" s="1"/>
  <c r="FR38" i="15" a="1"/>
  <c r="FR38" i="15" s="1"/>
  <c r="FN38" i="15" a="1"/>
  <c r="FN38" i="15" s="1"/>
  <c r="FJ38" i="15" a="1"/>
  <c r="FJ38" i="15" s="1"/>
  <c r="FF38" i="15" a="1"/>
  <c r="FF38" i="15" s="1"/>
  <c r="FB38" i="15" a="1"/>
  <c r="FB38" i="15" s="1"/>
  <c r="EX38" i="15" a="1"/>
  <c r="EX38" i="15" s="1"/>
  <c r="ET38" i="15" a="1"/>
  <c r="ET38" i="15" s="1"/>
  <c r="EP38" i="15" a="1"/>
  <c r="EP38" i="15" s="1"/>
  <c r="EL38" i="15" a="1"/>
  <c r="EL38" i="15" s="1"/>
  <c r="EH38" i="15" a="1"/>
  <c r="EH38" i="15" s="1"/>
  <c r="ED38" i="15" a="1"/>
  <c r="ED38" i="15" s="1"/>
  <c r="DZ38" i="15" a="1"/>
  <c r="DZ38" i="15" s="1"/>
  <c r="DV38" i="15" a="1"/>
  <c r="DV38" i="15" s="1"/>
  <c r="DR38" i="15" a="1"/>
  <c r="DR38" i="15" s="1"/>
  <c r="DN38" i="15" a="1"/>
  <c r="DN38" i="15" s="1"/>
  <c r="DJ38" i="15" a="1"/>
  <c r="DJ38" i="15" s="1"/>
  <c r="DF38" i="15" a="1"/>
  <c r="DF38" i="15" s="1"/>
  <c r="DB38" i="15" a="1"/>
  <c r="DB38" i="15" s="1"/>
  <c r="CX38" i="15" a="1"/>
  <c r="CX38" i="15" s="1"/>
  <c r="CT38" i="15" a="1"/>
  <c r="CT38" i="15" s="1"/>
  <c r="CP38" i="15" a="1"/>
  <c r="CP38" i="15" s="1"/>
  <c r="CL38" i="15" a="1"/>
  <c r="CL38" i="15" s="1"/>
  <c r="CH38" i="15" a="1"/>
  <c r="CH38" i="15" s="1"/>
  <c r="CD38" i="15" a="1"/>
  <c r="CD38" i="15" s="1"/>
  <c r="BZ38" i="15" a="1"/>
  <c r="BZ38" i="15" s="1"/>
  <c r="BV38" i="15" a="1"/>
  <c r="BV38" i="15" s="1"/>
  <c r="BR38" i="15" a="1"/>
  <c r="BR38" i="15" s="1"/>
  <c r="BN38" i="15" a="1"/>
  <c r="BN38" i="15" s="1"/>
  <c r="BJ38" i="15" a="1"/>
  <c r="BJ38" i="15" s="1"/>
  <c r="AU38" i="15" a="1"/>
  <c r="AU38" i="15" s="1"/>
  <c r="BH38" i="15" a="1"/>
  <c r="BH38" i="15" s="1"/>
  <c r="BP38" i="15" a="1"/>
  <c r="BP38" i="15" s="1"/>
  <c r="BX38" i="15" a="1"/>
  <c r="BX38" i="15" s="1"/>
  <c r="CG38" i="15" a="1"/>
  <c r="CG38" i="15" s="1"/>
  <c r="CQ38" i="15" a="1"/>
  <c r="CQ38" i="15" s="1"/>
  <c r="DM38" i="15" a="1"/>
  <c r="DM38" i="15" s="1"/>
  <c r="MH38" i="15" a="1"/>
  <c r="MH38" i="15" s="1"/>
  <c r="RF38" i="15" a="1"/>
  <c r="RF38" i="15" s="1"/>
  <c r="J38" i="15" a="1"/>
  <c r="J38" i="15" s="1"/>
  <c r="N38" i="15" a="1"/>
  <c r="N38" i="15" s="1"/>
  <c r="R38" i="15" a="1"/>
  <c r="R38" i="15" s="1"/>
  <c r="V38" i="15" a="1"/>
  <c r="V38" i="15" s="1"/>
  <c r="Z38" i="15" a="1"/>
  <c r="Z38" i="15" s="1"/>
  <c r="AD38" i="15" a="1"/>
  <c r="AD38" i="15" s="1"/>
  <c r="AH38" i="15" a="1"/>
  <c r="AH38" i="15" s="1"/>
  <c r="AL38" i="15" a="1"/>
  <c r="AL38" i="15" s="1"/>
  <c r="AP38" i="15" a="1"/>
  <c r="AP38" i="15" s="1"/>
  <c r="AV38" i="15" a="1"/>
  <c r="AV38" i="15" s="1"/>
  <c r="BB38" i="15" a="1"/>
  <c r="BB38" i="15" s="1"/>
  <c r="BI38" i="15" a="1"/>
  <c r="BI38" i="15" s="1"/>
  <c r="BQ38" i="15" a="1"/>
  <c r="BQ38" i="15" s="1"/>
  <c r="BY38" i="15" a="1"/>
  <c r="BY38" i="15" s="1"/>
  <c r="CS38" i="15" a="1"/>
  <c r="CS38" i="15" s="1"/>
  <c r="DC38" i="15" a="1"/>
  <c r="DC38" i="15" s="1"/>
  <c r="EC38" i="15" a="1"/>
  <c r="EC38" i="15" s="1"/>
  <c r="ES38" i="15" a="1"/>
  <c r="ES38" i="15" s="1"/>
  <c r="FI38" i="15" a="1"/>
  <c r="FI38" i="15" s="1"/>
  <c r="FY38" i="15" a="1"/>
  <c r="FY38" i="15" s="1"/>
  <c r="GO38" i="15" a="1"/>
  <c r="GO38" i="15" s="1"/>
  <c r="HE38" i="15" a="1"/>
  <c r="HE38" i="15" s="1"/>
  <c r="HU38" i="15" a="1"/>
  <c r="HU38" i="15" s="1"/>
  <c r="IK38" i="15" a="1"/>
  <c r="IK38" i="15" s="1"/>
  <c r="JJ38" i="15" a="1"/>
  <c r="JJ38" i="15" s="1"/>
  <c r="OH38" i="15" a="1"/>
  <c r="OH38" i="15" s="1"/>
  <c r="AW38" i="15" a="1"/>
  <c r="AW38" i="15" s="1"/>
  <c r="BC38" i="15" a="1"/>
  <c r="BC38" i="15" s="1"/>
  <c r="CI38" i="15" a="1"/>
  <c r="CI38" i="15" s="1"/>
  <c r="DE38" i="15" a="1"/>
  <c r="DE38" i="15" s="1"/>
  <c r="DO38" i="15" a="1"/>
  <c r="DO38" i="15" s="1"/>
  <c r="LB38" i="15" a="1"/>
  <c r="LB38" i="15" s="1"/>
  <c r="PZ38" i="15" a="1"/>
  <c r="PZ38" i="15" s="1"/>
  <c r="AR38" i="15" a="1"/>
  <c r="AR38" i="15" s="1"/>
  <c r="AX38" i="15" a="1"/>
  <c r="AX38" i="15" s="1"/>
  <c r="BE38" i="15" a="1"/>
  <c r="BE38" i="15" s="1"/>
  <c r="BL38" i="15" a="1"/>
  <c r="BL38" i="15" s="1"/>
  <c r="BT38" i="15" a="1"/>
  <c r="BT38" i="15" s="1"/>
  <c r="CB38" i="15" a="1"/>
  <c r="CB38" i="15" s="1"/>
  <c r="CW38" i="15" a="1"/>
  <c r="CW38" i="15" s="1"/>
  <c r="DG38" i="15" a="1"/>
  <c r="DG38" i="15" s="1"/>
  <c r="JV38" i="15" a="1"/>
  <c r="JV38" i="15" s="1"/>
  <c r="OT38" i="15" a="1"/>
  <c r="OT38" i="15" s="1"/>
  <c r="AA72" i="15"/>
  <c r="C50" i="15"/>
  <c r="C49" i="15"/>
  <c r="C46" i="15"/>
  <c r="C51" i="15"/>
  <c r="F8" i="16"/>
  <c r="Q19" i="16"/>
  <c r="I21" i="16"/>
  <c r="M22" i="16"/>
  <c r="P25" i="16"/>
  <c r="H27" i="16"/>
  <c r="H43" i="16"/>
  <c r="H54" i="16"/>
  <c r="M64" i="16"/>
  <c r="M69" i="16"/>
  <c r="P7" i="16"/>
  <c r="P10" i="16"/>
  <c r="M18" i="16"/>
  <c r="Q22" i="16"/>
  <c r="L24" i="16"/>
  <c r="I27" i="16"/>
  <c r="M33" i="16"/>
  <c r="M49" i="16"/>
  <c r="P70" i="16"/>
  <c r="F26" i="16"/>
  <c r="L7" i="16"/>
  <c r="Q7" i="16"/>
  <c r="M9" i="16"/>
  <c r="P12" i="16"/>
  <c r="H14" i="16"/>
  <c r="P15" i="16"/>
  <c r="H20" i="16"/>
  <c r="Q24" i="16"/>
  <c r="G26" i="16"/>
  <c r="P30" i="16"/>
  <c r="P44" i="16"/>
  <c r="H56" i="16"/>
  <c r="F72" i="16"/>
  <c r="I7" i="16"/>
  <c r="G7" i="16"/>
  <c r="Q9" i="16"/>
  <c r="L11" i="16"/>
  <c r="I14" i="16"/>
  <c r="Q15" i="16"/>
  <c r="L17" i="16"/>
  <c r="F28" i="16"/>
  <c r="Q30" i="16"/>
  <c r="L32" i="16"/>
  <c r="M51" i="16"/>
  <c r="L9" i="16"/>
  <c r="G20" i="16"/>
  <c r="M24" i="16"/>
  <c r="N24" i="16" s="1"/>
  <c r="M7" i="16"/>
  <c r="M8" i="16"/>
  <c r="M11" i="16"/>
  <c r="F13" i="16"/>
  <c r="P17" i="16"/>
  <c r="G28" i="16"/>
  <c r="M29" i="16"/>
  <c r="P32" i="16"/>
  <c r="F34" i="16"/>
  <c r="L35" i="16"/>
  <c r="H37" i="16"/>
  <c r="P52" i="16"/>
  <c r="M67" i="16"/>
  <c r="H7" i="16"/>
  <c r="Q11" i="16"/>
  <c r="G13" i="16"/>
  <c r="Q17" i="16"/>
  <c r="L19" i="16"/>
  <c r="P23" i="16"/>
  <c r="Q32" i="16"/>
  <c r="I34" i="16"/>
  <c r="M35" i="16"/>
  <c r="F38" i="16"/>
  <c r="P46" i="16"/>
  <c r="F59" i="16"/>
  <c r="F7" i="16"/>
  <c r="L15" i="16"/>
  <c r="L30" i="16"/>
  <c r="P8" i="16"/>
  <c r="M16" i="16"/>
  <c r="P19" i="16"/>
  <c r="F21" i="16"/>
  <c r="L22" i="16"/>
  <c r="M31" i="16"/>
  <c r="Q35" i="16"/>
  <c r="I8" i="16"/>
  <c r="G9" i="16"/>
  <c r="I10" i="16"/>
  <c r="G11" i="16"/>
  <c r="I12" i="16"/>
  <c r="L13" i="16"/>
  <c r="Q13" i="16"/>
  <c r="F15" i="16"/>
  <c r="H16" i="16"/>
  <c r="F17" i="16"/>
  <c r="H18" i="16"/>
  <c r="F19" i="16"/>
  <c r="M20" i="16"/>
  <c r="P21" i="16"/>
  <c r="G22" i="16"/>
  <c r="I23" i="16"/>
  <c r="G24" i="16"/>
  <c r="I25" i="16"/>
  <c r="L26" i="16"/>
  <c r="Q26" i="16"/>
  <c r="L28" i="16"/>
  <c r="Q28" i="16"/>
  <c r="H29" i="16"/>
  <c r="F30" i="16"/>
  <c r="H31" i="16"/>
  <c r="F32" i="16"/>
  <c r="H33" i="16"/>
  <c r="P34" i="16"/>
  <c r="G35" i="16"/>
  <c r="I36" i="16"/>
  <c r="Q49" i="16"/>
  <c r="L51" i="16"/>
  <c r="I54" i="16"/>
  <c r="G59" i="16"/>
  <c r="M60" i="16"/>
  <c r="Q64" i="16"/>
  <c r="Q70" i="16"/>
  <c r="I72" i="16"/>
  <c r="H9" i="16"/>
  <c r="F10" i="16"/>
  <c r="H11" i="16"/>
  <c r="F12" i="16"/>
  <c r="M13" i="16"/>
  <c r="P14" i="16"/>
  <c r="G15" i="16"/>
  <c r="I16" i="16"/>
  <c r="G17" i="16"/>
  <c r="I18" i="16"/>
  <c r="G19" i="16"/>
  <c r="L21" i="16"/>
  <c r="Q21" i="16"/>
  <c r="H22" i="16"/>
  <c r="F23" i="16"/>
  <c r="H24" i="16"/>
  <c r="F25" i="16"/>
  <c r="M26" i="16"/>
  <c r="P27" i="16"/>
  <c r="M28" i="16"/>
  <c r="N28" i="16" s="1"/>
  <c r="I29" i="16"/>
  <c r="G30" i="16"/>
  <c r="I31" i="16"/>
  <c r="G32" i="16"/>
  <c r="I33" i="16"/>
  <c r="L34" i="16"/>
  <c r="Q34" i="16"/>
  <c r="H35" i="16"/>
  <c r="F36" i="16"/>
  <c r="L42" i="16"/>
  <c r="L45" i="16"/>
  <c r="Q51" i="16"/>
  <c r="L53" i="16"/>
  <c r="I56" i="16"/>
  <c r="J56" i="16" s="1"/>
  <c r="L66" i="16"/>
  <c r="G71" i="16"/>
  <c r="L8" i="16"/>
  <c r="Q8" i="16"/>
  <c r="L10" i="16"/>
  <c r="Q10" i="16"/>
  <c r="L12" i="16"/>
  <c r="Q12" i="16"/>
  <c r="H13" i="16"/>
  <c r="F14" i="16"/>
  <c r="M15" i="16"/>
  <c r="P16" i="16"/>
  <c r="M17" i="16"/>
  <c r="P18" i="16"/>
  <c r="M19" i="16"/>
  <c r="N19" i="16" s="1"/>
  <c r="I20" i="16"/>
  <c r="G21" i="16"/>
  <c r="L23" i="16"/>
  <c r="Q23" i="16"/>
  <c r="L25" i="16"/>
  <c r="Q25" i="16"/>
  <c r="H26" i="16"/>
  <c r="F27" i="16"/>
  <c r="H28" i="16"/>
  <c r="P29" i="16"/>
  <c r="M30" i="16"/>
  <c r="P31" i="16"/>
  <c r="M32" i="16"/>
  <c r="P33" i="16"/>
  <c r="G34" i="16"/>
  <c r="L36" i="16"/>
  <c r="L38" i="16"/>
  <c r="P39" i="16"/>
  <c r="H41" i="16"/>
  <c r="P42" i="16"/>
  <c r="M45" i="16"/>
  <c r="P48" i="16"/>
  <c r="M53" i="16"/>
  <c r="F55" i="16"/>
  <c r="H58" i="16"/>
  <c r="P63" i="16"/>
  <c r="H65" i="16"/>
  <c r="P66" i="16"/>
  <c r="H71" i="16"/>
  <c r="G8" i="16"/>
  <c r="I9" i="16"/>
  <c r="G10" i="16"/>
  <c r="I11" i="16"/>
  <c r="G12" i="16"/>
  <c r="L14" i="16"/>
  <c r="Q14" i="16"/>
  <c r="H15" i="16"/>
  <c r="F16" i="16"/>
  <c r="H17" i="16"/>
  <c r="F18" i="16"/>
  <c r="H19" i="16"/>
  <c r="P20" i="16"/>
  <c r="M21" i="16"/>
  <c r="N21" i="16" s="1"/>
  <c r="I22" i="16"/>
  <c r="G23" i="16"/>
  <c r="I24" i="16"/>
  <c r="G25" i="16"/>
  <c r="L27" i="16"/>
  <c r="Q27" i="16"/>
  <c r="F29" i="16"/>
  <c r="H30" i="16"/>
  <c r="F31" i="16"/>
  <c r="H32" i="16"/>
  <c r="F33" i="16"/>
  <c r="M34" i="16"/>
  <c r="I35" i="16"/>
  <c r="G36" i="16"/>
  <c r="M38" i="16"/>
  <c r="I41" i="16"/>
  <c r="J41" i="16" s="1"/>
  <c r="Q42" i="16"/>
  <c r="Q45" i="16"/>
  <c r="L47" i="16"/>
  <c r="Q53" i="16"/>
  <c r="G55" i="16"/>
  <c r="I58" i="16"/>
  <c r="J58" i="16" s="1"/>
  <c r="F61" i="16"/>
  <c r="L62" i="16"/>
  <c r="I65" i="16"/>
  <c r="Q66" i="16"/>
  <c r="L68" i="16"/>
  <c r="G73" i="16"/>
  <c r="P9" i="16"/>
  <c r="M10" i="16"/>
  <c r="P11" i="16"/>
  <c r="M12" i="16"/>
  <c r="I13" i="16"/>
  <c r="G14" i="16"/>
  <c r="L16" i="16"/>
  <c r="Q16" i="16"/>
  <c r="L18" i="16"/>
  <c r="Q18" i="16"/>
  <c r="F20" i="16"/>
  <c r="H21" i="16"/>
  <c r="P22" i="16"/>
  <c r="M23" i="16"/>
  <c r="P24" i="16"/>
  <c r="M25" i="16"/>
  <c r="I26" i="16"/>
  <c r="J26" i="16" s="1"/>
  <c r="O26" i="16" s="1"/>
  <c r="R26" i="16" s="1"/>
  <c r="G27" i="16"/>
  <c r="I28" i="16"/>
  <c r="L29" i="16"/>
  <c r="Q29" i="16"/>
  <c r="L31" i="16"/>
  <c r="Q31" i="16"/>
  <c r="L33" i="16"/>
  <c r="Q33" i="16"/>
  <c r="H34" i="16"/>
  <c r="P35" i="16"/>
  <c r="F40" i="16"/>
  <c r="M47" i="16"/>
  <c r="P50" i="16"/>
  <c r="F57" i="16"/>
  <c r="I61" i="16"/>
  <c r="M62" i="16"/>
  <c r="P68" i="16"/>
  <c r="H73" i="16"/>
  <c r="P74" i="16"/>
  <c r="H8" i="16"/>
  <c r="F9" i="16"/>
  <c r="H10" i="16"/>
  <c r="F11" i="16"/>
  <c r="H12" i="16"/>
  <c r="P13" i="16"/>
  <c r="M14" i="16"/>
  <c r="I15" i="16"/>
  <c r="G16" i="16"/>
  <c r="I17" i="16"/>
  <c r="G18" i="16"/>
  <c r="I19" i="16"/>
  <c r="L20" i="16"/>
  <c r="Q20" i="16"/>
  <c r="F22" i="16"/>
  <c r="H23" i="16"/>
  <c r="F24" i="16"/>
  <c r="H25" i="16"/>
  <c r="P26" i="16"/>
  <c r="M27" i="16"/>
  <c r="P28" i="16"/>
  <c r="G29" i="16"/>
  <c r="I30" i="16"/>
  <c r="G31" i="16"/>
  <c r="I32" i="16"/>
  <c r="G33" i="16"/>
  <c r="F35" i="16"/>
  <c r="H36" i="16"/>
  <c r="Q36" i="16"/>
  <c r="P37" i="16"/>
  <c r="Q38" i="16"/>
  <c r="G40" i="16"/>
  <c r="G43" i="16"/>
  <c r="Q47" i="16"/>
  <c r="L49" i="16"/>
  <c r="G57" i="16"/>
  <c r="Q62" i="16"/>
  <c r="L64" i="16"/>
  <c r="Q68" i="16"/>
  <c r="L70" i="16"/>
  <c r="M36" i="16"/>
  <c r="I37" i="16"/>
  <c r="G38" i="16"/>
  <c r="I39" i="16"/>
  <c r="L40" i="16"/>
  <c r="Q40" i="16"/>
  <c r="F42" i="16"/>
  <c r="M43" i="16"/>
  <c r="I44" i="16"/>
  <c r="G45" i="16"/>
  <c r="I46" i="16"/>
  <c r="G47" i="16"/>
  <c r="I48" i="16"/>
  <c r="G49" i="16"/>
  <c r="I50" i="16"/>
  <c r="G51" i="16"/>
  <c r="I52" i="16"/>
  <c r="G53" i="16"/>
  <c r="L55" i="16"/>
  <c r="Q55" i="16"/>
  <c r="L57" i="16"/>
  <c r="Q57" i="16"/>
  <c r="L59" i="16"/>
  <c r="Q59" i="16"/>
  <c r="H60" i="16"/>
  <c r="P61" i="16"/>
  <c r="G62" i="16"/>
  <c r="I63" i="16"/>
  <c r="G64" i="16"/>
  <c r="F66" i="16"/>
  <c r="H67" i="16"/>
  <c r="F68" i="16"/>
  <c r="H69" i="16"/>
  <c r="F70" i="16"/>
  <c r="M71" i="16"/>
  <c r="P72" i="16"/>
  <c r="M73" i="16"/>
  <c r="I74" i="16"/>
  <c r="F37" i="16"/>
  <c r="H38" i="16"/>
  <c r="F39" i="16"/>
  <c r="M40" i="16"/>
  <c r="P41" i="16"/>
  <c r="G42" i="16"/>
  <c r="F44" i="16"/>
  <c r="H45" i="16"/>
  <c r="F46" i="16"/>
  <c r="H47" i="16"/>
  <c r="F48" i="16"/>
  <c r="H49" i="16"/>
  <c r="F50" i="16"/>
  <c r="H51" i="16"/>
  <c r="F52" i="16"/>
  <c r="H53" i="16"/>
  <c r="P54" i="16"/>
  <c r="M55" i="16"/>
  <c r="N55" i="16" s="1"/>
  <c r="P56" i="16"/>
  <c r="M57" i="16"/>
  <c r="P58" i="16"/>
  <c r="M59" i="16"/>
  <c r="I60" i="16"/>
  <c r="L61" i="16"/>
  <c r="Q61" i="16"/>
  <c r="H62" i="16"/>
  <c r="F63" i="16"/>
  <c r="H64" i="16"/>
  <c r="P65" i="16"/>
  <c r="G66" i="16"/>
  <c r="I67" i="16"/>
  <c r="G68" i="16"/>
  <c r="I69" i="16"/>
  <c r="G70" i="16"/>
  <c r="L72" i="16"/>
  <c r="Q72" i="16"/>
  <c r="F74" i="16"/>
  <c r="L37" i="16"/>
  <c r="Q37" i="16"/>
  <c r="L39" i="16"/>
  <c r="Q39" i="16"/>
  <c r="H40" i="16"/>
  <c r="F41" i="16"/>
  <c r="M42" i="16"/>
  <c r="N42" i="16" s="1"/>
  <c r="I43" i="16"/>
  <c r="J43" i="16" s="1"/>
  <c r="O43" i="16" s="1"/>
  <c r="R43" i="16" s="1"/>
  <c r="L44" i="16"/>
  <c r="Q44" i="16"/>
  <c r="L46" i="16"/>
  <c r="Q46" i="16"/>
  <c r="L48" i="16"/>
  <c r="Q48" i="16"/>
  <c r="L50" i="16"/>
  <c r="Q50" i="16"/>
  <c r="L52" i="16"/>
  <c r="Q52" i="16"/>
  <c r="F54" i="16"/>
  <c r="H55" i="16"/>
  <c r="F56" i="16"/>
  <c r="H57" i="16"/>
  <c r="F58" i="16"/>
  <c r="H59" i="16"/>
  <c r="P60" i="16"/>
  <c r="G61" i="16"/>
  <c r="L63" i="16"/>
  <c r="Q63" i="16"/>
  <c r="F65" i="16"/>
  <c r="M66" i="16"/>
  <c r="P67" i="16"/>
  <c r="M68" i="16"/>
  <c r="N68" i="16" s="1"/>
  <c r="P69" i="16"/>
  <c r="M70" i="16"/>
  <c r="I71" i="16"/>
  <c r="G72" i="16"/>
  <c r="I73" i="16"/>
  <c r="L74" i="16"/>
  <c r="Q74" i="16"/>
  <c r="P36" i="16"/>
  <c r="G37" i="16"/>
  <c r="I38" i="16"/>
  <c r="G39" i="16"/>
  <c r="L41" i="16"/>
  <c r="Q41" i="16"/>
  <c r="H42" i="16"/>
  <c r="P43" i="16"/>
  <c r="G44" i="16"/>
  <c r="I45" i="16"/>
  <c r="G46" i="16"/>
  <c r="I47" i="16"/>
  <c r="G48" i="16"/>
  <c r="I49" i="16"/>
  <c r="G50" i="16"/>
  <c r="I51" i="16"/>
  <c r="G52" i="16"/>
  <c r="I53" i="16"/>
  <c r="L54" i="16"/>
  <c r="Q54" i="16"/>
  <c r="L56" i="16"/>
  <c r="Q56" i="16"/>
  <c r="L58" i="16"/>
  <c r="Q58" i="16"/>
  <c r="F60" i="16"/>
  <c r="M61" i="16"/>
  <c r="I62" i="16"/>
  <c r="G63" i="16"/>
  <c r="I64" i="16"/>
  <c r="L65" i="16"/>
  <c r="Q65" i="16"/>
  <c r="H66" i="16"/>
  <c r="F67" i="16"/>
  <c r="H68" i="16"/>
  <c r="F69" i="16"/>
  <c r="H70" i="16"/>
  <c r="P71" i="16"/>
  <c r="M72" i="16"/>
  <c r="P73" i="16"/>
  <c r="G74" i="16"/>
  <c r="M37" i="16"/>
  <c r="P38" i="16"/>
  <c r="M39" i="16"/>
  <c r="I40" i="16"/>
  <c r="G41" i="16"/>
  <c r="F43" i="16"/>
  <c r="M44" i="16"/>
  <c r="P45" i="16"/>
  <c r="M46" i="16"/>
  <c r="P47" i="16"/>
  <c r="M48" i="16"/>
  <c r="P49" i="16"/>
  <c r="M50" i="16"/>
  <c r="P51" i="16"/>
  <c r="M52" i="16"/>
  <c r="P53" i="16"/>
  <c r="G54" i="16"/>
  <c r="I55" i="16"/>
  <c r="G56" i="16"/>
  <c r="I57" i="16"/>
  <c r="G58" i="16"/>
  <c r="I59" i="16"/>
  <c r="L60" i="16"/>
  <c r="Q60" i="16"/>
  <c r="H61" i="16"/>
  <c r="P62" i="16"/>
  <c r="M63" i="16"/>
  <c r="P64" i="16"/>
  <c r="G65" i="16"/>
  <c r="L67" i="16"/>
  <c r="Q67" i="16"/>
  <c r="L69" i="16"/>
  <c r="Q69" i="16"/>
  <c r="F71" i="16"/>
  <c r="H72" i="16"/>
  <c r="F73" i="16"/>
  <c r="M74" i="16"/>
  <c r="H39" i="16"/>
  <c r="P40" i="16"/>
  <c r="M41" i="16"/>
  <c r="I42" i="16"/>
  <c r="L43" i="16"/>
  <c r="Q43" i="16"/>
  <c r="H44" i="16"/>
  <c r="F45" i="16"/>
  <c r="H46" i="16"/>
  <c r="F47" i="16"/>
  <c r="H48" i="16"/>
  <c r="F49" i="16"/>
  <c r="H50" i="16"/>
  <c r="F51" i="16"/>
  <c r="H52" i="16"/>
  <c r="F53" i="16"/>
  <c r="M54" i="16"/>
  <c r="P55" i="16"/>
  <c r="M56" i="16"/>
  <c r="P57" i="16"/>
  <c r="M58" i="16"/>
  <c r="P59" i="16"/>
  <c r="G60" i="16"/>
  <c r="F62" i="16"/>
  <c r="H63" i="16"/>
  <c r="F64" i="16"/>
  <c r="M65" i="16"/>
  <c r="I66" i="16"/>
  <c r="G67" i="16"/>
  <c r="I68" i="16"/>
  <c r="J68" i="16" s="1"/>
  <c r="G69" i="16"/>
  <c r="I70" i="16"/>
  <c r="L71" i="16"/>
  <c r="Q71" i="16"/>
  <c r="L73" i="16"/>
  <c r="Q73" i="16"/>
  <c r="H74" i="16"/>
  <c r="J7" i="20"/>
  <c r="U7" i="20"/>
  <c r="N8" i="20"/>
  <c r="R9" i="20"/>
  <c r="U14" i="20"/>
  <c r="H15" i="20"/>
  <c r="T15" i="20"/>
  <c r="G17" i="20"/>
  <c r="U18" i="20"/>
  <c r="G26" i="20"/>
  <c r="G44" i="20"/>
  <c r="N7" i="20"/>
  <c r="J9" i="20"/>
  <c r="M10" i="20"/>
  <c r="J12" i="20"/>
  <c r="U12" i="20"/>
  <c r="G13" i="20"/>
  <c r="J15" i="20"/>
  <c r="N16" i="20"/>
  <c r="I17" i="20"/>
  <c r="U20" i="20"/>
  <c r="N24" i="20"/>
  <c r="H44" i="20"/>
  <c r="G8" i="20"/>
  <c r="T9" i="20"/>
  <c r="I11" i="20"/>
  <c r="R11" i="20"/>
  <c r="N12" i="20"/>
  <c r="M15" i="20"/>
  <c r="N22" i="20"/>
  <c r="U26" i="20"/>
  <c r="H31" i="20"/>
  <c r="M34" i="20"/>
  <c r="Q41" i="20"/>
  <c r="H8" i="20"/>
  <c r="Q10" i="20"/>
  <c r="H13" i="20"/>
  <c r="N14" i="20"/>
  <c r="T16" i="20"/>
  <c r="N19" i="20"/>
  <c r="G21" i="20"/>
  <c r="H35" i="20"/>
  <c r="J11" i="20"/>
  <c r="U11" i="20"/>
  <c r="I13" i="20"/>
  <c r="N15" i="20"/>
  <c r="J18" i="20"/>
  <c r="Q7" i="20"/>
  <c r="T8" i="20"/>
  <c r="I10" i="20"/>
  <c r="R10" i="20"/>
  <c r="H12" i="20"/>
  <c r="R14" i="20"/>
  <c r="Q17" i="20"/>
  <c r="Q25" i="20"/>
  <c r="M9" i="20"/>
  <c r="T13" i="20"/>
  <c r="I27" i="20"/>
  <c r="I7" i="20"/>
  <c r="T7" i="20"/>
  <c r="Q9" i="20"/>
  <c r="J10" i="20"/>
  <c r="Q12" i="20"/>
  <c r="M13" i="20"/>
  <c r="U13" i="20"/>
  <c r="G15" i="20"/>
  <c r="U17" i="20"/>
  <c r="M18" i="20"/>
  <c r="R21" i="20"/>
  <c r="H43" i="20"/>
  <c r="H7" i="20"/>
  <c r="G10" i="20"/>
  <c r="G9" i="20"/>
  <c r="I12" i="20"/>
  <c r="T12" i="20"/>
  <c r="H14" i="20"/>
  <c r="T14" i="20"/>
  <c r="J16" i="20"/>
  <c r="J20" i="20"/>
  <c r="R30" i="20"/>
  <c r="N33" i="20"/>
  <c r="R40" i="20"/>
  <c r="H51" i="20"/>
  <c r="Z19" i="20"/>
  <c r="AA19" i="20" s="1"/>
  <c r="H23" i="20"/>
  <c r="J24" i="20"/>
  <c r="G27" i="20"/>
  <c r="T27" i="20"/>
  <c r="I28" i="20"/>
  <c r="M32" i="20"/>
  <c r="G34" i="20"/>
  <c r="R38" i="20"/>
  <c r="Q39" i="20"/>
  <c r="J41" i="20"/>
  <c r="H42" i="20"/>
  <c r="R46" i="20"/>
  <c r="T48" i="20"/>
  <c r="U49" i="20"/>
  <c r="G14" i="20"/>
  <c r="M14" i="20"/>
  <c r="R15" i="20"/>
  <c r="R18" i="20"/>
  <c r="Q21" i="20"/>
  <c r="M22" i="20"/>
  <c r="I23" i="20"/>
  <c r="H27" i="20"/>
  <c r="J28" i="20"/>
  <c r="K28" i="20" s="1"/>
  <c r="G31" i="20"/>
  <c r="T31" i="20"/>
  <c r="H34" i="20"/>
  <c r="I8" i="20"/>
  <c r="U8" i="20"/>
  <c r="H9" i="20"/>
  <c r="G11" i="20"/>
  <c r="M11" i="20"/>
  <c r="J13" i="20"/>
  <c r="K13" i="20" s="1"/>
  <c r="Q13" i="20"/>
  <c r="I14" i="20"/>
  <c r="R17" i="20"/>
  <c r="N18" i="20"/>
  <c r="H19" i="20"/>
  <c r="R22" i="20"/>
  <c r="T24" i="20"/>
  <c r="I25" i="20"/>
  <c r="G29" i="20"/>
  <c r="U29" i="20"/>
  <c r="J30" i="20"/>
  <c r="R35" i="20"/>
  <c r="N37" i="20"/>
  <c r="H39" i="20"/>
  <c r="R43" i="20"/>
  <c r="J46" i="20"/>
  <c r="H47" i="20"/>
  <c r="I48" i="20"/>
  <c r="J49" i="20"/>
  <c r="J17" i="20"/>
  <c r="G18" i="20"/>
  <c r="G19" i="20"/>
  <c r="Q22" i="20"/>
  <c r="U25" i="20"/>
  <c r="J26" i="20"/>
  <c r="T29" i="20"/>
  <c r="N36" i="20"/>
  <c r="N10" i="20"/>
  <c r="Q14" i="20"/>
  <c r="U15" i="20"/>
  <c r="T17" i="20"/>
  <c r="H18" i="20"/>
  <c r="H16" i="20"/>
  <c r="U16" i="20"/>
  <c r="N20" i="20"/>
  <c r="G25" i="20"/>
  <c r="H30" i="20"/>
  <c r="U33" i="20"/>
  <c r="N44" i="20"/>
  <c r="G47" i="20"/>
  <c r="I49" i="20"/>
  <c r="I9" i="20"/>
  <c r="U9" i="20"/>
  <c r="H10" i="20"/>
  <c r="T10" i="20"/>
  <c r="J14" i="20"/>
  <c r="K14" i="20" s="1"/>
  <c r="I15" i="20"/>
  <c r="I16" i="20"/>
  <c r="H22" i="20"/>
  <c r="R23" i="20"/>
  <c r="M26" i="20"/>
  <c r="N31" i="20"/>
  <c r="Q50" i="20"/>
  <c r="G7" i="20"/>
  <c r="J8" i="20"/>
  <c r="K8" i="20" s="1"/>
  <c r="Q8" i="20"/>
  <c r="U10" i="20"/>
  <c r="H11" i="20"/>
  <c r="N11" i="20"/>
  <c r="T11" i="20"/>
  <c r="G12" i="20"/>
  <c r="R13" i="20"/>
  <c r="Q16" i="20"/>
  <c r="M17" i="20"/>
  <c r="Q18" i="20"/>
  <c r="I19" i="20"/>
  <c r="T19" i="20"/>
  <c r="Q20" i="20"/>
  <c r="M21" i="20"/>
  <c r="H24" i="20"/>
  <c r="U24" i="20"/>
  <c r="J25" i="20"/>
  <c r="T28" i="20"/>
  <c r="I29" i="20"/>
  <c r="R36" i="20"/>
  <c r="I39" i="20"/>
  <c r="J47" i="20"/>
  <c r="M19" i="20"/>
  <c r="R19" i="20"/>
  <c r="I20" i="20"/>
  <c r="T20" i="20"/>
  <c r="J21" i="20"/>
  <c r="U21" i="20"/>
  <c r="G22" i="20"/>
  <c r="R26" i="20"/>
  <c r="N27" i="20"/>
  <c r="Q28" i="20"/>
  <c r="M29" i="20"/>
  <c r="Q30" i="20"/>
  <c r="M31" i="20"/>
  <c r="N32" i="20"/>
  <c r="R34" i="20"/>
  <c r="Q35" i="20"/>
  <c r="J37" i="20"/>
  <c r="H38" i="20"/>
  <c r="R39" i="20"/>
  <c r="G43" i="20"/>
  <c r="J45" i="20"/>
  <c r="I46" i="20"/>
  <c r="T46" i="20"/>
  <c r="R47" i="20"/>
  <c r="M50" i="20"/>
  <c r="N51" i="20"/>
  <c r="G20" i="20"/>
  <c r="H21" i="20"/>
  <c r="I22" i="20"/>
  <c r="T22" i="20"/>
  <c r="M23" i="20"/>
  <c r="R25" i="20"/>
  <c r="N26" i="20"/>
  <c r="O26" i="20" s="1"/>
  <c r="R27" i="20"/>
  <c r="N28" i="20"/>
  <c r="Q29" i="20"/>
  <c r="M30" i="20"/>
  <c r="R32" i="20"/>
  <c r="I35" i="20"/>
  <c r="Q37" i="20"/>
  <c r="I40" i="20"/>
  <c r="T40" i="20"/>
  <c r="G41" i="20"/>
  <c r="Q42" i="20"/>
  <c r="J43" i="20"/>
  <c r="Q45" i="20"/>
  <c r="N48" i="20"/>
  <c r="Q49" i="20"/>
  <c r="R50" i="20"/>
  <c r="G16" i="20"/>
  <c r="H17" i="20"/>
  <c r="I18" i="20"/>
  <c r="T18" i="20"/>
  <c r="J19" i="20"/>
  <c r="U19" i="20"/>
  <c r="M20" i="20"/>
  <c r="R20" i="20"/>
  <c r="N21" i="20"/>
  <c r="O21" i="20" s="1"/>
  <c r="G23" i="20"/>
  <c r="T23" i="20"/>
  <c r="I24" i="20"/>
  <c r="T25" i="20"/>
  <c r="H26" i="20"/>
  <c r="H28" i="20"/>
  <c r="U28" i="20"/>
  <c r="J29" i="20"/>
  <c r="G30" i="20"/>
  <c r="U30" i="20"/>
  <c r="I31" i="20"/>
  <c r="Q33" i="20"/>
  <c r="I36" i="20"/>
  <c r="U36" i="20"/>
  <c r="G37" i="20"/>
  <c r="Q38" i="20"/>
  <c r="N39" i="20"/>
  <c r="G42" i="20"/>
  <c r="I44" i="20"/>
  <c r="H45" i="20"/>
  <c r="Q46" i="20"/>
  <c r="N47" i="20"/>
  <c r="T49" i="20"/>
  <c r="G50" i="20"/>
  <c r="M7" i="20"/>
  <c r="R7" i="20"/>
  <c r="M8" i="20"/>
  <c r="R8" i="20"/>
  <c r="N9" i="20"/>
  <c r="Q11" i="20"/>
  <c r="M12" i="20"/>
  <c r="R12" i="20"/>
  <c r="N13" i="20"/>
  <c r="O13" i="20" s="1"/>
  <c r="Q15" i="20"/>
  <c r="M16" i="20"/>
  <c r="R16" i="20"/>
  <c r="N17" i="20"/>
  <c r="Q19" i="20"/>
  <c r="H20" i="20"/>
  <c r="I21" i="20"/>
  <c r="T21" i="20"/>
  <c r="J22" i="20"/>
  <c r="K22" i="20" s="1"/>
  <c r="U22" i="20"/>
  <c r="N23" i="20"/>
  <c r="O23" i="20" s="1"/>
  <c r="Q24" i="20"/>
  <c r="M25" i="20"/>
  <c r="Q26" i="20"/>
  <c r="M27" i="20"/>
  <c r="R29" i="20"/>
  <c r="N30" i="20"/>
  <c r="O30" i="20" s="1"/>
  <c r="R31" i="20"/>
  <c r="I32" i="20"/>
  <c r="U32" i="20"/>
  <c r="G33" i="20"/>
  <c r="Q34" i="20"/>
  <c r="N35" i="20"/>
  <c r="G38" i="20"/>
  <c r="J40" i="20"/>
  <c r="R42" i="20"/>
  <c r="N43" i="20"/>
  <c r="I45" i="20"/>
  <c r="T45" i="20"/>
  <c r="G46" i="20"/>
  <c r="M51" i="20"/>
  <c r="J23" i="20"/>
  <c r="U23" i="20"/>
  <c r="G24" i="20"/>
  <c r="H25" i="20"/>
  <c r="I26" i="20"/>
  <c r="T26" i="20"/>
  <c r="J27" i="20"/>
  <c r="U27" i="20"/>
  <c r="G28" i="20"/>
  <c r="H29" i="20"/>
  <c r="I30" i="20"/>
  <c r="T30" i="20"/>
  <c r="J31" i="20"/>
  <c r="U31" i="20"/>
  <c r="J33" i="20"/>
  <c r="J36" i="20"/>
  <c r="T36" i="20"/>
  <c r="M39" i="20"/>
  <c r="T39" i="20"/>
  <c r="M40" i="20"/>
  <c r="U41" i="20"/>
  <c r="M42" i="20"/>
  <c r="T44" i="20"/>
  <c r="U46" i="20"/>
  <c r="M47" i="20"/>
  <c r="H48" i="20"/>
  <c r="J50" i="20"/>
  <c r="U50" i="20"/>
  <c r="G51" i="20"/>
  <c r="Q23" i="20"/>
  <c r="M24" i="20"/>
  <c r="R24" i="20"/>
  <c r="N25" i="20"/>
  <c r="Q27" i="20"/>
  <c r="M28" i="20"/>
  <c r="R28" i="20"/>
  <c r="N29" i="20"/>
  <c r="Q31" i="20"/>
  <c r="J32" i="20"/>
  <c r="T32" i="20"/>
  <c r="M35" i="20"/>
  <c r="T35" i="20"/>
  <c r="M36" i="20"/>
  <c r="U37" i="20"/>
  <c r="M38" i="20"/>
  <c r="N40" i="20"/>
  <c r="U40" i="20"/>
  <c r="N41" i="20"/>
  <c r="M43" i="20"/>
  <c r="U43" i="20"/>
  <c r="U45" i="20"/>
  <c r="M46" i="20"/>
  <c r="R51" i="20"/>
  <c r="U47" i="20"/>
  <c r="G48" i="20"/>
  <c r="H49" i="20"/>
  <c r="I50" i="20"/>
  <c r="T50" i="20"/>
  <c r="J51" i="20"/>
  <c r="U51" i="20"/>
  <c r="H32" i="20"/>
  <c r="I33" i="20"/>
  <c r="T33" i="20"/>
  <c r="J34" i="20"/>
  <c r="U34" i="20"/>
  <c r="G35" i="20"/>
  <c r="H36" i="20"/>
  <c r="I37" i="20"/>
  <c r="T37" i="20"/>
  <c r="J38" i="20"/>
  <c r="U38" i="20"/>
  <c r="G39" i="20"/>
  <c r="H40" i="20"/>
  <c r="I41" i="20"/>
  <c r="T41" i="20"/>
  <c r="J42" i="20"/>
  <c r="U42" i="20"/>
  <c r="Q43" i="20"/>
  <c r="M44" i="20"/>
  <c r="R44" i="20"/>
  <c r="N45" i="20"/>
  <c r="Q47" i="20"/>
  <c r="M48" i="20"/>
  <c r="R48" i="20"/>
  <c r="N49" i="20"/>
  <c r="Q51" i="20"/>
  <c r="Q32" i="20"/>
  <c r="M33" i="20"/>
  <c r="R33" i="20"/>
  <c r="N34" i="20"/>
  <c r="Q36" i="20"/>
  <c r="M37" i="20"/>
  <c r="R37" i="20"/>
  <c r="N38" i="20"/>
  <c r="Q40" i="20"/>
  <c r="M41" i="20"/>
  <c r="R41" i="20"/>
  <c r="N42" i="20"/>
  <c r="I43" i="20"/>
  <c r="T43" i="20"/>
  <c r="J44" i="20"/>
  <c r="K44" i="20" s="1"/>
  <c r="U44" i="20"/>
  <c r="G45" i="20"/>
  <c r="H46" i="20"/>
  <c r="I47" i="20"/>
  <c r="T47" i="20"/>
  <c r="J48" i="20"/>
  <c r="U48" i="20"/>
  <c r="G49" i="20"/>
  <c r="H50" i="20"/>
  <c r="I51" i="20"/>
  <c r="T51" i="20"/>
  <c r="G32" i="20"/>
  <c r="H33" i="20"/>
  <c r="I34" i="20"/>
  <c r="T34" i="20"/>
  <c r="J35" i="20"/>
  <c r="U35" i="20"/>
  <c r="G36" i="20"/>
  <c r="H37" i="20"/>
  <c r="I38" i="20"/>
  <c r="T38" i="20"/>
  <c r="J39" i="20"/>
  <c r="K39" i="20" s="1"/>
  <c r="U39" i="20"/>
  <c r="G40" i="20"/>
  <c r="H41" i="20"/>
  <c r="I42" i="20"/>
  <c r="T42" i="20"/>
  <c r="Q44" i="20"/>
  <c r="M45" i="20"/>
  <c r="R45" i="20"/>
  <c r="N46" i="20"/>
  <c r="O46" i="20" s="1"/>
  <c r="Q48" i="20"/>
  <c r="M49" i="20"/>
  <c r="R49" i="20"/>
  <c r="N50" i="20"/>
  <c r="I7" i="21"/>
  <c r="T7" i="21"/>
  <c r="I8" i="21"/>
  <c r="T8" i="21"/>
  <c r="I9" i="21"/>
  <c r="T9" i="21"/>
  <c r="I10" i="21"/>
  <c r="T10" i="21"/>
  <c r="I11" i="21"/>
  <c r="T11" i="21"/>
  <c r="M16" i="21"/>
  <c r="P39" i="21"/>
  <c r="P7" i="21"/>
  <c r="P8" i="21"/>
  <c r="P9" i="21"/>
  <c r="P10" i="21"/>
  <c r="M14" i="21"/>
  <c r="F19" i="21"/>
  <c r="I31" i="21"/>
  <c r="Q33" i="21"/>
  <c r="L35" i="21"/>
  <c r="Q37" i="21"/>
  <c r="F7" i="21"/>
  <c r="F8" i="21"/>
  <c r="F9" i="21"/>
  <c r="F10" i="21"/>
  <c r="P12" i="21"/>
  <c r="G13" i="21"/>
  <c r="G15" i="21"/>
  <c r="M19" i="21"/>
  <c r="P22" i="21"/>
  <c r="L24" i="21"/>
  <c r="L7" i="21"/>
  <c r="Q7" i="21"/>
  <c r="L8" i="21"/>
  <c r="Q8" i="21"/>
  <c r="L9" i="21"/>
  <c r="Q9" i="21"/>
  <c r="L10" i="21"/>
  <c r="Q10" i="21"/>
  <c r="M11" i="21"/>
  <c r="T12" i="21"/>
  <c r="S16" i="21"/>
  <c r="H17" i="21"/>
  <c r="H18" i="21"/>
  <c r="T19" i="21"/>
  <c r="T24" i="21"/>
  <c r="G7" i="21"/>
  <c r="G8" i="21"/>
  <c r="G9" i="21"/>
  <c r="G10" i="21"/>
  <c r="M17" i="21"/>
  <c r="I21" i="21"/>
  <c r="M7" i="21"/>
  <c r="M8" i="21"/>
  <c r="M9" i="21"/>
  <c r="M10" i="21"/>
  <c r="F11" i="21"/>
  <c r="P11" i="21"/>
  <c r="M13" i="21"/>
  <c r="M15" i="21"/>
  <c r="P26" i="21"/>
  <c r="I28" i="21"/>
  <c r="L30" i="21"/>
  <c r="G32" i="21"/>
  <c r="I36" i="21"/>
  <c r="H7" i="21"/>
  <c r="S7" i="21"/>
  <c r="H8" i="21"/>
  <c r="S8" i="21"/>
  <c r="H9" i="21"/>
  <c r="S9" i="21"/>
  <c r="H10" i="21"/>
  <c r="S10" i="21"/>
  <c r="G14" i="21"/>
  <c r="S17" i="21"/>
  <c r="T28" i="21"/>
  <c r="T32" i="21"/>
  <c r="I12" i="21"/>
  <c r="H16" i="21"/>
  <c r="I25" i="21"/>
  <c r="H11" i="21"/>
  <c r="S11" i="21"/>
  <c r="H12" i="21"/>
  <c r="S12" i="21"/>
  <c r="F13" i="21"/>
  <c r="F14" i="21"/>
  <c r="F15" i="21"/>
  <c r="L16" i="21"/>
  <c r="Q16" i="21"/>
  <c r="L17" i="21"/>
  <c r="Q17" i="21"/>
  <c r="L18" i="21"/>
  <c r="Q18" i="21"/>
  <c r="Q19" i="21"/>
  <c r="L20" i="21"/>
  <c r="M22" i="21"/>
  <c r="Q24" i="21"/>
  <c r="M26" i="21"/>
  <c r="L29" i="21"/>
  <c r="T30" i="21"/>
  <c r="L33" i="21"/>
  <c r="G34" i="21"/>
  <c r="F35" i="21"/>
  <c r="T35" i="21"/>
  <c r="M37" i="21"/>
  <c r="L38" i="21"/>
  <c r="L40" i="21"/>
  <c r="L41" i="21"/>
  <c r="P42" i="21"/>
  <c r="L13" i="21"/>
  <c r="Q13" i="21"/>
  <c r="L14" i="21"/>
  <c r="Q14" i="21"/>
  <c r="L15" i="21"/>
  <c r="Q15" i="21"/>
  <c r="Y15" i="21"/>
  <c r="Z15" i="21" s="1"/>
  <c r="G16" i="21"/>
  <c r="G17" i="21"/>
  <c r="G18" i="21"/>
  <c r="F20" i="21"/>
  <c r="M20" i="21"/>
  <c r="T20" i="21"/>
  <c r="P21" i="21"/>
  <c r="L23" i="21"/>
  <c r="T23" i="21"/>
  <c r="I24" i="21"/>
  <c r="P25" i="21"/>
  <c r="L27" i="21"/>
  <c r="F28" i="21"/>
  <c r="Q28" i="21"/>
  <c r="G30" i="21"/>
  <c r="F31" i="21"/>
  <c r="T31" i="21"/>
  <c r="I34" i="21"/>
  <c r="G35" i="21"/>
  <c r="F36" i="21"/>
  <c r="S36" i="21"/>
  <c r="P37" i="21"/>
  <c r="M39" i="21"/>
  <c r="M40" i="21"/>
  <c r="M41" i="21"/>
  <c r="M18" i="21"/>
  <c r="L19" i="21"/>
  <c r="Q21" i="21"/>
  <c r="M23" i="21"/>
  <c r="Q25" i="21"/>
  <c r="M27" i="21"/>
  <c r="G28" i="21"/>
  <c r="I30" i="21"/>
  <c r="G31" i="21"/>
  <c r="F32" i="21"/>
  <c r="S32" i="21"/>
  <c r="L34" i="21"/>
  <c r="I35" i="21"/>
  <c r="G36" i="21"/>
  <c r="T36" i="21"/>
  <c r="P38" i="21"/>
  <c r="P41" i="21"/>
  <c r="Q41" i="21"/>
  <c r="F12" i="21"/>
  <c r="H13" i="21"/>
  <c r="S13" i="21"/>
  <c r="H14" i="21"/>
  <c r="S14" i="21"/>
  <c r="H15" i="21"/>
  <c r="S15" i="21"/>
  <c r="T18" i="21"/>
  <c r="P20" i="21"/>
  <c r="Q22" i="21"/>
  <c r="M24" i="21"/>
  <c r="Q26" i="21"/>
  <c r="P27" i="21"/>
  <c r="F29" i="21"/>
  <c r="L31" i="21"/>
  <c r="I32" i="21"/>
  <c r="F33" i="21"/>
  <c r="F38" i="21"/>
  <c r="Q39" i="21"/>
  <c r="L11" i="21"/>
  <c r="Q11" i="21"/>
  <c r="L12" i="21"/>
  <c r="Q12" i="21"/>
  <c r="I16" i="21"/>
  <c r="J16" i="21" s="1"/>
  <c r="T16" i="21"/>
  <c r="I17" i="21"/>
  <c r="T17" i="21"/>
  <c r="I18" i="21"/>
  <c r="I20" i="21"/>
  <c r="L21" i="21"/>
  <c r="T21" i="21"/>
  <c r="I22" i="21"/>
  <c r="P23" i="21"/>
  <c r="L25" i="21"/>
  <c r="T25" i="21"/>
  <c r="I26" i="21"/>
  <c r="G29" i="21"/>
  <c r="S29" i="21"/>
  <c r="G33" i="21"/>
  <c r="T33" i="21"/>
  <c r="L36" i="21"/>
  <c r="F39" i="21"/>
  <c r="F40" i="21"/>
  <c r="L43" i="21"/>
  <c r="G11" i="21"/>
  <c r="G12" i="21"/>
  <c r="I13" i="21"/>
  <c r="T13" i="21"/>
  <c r="I14" i="21"/>
  <c r="T14" i="21"/>
  <c r="I15" i="21"/>
  <c r="T15" i="21"/>
  <c r="P16" i="21"/>
  <c r="P17" i="21"/>
  <c r="P18" i="21"/>
  <c r="P19" i="21"/>
  <c r="Q20" i="21"/>
  <c r="M21" i="21"/>
  <c r="Q23" i="21"/>
  <c r="M25" i="21"/>
  <c r="I29" i="21"/>
  <c r="T29" i="21"/>
  <c r="L32" i="21"/>
  <c r="H33" i="21"/>
  <c r="F34" i="21"/>
  <c r="M42" i="21"/>
  <c r="M12" i="21"/>
  <c r="P13" i="21"/>
  <c r="P14" i="21"/>
  <c r="P15" i="21"/>
  <c r="F16" i="21"/>
  <c r="F17" i="21"/>
  <c r="F18" i="21"/>
  <c r="I19" i="21"/>
  <c r="F21" i="21"/>
  <c r="L22" i="21"/>
  <c r="T22" i="21"/>
  <c r="I23" i="21"/>
  <c r="P24" i="21"/>
  <c r="L26" i="21"/>
  <c r="T26" i="21"/>
  <c r="I27" i="21"/>
  <c r="T27" i="21"/>
  <c r="F30" i="21"/>
  <c r="I33" i="21"/>
  <c r="T34" i="21"/>
  <c r="Q43" i="21"/>
  <c r="F22" i="21"/>
  <c r="F23" i="21"/>
  <c r="F24" i="21"/>
  <c r="F25" i="21"/>
  <c r="F26" i="21"/>
  <c r="F27" i="21"/>
  <c r="Q27" i="21"/>
  <c r="L28" i="21"/>
  <c r="S28" i="21"/>
  <c r="H30" i="21"/>
  <c r="Q30" i="21"/>
  <c r="S33" i="21"/>
  <c r="H34" i="21"/>
  <c r="Q34" i="21"/>
  <c r="Q38" i="21"/>
  <c r="P40" i="21"/>
  <c r="F41" i="21"/>
  <c r="Q42" i="21"/>
  <c r="G19" i="21"/>
  <c r="G20" i="21"/>
  <c r="G21" i="21"/>
  <c r="G22" i="21"/>
  <c r="G23" i="21"/>
  <c r="G24" i="21"/>
  <c r="G25" i="21"/>
  <c r="G26" i="21"/>
  <c r="G27" i="21"/>
  <c r="S27" i="21"/>
  <c r="H29" i="21"/>
  <c r="P29" i="21"/>
  <c r="S30" i="21"/>
  <c r="H31" i="21"/>
  <c r="Q31" i="21"/>
  <c r="S34" i="21"/>
  <c r="H35" i="21"/>
  <c r="Q35" i="21"/>
  <c r="L37" i="21"/>
  <c r="Q40" i="21"/>
  <c r="M43" i="21"/>
  <c r="S18" i="21"/>
  <c r="H19" i="21"/>
  <c r="S19" i="21"/>
  <c r="H20" i="21"/>
  <c r="S20" i="21"/>
  <c r="H21" i="21"/>
  <c r="S21" i="21"/>
  <c r="H22" i="21"/>
  <c r="S22" i="21"/>
  <c r="H23" i="21"/>
  <c r="S23" i="21"/>
  <c r="H24" i="21"/>
  <c r="S24" i="21"/>
  <c r="H25" i="21"/>
  <c r="S25" i="21"/>
  <c r="H26" i="21"/>
  <c r="S26" i="21"/>
  <c r="H27" i="21"/>
  <c r="H28" i="21"/>
  <c r="P28" i="21"/>
  <c r="Q29" i="21"/>
  <c r="S31" i="21"/>
  <c r="H32" i="21"/>
  <c r="Q32" i="21"/>
  <c r="S35" i="21"/>
  <c r="H36" i="21"/>
  <c r="Q36" i="21"/>
  <c r="F37" i="21"/>
  <c r="M38" i="21"/>
  <c r="N38" i="21" s="1"/>
  <c r="L39" i="21"/>
  <c r="L42" i="21"/>
  <c r="P43" i="21"/>
  <c r="M28" i="21"/>
  <c r="N28" i="21" s="1"/>
  <c r="M29" i="21"/>
  <c r="M30" i="21"/>
  <c r="M31" i="21"/>
  <c r="M32" i="21"/>
  <c r="M33" i="21"/>
  <c r="M34" i="21"/>
  <c r="M35" i="21"/>
  <c r="M36" i="21"/>
  <c r="G37" i="21"/>
  <c r="G38" i="21"/>
  <c r="G39" i="21"/>
  <c r="G40" i="21"/>
  <c r="G41" i="21"/>
  <c r="G42" i="21"/>
  <c r="G43" i="21"/>
  <c r="H37" i="21"/>
  <c r="S37" i="21"/>
  <c r="H38" i="21"/>
  <c r="S38" i="21"/>
  <c r="H39" i="21"/>
  <c r="S39" i="21"/>
  <c r="H40" i="21"/>
  <c r="S40" i="21"/>
  <c r="H41" i="21"/>
  <c r="S41" i="21"/>
  <c r="H42" i="21"/>
  <c r="S42" i="21"/>
  <c r="H43" i="21"/>
  <c r="S43" i="21"/>
  <c r="P30" i="21"/>
  <c r="P31" i="21"/>
  <c r="P32" i="21"/>
  <c r="P33" i="21"/>
  <c r="P34" i="21"/>
  <c r="P35" i="21"/>
  <c r="P36" i="21"/>
  <c r="I37" i="21"/>
  <c r="T37" i="21"/>
  <c r="I38" i="21"/>
  <c r="T38" i="21"/>
  <c r="I39" i="21"/>
  <c r="T39" i="21"/>
  <c r="I40" i="21"/>
  <c r="T40" i="21"/>
  <c r="I41" i="21"/>
  <c r="T41" i="21"/>
  <c r="I42" i="21"/>
  <c r="T42" i="21"/>
  <c r="I43" i="21"/>
  <c r="T43" i="21"/>
  <c r="F42" i="21"/>
  <c r="F43" i="21"/>
  <c r="B48" i="21" a="1"/>
  <c r="R39" i="24"/>
  <c r="Y11" i="21" a="1"/>
  <c r="Y38" i="21" a="1"/>
  <c r="Y21" i="21" a="1"/>
  <c r="Y28" i="21" a="1"/>
  <c r="Y36" i="21" a="1"/>
  <c r="Y24" i="21" a="1"/>
  <c r="Y34" i="21" a="1"/>
  <c r="Y17" i="21" a="1"/>
  <c r="Y25" i="21" a="1"/>
  <c r="Y40" i="21" a="1"/>
  <c r="Y9" i="21" a="1"/>
  <c r="Y22" i="21" a="1"/>
  <c r="Y41" i="21" a="1"/>
  <c r="Y39" i="21" a="1"/>
  <c r="Y35" i="21" a="1"/>
  <c r="Y7" i="21" a="1"/>
  <c r="Y20" i="21" a="1"/>
  <c r="Y32" i="21" a="1"/>
  <c r="Y30" i="21" a="1"/>
  <c r="Y29" i="21" a="1"/>
  <c r="Y19" i="21" a="1"/>
  <c r="Y42" i="21" a="1"/>
  <c r="Y26" i="21" a="1"/>
  <c r="Y14" i="21" a="1"/>
  <c r="Y23" i="21" a="1"/>
  <c r="Y37" i="21" a="1"/>
  <c r="Y31" i="21" a="1"/>
  <c r="Y27" i="21" a="1"/>
  <c r="Y18" i="21" a="1"/>
  <c r="Y43" i="21" a="1"/>
  <c r="Y8" i="21" a="1"/>
  <c r="Y10" i="21" a="1"/>
  <c r="Y16" i="21" a="1"/>
  <c r="Y13" i="21" a="1"/>
  <c r="Y33" i="21" a="1"/>
  <c r="AD34" i="21" a="1"/>
  <c r="AD35" i="21" a="1"/>
  <c r="AD32" i="21" a="1"/>
  <c r="AD23" i="21" a="1"/>
  <c r="AD14" i="21" a="1"/>
  <c r="AD31" i="21" a="1"/>
  <c r="AD30" i="21" a="1"/>
  <c r="AD8" i="21" a="1"/>
  <c r="AD10" i="21" a="1"/>
  <c r="AD41" i="21" a="1"/>
  <c r="AD12" i="21" a="1"/>
  <c r="AD33" i="21" a="1"/>
  <c r="AD42" i="21" a="1"/>
  <c r="AD21" i="21" a="1"/>
  <c r="AD15" i="21" a="1"/>
  <c r="AD16" i="21" a="1"/>
  <c r="AD43" i="21" a="1"/>
  <c r="AD17" i="21" a="1"/>
  <c r="AD28" i="21" a="1"/>
  <c r="AD29" i="21" a="1"/>
  <c r="AD27" i="21" a="1"/>
  <c r="AD18" i="21" a="1"/>
  <c r="AD20" i="21" a="1"/>
  <c r="AD11" i="21" a="1"/>
  <c r="AD7" i="21" a="1"/>
  <c r="AD26" i="21" a="1"/>
  <c r="AD22" i="21" a="1"/>
  <c r="AD39" i="21" a="1"/>
  <c r="AD40" i="21" a="1"/>
  <c r="AD13" i="21" a="1"/>
  <c r="AD37" i="21" a="1"/>
  <c r="AD24" i="21" a="1"/>
  <c r="AD36" i="21" a="1"/>
  <c r="AD19" i="21" a="1"/>
  <c r="AD38" i="21" a="1"/>
  <c r="AD25" i="21" a="1"/>
  <c r="AD9" i="21" a="1"/>
  <c r="Z11" i="20" a="1"/>
  <c r="Z13" i="20" a="1"/>
  <c r="Z44" i="20" a="1"/>
  <c r="Z25" i="20" a="1"/>
  <c r="Z33" i="20" a="1"/>
  <c r="Z14" i="20" a="1"/>
  <c r="Z41" i="20" a="1"/>
  <c r="Z42" i="20" a="1"/>
  <c r="Z28" i="20" a="1"/>
  <c r="Z49" i="20" a="1"/>
  <c r="Z47" i="20" a="1"/>
  <c r="Z39" i="20" a="1"/>
  <c r="Z21" i="20" a="1"/>
  <c r="Z30" i="20" a="1"/>
  <c r="Z10" i="20" a="1"/>
  <c r="Z46" i="20" a="1"/>
  <c r="Z9" i="20" a="1"/>
  <c r="Z26" i="20" a="1"/>
  <c r="Z48" i="20" a="1"/>
  <c r="Z45" i="20" a="1"/>
  <c r="Z40" i="20" a="1"/>
  <c r="Z7" i="20" a="1"/>
  <c r="Z24" i="20" a="1"/>
  <c r="Z37" i="20" a="1"/>
  <c r="Z35" i="20" a="1"/>
  <c r="Z34" i="20" a="1"/>
  <c r="Z23" i="20" a="1"/>
  <c r="Z50" i="20" a="1"/>
  <c r="Z31" i="20" a="1"/>
  <c r="Z18" i="20" a="1"/>
  <c r="Z27" i="20" a="1"/>
  <c r="Z43" i="20" a="1"/>
  <c r="Z36" i="20" a="1"/>
  <c r="Z32" i="20" a="1"/>
  <c r="Z22" i="20" a="1"/>
  <c r="Z15" i="20" a="1"/>
  <c r="Z51" i="20" a="1"/>
  <c r="Z8" i="20" a="1"/>
  <c r="Z16" i="20" a="1"/>
  <c r="Z29" i="20" a="1"/>
  <c r="Z12" i="20" a="1"/>
  <c r="Z20" i="20" a="1"/>
  <c r="Z17" i="20" a="1"/>
  <c r="Z38" i="20" a="1"/>
  <c r="AE39" i="20" a="1"/>
  <c r="AE40" i="20" a="1"/>
  <c r="AE37" i="20" a="1"/>
  <c r="AE27" i="20" a="1"/>
  <c r="AE29" i="20" a="1"/>
  <c r="AE18" i="20" a="1"/>
  <c r="AE36" i="20" a="1"/>
  <c r="AE35" i="20" a="1"/>
  <c r="AE8" i="20" a="1"/>
  <c r="AE12" i="20" a="1"/>
  <c r="AE48" i="20" a="1"/>
  <c r="AE15" i="20" a="1"/>
  <c r="AE38" i="20" a="1"/>
  <c r="AE50" i="20" a="1"/>
  <c r="AE25" i="20" a="1"/>
  <c r="AE49" i="20" a="1"/>
  <c r="AE14" i="20" a="1"/>
  <c r="AE19" i="20" a="1"/>
  <c r="AE16" i="20" a="1"/>
  <c r="AE20" i="20" a="1"/>
  <c r="AE11" i="20" a="1"/>
  <c r="AE51" i="20" a="1"/>
  <c r="AE47" i="20" a="1"/>
  <c r="AE21" i="20" a="1"/>
  <c r="AE33" i="20" a="1"/>
  <c r="AE34" i="20" a="1"/>
  <c r="AE32" i="20" a="1"/>
  <c r="AE22" i="20" a="1"/>
  <c r="AE24" i="20" a="1"/>
  <c r="AE13" i="20" a="1"/>
  <c r="AE7" i="20" a="1"/>
  <c r="AE31" i="20" a="1"/>
  <c r="AE10" i="20" a="1"/>
  <c r="AE26" i="20" a="1"/>
  <c r="AE45" i="20" a="1"/>
  <c r="AE46" i="20" a="1"/>
  <c r="AE41" i="20" a="1"/>
  <c r="AE17" i="20" a="1"/>
  <c r="AE43" i="20" a="1"/>
  <c r="AE28" i="20" a="1"/>
  <c r="AE42" i="20" a="1"/>
  <c r="AE23" i="20" a="1"/>
  <c r="AE44" i="20" a="1"/>
  <c r="AE30" i="20" a="1"/>
  <c r="AE9" i="20" a="1"/>
  <c r="J149" i="5" a="1"/>
  <c r="J97" i="5" a="1"/>
  <c r="J145" i="5" a="1"/>
  <c r="J160" i="5" a="1"/>
  <c r="J57" i="5" a="1"/>
  <c r="J140" i="5" a="1"/>
  <c r="J26" i="5" a="1"/>
  <c r="J194" i="5" a="1"/>
  <c r="J114" i="5" a="1"/>
  <c r="J175" i="5" a="1"/>
  <c r="J143" i="5" a="1"/>
  <c r="J86" i="5" a="1"/>
  <c r="J22" i="5" a="1"/>
  <c r="J162" i="5" a="1"/>
  <c r="J123" i="5" a="1"/>
  <c r="J61" i="5" a="1"/>
  <c r="J122" i="5" a="1"/>
  <c r="J75" i="5" a="1"/>
  <c r="J43" i="5" a="1"/>
  <c r="J11" i="5" a="1"/>
  <c r="J76" i="5" a="1"/>
  <c r="J44" i="5" a="1"/>
  <c r="J12" i="5" a="1"/>
  <c r="G2" i="5" a="1"/>
  <c r="J107" i="5" a="1"/>
  <c r="J105" i="5" a="1"/>
  <c r="J173" i="5" a="1"/>
  <c r="J66" i="5" a="1"/>
  <c r="J82" i="5" a="1"/>
  <c r="J49" i="5" a="1"/>
  <c r="J127" i="5" a="1"/>
  <c r="J189" i="5" a="1"/>
  <c r="J152" i="5" a="1"/>
  <c r="J41" i="5" a="1"/>
  <c r="J120" i="5" a="1"/>
  <c r="J178" i="5" a="1"/>
  <c r="J190" i="5" a="1"/>
  <c r="J188" i="5" a="1"/>
  <c r="J171" i="5" a="1"/>
  <c r="J139" i="5" a="1"/>
  <c r="J78" i="5" a="1"/>
  <c r="J14" i="5" a="1"/>
  <c r="J158" i="5" a="1"/>
  <c r="J112" i="5" a="1"/>
  <c r="J53" i="5" a="1"/>
  <c r="J117" i="5" a="1"/>
  <c r="J103" i="5" a="1"/>
  <c r="J71" i="5" a="1"/>
  <c r="J39" i="5" a="1"/>
  <c r="J7" i="5" a="1"/>
  <c r="J72" i="5" a="1"/>
  <c r="J40" i="5" a="1"/>
  <c r="J8" i="5" a="1"/>
  <c r="J165" i="5" a="1"/>
  <c r="J136" i="5" a="1"/>
  <c r="J134" i="5" a="1"/>
  <c r="J124" i="5" a="1"/>
  <c r="J150" i="5" a="1"/>
  <c r="J31" i="5" a="1"/>
  <c r="J32" i="5" a="1"/>
  <c r="J50" i="5" a="1"/>
  <c r="J141" i="5" a="1"/>
  <c r="J17" i="5" a="1"/>
  <c r="J74" i="5" a="1"/>
  <c r="J126" i="5" a="1"/>
  <c r="J144" i="5" a="1"/>
  <c r="J25" i="5" a="1"/>
  <c r="J81" i="5" a="1"/>
  <c r="J118" i="5" a="1"/>
  <c r="J177" i="5" a="1"/>
  <c r="J181" i="5" a="1"/>
  <c r="J125" i="5" a="1"/>
  <c r="J167" i="5" a="1"/>
  <c r="J135" i="5" a="1"/>
  <c r="J70" i="5" a="1"/>
  <c r="J6" i="5" a="1"/>
  <c r="J154" i="5" a="1"/>
  <c r="J99" i="5" a="1"/>
  <c r="J67" i="5" a="1"/>
  <c r="J35" i="5" a="1"/>
  <c r="J3" i="5" a="1"/>
  <c r="J100" i="5" a="1"/>
  <c r="J68" i="5" a="1"/>
  <c r="J36" i="5" a="1"/>
  <c r="J4" i="5" a="1"/>
  <c r="J109" i="5" a="1"/>
  <c r="J63" i="5" a="1"/>
  <c r="J18" i="5" a="1"/>
  <c r="J193" i="5" a="1"/>
  <c r="J121" i="5" a="1"/>
  <c r="J185" i="5" a="1"/>
  <c r="J10" i="5" a="1"/>
  <c r="J115" i="5" a="1"/>
  <c r="J33" i="5" a="1"/>
  <c r="J137" i="5" a="1"/>
  <c r="J113" i="5" a="1"/>
  <c r="J191" i="5" a="1"/>
  <c r="J159" i="5" a="1"/>
  <c r="J119" i="5" a="1"/>
  <c r="J54" i="5" a="1"/>
  <c r="J146" i="5" a="1"/>
  <c r="J93" i="5" a="1"/>
  <c r="J29" i="5" a="1"/>
  <c r="J91" i="5" a="1"/>
  <c r="J59" i="5" a="1"/>
  <c r="J27" i="5" a="1"/>
  <c r="J92" i="5" a="1"/>
  <c r="J60" i="5" a="1"/>
  <c r="J28" i="5" a="1"/>
  <c r="F2" i="5" a="1"/>
  <c r="I2" i="5" a="1"/>
  <c r="J153" i="5" a="1"/>
  <c r="J180" i="5" a="1"/>
  <c r="J186" i="5" a="1"/>
  <c r="J110" i="5" a="1"/>
  <c r="J164" i="5" a="1"/>
  <c r="J184" i="5" a="1"/>
  <c r="J182" i="5" a="1"/>
  <c r="J104" i="5" a="1"/>
  <c r="J192" i="5" a="1"/>
  <c r="J116" i="5" a="1"/>
  <c r="J187" i="5" a="1"/>
  <c r="J155" i="5" a="1"/>
  <c r="J108" i="5" a="1"/>
  <c r="J46" i="5" a="1"/>
  <c r="J174" i="5" a="1"/>
  <c r="J142" i="5" a="1"/>
  <c r="J85" i="5" a="1"/>
  <c r="J21" i="5" a="1"/>
  <c r="J87" i="5" a="1"/>
  <c r="J55" i="5" a="1"/>
  <c r="J23" i="5" a="1"/>
  <c r="J88" i="5" a="1"/>
  <c r="J56" i="5" a="1"/>
  <c r="J24" i="5" a="1"/>
  <c r="J37" i="5" a="1"/>
  <c r="J132" i="5" a="1"/>
  <c r="J157" i="5" a="1"/>
  <c r="J98" i="5" a="1"/>
  <c r="J148" i="5" a="1"/>
  <c r="J129" i="5" a="1"/>
  <c r="J169" i="5" a="1"/>
  <c r="J176" i="5" a="1"/>
  <c r="J89" i="5" a="1"/>
  <c r="J172" i="5" a="1"/>
  <c r="J90" i="5" a="1"/>
  <c r="J183" i="5" a="1"/>
  <c r="J151" i="5" a="1"/>
  <c r="J102" i="5" a="1"/>
  <c r="J38" i="5" a="1"/>
  <c r="J170" i="5" a="1"/>
  <c r="J138" i="5" a="1"/>
  <c r="J77" i="5" a="1"/>
  <c r="J13" i="5" a="1"/>
  <c r="J83" i="5" a="1"/>
  <c r="J51" i="5" a="1"/>
  <c r="J19" i="5" a="1"/>
  <c r="J84" i="5" a="1"/>
  <c r="J52" i="5" a="1"/>
  <c r="J20" i="5" a="1"/>
  <c r="Q39" i="24" a="1"/>
  <c r="L2" i="5" a="1"/>
  <c r="J106" i="5" a="1"/>
  <c r="J9" i="5" a="1"/>
  <c r="J62" i="5" a="1"/>
  <c r="J64" i="5" a="1"/>
  <c r="J34" i="5" a="1"/>
  <c r="J111" i="5" a="1"/>
  <c r="J131" i="5" a="1"/>
  <c r="J161" i="5" a="1"/>
  <c r="J168" i="5" a="1"/>
  <c r="J73" i="5" a="1"/>
  <c r="J156" i="5" a="1"/>
  <c r="J58" i="5" a="1"/>
  <c r="J130" i="5" a="1"/>
  <c r="J179" i="5" a="1"/>
  <c r="J147" i="5" a="1"/>
  <c r="J94" i="5" a="1"/>
  <c r="J30" i="5" a="1"/>
  <c r="J166" i="5" a="1"/>
  <c r="J128" i="5" a="1"/>
  <c r="J69" i="5" a="1"/>
  <c r="J5" i="5" a="1"/>
  <c r="J133" i="5" a="1"/>
  <c r="J79" i="5" a="1"/>
  <c r="J47" i="5" a="1"/>
  <c r="J15" i="5" a="1"/>
  <c r="J80" i="5" a="1"/>
  <c r="J48" i="5" a="1"/>
  <c r="J16" i="5" a="1"/>
  <c r="H2" i="5" a="1"/>
  <c r="J45" i="5" a="1"/>
  <c r="J42" i="5" a="1"/>
  <c r="J65" i="5" a="1"/>
  <c r="J163" i="5" a="1"/>
  <c r="J101" i="5" a="1"/>
  <c r="J95" i="5" a="1"/>
  <c r="J96" i="5" a="1"/>
  <c r="AE9" i="20" l="1"/>
  <c r="AE30" i="20"/>
  <c r="AE44" i="20"/>
  <c r="AE23" i="20"/>
  <c r="AF23" i="20" s="1"/>
  <c r="AG23" i="20" s="1"/>
  <c r="AH23" i="20" s="1"/>
  <c r="AE42" i="20"/>
  <c r="AF42" i="20" s="1"/>
  <c r="AE28" i="20"/>
  <c r="AF28" i="20" s="1"/>
  <c r="AG28" i="20" s="1"/>
  <c r="AE43" i="20"/>
  <c r="AE17" i="20"/>
  <c r="AF17" i="20" s="1"/>
  <c r="AE41" i="20"/>
  <c r="AE46" i="20"/>
  <c r="AE45" i="20"/>
  <c r="AE26" i="20"/>
  <c r="AF26" i="20" s="1"/>
  <c r="AE10" i="20"/>
  <c r="AF10" i="20" s="1"/>
  <c r="AG10" i="20" s="1"/>
  <c r="AH10" i="20" s="1"/>
  <c r="AE31" i="20"/>
  <c r="AF31" i="20" s="1"/>
  <c r="AE7" i="20"/>
  <c r="AF7" i="20" s="1"/>
  <c r="AE13" i="20"/>
  <c r="AF13" i="20" s="1"/>
  <c r="AG13" i="20" s="1"/>
  <c r="AE24" i="20"/>
  <c r="AF24" i="20" s="1"/>
  <c r="AE22" i="20"/>
  <c r="AE32" i="20"/>
  <c r="AE34" i="20"/>
  <c r="AE33" i="20"/>
  <c r="AF33" i="20" s="1"/>
  <c r="AE21" i="20"/>
  <c r="AF21" i="20" s="1"/>
  <c r="AE47" i="20"/>
  <c r="AE51" i="20"/>
  <c r="AF51" i="20" s="1"/>
  <c r="AE11" i="20"/>
  <c r="AE20" i="20"/>
  <c r="AE16" i="20"/>
  <c r="AE19" i="20"/>
  <c r="AF19" i="20" s="1"/>
  <c r="AE14" i="20"/>
  <c r="AF14" i="20" s="1"/>
  <c r="AG14" i="20" s="1"/>
  <c r="AH14" i="20" s="1"/>
  <c r="AE49" i="20"/>
  <c r="AF49" i="20" s="1"/>
  <c r="AE25" i="20"/>
  <c r="AE50" i="20"/>
  <c r="AF50" i="20" s="1"/>
  <c r="AG50" i="20" s="1"/>
  <c r="AE38" i="20"/>
  <c r="AE15" i="20"/>
  <c r="AE48" i="20"/>
  <c r="AE12" i="20"/>
  <c r="AF12" i="20" s="1"/>
  <c r="AE8" i="20"/>
  <c r="AF8" i="20" s="1"/>
  <c r="AG8" i="20" s="1"/>
  <c r="AH8" i="20" s="1"/>
  <c r="AE35" i="20"/>
  <c r="AF35" i="20" s="1"/>
  <c r="AE36" i="20"/>
  <c r="AE18" i="20"/>
  <c r="AF18" i="20" s="1"/>
  <c r="AE29" i="20"/>
  <c r="AE27" i="20"/>
  <c r="AE37" i="20"/>
  <c r="AF37" i="20" s="1"/>
  <c r="AE40" i="20"/>
  <c r="AF40" i="20" s="1"/>
  <c r="AE39" i="20"/>
  <c r="AF39" i="20" s="1"/>
  <c r="AG39" i="20" s="1"/>
  <c r="Z38" i="20"/>
  <c r="Z17" i="20"/>
  <c r="Z20" i="20"/>
  <c r="Z12" i="20"/>
  <c r="Z29" i="20"/>
  <c r="Z16" i="20"/>
  <c r="Z8" i="20"/>
  <c r="Z51" i="20"/>
  <c r="AA51" i="20" s="1"/>
  <c r="Z15" i="20"/>
  <c r="AA15" i="20" s="1"/>
  <c r="Z22" i="20"/>
  <c r="Z32" i="20"/>
  <c r="AA32" i="20" s="1"/>
  <c r="Z36" i="20"/>
  <c r="Z43" i="20"/>
  <c r="Z27" i="20"/>
  <c r="Z18" i="20"/>
  <c r="AA18" i="20" s="1"/>
  <c r="Z31" i="20"/>
  <c r="Z50" i="20"/>
  <c r="AA50" i="20" s="1"/>
  <c r="Z23" i="20"/>
  <c r="Z34" i="20"/>
  <c r="AA34" i="20" s="1"/>
  <c r="Z35" i="20"/>
  <c r="Z37" i="20"/>
  <c r="Z24" i="20"/>
  <c r="Z7" i="20"/>
  <c r="AA7" i="20" s="1"/>
  <c r="Z40" i="20"/>
  <c r="AA40" i="20" s="1"/>
  <c r="Z45" i="20"/>
  <c r="AA45" i="20" s="1"/>
  <c r="Z48" i="20"/>
  <c r="Z26" i="20"/>
  <c r="AA26" i="20" s="1"/>
  <c r="Z9" i="20"/>
  <c r="Z46" i="20"/>
  <c r="Z10" i="20"/>
  <c r="AA10" i="20" s="1"/>
  <c r="AB10" i="20" s="1"/>
  <c r="AC10" i="20" s="1"/>
  <c r="Z30" i="20"/>
  <c r="AA30" i="20" s="1"/>
  <c r="Z21" i="20"/>
  <c r="AA21" i="20" s="1"/>
  <c r="Z39" i="20"/>
  <c r="AA39" i="20" s="1"/>
  <c r="AB39" i="20" s="1"/>
  <c r="Z47" i="20"/>
  <c r="Z49" i="20"/>
  <c r="Z28" i="20"/>
  <c r="Z42" i="20"/>
  <c r="Z41" i="20"/>
  <c r="Z14" i="20"/>
  <c r="Z33" i="20"/>
  <c r="Z25" i="20"/>
  <c r="AA25" i="20" s="1"/>
  <c r="AB25" i="20" s="1"/>
  <c r="Z44" i="20"/>
  <c r="Z13" i="20"/>
  <c r="AA13" i="20" s="1"/>
  <c r="AB13" i="20" s="1"/>
  <c r="Z11" i="20"/>
  <c r="AD9" i="21"/>
  <c r="AD25" i="21"/>
  <c r="AE25" i="21" s="1"/>
  <c r="AD38" i="21"/>
  <c r="AD19" i="21"/>
  <c r="AD36" i="21"/>
  <c r="AE36" i="21" s="1"/>
  <c r="AD24" i="21"/>
  <c r="AD37" i="21"/>
  <c r="AE37" i="21" s="1"/>
  <c r="AF37" i="21" s="1"/>
  <c r="AG37" i="21" s="1"/>
  <c r="AD13" i="21"/>
  <c r="AD40" i="21"/>
  <c r="AD39" i="21"/>
  <c r="AE39" i="21" s="1"/>
  <c r="AD22" i="21"/>
  <c r="AE22" i="21" s="1"/>
  <c r="AD26" i="21"/>
  <c r="AE26" i="21" s="1"/>
  <c r="AD7" i="21"/>
  <c r="AE7" i="21" s="1"/>
  <c r="AD11" i="21"/>
  <c r="AD20" i="21"/>
  <c r="AE20" i="21" s="1"/>
  <c r="AD18" i="21"/>
  <c r="AD27" i="21"/>
  <c r="AD29" i="21"/>
  <c r="AD28" i="21"/>
  <c r="AE28" i="21" s="1"/>
  <c r="AD17" i="21"/>
  <c r="AE17" i="21" s="1"/>
  <c r="AF17" i="21" s="1"/>
  <c r="AD43" i="21"/>
  <c r="AE43" i="21" s="1"/>
  <c r="AD16" i="21"/>
  <c r="AD15" i="21"/>
  <c r="AE15" i="21" s="1"/>
  <c r="AF15" i="21" s="1"/>
  <c r="AG15" i="21" s="1"/>
  <c r="AD21" i="21"/>
  <c r="AD42" i="21"/>
  <c r="AD33" i="21"/>
  <c r="AD12" i="21"/>
  <c r="AD41" i="21"/>
  <c r="AE41" i="21" s="1"/>
  <c r="AD10" i="21"/>
  <c r="AE10" i="21" s="1"/>
  <c r="AD8" i="21"/>
  <c r="AD30" i="21"/>
  <c r="AD31" i="21"/>
  <c r="AD14" i="21"/>
  <c r="AD23" i="21"/>
  <c r="AE23" i="21" s="1"/>
  <c r="AD32" i="21"/>
  <c r="AD35" i="21"/>
  <c r="AD34" i="21"/>
  <c r="AE34" i="21" s="1"/>
  <c r="Y33" i="21"/>
  <c r="Y13" i="21"/>
  <c r="Y16" i="21"/>
  <c r="Y10" i="21"/>
  <c r="Y8" i="21"/>
  <c r="Z8" i="21" s="1"/>
  <c r="Y43" i="21"/>
  <c r="Z43" i="21" s="1"/>
  <c r="Y18" i="21"/>
  <c r="Y27" i="21"/>
  <c r="Z27" i="21" s="1"/>
  <c r="Y31" i="21"/>
  <c r="Y37" i="21"/>
  <c r="Z37" i="21" s="1"/>
  <c r="Y23" i="21"/>
  <c r="Y14" i="21"/>
  <c r="Y26" i="21"/>
  <c r="Y42" i="21"/>
  <c r="Z42" i="21" s="1"/>
  <c r="Y19" i="21"/>
  <c r="Z19" i="21" s="1"/>
  <c r="Y29" i="21"/>
  <c r="Z29" i="21" s="1"/>
  <c r="Y30" i="21"/>
  <c r="Y32" i="21"/>
  <c r="Z32" i="21" s="1"/>
  <c r="Y20" i="21"/>
  <c r="Y7" i="21"/>
  <c r="Y35" i="21"/>
  <c r="Z35" i="21" s="1"/>
  <c r="Y39" i="21"/>
  <c r="Z39" i="21" s="1"/>
  <c r="Y41" i="21"/>
  <c r="Z41" i="21" s="1"/>
  <c r="AA41" i="21" s="1"/>
  <c r="Y22" i="21"/>
  <c r="Z22" i="21" s="1"/>
  <c r="Y9" i="21"/>
  <c r="Y40" i="21"/>
  <c r="Z40" i="21" s="1"/>
  <c r="Y25" i="21"/>
  <c r="Y17" i="21"/>
  <c r="Y34" i="21"/>
  <c r="Y24" i="21"/>
  <c r="Y36" i="21"/>
  <c r="Y28" i="21"/>
  <c r="Z28" i="21" s="1"/>
  <c r="Y21" i="21"/>
  <c r="Y38" i="21"/>
  <c r="Y11" i="21"/>
  <c r="AA11" i="20"/>
  <c r="J96" i="5"/>
  <c r="J95" i="5"/>
  <c r="N95" i="5" s="1"/>
  <c r="J101" i="5"/>
  <c r="N101" i="5" s="1"/>
  <c r="J163" i="5"/>
  <c r="N163" i="5" s="1"/>
  <c r="J65" i="5"/>
  <c r="N65" i="5" s="1"/>
  <c r="J42" i="5"/>
  <c r="J45" i="5"/>
  <c r="J16" i="5"/>
  <c r="J48" i="5"/>
  <c r="J80" i="5"/>
  <c r="N80" i="5" s="1"/>
  <c r="J15" i="5"/>
  <c r="N15" i="5" s="1"/>
  <c r="J47" i="5"/>
  <c r="N47" i="5" s="1"/>
  <c r="J79" i="5"/>
  <c r="N79" i="5" s="1"/>
  <c r="J133" i="5"/>
  <c r="J5" i="5"/>
  <c r="J69" i="5"/>
  <c r="J128" i="5"/>
  <c r="J166" i="5"/>
  <c r="J30" i="5"/>
  <c r="N30" i="5" s="1"/>
  <c r="J94" i="5"/>
  <c r="N94" i="5" s="1"/>
  <c r="J147" i="5"/>
  <c r="N147" i="5" s="1"/>
  <c r="J179" i="5"/>
  <c r="J130" i="5"/>
  <c r="J58" i="5"/>
  <c r="J156" i="5"/>
  <c r="N156" i="5" s="1"/>
  <c r="J73" i="5"/>
  <c r="N73" i="5" s="1"/>
  <c r="J168" i="5"/>
  <c r="N168" i="5" s="1"/>
  <c r="J161" i="5"/>
  <c r="N161" i="5" s="1"/>
  <c r="J131" i="5"/>
  <c r="N131" i="5" s="1"/>
  <c r="J111" i="5"/>
  <c r="J34" i="5"/>
  <c r="J64" i="5"/>
  <c r="J62" i="5"/>
  <c r="N62" i="5" s="1"/>
  <c r="J9" i="5"/>
  <c r="N9" i="5" s="1"/>
  <c r="J106" i="5"/>
  <c r="N106" i="5" s="1"/>
  <c r="J20" i="5"/>
  <c r="N20" i="5" s="1"/>
  <c r="J52" i="5"/>
  <c r="J84" i="5"/>
  <c r="J19" i="5"/>
  <c r="J51" i="5"/>
  <c r="J83" i="5"/>
  <c r="J13" i="5"/>
  <c r="J77" i="5"/>
  <c r="N77" i="5" s="1"/>
  <c r="J138" i="5"/>
  <c r="N138" i="5" s="1"/>
  <c r="J170" i="5"/>
  <c r="N170" i="5" s="1"/>
  <c r="J38" i="5"/>
  <c r="N38" i="5" s="1"/>
  <c r="J102" i="5"/>
  <c r="J151" i="5"/>
  <c r="J183" i="5"/>
  <c r="N183" i="5" s="1"/>
  <c r="J90" i="5"/>
  <c r="N90" i="5" s="1"/>
  <c r="J172" i="5"/>
  <c r="N172" i="5" s="1"/>
  <c r="J89" i="5"/>
  <c r="N89" i="5" s="1"/>
  <c r="J176" i="5"/>
  <c r="N176" i="5" s="1"/>
  <c r="J169" i="5"/>
  <c r="J129" i="5"/>
  <c r="J148" i="5"/>
  <c r="J98" i="5"/>
  <c r="J157" i="5"/>
  <c r="N157" i="5" s="1"/>
  <c r="J132" i="5"/>
  <c r="N132" i="5" s="1"/>
  <c r="J37" i="5"/>
  <c r="N37" i="5" s="1"/>
  <c r="J24" i="5"/>
  <c r="N24" i="5" s="1"/>
  <c r="J56" i="5"/>
  <c r="N56" i="5" s="1"/>
  <c r="J88" i="5"/>
  <c r="J23" i="5"/>
  <c r="J55" i="5"/>
  <c r="J87" i="5"/>
  <c r="N87" i="5" s="1"/>
  <c r="J21" i="5"/>
  <c r="J85" i="5"/>
  <c r="N85" i="5" s="1"/>
  <c r="J142" i="5"/>
  <c r="N142" i="5" s="1"/>
  <c r="J174" i="5"/>
  <c r="N174" i="5" s="1"/>
  <c r="J46" i="5"/>
  <c r="J108" i="5"/>
  <c r="J155" i="5"/>
  <c r="N155" i="5" s="1"/>
  <c r="J187" i="5"/>
  <c r="N187" i="5" s="1"/>
  <c r="J116" i="5"/>
  <c r="N116" i="5" s="1"/>
  <c r="J192" i="5"/>
  <c r="N192" i="5" s="1"/>
  <c r="J104" i="5"/>
  <c r="N104" i="5" s="1"/>
  <c r="J182" i="5"/>
  <c r="N182" i="5" s="1"/>
  <c r="J184" i="5"/>
  <c r="N184" i="5" s="1"/>
  <c r="J164" i="5"/>
  <c r="J110" i="5"/>
  <c r="J186" i="5"/>
  <c r="N186" i="5" s="1"/>
  <c r="J180" i="5"/>
  <c r="N180" i="5" s="1"/>
  <c r="J153" i="5"/>
  <c r="N153" i="5" s="1"/>
  <c r="J28" i="5"/>
  <c r="N28" i="5" s="1"/>
  <c r="J60" i="5"/>
  <c r="N60" i="5" s="1"/>
  <c r="J92" i="5"/>
  <c r="J27" i="5"/>
  <c r="J59" i="5"/>
  <c r="J91" i="5"/>
  <c r="N91" i="5" s="1"/>
  <c r="J29" i="5"/>
  <c r="N29" i="5" s="1"/>
  <c r="J93" i="5"/>
  <c r="N93" i="5" s="1"/>
  <c r="J146" i="5"/>
  <c r="N146" i="5" s="1"/>
  <c r="J54" i="5"/>
  <c r="N54" i="5" s="1"/>
  <c r="J119" i="5"/>
  <c r="J159" i="5"/>
  <c r="J191" i="5"/>
  <c r="N191" i="5" s="1"/>
  <c r="J113" i="5"/>
  <c r="N113" i="5" s="1"/>
  <c r="J137" i="5"/>
  <c r="N137" i="5" s="1"/>
  <c r="J33" i="5"/>
  <c r="N33" i="5" s="1"/>
  <c r="J115" i="5"/>
  <c r="N115" i="5" s="1"/>
  <c r="J10" i="5"/>
  <c r="J185" i="5"/>
  <c r="J121" i="5"/>
  <c r="J193" i="5"/>
  <c r="N193" i="5" s="1"/>
  <c r="J18" i="5"/>
  <c r="N18" i="5" s="1"/>
  <c r="J63" i="5"/>
  <c r="N63" i="5" s="1"/>
  <c r="J109" i="5"/>
  <c r="N109" i="5" s="1"/>
  <c r="J4" i="5"/>
  <c r="N4" i="5" s="1"/>
  <c r="J36" i="5"/>
  <c r="N36" i="5" s="1"/>
  <c r="J68" i="5"/>
  <c r="J100" i="5"/>
  <c r="J3" i="5"/>
  <c r="N3" i="5" s="1"/>
  <c r="J35" i="5"/>
  <c r="N35" i="5" s="1"/>
  <c r="J67" i="5"/>
  <c r="N67" i="5" s="1"/>
  <c r="J99" i="5"/>
  <c r="N99" i="5" s="1"/>
  <c r="J154" i="5"/>
  <c r="N154" i="5" s="1"/>
  <c r="J6" i="5"/>
  <c r="N6" i="5" s="1"/>
  <c r="J70" i="5"/>
  <c r="J135" i="5"/>
  <c r="J167" i="5"/>
  <c r="N167" i="5" s="1"/>
  <c r="J125" i="5"/>
  <c r="N125" i="5" s="1"/>
  <c r="J181" i="5"/>
  <c r="N181" i="5" s="1"/>
  <c r="J177" i="5"/>
  <c r="N177" i="5" s="1"/>
  <c r="J118" i="5"/>
  <c r="N118" i="5" s="1"/>
  <c r="J81" i="5"/>
  <c r="N81" i="5" s="1"/>
  <c r="J25" i="5"/>
  <c r="N25" i="5" s="1"/>
  <c r="J144" i="5"/>
  <c r="J126" i="5"/>
  <c r="J74" i="5"/>
  <c r="N74" i="5" s="1"/>
  <c r="J17" i="5"/>
  <c r="N17" i="5" s="1"/>
  <c r="J141" i="5"/>
  <c r="N141" i="5" s="1"/>
  <c r="J50" i="5"/>
  <c r="N50" i="5" s="1"/>
  <c r="J32" i="5"/>
  <c r="J31" i="5"/>
  <c r="J150" i="5"/>
  <c r="J124" i="5"/>
  <c r="J134" i="5"/>
  <c r="N134" i="5" s="1"/>
  <c r="J136" i="5"/>
  <c r="N136" i="5" s="1"/>
  <c r="J165" i="5"/>
  <c r="N165" i="5" s="1"/>
  <c r="J8" i="5"/>
  <c r="N8" i="5" s="1"/>
  <c r="J40" i="5"/>
  <c r="J72" i="5"/>
  <c r="J7" i="5"/>
  <c r="J39" i="5"/>
  <c r="J71" i="5"/>
  <c r="N71" i="5" s="1"/>
  <c r="J103" i="5"/>
  <c r="N103" i="5" s="1"/>
  <c r="J117" i="5"/>
  <c r="N117" i="5" s="1"/>
  <c r="J53" i="5"/>
  <c r="J112" i="5"/>
  <c r="N112" i="5" s="1"/>
  <c r="J158" i="5"/>
  <c r="J14" i="5"/>
  <c r="J78" i="5"/>
  <c r="N78" i="5" s="1"/>
  <c r="J139" i="5"/>
  <c r="N139" i="5" s="1"/>
  <c r="J171" i="5"/>
  <c r="N171" i="5" s="1"/>
  <c r="J188" i="5"/>
  <c r="N188" i="5" s="1"/>
  <c r="J190" i="5"/>
  <c r="N190" i="5" s="1"/>
  <c r="J178" i="5"/>
  <c r="N178" i="5" s="1"/>
  <c r="J120" i="5"/>
  <c r="J41" i="5"/>
  <c r="J152" i="5"/>
  <c r="N152" i="5" s="1"/>
  <c r="J189" i="5"/>
  <c r="N189" i="5" s="1"/>
  <c r="J127" i="5"/>
  <c r="N127" i="5" s="1"/>
  <c r="J49" i="5"/>
  <c r="N49" i="5" s="1"/>
  <c r="J82" i="5"/>
  <c r="N82" i="5" s="1"/>
  <c r="J66" i="5"/>
  <c r="N66" i="5" s="1"/>
  <c r="J173" i="5"/>
  <c r="J105" i="5"/>
  <c r="J107" i="5"/>
  <c r="J12" i="5"/>
  <c r="N12" i="5" s="1"/>
  <c r="J44" i="5"/>
  <c r="N44" i="5" s="1"/>
  <c r="J76" i="5"/>
  <c r="N76" i="5" s="1"/>
  <c r="J11" i="5"/>
  <c r="N11" i="5" s="1"/>
  <c r="J43" i="5"/>
  <c r="J75" i="5"/>
  <c r="J122" i="5"/>
  <c r="J61" i="5"/>
  <c r="J123" i="5"/>
  <c r="N123" i="5" s="1"/>
  <c r="J162" i="5"/>
  <c r="N162" i="5" s="1"/>
  <c r="J22" i="5"/>
  <c r="N22" i="5" s="1"/>
  <c r="J86" i="5"/>
  <c r="N86" i="5" s="1"/>
  <c r="J143" i="5"/>
  <c r="N143" i="5" s="1"/>
  <c r="J175" i="5"/>
  <c r="J114" i="5"/>
  <c r="J194" i="5"/>
  <c r="J26" i="5"/>
  <c r="N26" i="5" s="1"/>
  <c r="J140" i="5"/>
  <c r="N140" i="5" s="1"/>
  <c r="J57" i="5"/>
  <c r="N57" i="5" s="1"/>
  <c r="J160" i="5"/>
  <c r="N160" i="5" s="1"/>
  <c r="J145" i="5"/>
  <c r="J97" i="5"/>
  <c r="J149" i="5"/>
  <c r="O34" i="20"/>
  <c r="K10" i="20"/>
  <c r="N46" i="5"/>
  <c r="N129" i="5"/>
  <c r="N121" i="5"/>
  <c r="N45" i="5"/>
  <c r="N10" i="5"/>
  <c r="N151" i="5"/>
  <c r="N42" i="5"/>
  <c r="N148" i="5"/>
  <c r="N66" i="16"/>
  <c r="J13" i="16"/>
  <c r="O13" i="16" s="1"/>
  <c r="R13" i="16" s="1"/>
  <c r="N32" i="5"/>
  <c r="N64" i="5"/>
  <c r="N53" i="5"/>
  <c r="N126" i="5"/>
  <c r="N51" i="5"/>
  <c r="N75" i="5"/>
  <c r="N114" i="5"/>
  <c r="N43" i="5"/>
  <c r="N179" i="5"/>
  <c r="AA29" i="20"/>
  <c r="AB29" i="20" s="1"/>
  <c r="AC29" i="20" s="1"/>
  <c r="K23" i="20"/>
  <c r="J73" i="16"/>
  <c r="N30" i="16"/>
  <c r="N68" i="5"/>
  <c r="N59" i="5"/>
  <c r="N128" i="5"/>
  <c r="N145" i="5"/>
  <c r="N70" i="5"/>
  <c r="N58" i="5"/>
  <c r="N173" i="5"/>
  <c r="N39" i="5"/>
  <c r="N124" i="5"/>
  <c r="N92" i="5"/>
  <c r="K27" i="20"/>
  <c r="N5" i="5"/>
  <c r="N40" i="5"/>
  <c r="N72" i="5"/>
  <c r="N150" i="5"/>
  <c r="N61" i="5"/>
  <c r="N120" i="5"/>
  <c r="N185" i="5"/>
  <c r="N135" i="5"/>
  <c r="N144" i="5"/>
  <c r="N97" i="5"/>
  <c r="N55" i="5"/>
  <c r="N13" i="5"/>
  <c r="N16" i="5"/>
  <c r="N48" i="5"/>
  <c r="N102" i="5"/>
  <c r="N158" i="5"/>
  <c r="N108" i="5"/>
  <c r="N7" i="5"/>
  <c r="N169" i="5"/>
  <c r="N69" i="5"/>
  <c r="N83" i="5"/>
  <c r="N133" i="5"/>
  <c r="N175" i="5"/>
  <c r="J41" i="21"/>
  <c r="J37" i="21"/>
  <c r="N33" i="21"/>
  <c r="O17" i="20"/>
  <c r="N52" i="5"/>
  <c r="N84" i="5"/>
  <c r="N19" i="5"/>
  <c r="N96" i="5"/>
  <c r="N34" i="5"/>
  <c r="N194" i="5"/>
  <c r="N105" i="5"/>
  <c r="N100" i="5"/>
  <c r="N119" i="5"/>
  <c r="N23" i="5"/>
  <c r="N98" i="5"/>
  <c r="N12" i="21"/>
  <c r="J15" i="21"/>
  <c r="AA15" i="21" s="1"/>
  <c r="O32" i="20"/>
  <c r="N21" i="5"/>
  <c r="N88" i="5"/>
  <c r="N27" i="5"/>
  <c r="N107" i="5"/>
  <c r="N41" i="5"/>
  <c r="N166" i="5"/>
  <c r="N31" i="5"/>
  <c r="N110" i="5"/>
  <c r="N164" i="5"/>
  <c r="N111" i="5"/>
  <c r="N149" i="5"/>
  <c r="N122" i="5"/>
  <c r="N130" i="5"/>
  <c r="N14" i="5"/>
  <c r="N159" i="5"/>
  <c r="AA17" i="20"/>
  <c r="AF16" i="20"/>
  <c r="AA49" i="20"/>
  <c r="AA23" i="20"/>
  <c r="AB23" i="20" s="1"/>
  <c r="AC23" i="20" s="1"/>
  <c r="AA12" i="20"/>
  <c r="AF20" i="20"/>
  <c r="AA43" i="20"/>
  <c r="AF34" i="20"/>
  <c r="AA31" i="20"/>
  <c r="AF47" i="20"/>
  <c r="AA44" i="20"/>
  <c r="AB44" i="20" s="1"/>
  <c r="AC44" i="20" s="1"/>
  <c r="AA9" i="20"/>
  <c r="AF46" i="20"/>
  <c r="AF30" i="20"/>
  <c r="AA33" i="20"/>
  <c r="AF38" i="20"/>
  <c r="AA46" i="20"/>
  <c r="G2" i="5"/>
  <c r="H2" i="5"/>
  <c r="D3" i="20" s="1"/>
  <c r="L2" i="5"/>
  <c r="I2" i="5"/>
  <c r="F2" i="5"/>
  <c r="AF41" i="20"/>
  <c r="J13" i="21"/>
  <c r="O31" i="20"/>
  <c r="P31" i="20" s="1"/>
  <c r="J40" i="16"/>
  <c r="O40" i="16" s="1"/>
  <c r="R40" i="16" s="1"/>
  <c r="J47" i="16"/>
  <c r="N10" i="16"/>
  <c r="J11" i="16"/>
  <c r="J20" i="16"/>
  <c r="O20" i="16" s="1"/>
  <c r="R20" i="16" s="1"/>
  <c r="AA41" i="20"/>
  <c r="AA38" i="20"/>
  <c r="K48" i="20"/>
  <c r="J42" i="21"/>
  <c r="O11" i="20"/>
  <c r="P11" i="20" s="1"/>
  <c r="O10" i="20"/>
  <c r="K17" i="20"/>
  <c r="O18" i="20"/>
  <c r="O68" i="16"/>
  <c r="N48" i="16"/>
  <c r="J62" i="16"/>
  <c r="O62" i="16" s="1"/>
  <c r="R62" i="16" s="1"/>
  <c r="J38" i="16"/>
  <c r="N70" i="16"/>
  <c r="J67" i="16"/>
  <c r="N62" i="16"/>
  <c r="J35" i="16"/>
  <c r="O35" i="16" s="1"/>
  <c r="R35" i="16" s="1"/>
  <c r="N34" i="21"/>
  <c r="J33" i="21"/>
  <c r="N40" i="21"/>
  <c r="K50" i="20"/>
  <c r="O39" i="20"/>
  <c r="P39" i="20" s="1"/>
  <c r="J55" i="16"/>
  <c r="O55" i="16" s="1"/>
  <c r="N59" i="16"/>
  <c r="J16" i="16"/>
  <c r="N24" i="21"/>
  <c r="O38" i="20"/>
  <c r="K25" i="20"/>
  <c r="O15" i="20"/>
  <c r="N56" i="16"/>
  <c r="N41" i="16"/>
  <c r="O41" i="16" s="1"/>
  <c r="N32" i="16"/>
  <c r="AA20" i="20"/>
  <c r="AF45" i="20"/>
  <c r="N63" i="16"/>
  <c r="N39" i="16"/>
  <c r="N61" i="16"/>
  <c r="N34" i="16"/>
  <c r="J17" i="21"/>
  <c r="N23" i="21"/>
  <c r="O40" i="20"/>
  <c r="K32" i="20"/>
  <c r="O25" i="20"/>
  <c r="P25" i="20" s="1"/>
  <c r="K31" i="20"/>
  <c r="K40" i="20"/>
  <c r="K43" i="20"/>
  <c r="N46" i="16"/>
  <c r="N37" i="16"/>
  <c r="J53" i="16"/>
  <c r="J19" i="16"/>
  <c r="O19" i="16" s="1"/>
  <c r="R19" i="16" s="1"/>
  <c r="J14" i="21"/>
  <c r="O9" i="20"/>
  <c r="O47" i="20"/>
  <c r="K29" i="20"/>
  <c r="N65" i="16"/>
  <c r="J51" i="16"/>
  <c r="N57" i="16"/>
  <c r="N40" i="16"/>
  <c r="J37" i="16"/>
  <c r="O37" i="16" s="1"/>
  <c r="R37" i="16" s="1"/>
  <c r="J17" i="16"/>
  <c r="N23" i="16"/>
  <c r="N45" i="16"/>
  <c r="N29" i="16"/>
  <c r="J14" i="16"/>
  <c r="J18" i="21"/>
  <c r="J9" i="16"/>
  <c r="N29" i="21"/>
  <c r="N9" i="21"/>
  <c r="K35" i="20"/>
  <c r="K11" i="20"/>
  <c r="N52" i="16"/>
  <c r="N44" i="16"/>
  <c r="J52" i="16"/>
  <c r="J44" i="16"/>
  <c r="O44" i="16" s="1"/>
  <c r="R44" i="16" s="1"/>
  <c r="N36" i="16"/>
  <c r="N47" i="16"/>
  <c r="O47" i="16" s="1"/>
  <c r="J65" i="16"/>
  <c r="O65" i="16" s="1"/>
  <c r="R65" i="16" s="1"/>
  <c r="N15" i="16"/>
  <c r="J29" i="16"/>
  <c r="O29" i="16" s="1"/>
  <c r="R29" i="16" s="1"/>
  <c r="N13" i="16"/>
  <c r="J10" i="16"/>
  <c r="O10" i="16" s="1"/>
  <c r="N16" i="16"/>
  <c r="O16" i="16" s="1"/>
  <c r="N35" i="16"/>
  <c r="N18" i="16"/>
  <c r="C3" i="21"/>
  <c r="N18" i="21"/>
  <c r="N8" i="21"/>
  <c r="O29" i="20"/>
  <c r="O28" i="20"/>
  <c r="P28" i="20" s="1"/>
  <c r="N54" i="16"/>
  <c r="N12" i="16"/>
  <c r="J45" i="16"/>
  <c r="O45" i="16" s="1"/>
  <c r="N27" i="16"/>
  <c r="N53" i="16"/>
  <c r="N35" i="21"/>
  <c r="N43" i="21"/>
  <c r="N41" i="21"/>
  <c r="O41" i="21" s="1"/>
  <c r="O50" i="20"/>
  <c r="O45" i="20"/>
  <c r="K36" i="20"/>
  <c r="J70" i="16"/>
  <c r="J30" i="16"/>
  <c r="N14" i="16"/>
  <c r="J28" i="16"/>
  <c r="O28" i="16" s="1"/>
  <c r="N38" i="16"/>
  <c r="J54" i="16"/>
  <c r="O54" i="16" s="1"/>
  <c r="R54" i="16" s="1"/>
  <c r="AE33" i="21"/>
  <c r="AF33" i="21" s="1"/>
  <c r="AG33" i="21" s="1"/>
  <c r="AE13" i="21"/>
  <c r="AF13" i="21" s="1"/>
  <c r="AE8" i="21"/>
  <c r="AE9" i="21"/>
  <c r="AE12" i="21"/>
  <c r="AE14" i="21"/>
  <c r="AE16" i="21"/>
  <c r="AF16" i="21" s="1"/>
  <c r="AE32" i="21"/>
  <c r="AE29" i="21"/>
  <c r="AE27" i="21"/>
  <c r="AE35" i="21"/>
  <c r="AE11" i="21"/>
  <c r="AE30" i="21"/>
  <c r="AE31" i="21"/>
  <c r="AE19" i="21"/>
  <c r="AE18" i="21"/>
  <c r="AE21" i="21"/>
  <c r="AE24" i="21"/>
  <c r="AE40" i="21"/>
  <c r="AE38" i="21"/>
  <c r="AE42" i="21"/>
  <c r="Z23" i="21"/>
  <c r="Z17" i="21"/>
  <c r="Z20" i="21"/>
  <c r="Z38" i="21"/>
  <c r="AA38" i="21" s="1"/>
  <c r="Z11" i="21"/>
  <c r="Z16" i="21"/>
  <c r="AA16" i="21" s="1"/>
  <c r="Z21" i="21"/>
  <c r="Z14" i="21"/>
  <c r="Z24" i="21"/>
  <c r="Z36" i="21"/>
  <c r="Z25" i="21"/>
  <c r="Z33" i="21"/>
  <c r="AA33" i="21" s="1"/>
  <c r="Z9" i="21"/>
  <c r="Z30" i="21"/>
  <c r="Z26" i="21"/>
  <c r="Z18" i="21"/>
  <c r="AA18" i="21" s="1"/>
  <c r="Z13" i="21"/>
  <c r="Z10" i="21"/>
  <c r="Z31" i="21"/>
  <c r="Z34" i="21"/>
  <c r="Z7" i="21"/>
  <c r="N25" i="21"/>
  <c r="J40" i="21"/>
  <c r="N32" i="21"/>
  <c r="N21" i="21"/>
  <c r="J38" i="21"/>
  <c r="O38" i="21" s="1"/>
  <c r="N30" i="21"/>
  <c r="J19" i="21"/>
  <c r="N58" i="16"/>
  <c r="O58" i="16" s="1"/>
  <c r="J63" i="16"/>
  <c r="J39" i="16"/>
  <c r="O39" i="16" s="1"/>
  <c r="J61" i="16"/>
  <c r="O61" i="16" s="1"/>
  <c r="R61" i="16" s="1"/>
  <c r="N25" i="16"/>
  <c r="J72" i="16"/>
  <c r="J36" i="16"/>
  <c r="N7" i="16"/>
  <c r="M3" i="16"/>
  <c r="M4" i="16"/>
  <c r="J27" i="16"/>
  <c r="O27" i="16" s="1"/>
  <c r="J66" i="16"/>
  <c r="O66" i="16" s="1"/>
  <c r="R66" i="16" s="1"/>
  <c r="J42" i="16"/>
  <c r="O42" i="16" s="1"/>
  <c r="R42" i="16" s="1"/>
  <c r="N71" i="16"/>
  <c r="J46" i="16"/>
  <c r="O46" i="16" s="1"/>
  <c r="J24" i="16"/>
  <c r="O24" i="16" s="1"/>
  <c r="N17" i="16"/>
  <c r="J31" i="16"/>
  <c r="N20" i="16"/>
  <c r="J12" i="16"/>
  <c r="O12" i="16" s="1"/>
  <c r="R12" i="16" s="1"/>
  <c r="N9" i="16"/>
  <c r="J32" i="16"/>
  <c r="J22" i="16"/>
  <c r="O22" i="16" s="1"/>
  <c r="R22" i="16" s="1"/>
  <c r="N60" i="16"/>
  <c r="L3" i="16"/>
  <c r="L4" i="16"/>
  <c r="J59" i="16"/>
  <c r="N72" i="16"/>
  <c r="J49" i="16"/>
  <c r="N43" i="16"/>
  <c r="J15" i="16"/>
  <c r="O15" i="16" s="1"/>
  <c r="R15" i="16" s="1"/>
  <c r="J25" i="16"/>
  <c r="J34" i="16"/>
  <c r="O34" i="16" s="1"/>
  <c r="R34" i="16" s="1"/>
  <c r="N67" i="16"/>
  <c r="O67" i="16" s="1"/>
  <c r="N51" i="16"/>
  <c r="O51" i="16" s="1"/>
  <c r="N22" i="16"/>
  <c r="N74" i="16"/>
  <c r="N50" i="16"/>
  <c r="J64" i="16"/>
  <c r="J69" i="16"/>
  <c r="J50" i="16"/>
  <c r="J8" i="16"/>
  <c r="O8" i="16" s="1"/>
  <c r="J21" i="16"/>
  <c r="O21" i="16" s="1"/>
  <c r="J57" i="16"/>
  <c r="O57" i="16" s="1"/>
  <c r="J71" i="16"/>
  <c r="O71" i="16" s="1"/>
  <c r="R71" i="16" s="1"/>
  <c r="J74" i="16"/>
  <c r="O74" i="16" s="1"/>
  <c r="R74" i="16" s="1"/>
  <c r="O11" i="16"/>
  <c r="O56" i="16"/>
  <c r="N26" i="16"/>
  <c r="J18" i="16"/>
  <c r="O18" i="16" s="1"/>
  <c r="J23" i="16"/>
  <c r="N11" i="16"/>
  <c r="J7" i="16"/>
  <c r="N49" i="16"/>
  <c r="N69" i="16"/>
  <c r="J60" i="16"/>
  <c r="O60" i="16" s="1"/>
  <c r="R60" i="16" s="1"/>
  <c r="N73" i="16"/>
  <c r="O73" i="16" s="1"/>
  <c r="J48" i="16"/>
  <c r="O48" i="16" s="1"/>
  <c r="J33" i="16"/>
  <c r="N31" i="16"/>
  <c r="N8" i="16"/>
  <c r="N33" i="16"/>
  <c r="N64" i="16"/>
  <c r="AF36" i="20"/>
  <c r="AB31" i="20"/>
  <c r="AC31" i="20" s="1"/>
  <c r="P23" i="20"/>
  <c r="AA35" i="20"/>
  <c r="AF25" i="20"/>
  <c r="AG25" i="20" s="1"/>
  <c r="AF15" i="20"/>
  <c r="AA42" i="20"/>
  <c r="AA16" i="20"/>
  <c r="K49" i="20"/>
  <c r="AF22" i="20"/>
  <c r="AG22" i="20" s="1"/>
  <c r="K16" i="20"/>
  <c r="O14" i="20"/>
  <c r="P14" i="20" s="1"/>
  <c r="K9" i="20"/>
  <c r="AA37" i="20"/>
  <c r="K42" i="20"/>
  <c r="K38" i="20"/>
  <c r="K34" i="20"/>
  <c r="AF43" i="20"/>
  <c r="AG43" i="20" s="1"/>
  <c r="AH43" i="20" s="1"/>
  <c r="K26" i="20"/>
  <c r="AA28" i="20"/>
  <c r="AB28" i="20" s="1"/>
  <c r="O16" i="20"/>
  <c r="N4" i="20"/>
  <c r="O7" i="20"/>
  <c r="N3" i="20"/>
  <c r="AF44" i="20"/>
  <c r="AG44" i="20" s="1"/>
  <c r="AH44" i="20" s="1"/>
  <c r="K37" i="20"/>
  <c r="K47" i="20"/>
  <c r="O20" i="20"/>
  <c r="K46" i="20"/>
  <c r="O33" i="20"/>
  <c r="K18" i="20"/>
  <c r="O22" i="20"/>
  <c r="P22" i="20" s="1"/>
  <c r="AA47" i="20"/>
  <c r="AA14" i="20"/>
  <c r="AB14" i="20" s="1"/>
  <c r="AF9" i="20"/>
  <c r="K30" i="20"/>
  <c r="O49" i="20"/>
  <c r="AA36" i="20"/>
  <c r="O35" i="20"/>
  <c r="AA24" i="20"/>
  <c r="K21" i="20"/>
  <c r="O44" i="20"/>
  <c r="P44" i="20" s="1"/>
  <c r="AA48" i="20"/>
  <c r="AB48" i="20" s="1"/>
  <c r="K41" i="20"/>
  <c r="AA22" i="20"/>
  <c r="AB22" i="20" s="1"/>
  <c r="P13" i="20"/>
  <c r="K15" i="20"/>
  <c r="AF48" i="20"/>
  <c r="AG48" i="20" s="1"/>
  <c r="O41" i="20"/>
  <c r="K33" i="20"/>
  <c r="K45" i="20"/>
  <c r="AF27" i="20"/>
  <c r="AG27" i="20" s="1"/>
  <c r="AH27" i="20" s="1"/>
  <c r="K24" i="20"/>
  <c r="K20" i="20"/>
  <c r="O12" i="20"/>
  <c r="O24" i="20"/>
  <c r="O8" i="20"/>
  <c r="P8" i="20" s="1"/>
  <c r="AB43" i="20"/>
  <c r="AC43" i="20" s="1"/>
  <c r="P43" i="20"/>
  <c r="S43" i="20" s="1"/>
  <c r="AF32" i="20"/>
  <c r="M3" i="20"/>
  <c r="M4" i="20"/>
  <c r="K19" i="20"/>
  <c r="O51" i="20"/>
  <c r="O27" i="20"/>
  <c r="P27" i="20" s="1"/>
  <c r="O36" i="20"/>
  <c r="O37" i="20"/>
  <c r="AA27" i="20"/>
  <c r="AB27" i="20" s="1"/>
  <c r="AF29" i="20"/>
  <c r="AG29" i="20" s="1"/>
  <c r="AH29" i="20" s="1"/>
  <c r="O19" i="20"/>
  <c r="K12" i="20"/>
  <c r="O42" i="20"/>
  <c r="K51" i="20"/>
  <c r="O43" i="20"/>
  <c r="O48" i="20"/>
  <c r="P48" i="20" s="1"/>
  <c r="AA8" i="20"/>
  <c r="AB8" i="20" s="1"/>
  <c r="P10" i="20"/>
  <c r="AF11" i="20"/>
  <c r="AG11" i="20" s="1"/>
  <c r="AH11" i="20" s="1"/>
  <c r="K7" i="20"/>
  <c r="N39" i="21"/>
  <c r="J12" i="21"/>
  <c r="N7" i="21"/>
  <c r="M3" i="21"/>
  <c r="M4" i="21"/>
  <c r="J10" i="21"/>
  <c r="B48" i="21"/>
  <c r="N20" i="21"/>
  <c r="N37" i="21"/>
  <c r="J28" i="21"/>
  <c r="L3" i="21"/>
  <c r="L4" i="21"/>
  <c r="J43" i="21"/>
  <c r="J39" i="21"/>
  <c r="O33" i="21"/>
  <c r="J26" i="21"/>
  <c r="J30" i="21"/>
  <c r="J24" i="21"/>
  <c r="N26" i="21"/>
  <c r="N10" i="21"/>
  <c r="J21" i="21"/>
  <c r="J9" i="21"/>
  <c r="N36" i="21"/>
  <c r="J23" i="21"/>
  <c r="J20" i="21"/>
  <c r="J35" i="21"/>
  <c r="N17" i="21"/>
  <c r="J31" i="21"/>
  <c r="N16" i="21"/>
  <c r="J22" i="21"/>
  <c r="N27" i="21"/>
  <c r="J25" i="21"/>
  <c r="N19" i="21"/>
  <c r="J8" i="21"/>
  <c r="J49" i="21" s="1"/>
  <c r="N31" i="21"/>
  <c r="N42" i="21"/>
  <c r="O42" i="21" s="1"/>
  <c r="N22" i="21"/>
  <c r="N15" i="21"/>
  <c r="N11" i="21"/>
  <c r="N14" i="21"/>
  <c r="J11" i="21"/>
  <c r="AA37" i="21"/>
  <c r="AB37" i="21" s="1"/>
  <c r="O37" i="21"/>
  <c r="R37" i="21" s="1"/>
  <c r="J27" i="21"/>
  <c r="J29" i="21"/>
  <c r="J32" i="21"/>
  <c r="J34" i="21"/>
  <c r="J36" i="21"/>
  <c r="N13" i="21"/>
  <c r="O13" i="21" s="1"/>
  <c r="J7" i="21"/>
  <c r="Q39" i="24"/>
  <c r="K88" i="5" a="1"/>
  <c r="M172" i="5" a="1"/>
  <c r="M10" i="5" a="1"/>
  <c r="K17" i="5" a="1"/>
  <c r="O50" i="5" a="1"/>
  <c r="O136" i="5" a="1"/>
  <c r="K193" i="5" a="1"/>
  <c r="M181" i="5" a="1"/>
  <c r="K103" i="5" a="1"/>
  <c r="M94" i="5" a="1"/>
  <c r="K123" i="5" a="1"/>
  <c r="K186" i="5" a="1"/>
  <c r="M142" i="5" a="1"/>
  <c r="K91" i="5" a="1"/>
  <c r="K9" i="5" a="1"/>
  <c r="M137" i="5" a="1"/>
  <c r="O164" i="5" a="1"/>
  <c r="O166" i="5" a="1"/>
  <c r="K140" i="5" a="1"/>
  <c r="K144" i="5" a="1"/>
  <c r="K82" i="5" a="1"/>
  <c r="M124" i="5" a="1"/>
  <c r="O33" i="5" a="1"/>
  <c r="K169" i="5" a="1"/>
  <c r="M18" i="5" a="1"/>
  <c r="M178" i="5" a="1"/>
  <c r="M7" i="5" a="1"/>
  <c r="K7" i="5" a="1"/>
  <c r="O39" i="5" a="1"/>
  <c r="O62" i="5" a="1"/>
  <c r="O99" i="5" a="1"/>
  <c r="K166" i="5" a="1"/>
  <c r="K146" i="5" a="1"/>
  <c r="O7" i="5" a="1"/>
  <c r="K100" i="5" a="1"/>
  <c r="M174" i="5" a="1"/>
  <c r="K147" i="5" a="1"/>
  <c r="O53" i="5" a="1"/>
  <c r="M162" i="5" a="1"/>
  <c r="O71" i="5" a="1"/>
  <c r="O103" i="5" a="1"/>
  <c r="M104" i="5" a="1"/>
  <c r="O180" i="5" a="1"/>
  <c r="O25" i="5" a="1"/>
  <c r="M45" i="5" a="1"/>
  <c r="O67" i="5" a="1"/>
  <c r="K115" i="5" a="1"/>
  <c r="M107" i="5" a="1"/>
  <c r="M26" i="5" a="1"/>
  <c r="O171" i="5" a="1"/>
  <c r="M129" i="5" a="1"/>
  <c r="O130" i="5" a="1"/>
  <c r="M15" i="5" a="1"/>
  <c r="M176" i="5" a="1"/>
  <c r="K163" i="5" a="1"/>
  <c r="K23" i="5" a="1"/>
  <c r="M80" i="5" a="1"/>
  <c r="K171" i="5" a="1"/>
  <c r="O112" i="5" a="1"/>
  <c r="O160" i="5" a="1"/>
  <c r="O61" i="5" a="1"/>
  <c r="O149" i="5" a="1"/>
  <c r="O92" i="5" a="1"/>
  <c r="M103" i="5" a="1"/>
  <c r="O167" i="5" a="1"/>
  <c r="M92" i="5" a="1"/>
  <c r="O127" i="5" a="1"/>
  <c r="M179" i="5" a="1"/>
  <c r="O132" i="5" a="1"/>
  <c r="K107" i="5" a="1"/>
  <c r="O29" i="5" a="1"/>
  <c r="M3" i="5" a="1"/>
  <c r="M158" i="5" a="1"/>
  <c r="M83" i="5" a="1"/>
  <c r="O153" i="5" a="1"/>
  <c r="M56" i="5" a="1"/>
  <c r="M109" i="5" a="1"/>
  <c r="K191" i="5" a="1"/>
  <c r="O4" i="5" a="1"/>
  <c r="O36" i="5" a="1"/>
  <c r="O168" i="5" a="1"/>
  <c r="K176" i="5" a="1"/>
  <c r="O161" i="5" a="1"/>
  <c r="K178" i="5" a="1"/>
  <c r="M144" i="5" a="1"/>
  <c r="M4" i="5" a="1"/>
  <c r="M68" i="5" a="1"/>
  <c r="K153" i="5" a="1"/>
  <c r="K164" i="5" a="1"/>
  <c r="M21" i="5" a="1"/>
  <c r="O30" i="5" a="1"/>
  <c r="M171" i="5" a="1"/>
  <c r="M76" i="5" a="1"/>
  <c r="K154" i="5" a="1"/>
  <c r="K109" i="5" a="1"/>
  <c r="K25" i="5" a="1"/>
  <c r="K149" i="5" a="1"/>
  <c r="K94" i="5" a="1"/>
  <c r="O86" i="5" a="1"/>
  <c r="K113" i="5" a="1"/>
  <c r="M91" i="5" a="1"/>
  <c r="M121" i="5" a="1"/>
  <c r="O154" i="5" a="1"/>
  <c r="K37" i="5" a="1"/>
  <c r="O159" i="5" a="1"/>
  <c r="M108" i="5" a="1"/>
  <c r="K74" i="5" a="1"/>
  <c r="M152" i="5" a="1"/>
  <c r="K42" i="5" a="1"/>
  <c r="K16" i="5" a="1"/>
  <c r="O101" i="5" a="1"/>
  <c r="O46" i="5" a="1"/>
  <c r="O58" i="5" a="1"/>
  <c r="O122" i="5" a="1"/>
  <c r="M122" i="5" a="1"/>
  <c r="K189" i="5" a="1"/>
  <c r="O63" i="5" a="1"/>
  <c r="K75" i="5" a="1"/>
  <c r="O82" i="5" a="1"/>
  <c r="M52" i="5" a="1"/>
  <c r="O32" i="5" a="1"/>
  <c r="O41" i="5" a="1"/>
  <c r="O177" i="5" a="1"/>
  <c r="O115" i="5" a="1"/>
  <c r="K116" i="5" a="1"/>
  <c r="M61" i="5" a="1"/>
  <c r="K105" i="5" a="1"/>
  <c r="M51" i="5" a="1"/>
  <c r="P39" i="24" a="1"/>
  <c r="O119" i="5" a="1"/>
  <c r="O137" i="5" a="1"/>
  <c r="K175" i="5" a="1"/>
  <c r="K158" i="5" a="1"/>
  <c r="O74" i="5" a="1"/>
  <c r="O68" i="5" a="1"/>
  <c r="K135" i="5" a="1"/>
  <c r="O118" i="5" a="1"/>
  <c r="K57" i="5" a="1"/>
  <c r="O185" i="5" a="1"/>
  <c r="O138" i="5" a="1"/>
  <c r="M168" i="5" a="1"/>
  <c r="K142" i="5" a="1"/>
  <c r="K99" i="5" a="1"/>
  <c r="M182" i="5" a="1"/>
  <c r="K73" i="5" a="1"/>
  <c r="O133" i="5" a="1"/>
  <c r="K66" i="5" a="1"/>
  <c r="O97" i="5" a="1"/>
  <c r="M125" i="5" a="1"/>
  <c r="O148" i="5" a="1"/>
  <c r="O117" i="5" a="1"/>
  <c r="O100" i="5" a="1"/>
  <c r="O188" i="5" a="1"/>
  <c r="M5" i="5" a="1"/>
  <c r="M188" i="5" a="1"/>
  <c r="O173" i="5" a="1"/>
  <c r="O104" i="5" a="1"/>
  <c r="K151" i="5" a="1"/>
  <c r="K62" i="5" a="1"/>
  <c r="K126" i="5" a="1"/>
  <c r="M138" i="5" a="1"/>
  <c r="K39" i="5" a="1"/>
  <c r="K190" i="5" a="1"/>
  <c r="K84" i="5" a="1"/>
  <c r="M193" i="5" a="1"/>
  <c r="O194" i="5" a="1"/>
  <c r="M22" i="5" a="1"/>
  <c r="M88" i="5" a="1"/>
  <c r="M72" i="5" a="1"/>
  <c r="O79" i="5" a="1"/>
  <c r="M27" i="5" a="1"/>
  <c r="O84" i="5" a="1"/>
  <c r="O80" i="5" a="1"/>
  <c r="M47" i="5" a="1"/>
  <c r="K50" i="5" a="1"/>
  <c r="M67" i="5" a="1"/>
  <c r="M173" i="5" a="1"/>
  <c r="M118" i="5" a="1"/>
  <c r="K119" i="5" a="1"/>
  <c r="O162" i="5" a="1"/>
  <c r="M133" i="5" a="1"/>
  <c r="K121" i="5" a="1"/>
  <c r="M134" i="5" a="1"/>
  <c r="M50" i="5" a="1"/>
  <c r="M165" i="5" a="1"/>
  <c r="M95" i="5" a="1"/>
  <c r="K59" i="5" a="1"/>
  <c r="K72" i="5" a="1"/>
  <c r="O163" i="5" a="1"/>
  <c r="M166" i="5" a="1"/>
  <c r="O96" i="5" a="1"/>
  <c r="M69" i="5" a="1"/>
  <c r="K29" i="5" a="1"/>
  <c r="K77" i="5" a="1"/>
  <c r="K5" i="5" a="1"/>
  <c r="K34" i="5" a="1"/>
  <c r="O22" i="5" a="1"/>
  <c r="M39" i="5" a="1"/>
  <c r="O105" i="5" a="1"/>
  <c r="M14" i="5" a="1"/>
  <c r="O142" i="5" a="1"/>
  <c r="K48" i="5" a="1"/>
  <c r="K128" i="5" a="1"/>
  <c r="K71" i="5" a="1"/>
  <c r="K150" i="5" a="1"/>
  <c r="K54" i="5" a="1"/>
  <c r="K8" i="5" a="1"/>
  <c r="M189" i="5" a="1"/>
  <c r="O179" i="5" a="1"/>
  <c r="M48" i="5" a="1"/>
  <c r="M58" i="5" a="1"/>
  <c r="O66" i="5" a="1"/>
  <c r="K76" i="5" a="1"/>
  <c r="M177" i="5" a="1"/>
  <c r="M19" i="5" a="1"/>
  <c r="M13" i="5" a="1"/>
  <c r="O54" i="5" a="1"/>
  <c r="K161" i="5" a="1"/>
  <c r="O114" i="5" a="1"/>
  <c r="K185" i="5" a="1"/>
  <c r="O94" i="5" a="1"/>
  <c r="M100" i="5" a="1"/>
  <c r="M110" i="5" a="1"/>
  <c r="M146" i="5" a="1"/>
  <c r="O10" i="5" a="1"/>
  <c r="K131" i="5" a="1"/>
  <c r="M25" i="5" a="1"/>
  <c r="O183" i="5" a="1"/>
  <c r="M55" i="5" a="1"/>
  <c r="M38" i="5" a="1"/>
  <c r="K27" i="5" a="1"/>
  <c r="M70" i="5" a="1"/>
  <c r="K174" i="5" a="1"/>
  <c r="O152" i="5" a="1"/>
  <c r="M24" i="5" a="1"/>
  <c r="O176" i="5" a="1"/>
  <c r="K155" i="5" a="1"/>
  <c r="K188" i="5" a="1"/>
  <c r="M123" i="5" a="1"/>
  <c r="O76" i="5" a="1"/>
  <c r="O77" i="5" a="1"/>
  <c r="O89" i="5" a="1"/>
  <c r="O9" i="5" a="1"/>
  <c r="O40" i="5" a="1"/>
  <c r="M37" i="5" a="1"/>
  <c r="M9" i="5" a="1"/>
  <c r="K12" i="5" a="1"/>
  <c r="O155" i="5" a="1"/>
  <c r="M135" i="5" a="1"/>
  <c r="K30" i="5" a="1"/>
  <c r="K31" i="5" a="1"/>
  <c r="M194" i="5" a="1"/>
  <c r="K117" i="5" a="1"/>
  <c r="O157" i="5" a="1"/>
  <c r="K21" i="5" a="1"/>
  <c r="K58" i="5" a="1"/>
  <c r="K55" i="5" a="1"/>
  <c r="K22" i="5" a="1"/>
  <c r="K6" i="5" a="1"/>
  <c r="O35" i="5" a="1"/>
  <c r="O87" i="5" a="1"/>
  <c r="K60" i="5" a="1"/>
  <c r="M154" i="5" a="1"/>
  <c r="K45" i="5" a="1"/>
  <c r="O135" i="5" a="1"/>
  <c r="O145" i="5" a="1"/>
  <c r="O37" i="5" a="1"/>
  <c r="M87" i="5" a="1"/>
  <c r="M147" i="5" a="1"/>
  <c r="M130" i="5" a="1"/>
  <c r="K137" i="5" a="1"/>
  <c r="O59" i="5" a="1"/>
  <c r="M131" i="5" a="1"/>
  <c r="M78" i="5" a="1"/>
  <c r="M85" i="5" a="1"/>
  <c r="M28" i="5" a="1"/>
  <c r="O187" i="5" a="1"/>
  <c r="M32" i="5" a="1"/>
  <c r="K63" i="5" a="1"/>
  <c r="M79" i="5" a="1"/>
  <c r="K194" i="5" a="1"/>
  <c r="K152" i="5" a="1"/>
  <c r="M161" i="5" a="1"/>
  <c r="K148" i="5" a="1"/>
  <c r="M74" i="5" a="1"/>
  <c r="O125" i="5" a="1"/>
  <c r="K180" i="5" a="1"/>
  <c r="O52" i="5" a="1"/>
  <c r="O28" i="5" a="1"/>
  <c r="M29" i="5" a="1"/>
  <c r="O110" i="5" a="1"/>
  <c r="M140" i="5" a="1"/>
  <c r="M62" i="5" a="1"/>
  <c r="M12" i="5" a="1"/>
  <c r="M185" i="5" a="1"/>
  <c r="K80" i="5" a="1"/>
  <c r="O191" i="5" a="1"/>
  <c r="M6" i="5" a="1"/>
  <c r="O140" i="5" a="1"/>
  <c r="K111" i="5" a="1"/>
  <c r="M31" i="5" a="1"/>
  <c r="M151" i="5" a="1"/>
  <c r="M34" i="5" a="1"/>
  <c r="M82" i="5" a="1"/>
  <c r="M192" i="5" a="1"/>
  <c r="O169" i="5" a="1"/>
  <c r="O120" i="5" a="1"/>
  <c r="K192" i="5" a="1"/>
  <c r="O128" i="5" a="1"/>
  <c r="M190" i="5" a="1"/>
  <c r="O49" i="5" a="1"/>
  <c r="K38" i="5" a="1"/>
  <c r="K46" i="5" a="1"/>
  <c r="O88" i="5" a="1"/>
  <c r="O14" i="5" a="1"/>
  <c r="K120" i="5" a="1"/>
  <c r="M97" i="5" a="1"/>
  <c r="K179" i="5" a="1"/>
  <c r="K32" i="5" a="1"/>
  <c r="K43" i="5" a="1"/>
  <c r="M65" i="5" a="1"/>
  <c r="O8" i="5" a="1"/>
  <c r="K15" i="5" a="1"/>
  <c r="K28" i="5" a="1"/>
  <c r="M170" i="5" a="1"/>
  <c r="K20" i="5" a="1"/>
  <c r="K165" i="5" a="1"/>
  <c r="O43" i="5" a="1"/>
  <c r="M169" i="5" a="1"/>
  <c r="K168" i="5" a="1"/>
  <c r="M84" i="5" a="1"/>
  <c r="M20" i="5" a="1"/>
  <c r="M42" i="5" a="1"/>
  <c r="K68" i="5" a="1"/>
  <c r="K130" i="5" a="1"/>
  <c r="M156" i="5" a="1"/>
  <c r="M180" i="5" a="1"/>
  <c r="O13" i="5" a="1"/>
  <c r="M186" i="5" a="1"/>
  <c r="M106" i="5" a="1"/>
  <c r="K104" i="5" a="1"/>
  <c r="O175" i="5" a="1"/>
  <c r="M60" i="5" a="1"/>
  <c r="O121" i="5" a="1"/>
  <c r="M17" i="5" a="1"/>
  <c r="O151" i="5" a="1"/>
  <c r="K181" i="5" a="1"/>
  <c r="K14" i="5" a="1"/>
  <c r="O189" i="5" a="1"/>
  <c r="K86" i="5" a="1"/>
  <c r="K83" i="5" a="1"/>
  <c r="K11" i="5" a="1"/>
  <c r="O193" i="5" a="1"/>
  <c r="K134" i="5" a="1"/>
  <c r="M53" i="5" a="1"/>
  <c r="M33" i="5" a="1"/>
  <c r="K78" i="5" a="1"/>
  <c r="K127" i="5" a="1"/>
  <c r="K125" i="5" a="1"/>
  <c r="O184" i="5" a="1"/>
  <c r="K138" i="5" a="1"/>
  <c r="K51" i="5" a="1"/>
  <c r="O134" i="5" a="1"/>
  <c r="O47" i="5" a="1"/>
  <c r="O172" i="5" a="1"/>
  <c r="O141" i="5" a="1"/>
  <c r="K97" i="5" a="1"/>
  <c r="K56" i="5" a="1"/>
  <c r="M116" i="5" a="1"/>
  <c r="M36" i="5" a="1"/>
  <c r="K64" i="5" a="1"/>
  <c r="O178" i="5" a="1"/>
  <c r="O150" i="5" a="1"/>
  <c r="O45" i="5" a="1"/>
  <c r="M155" i="5" a="1"/>
  <c r="O98" i="5" a="1"/>
  <c r="M75" i="5" a="1"/>
  <c r="K177" i="5" a="1"/>
  <c r="M101" i="5" a="1"/>
  <c r="O6" i="5" a="1"/>
  <c r="O16" i="5" a="1"/>
  <c r="K95" i="5" a="1"/>
  <c r="K187" i="5" a="1"/>
  <c r="M163" i="5" a="1"/>
  <c r="K90" i="5" a="1"/>
  <c r="M99" i="5" a="1"/>
  <c r="M150" i="5" a="1"/>
  <c r="K170" i="5" a="1"/>
  <c r="K61" i="5" a="1"/>
  <c r="O5" i="5" a="1"/>
  <c r="K67" i="5" a="1"/>
  <c r="O156" i="5" a="1"/>
  <c r="K93" i="5" a="1"/>
  <c r="M96" i="5" a="1"/>
  <c r="O78" i="5" a="1"/>
  <c r="O113" i="5" a="1"/>
  <c r="M2" i="5" a="1"/>
  <c r="M113" i="5" a="1"/>
  <c r="K18" i="5" a="1"/>
  <c r="K182" i="5" a="1"/>
  <c r="O44" i="5" a="1"/>
  <c r="K118" i="5" a="1"/>
  <c r="M175" i="5" a="1"/>
  <c r="M77" i="5" a="1"/>
  <c r="M43" i="5" a="1"/>
  <c r="M183" i="5" a="1"/>
  <c r="O106" i="5" a="1"/>
  <c r="K26" i="5" a="1"/>
  <c r="M119" i="5" a="1"/>
  <c r="M111" i="5" a="1"/>
  <c r="K157" i="5" a="1"/>
  <c r="O174" i="5" a="1"/>
  <c r="M167" i="5" a="1"/>
  <c r="K101" i="5" a="1"/>
  <c r="K69" i="5" a="1"/>
  <c r="M102" i="5" a="1"/>
  <c r="K129" i="5" a="1"/>
  <c r="K89" i="5" a="1"/>
  <c r="M120" i="5" a="1"/>
  <c r="K108" i="5" a="1"/>
  <c r="K159" i="5" a="1"/>
  <c r="O23" i="5" a="1"/>
  <c r="K35" i="5" a="1"/>
  <c r="M132" i="5" a="1"/>
  <c r="M117" i="5" a="1"/>
  <c r="M139" i="5" a="1"/>
  <c r="M23" i="5" a="1"/>
  <c r="M16" i="5" a="1"/>
  <c r="M54" i="5" a="1"/>
  <c r="O55" i="5" a="1"/>
  <c r="O126" i="5" a="1"/>
  <c r="O192" i="5" a="1"/>
  <c r="K98" i="5" a="1"/>
  <c r="O56" i="5" a="1"/>
  <c r="K36" i="5" a="1"/>
  <c r="K4" i="5" a="1"/>
  <c r="M49" i="5" a="1"/>
  <c r="O12" i="5" a="1"/>
  <c r="K167" i="5" a="1"/>
  <c r="K81" i="5" a="1"/>
  <c r="M112" i="5" a="1"/>
  <c r="M145" i="5" a="1"/>
  <c r="O139" i="5" a="1"/>
  <c r="M115" i="5" a="1"/>
  <c r="K156" i="5" a="1"/>
  <c r="M157" i="5" a="1"/>
  <c r="M59" i="5" a="1"/>
  <c r="M30" i="5" a="1"/>
  <c r="O24" i="5" a="1"/>
  <c r="K145" i="5" a="1"/>
  <c r="M153" i="5" a="1"/>
  <c r="O83" i="5" a="1"/>
  <c r="M159" i="5" a="1"/>
  <c r="O69" i="5" a="1"/>
  <c r="K106" i="5" a="1"/>
  <c r="O109" i="5" a="1"/>
  <c r="K33" i="5" a="1"/>
  <c r="O51" i="5" a="1"/>
  <c r="O85" i="5" a="1"/>
  <c r="K40" i="5" a="1"/>
  <c r="K44" i="5" a="1"/>
  <c r="M11" i="5" a="1"/>
  <c r="K133" i="5" a="1"/>
  <c r="K19" i="5" a="1"/>
  <c r="K96" i="5" a="1"/>
  <c r="K85" i="5" a="1"/>
  <c r="O190" i="5" a="1"/>
  <c r="O72" i="5" a="1"/>
  <c r="K124" i="5" a="1"/>
  <c r="O182" i="5" a="1"/>
  <c r="K41" i="5" a="1"/>
  <c r="K49" i="5" a="1"/>
  <c r="K136" i="5" a="1"/>
  <c r="K184" i="5" a="1"/>
  <c r="O146" i="5" a="1"/>
  <c r="O34" i="5" a="1"/>
  <c r="O64" i="5" a="1"/>
  <c r="M73" i="5" a="1"/>
  <c r="M114" i="5" a="1"/>
  <c r="O57" i="5" a="1"/>
  <c r="O70" i="5" a="1"/>
  <c r="K24" i="5" a="1"/>
  <c r="O20" i="5" a="1"/>
  <c r="K102" i="5" a="1"/>
  <c r="M64" i="5" a="1"/>
  <c r="O107" i="5" a="1"/>
  <c r="M149" i="5" a="1"/>
  <c r="M184" i="5" a="1"/>
  <c r="K143" i="5" a="1"/>
  <c r="K87" i="5" a="1"/>
  <c r="O3" i="5" a="1"/>
  <c r="M98" i="5" a="1"/>
  <c r="O116" i="5" a="1"/>
  <c r="O158" i="5" a="1"/>
  <c r="J2" i="5" a="1"/>
  <c r="M46" i="5" a="1"/>
  <c r="O95" i="5" a="1"/>
  <c r="M89" i="5" a="1"/>
  <c r="M127" i="5" a="1"/>
  <c r="M66" i="5" a="1"/>
  <c r="K52" i="5" a="1"/>
  <c r="O129" i="5" a="1"/>
  <c r="M40" i="5" a="1"/>
  <c r="M41" i="5" a="1"/>
  <c r="O17" i="5" a="1"/>
  <c r="M126" i="5" a="1"/>
  <c r="O111" i="5" a="1"/>
  <c r="O18" i="5" a="1"/>
  <c r="M105" i="5" a="1"/>
  <c r="O186" i="5" a="1"/>
  <c r="O75" i="5" a="1"/>
  <c r="K114" i="5" a="1"/>
  <c r="O91" i="5" a="1"/>
  <c r="O165" i="5" a="1"/>
  <c r="O123" i="5" a="1"/>
  <c r="M143" i="5" a="1"/>
  <c r="M8" i="5" a="1"/>
  <c r="O108" i="5" a="1"/>
  <c r="O48" i="5" a="1"/>
  <c r="M90" i="5" a="1"/>
  <c r="O65" i="5" a="1"/>
  <c r="O38" i="5" a="1"/>
  <c r="M160" i="5" a="1"/>
  <c r="M44" i="5" a="1"/>
  <c r="K53" i="5" a="1"/>
  <c r="M191" i="5" a="1"/>
  <c r="K172" i="5" a="1"/>
  <c r="O31" i="5" a="1"/>
  <c r="K65" i="5" a="1"/>
  <c r="M57" i="5" a="1"/>
  <c r="M141" i="5" a="1"/>
  <c r="O102" i="5" a="1"/>
  <c r="O90" i="5" a="1"/>
  <c r="K110" i="5" a="1"/>
  <c r="M63" i="5" a="1"/>
  <c r="M164" i="5" a="1"/>
  <c r="K79" i="5" a="1"/>
  <c r="O19" i="5" a="1"/>
  <c r="O42" i="5" a="1"/>
  <c r="O21" i="5" a="1"/>
  <c r="M187" i="5" a="1"/>
  <c r="K10" i="5" a="1"/>
  <c r="K13" i="5" a="1"/>
  <c r="O143" i="5" a="1"/>
  <c r="O15" i="5" a="1"/>
  <c r="K3" i="5" a="1"/>
  <c r="M35" i="5" a="1"/>
  <c r="O26" i="5" a="1"/>
  <c r="K183" i="5" a="1"/>
  <c r="K173" i="5" a="1"/>
  <c r="K162" i="5" a="1"/>
  <c r="O60" i="5" a="1"/>
  <c r="K70" i="5" a="1"/>
  <c r="O181" i="5" a="1"/>
  <c r="O27" i="5" a="1"/>
  <c r="M136" i="5" a="1"/>
  <c r="K92" i="5" a="1"/>
  <c r="M71" i="5" a="1"/>
  <c r="K132" i="5" a="1"/>
  <c r="M93" i="5" a="1"/>
  <c r="K139" i="5" a="1"/>
  <c r="M128" i="5" a="1"/>
  <c r="K160" i="5" a="1"/>
  <c r="O170" i="5" a="1"/>
  <c r="M148" i="5" a="1"/>
  <c r="K112" i="5" a="1"/>
  <c r="K122" i="5" a="1"/>
  <c r="O147" i="5" a="1"/>
  <c r="O11" i="5" a="1"/>
  <c r="O93" i="5" a="1"/>
  <c r="K141" i="5" a="1"/>
  <c r="O124" i="5" a="1"/>
  <c r="O131" i="5" a="1"/>
  <c r="K47" i="5" a="1"/>
  <c r="O81" i="5" a="1"/>
  <c r="O73" i="5" a="1"/>
  <c r="M81" i="5" a="1"/>
  <c r="M86" i="5" a="1"/>
  <c r="O144" i="5" a="1"/>
  <c r="Z2" i="5" l="1" a="1"/>
  <c r="C32" i="21" s="1"/>
  <c r="AB17" i="20"/>
  <c r="AC17" i="20" s="1"/>
  <c r="AB50" i="20"/>
  <c r="AB11" i="20"/>
  <c r="P17" i="20"/>
  <c r="P35" i="20"/>
  <c r="AG35" i="20"/>
  <c r="AH35" i="20" s="1"/>
  <c r="AG36" i="20"/>
  <c r="AH36" i="20" s="1"/>
  <c r="AG17" i="20"/>
  <c r="AH17" i="20" s="1"/>
  <c r="AG40" i="20"/>
  <c r="AH40" i="20" s="1"/>
  <c r="P32" i="20"/>
  <c r="AB35" i="20"/>
  <c r="O32" i="16"/>
  <c r="P29" i="20"/>
  <c r="AB36" i="20"/>
  <c r="AA13" i="21"/>
  <c r="AB13" i="21" s="1"/>
  <c r="O15" i="21"/>
  <c r="P36" i="20"/>
  <c r="AB40" i="20"/>
  <c r="AA42" i="21"/>
  <c r="AF41" i="21"/>
  <c r="AG41" i="21" s="1"/>
  <c r="O30" i="16"/>
  <c r="C51" i="26" a="1"/>
  <c r="C4" i="26" a="1"/>
  <c r="O23" i="16"/>
  <c r="O59" i="16"/>
  <c r="C3" i="16"/>
  <c r="B5" i="25" a="1"/>
  <c r="B5" i="25" s="1"/>
  <c r="C5" i="25" s="1" a="1"/>
  <c r="C5" i="25" s="1"/>
  <c r="D5" i="25" s="1" a="1"/>
  <c r="D5" i="25" s="1"/>
  <c r="Q2" i="5" a="1"/>
  <c r="Q2" i="5" s="1"/>
  <c r="A7" i="16" s="1" a="1"/>
  <c r="A7" i="16" s="1"/>
  <c r="J2" i="5"/>
  <c r="N2" i="5" s="1"/>
  <c r="AC35" i="20"/>
  <c r="AG31" i="20"/>
  <c r="AH31" i="20" s="1"/>
  <c r="AG32" i="20"/>
  <c r="AH32" i="20" s="1"/>
  <c r="AH25" i="20"/>
  <c r="O9" i="16"/>
  <c r="P50" i="20"/>
  <c r="AH39" i="20"/>
  <c r="AC39" i="20"/>
  <c r="O38" i="16"/>
  <c r="AC48" i="20"/>
  <c r="O17" i="16"/>
  <c r="O63" i="16"/>
  <c r="AF42" i="21"/>
  <c r="AG42" i="21" s="1"/>
  <c r="AG13" i="21"/>
  <c r="O52" i="16"/>
  <c r="AF18" i="21"/>
  <c r="O53" i="16"/>
  <c r="P40" i="20"/>
  <c r="O19" i="21"/>
  <c r="AB32" i="20"/>
  <c r="AC32" i="20" s="1"/>
  <c r="O70" i="16"/>
  <c r="O14" i="16"/>
  <c r="AF14" i="21"/>
  <c r="AG14" i="21" s="1"/>
  <c r="O14" i="21"/>
  <c r="O36" i="16"/>
  <c r="AA14" i="21"/>
  <c r="AB14" i="21" s="1"/>
  <c r="AC27" i="20"/>
  <c r="AA40" i="21"/>
  <c r="AC22" i="20"/>
  <c r="O18" i="21"/>
  <c r="AH22" i="20"/>
  <c r="AC36" i="20"/>
  <c r="AH50" i="20"/>
  <c r="AB18" i="21"/>
  <c r="AC40" i="20"/>
  <c r="AH13" i="20"/>
  <c r="C30" i="21"/>
  <c r="C21" i="21"/>
  <c r="C24" i="21"/>
  <c r="C27" i="21"/>
  <c r="AC14" i="20"/>
  <c r="AC50" i="20"/>
  <c r="AC28" i="20"/>
  <c r="AC11" i="20"/>
  <c r="AH48" i="20"/>
  <c r="AF38" i="21"/>
  <c r="AG38" i="21" s="1"/>
  <c r="O17" i="21"/>
  <c r="O40" i="21"/>
  <c r="AC8" i="20"/>
  <c r="AH28" i="20"/>
  <c r="AC13" i="20"/>
  <c r="AC25" i="20"/>
  <c r="O33" i="16"/>
  <c r="O64" i="16"/>
  <c r="AF19" i="21"/>
  <c r="AG19" i="21" s="1"/>
  <c r="AA17" i="21"/>
  <c r="AB17" i="21" s="1"/>
  <c r="AF40" i="21"/>
  <c r="K42" i="5"/>
  <c r="O149" i="5"/>
  <c r="K145" i="5"/>
  <c r="K57" i="5"/>
  <c r="O26" i="5"/>
  <c r="O175" i="5"/>
  <c r="K12" i="5"/>
  <c r="K82" i="5"/>
  <c r="K152" i="5"/>
  <c r="O178" i="5"/>
  <c r="O171" i="5"/>
  <c r="M158" i="5"/>
  <c r="K8" i="5"/>
  <c r="M126" i="5"/>
  <c r="K118" i="5"/>
  <c r="K125" i="5"/>
  <c r="K6" i="5"/>
  <c r="M35" i="5"/>
  <c r="O100" i="5"/>
  <c r="K105" i="5"/>
  <c r="K114" i="5"/>
  <c r="M11" i="5"/>
  <c r="K120" i="5"/>
  <c r="K14" i="5"/>
  <c r="M44" i="5"/>
  <c r="O127" i="5"/>
  <c r="M14" i="5"/>
  <c r="O72" i="5"/>
  <c r="O181" i="5"/>
  <c r="M4" i="5"/>
  <c r="O145" i="5"/>
  <c r="O57" i="5"/>
  <c r="M175" i="5"/>
  <c r="M162" i="5"/>
  <c r="M82" i="5"/>
  <c r="K190" i="5"/>
  <c r="K139" i="5"/>
  <c r="O158" i="5"/>
  <c r="M103" i="5"/>
  <c r="K141" i="5"/>
  <c r="O126" i="5"/>
  <c r="M118" i="5"/>
  <c r="M125" i="5"/>
  <c r="O6" i="5"/>
  <c r="O35" i="5"/>
  <c r="K68" i="5"/>
  <c r="O105" i="5"/>
  <c r="O163" i="5"/>
  <c r="K149" i="5"/>
  <c r="O61" i="5"/>
  <c r="O173" i="5"/>
  <c r="M72" i="5"/>
  <c r="M97" i="5"/>
  <c r="M194" i="5"/>
  <c r="K75" i="5"/>
  <c r="M152" i="5"/>
  <c r="K103" i="5"/>
  <c r="M141" i="5"/>
  <c r="O118" i="5"/>
  <c r="M6" i="5"/>
  <c r="O62" i="5"/>
  <c r="M149" i="5"/>
  <c r="M26" i="5"/>
  <c r="O82" i="5"/>
  <c r="K160" i="5"/>
  <c r="M140" i="5"/>
  <c r="O194" i="5"/>
  <c r="K143" i="5"/>
  <c r="M75" i="5"/>
  <c r="O152" i="5"/>
  <c r="M190" i="5"/>
  <c r="M139" i="5"/>
  <c r="K112" i="5"/>
  <c r="O103" i="5"/>
  <c r="M8" i="5"/>
  <c r="O141" i="5"/>
  <c r="K144" i="5"/>
  <c r="K167" i="5"/>
  <c r="M106" i="5"/>
  <c r="M3" i="5"/>
  <c r="M68" i="5"/>
  <c r="K136" i="5"/>
  <c r="K101" i="5"/>
  <c r="K26" i="5"/>
  <c r="M127" i="5"/>
  <c r="K39" i="5"/>
  <c r="K22" i="5"/>
  <c r="O162" i="5"/>
  <c r="O8" i="5"/>
  <c r="K106" i="5"/>
  <c r="O97" i="5"/>
  <c r="M160" i="5"/>
  <c r="O140" i="5"/>
  <c r="M86" i="5"/>
  <c r="K61" i="5"/>
  <c r="O43" i="5"/>
  <c r="O76" i="5"/>
  <c r="K173" i="5"/>
  <c r="M188" i="5"/>
  <c r="O78" i="5"/>
  <c r="K53" i="5"/>
  <c r="O17" i="5"/>
  <c r="M25" i="5"/>
  <c r="M99" i="5"/>
  <c r="O36" i="5"/>
  <c r="M9" i="5"/>
  <c r="O160" i="5"/>
  <c r="O86" i="5"/>
  <c r="M61" i="5"/>
  <c r="K44" i="5"/>
  <c r="M173" i="5"/>
  <c r="K127" i="5"/>
  <c r="O188" i="5"/>
  <c r="O53" i="5"/>
  <c r="M39" i="5"/>
  <c r="K72" i="5"/>
  <c r="K25" i="5"/>
  <c r="K181" i="5"/>
  <c r="K135" i="5"/>
  <c r="K107" i="5"/>
  <c r="O99" i="5"/>
  <c r="O63" i="5"/>
  <c r="M181" i="5"/>
  <c r="O135" i="5"/>
  <c r="M107" i="5"/>
  <c r="K4" i="5"/>
  <c r="M145" i="5"/>
  <c r="M57" i="5"/>
  <c r="M114" i="5"/>
  <c r="K11" i="5"/>
  <c r="O120" i="5"/>
  <c r="O39" i="5"/>
  <c r="K74" i="5"/>
  <c r="O107" i="5"/>
  <c r="K67" i="5"/>
  <c r="M153" i="5"/>
  <c r="O96" i="5"/>
  <c r="K97" i="5"/>
  <c r="K140" i="5"/>
  <c r="K194" i="5"/>
  <c r="O114" i="5"/>
  <c r="O143" i="5"/>
  <c r="M22" i="5"/>
  <c r="K123" i="5"/>
  <c r="O75" i="5"/>
  <c r="O11" i="5"/>
  <c r="O44" i="5"/>
  <c r="K66" i="5"/>
  <c r="M49" i="5"/>
  <c r="M120" i="5"/>
  <c r="O190" i="5"/>
  <c r="O139" i="5"/>
  <c r="O14" i="5"/>
  <c r="O112" i="5"/>
  <c r="M117" i="5"/>
  <c r="M74" i="5"/>
  <c r="M144" i="5"/>
  <c r="M81" i="5"/>
  <c r="M177" i="5"/>
  <c r="O167" i="5"/>
  <c r="O70" i="5"/>
  <c r="O106" i="5"/>
  <c r="M67" i="5"/>
  <c r="K3" i="5"/>
  <c r="O68" i="5"/>
  <c r="O4" i="5"/>
  <c r="M42" i="5"/>
  <c r="M136" i="5"/>
  <c r="M65" i="5"/>
  <c r="K109" i="5"/>
  <c r="K95" i="5"/>
  <c r="K31" i="5"/>
  <c r="M2" i="5"/>
  <c r="K193" i="5"/>
  <c r="M185" i="5"/>
  <c r="K115" i="5"/>
  <c r="O113" i="5"/>
  <c r="K159" i="5"/>
  <c r="K54" i="5"/>
  <c r="K59" i="5"/>
  <c r="M186" i="5"/>
  <c r="M164" i="5"/>
  <c r="K116" i="5"/>
  <c r="M187" i="5"/>
  <c r="M108" i="5"/>
  <c r="K174" i="5"/>
  <c r="M85" i="5"/>
  <c r="K55" i="5"/>
  <c r="M88" i="5"/>
  <c r="M24" i="5"/>
  <c r="K98" i="5"/>
  <c r="M89" i="5"/>
  <c r="O151" i="5"/>
  <c r="O38" i="5"/>
  <c r="K138" i="5"/>
  <c r="M13" i="5"/>
  <c r="K161" i="5"/>
  <c r="M73" i="5"/>
  <c r="K130" i="5"/>
  <c r="K147" i="5"/>
  <c r="O166" i="5"/>
  <c r="O69" i="5"/>
  <c r="O133" i="5"/>
  <c r="K47" i="5"/>
  <c r="K80" i="5"/>
  <c r="K16" i="5"/>
  <c r="M143" i="5"/>
  <c r="O22" i="5"/>
  <c r="M123" i="5"/>
  <c r="K122" i="5"/>
  <c r="K76" i="5"/>
  <c r="M66" i="5"/>
  <c r="K49" i="5"/>
  <c r="K189" i="5"/>
  <c r="M41" i="5"/>
  <c r="K178" i="5"/>
  <c r="K171" i="5"/>
  <c r="M112" i="5"/>
  <c r="K117" i="5"/>
  <c r="M71" i="5"/>
  <c r="K7" i="5"/>
  <c r="K40" i="5"/>
  <c r="K50" i="5"/>
  <c r="O74" i="5"/>
  <c r="O144" i="5"/>
  <c r="K81" i="5"/>
  <c r="K177" i="5"/>
  <c r="M167" i="5"/>
  <c r="K70" i="5"/>
  <c r="K154" i="5"/>
  <c r="K45" i="5"/>
  <c r="O67" i="5"/>
  <c r="O3" i="5"/>
  <c r="K36" i="5"/>
  <c r="K165" i="5"/>
  <c r="O42" i="5"/>
  <c r="O136" i="5"/>
  <c r="K65" i="5"/>
  <c r="M109" i="5"/>
  <c r="M124" i="5"/>
  <c r="K150" i="5"/>
  <c r="M37" i="5"/>
  <c r="M95" i="5"/>
  <c r="M31" i="5"/>
  <c r="M64" i="5"/>
  <c r="O193" i="5"/>
  <c r="O185" i="5"/>
  <c r="O115" i="5"/>
  <c r="O159" i="5"/>
  <c r="M54" i="5"/>
  <c r="K93" i="5"/>
  <c r="M59" i="5"/>
  <c r="M92" i="5"/>
  <c r="M28" i="5"/>
  <c r="O186" i="5"/>
  <c r="O164" i="5"/>
  <c r="K182" i="5"/>
  <c r="M116" i="5"/>
  <c r="O187" i="5"/>
  <c r="O108" i="5"/>
  <c r="M174" i="5"/>
  <c r="K85" i="5"/>
  <c r="O55" i="5"/>
  <c r="O88" i="5"/>
  <c r="O24" i="5"/>
  <c r="M132" i="5"/>
  <c r="M98" i="5"/>
  <c r="M129" i="5"/>
  <c r="K89" i="5"/>
  <c r="M183" i="5"/>
  <c r="M138" i="5"/>
  <c r="O13" i="5"/>
  <c r="K51" i="5"/>
  <c r="K84" i="5"/>
  <c r="M20" i="5"/>
  <c r="K34" i="5"/>
  <c r="O161" i="5"/>
  <c r="K73" i="5"/>
  <c r="K58" i="5"/>
  <c r="M130" i="5"/>
  <c r="K30" i="5"/>
  <c r="M47" i="5"/>
  <c r="M80" i="5"/>
  <c r="O123" i="5"/>
  <c r="M122" i="5"/>
  <c r="K43" i="5"/>
  <c r="M76" i="5"/>
  <c r="M12" i="5"/>
  <c r="O66" i="5"/>
  <c r="O49" i="5"/>
  <c r="M189" i="5"/>
  <c r="K41" i="5"/>
  <c r="K188" i="5"/>
  <c r="K78" i="5"/>
  <c r="K158" i="5"/>
  <c r="O117" i="5"/>
  <c r="K71" i="5"/>
  <c r="M7" i="5"/>
  <c r="M40" i="5"/>
  <c r="O50" i="5"/>
  <c r="M17" i="5"/>
  <c r="O81" i="5"/>
  <c r="O177" i="5"/>
  <c r="M70" i="5"/>
  <c r="M154" i="5"/>
  <c r="M45" i="5"/>
  <c r="K100" i="5"/>
  <c r="M165" i="5"/>
  <c r="O65" i="5"/>
  <c r="K134" i="5"/>
  <c r="O109" i="5"/>
  <c r="O124" i="5"/>
  <c r="M150" i="5"/>
  <c r="K37" i="5"/>
  <c r="O95" i="5"/>
  <c r="O31" i="5"/>
  <c r="O64" i="5"/>
  <c r="K10" i="5"/>
  <c r="M115" i="5"/>
  <c r="M137" i="5"/>
  <c r="M159" i="5"/>
  <c r="O54" i="5"/>
  <c r="M93" i="5"/>
  <c r="O59" i="5"/>
  <c r="O92" i="5"/>
  <c r="O28" i="5"/>
  <c r="K180" i="5"/>
  <c r="M182" i="5"/>
  <c r="K192" i="5"/>
  <c r="O116" i="5"/>
  <c r="O174" i="5"/>
  <c r="O85" i="5"/>
  <c r="K23" i="5"/>
  <c r="K56" i="5"/>
  <c r="O132" i="5"/>
  <c r="O98" i="5"/>
  <c r="K129" i="5"/>
  <c r="K90" i="5"/>
  <c r="K183" i="5"/>
  <c r="K102" i="5"/>
  <c r="M51" i="5"/>
  <c r="M84" i="5"/>
  <c r="K20" i="5"/>
  <c r="M34" i="5"/>
  <c r="K131" i="5"/>
  <c r="O73" i="5"/>
  <c r="M58" i="5"/>
  <c r="M147" i="5"/>
  <c r="M30" i="5"/>
  <c r="K128" i="5"/>
  <c r="K5" i="5"/>
  <c r="O47" i="5"/>
  <c r="O80" i="5"/>
  <c r="O16" i="5"/>
  <c r="K175" i="5"/>
  <c r="K86" i="5"/>
  <c r="K162" i="5"/>
  <c r="O122" i="5"/>
  <c r="M43" i="5"/>
  <c r="O12" i="5"/>
  <c r="O189" i="5"/>
  <c r="O41" i="5"/>
  <c r="M178" i="5"/>
  <c r="M171" i="5"/>
  <c r="M78" i="5"/>
  <c r="M53" i="5"/>
  <c r="O71" i="5"/>
  <c r="O7" i="5"/>
  <c r="O40" i="5"/>
  <c r="M50" i="5"/>
  <c r="K17" i="5"/>
  <c r="K126" i="5"/>
  <c r="O25" i="5"/>
  <c r="O125" i="5"/>
  <c r="M135" i="5"/>
  <c r="O154" i="5"/>
  <c r="O45" i="5"/>
  <c r="K99" i="5"/>
  <c r="K35" i="5"/>
  <c r="M100" i="5"/>
  <c r="M36" i="5"/>
  <c r="O165" i="5"/>
  <c r="M105" i="5"/>
  <c r="K9" i="5"/>
  <c r="O134" i="5"/>
  <c r="K163" i="5"/>
  <c r="O150" i="5"/>
  <c r="O37" i="5"/>
  <c r="K96" i="5"/>
  <c r="K32" i="5"/>
  <c r="K18" i="5"/>
  <c r="O121" i="5"/>
  <c r="K137" i="5"/>
  <c r="O93" i="5"/>
  <c r="K60" i="5"/>
  <c r="M180" i="5"/>
  <c r="K110" i="5"/>
  <c r="K184" i="5"/>
  <c r="O182" i="5"/>
  <c r="M192" i="5"/>
  <c r="K155" i="5"/>
  <c r="K46" i="5"/>
  <c r="K21" i="5"/>
  <c r="M87" i="5"/>
  <c r="O129" i="5"/>
  <c r="K176" i="5"/>
  <c r="K172" i="5"/>
  <c r="M90" i="5"/>
  <c r="O102" i="5"/>
  <c r="K170" i="5"/>
  <c r="K77" i="5"/>
  <c r="O51" i="5"/>
  <c r="O84" i="5"/>
  <c r="O20" i="5"/>
  <c r="O34" i="5"/>
  <c r="M131" i="5"/>
  <c r="K156" i="5"/>
  <c r="O58" i="5"/>
  <c r="O147" i="5"/>
  <c r="O30" i="5"/>
  <c r="M128" i="5"/>
  <c r="M5" i="5"/>
  <c r="K48" i="5"/>
  <c r="M134" i="5"/>
  <c r="K62" i="5"/>
  <c r="K63" i="5"/>
  <c r="O32" i="5"/>
  <c r="M18" i="5"/>
  <c r="M121" i="5"/>
  <c r="M10" i="5"/>
  <c r="O137" i="5"/>
  <c r="K191" i="5"/>
  <c r="M119" i="5"/>
  <c r="K146" i="5"/>
  <c r="K91" i="5"/>
  <c r="K27" i="5"/>
  <c r="O180" i="5"/>
  <c r="M110" i="5"/>
  <c r="M184" i="5"/>
  <c r="O192" i="5"/>
  <c r="M155" i="5"/>
  <c r="M46" i="5"/>
  <c r="K142" i="5"/>
  <c r="K87" i="5"/>
  <c r="M23" i="5"/>
  <c r="O56" i="5"/>
  <c r="K157" i="5"/>
  <c r="K148" i="5"/>
  <c r="M176" i="5"/>
  <c r="O90" i="5"/>
  <c r="O183" i="5"/>
  <c r="M102" i="5"/>
  <c r="M170" i="5"/>
  <c r="M77" i="5"/>
  <c r="O83" i="5"/>
  <c r="O131" i="5"/>
  <c r="K168" i="5"/>
  <c r="K179" i="5"/>
  <c r="O128" i="5"/>
  <c r="O5" i="5"/>
  <c r="K79" i="5"/>
  <c r="K15" i="5"/>
  <c r="O9" i="5"/>
  <c r="K153" i="5"/>
  <c r="M163" i="5"/>
  <c r="M62" i="5"/>
  <c r="M101" i="5"/>
  <c r="M63" i="5"/>
  <c r="M96" i="5"/>
  <c r="O18" i="5"/>
  <c r="K121" i="5"/>
  <c r="O10" i="5"/>
  <c r="M33" i="5"/>
  <c r="O191" i="5"/>
  <c r="K119" i="5"/>
  <c r="K29" i="5"/>
  <c r="M91" i="5"/>
  <c r="M27" i="5"/>
  <c r="M60" i="5"/>
  <c r="O110" i="5"/>
  <c r="O184" i="5"/>
  <c r="K104" i="5"/>
  <c r="O155" i="5"/>
  <c r="O46" i="5"/>
  <c r="M142" i="5"/>
  <c r="M21" i="5"/>
  <c r="O87" i="5"/>
  <c r="O23" i="5"/>
  <c r="M56" i="5"/>
  <c r="M157" i="5"/>
  <c r="K169" i="5"/>
  <c r="O176" i="5"/>
  <c r="M172" i="5"/>
  <c r="K151" i="5"/>
  <c r="O170" i="5"/>
  <c r="O77" i="5"/>
  <c r="K19" i="5"/>
  <c r="K52" i="5"/>
  <c r="K111" i="5"/>
  <c r="M168" i="5"/>
  <c r="M156" i="5"/>
  <c r="K94" i="5"/>
  <c r="M79" i="5"/>
  <c r="M15" i="5"/>
  <c r="M48" i="5"/>
  <c r="M32" i="5"/>
  <c r="K33" i="5"/>
  <c r="M113" i="5"/>
  <c r="M191" i="5"/>
  <c r="O119" i="5"/>
  <c r="M146" i="5"/>
  <c r="M29" i="5"/>
  <c r="O91" i="5"/>
  <c r="O27" i="5"/>
  <c r="O60" i="5"/>
  <c r="M104" i="5"/>
  <c r="K187" i="5"/>
  <c r="O142" i="5"/>
  <c r="O21" i="5"/>
  <c r="M55" i="5"/>
  <c r="K24" i="5"/>
  <c r="O157" i="5"/>
  <c r="M148" i="5"/>
  <c r="M169" i="5"/>
  <c r="O172" i="5"/>
  <c r="K38" i="5"/>
  <c r="K83" i="5"/>
  <c r="M19" i="5"/>
  <c r="M52" i="5"/>
  <c r="M111" i="5"/>
  <c r="O168" i="5"/>
  <c r="O156" i="5"/>
  <c r="M179" i="5"/>
  <c r="M94" i="5"/>
  <c r="K166" i="5"/>
  <c r="M69" i="5"/>
  <c r="M133" i="5"/>
  <c r="O79" i="5"/>
  <c r="O15" i="5"/>
  <c r="O48" i="5"/>
  <c r="O153" i="5"/>
  <c r="K124" i="5"/>
  <c r="O101" i="5"/>
  <c r="K64" i="5"/>
  <c r="M193" i="5"/>
  <c r="K185" i="5"/>
  <c r="O33" i="5"/>
  <c r="K113" i="5"/>
  <c r="O146" i="5"/>
  <c r="O29" i="5"/>
  <c r="K92" i="5"/>
  <c r="K28" i="5"/>
  <c r="K186" i="5"/>
  <c r="K164" i="5"/>
  <c r="O104" i="5"/>
  <c r="K108" i="5"/>
  <c r="K88" i="5"/>
  <c r="K132" i="5"/>
  <c r="O148" i="5"/>
  <c r="O169" i="5"/>
  <c r="O89" i="5"/>
  <c r="M151" i="5"/>
  <c r="M38" i="5"/>
  <c r="O138" i="5"/>
  <c r="K13" i="5"/>
  <c r="M83" i="5"/>
  <c r="O19" i="5"/>
  <c r="O52" i="5"/>
  <c r="O111" i="5"/>
  <c r="M161" i="5"/>
  <c r="O130" i="5"/>
  <c r="O179" i="5"/>
  <c r="O94" i="5"/>
  <c r="M166" i="5"/>
  <c r="K69" i="5"/>
  <c r="K133" i="5"/>
  <c r="M16" i="5"/>
  <c r="J51" i="21"/>
  <c r="AA19" i="21"/>
  <c r="AB19" i="21" s="1"/>
  <c r="AG17" i="21"/>
  <c r="AB41" i="21"/>
  <c r="AB38" i="21"/>
  <c r="AB15" i="21"/>
  <c r="AB42" i="21"/>
  <c r="AB33" i="21"/>
  <c r="O31" i="16"/>
  <c r="O49" i="16"/>
  <c r="J3" i="16"/>
  <c r="J4" i="16"/>
  <c r="O7" i="16"/>
  <c r="O50" i="16"/>
  <c r="O72" i="16"/>
  <c r="O69" i="16"/>
  <c r="O25" i="16"/>
  <c r="AB51" i="20"/>
  <c r="AG51" i="20"/>
  <c r="P51" i="20"/>
  <c r="AG45" i="20"/>
  <c r="P45" i="20"/>
  <c r="AB45" i="20"/>
  <c r="AB46" i="20"/>
  <c r="AG46" i="20"/>
  <c r="P46" i="20"/>
  <c r="AG34" i="20"/>
  <c r="AH34" i="20" s="1"/>
  <c r="P34" i="20"/>
  <c r="AB34" i="20"/>
  <c r="AG16" i="20"/>
  <c r="AH16" i="20" s="1"/>
  <c r="P16" i="20"/>
  <c r="AB16" i="20"/>
  <c r="AC16" i="20" s="1"/>
  <c r="P19" i="20"/>
  <c r="AG19" i="20"/>
  <c r="AH19" i="20" s="1"/>
  <c r="AB19" i="20"/>
  <c r="AG33" i="20"/>
  <c r="AH33" i="20" s="1"/>
  <c r="P33" i="20"/>
  <c r="AB33" i="20"/>
  <c r="AC33" i="20" s="1"/>
  <c r="AG38" i="20"/>
  <c r="P38" i="20"/>
  <c r="AB38" i="20"/>
  <c r="AC38" i="20" s="1"/>
  <c r="AG12" i="20"/>
  <c r="AH12" i="20" s="1"/>
  <c r="AB12" i="20"/>
  <c r="AC12" i="20" s="1"/>
  <c r="P12" i="20"/>
  <c r="K3" i="20"/>
  <c r="P7" i="20"/>
  <c r="AB7" i="20"/>
  <c r="K4" i="20"/>
  <c r="AG7" i="20"/>
  <c r="AH7" i="20" s="1"/>
  <c r="AG42" i="20"/>
  <c r="AH42" i="20" s="1"/>
  <c r="P42" i="20"/>
  <c r="AB42" i="20"/>
  <c r="AB49" i="20"/>
  <c r="P49" i="20"/>
  <c r="AG49" i="20"/>
  <c r="AH49" i="20" s="1"/>
  <c r="AG21" i="20"/>
  <c r="P21" i="20"/>
  <c r="AB21" i="20"/>
  <c r="P15" i="20"/>
  <c r="AB15" i="20"/>
  <c r="AC15" i="20" s="1"/>
  <c r="AG15" i="20"/>
  <c r="AH15" i="20" s="1"/>
  <c r="AG41" i="20"/>
  <c r="AH41" i="20" s="1"/>
  <c r="AB41" i="20"/>
  <c r="AC41" i="20" s="1"/>
  <c r="P41" i="20"/>
  <c r="AG20" i="20"/>
  <c r="P20" i="20"/>
  <c r="AB20" i="20"/>
  <c r="AB30" i="20"/>
  <c r="AG30" i="20"/>
  <c r="P30" i="20"/>
  <c r="AB18" i="20"/>
  <c r="AG18" i="20"/>
  <c r="P18" i="20"/>
  <c r="AB47" i="20"/>
  <c r="AC47" i="20" s="1"/>
  <c r="AG47" i="20"/>
  <c r="AH47" i="20" s="1"/>
  <c r="P47" i="20"/>
  <c r="AB26" i="20"/>
  <c r="AG26" i="20"/>
  <c r="P26" i="20"/>
  <c r="P9" i="20"/>
  <c r="AB9" i="20"/>
  <c r="AC9" i="20" s="1"/>
  <c r="AG9" i="20"/>
  <c r="AG24" i="20"/>
  <c r="AH24" i="20" s="1"/>
  <c r="P24" i="20"/>
  <c r="AB24" i="20"/>
  <c r="AC24" i="20" s="1"/>
  <c r="AG37" i="20"/>
  <c r="AH37" i="20" s="1"/>
  <c r="P37" i="20"/>
  <c r="AB37" i="20"/>
  <c r="AC37" i="20" s="1"/>
  <c r="AF32" i="21"/>
  <c r="AG32" i="21" s="1"/>
  <c r="AA32" i="21"/>
  <c r="AB32" i="21" s="1"/>
  <c r="O32" i="21"/>
  <c r="AF25" i="21"/>
  <c r="AG25" i="21" s="1"/>
  <c r="O25" i="21"/>
  <c r="AA25" i="21"/>
  <c r="AA23" i="21"/>
  <c r="O23" i="21"/>
  <c r="AF23" i="21"/>
  <c r="AG23" i="21" s="1"/>
  <c r="AF11" i="21"/>
  <c r="O11" i="21"/>
  <c r="AA11" i="21"/>
  <c r="O24" i="21"/>
  <c r="AF24" i="21"/>
  <c r="AG24" i="21" s="1"/>
  <c r="AA24" i="21"/>
  <c r="AB24" i="21" s="1"/>
  <c r="AF10" i="21"/>
  <c r="AA10" i="21"/>
  <c r="O10" i="21"/>
  <c r="AF7" i="21"/>
  <c r="AG7" i="21" s="1"/>
  <c r="AA7" i="21"/>
  <c r="O7" i="21"/>
  <c r="AF30" i="21"/>
  <c r="AA30" i="21"/>
  <c r="O30" i="21"/>
  <c r="AA39" i="21"/>
  <c r="O39" i="21"/>
  <c r="AF39" i="21"/>
  <c r="J50" i="21"/>
  <c r="AA26" i="21"/>
  <c r="O26" i="21"/>
  <c r="AF26" i="21"/>
  <c r="AA43" i="21"/>
  <c r="O43" i="21"/>
  <c r="AF43" i="21"/>
  <c r="AF36" i="21"/>
  <c r="AG36" i="21" s="1"/>
  <c r="AA36" i="21"/>
  <c r="AB36" i="21" s="1"/>
  <c r="O36" i="21"/>
  <c r="AF29" i="21"/>
  <c r="O29" i="21"/>
  <c r="AA29" i="21"/>
  <c r="AF8" i="21"/>
  <c r="AA8" i="21"/>
  <c r="O8" i="21"/>
  <c r="AF9" i="21"/>
  <c r="AA9" i="21"/>
  <c r="O9" i="21"/>
  <c r="O16" i="21"/>
  <c r="AB16" i="21" s="1"/>
  <c r="J48" i="21"/>
  <c r="AA22" i="21"/>
  <c r="O22" i="21"/>
  <c r="AF22" i="21"/>
  <c r="AF35" i="21"/>
  <c r="AA35" i="21"/>
  <c r="O35" i="21"/>
  <c r="AF21" i="21"/>
  <c r="O21" i="21"/>
  <c r="AA21" i="21"/>
  <c r="J53" i="21"/>
  <c r="AA12" i="21"/>
  <c r="AF12" i="21"/>
  <c r="O12" i="21"/>
  <c r="AF27" i="21"/>
  <c r="AA27" i="21"/>
  <c r="O27" i="21"/>
  <c r="AF34" i="21"/>
  <c r="AA34" i="21"/>
  <c r="O34" i="21"/>
  <c r="AF31" i="21"/>
  <c r="AG31" i="21" s="1"/>
  <c r="AA31" i="21"/>
  <c r="O31" i="21"/>
  <c r="AA20" i="21"/>
  <c r="AF20" i="21"/>
  <c r="O20" i="21"/>
  <c r="AF28" i="21"/>
  <c r="AA28" i="21"/>
  <c r="O28" i="21"/>
  <c r="J52" i="21"/>
  <c r="P39" i="24"/>
  <c r="O39" i="24" a="1"/>
  <c r="K2" i="5" a="1"/>
  <c r="O2" i="5" a="1"/>
  <c r="C19" i="21" l="1"/>
  <c r="C28" i="21"/>
  <c r="C17" i="21"/>
  <c r="C18" i="21"/>
  <c r="C9" i="21"/>
  <c r="C11" i="21"/>
  <c r="C20" i="21"/>
  <c r="Z2" i="5"/>
  <c r="C7" i="21" s="1"/>
  <c r="C12" i="21"/>
  <c r="C8" i="21"/>
  <c r="C16" i="21"/>
  <c r="C22" i="21"/>
  <c r="C13" i="21"/>
  <c r="C25" i="21"/>
  <c r="C26" i="21"/>
  <c r="C23" i="21"/>
  <c r="C31" i="21"/>
  <c r="C10" i="21"/>
  <c r="C29" i="21"/>
  <c r="C15" i="21"/>
  <c r="C14" i="21"/>
  <c r="C4" i="26"/>
  <c r="B20" i="26" s="1"/>
  <c r="C41" i="26"/>
  <c r="C26" i="26"/>
  <c r="C22" i="26"/>
  <c r="C28" i="26"/>
  <c r="B41" i="26"/>
  <c r="B28" i="26"/>
  <c r="B24" i="26"/>
  <c r="B39" i="26"/>
  <c r="B21" i="26"/>
  <c r="C23" i="26"/>
  <c r="C39" i="26"/>
  <c r="B29" i="26"/>
  <c r="B26" i="26"/>
  <c r="B38" i="26"/>
  <c r="B22" i="26"/>
  <c r="C25" i="26"/>
  <c r="C38" i="26"/>
  <c r="C21" i="26"/>
  <c r="B27" i="26"/>
  <c r="B25" i="26"/>
  <c r="C24" i="26"/>
  <c r="C29" i="26"/>
  <c r="B23" i="26"/>
  <c r="C20" i="26"/>
  <c r="C27" i="26"/>
  <c r="C64" i="26"/>
  <c r="B79" i="26"/>
  <c r="B69" i="26"/>
  <c r="B65" i="26"/>
  <c r="C68" i="26"/>
  <c r="C79" i="26"/>
  <c r="C69" i="26"/>
  <c r="C65" i="26"/>
  <c r="B66" i="26"/>
  <c r="B76" i="26"/>
  <c r="B67" i="26"/>
  <c r="C70" i="26"/>
  <c r="C76" i="26"/>
  <c r="C66" i="26"/>
  <c r="C77" i="26"/>
  <c r="C67" i="26"/>
  <c r="C51" i="26"/>
  <c r="B64" i="26" s="1"/>
  <c r="B77" i="26"/>
  <c r="B70" i="26"/>
  <c r="B68" i="26"/>
  <c r="O4" i="21"/>
  <c r="O3" i="21"/>
  <c r="R7" i="21" s="1"/>
  <c r="F5" i="25"/>
  <c r="I5" i="25" a="1"/>
  <c r="I5" i="25" s="1"/>
  <c r="J5" i="25" s="1" a="1"/>
  <c r="J5" i="25" s="1"/>
  <c r="M5" i="25" s="1" a="1"/>
  <c r="M5" i="25" s="1"/>
  <c r="N5" i="25" s="1" a="1"/>
  <c r="N5" i="25" s="1"/>
  <c r="C2" i="16" a="1"/>
  <c r="C2" i="16" s="1"/>
  <c r="C4" i="16" s="1"/>
  <c r="D2" i="20" a="1"/>
  <c r="D2" i="20" s="1"/>
  <c r="D4" i="20" s="1"/>
  <c r="C2" i="21" a="1"/>
  <c r="C2" i="21" s="1"/>
  <c r="C4" i="21" s="1"/>
  <c r="AG18" i="21"/>
  <c r="AB40" i="21"/>
  <c r="O2" i="5"/>
  <c r="K2" i="5"/>
  <c r="AB7" i="21"/>
  <c r="AH51" i="20"/>
  <c r="AG43" i="21"/>
  <c r="AH9" i="20"/>
  <c r="AC21" i="20"/>
  <c r="AC51" i="20"/>
  <c r="AC7" i="20"/>
  <c r="AC45" i="20"/>
  <c r="AH20" i="20"/>
  <c r="AH46" i="20"/>
  <c r="AH18" i="20"/>
  <c r="C7" i="16" a="1"/>
  <c r="C7" i="16" s="1"/>
  <c r="AC46" i="20"/>
  <c r="D53" i="10" a="1"/>
  <c r="D53" i="10" s="1"/>
  <c r="D77" i="10" a="1"/>
  <c r="D77" i="10" s="1"/>
  <c r="N77" i="10" s="1" a="1"/>
  <c r="N77" i="10" s="1"/>
  <c r="D101" i="10" a="1"/>
  <c r="D101" i="10" s="1"/>
  <c r="D6" i="10" a="1"/>
  <c r="D6" i="10" s="1"/>
  <c r="AC26" i="20"/>
  <c r="AH30" i="20"/>
  <c r="AC49" i="20"/>
  <c r="AC34" i="20"/>
  <c r="AH45" i="20"/>
  <c r="B7" i="15" a="1"/>
  <c r="B7" i="15" s="1"/>
  <c r="N6" i="15" s="1"/>
  <c r="AG40" i="21"/>
  <c r="AH21" i="20"/>
  <c r="AH26" i="20"/>
  <c r="AG35" i="21"/>
  <c r="AG9" i="21"/>
  <c r="AC30" i="20"/>
  <c r="AC42" i="20"/>
  <c r="C30" i="15"/>
  <c r="D30" i="15" s="1" a="1"/>
  <c r="D30" i="15" s="1"/>
  <c r="C29" i="15"/>
  <c r="D29" i="15" s="1" a="1"/>
  <c r="D29" i="15" s="1"/>
  <c r="C26" i="15"/>
  <c r="D26" i="15" s="1" a="1"/>
  <c r="D26" i="15" s="1"/>
  <c r="C28" i="15"/>
  <c r="D28" i="15" s="1" a="1"/>
  <c r="D28" i="15" s="1"/>
  <c r="C27" i="15"/>
  <c r="D27" i="15" s="1" a="1"/>
  <c r="D27" i="15" s="1"/>
  <c r="C31" i="15"/>
  <c r="D31" i="15" s="1" a="1"/>
  <c r="D31" i="15" s="1"/>
  <c r="C33" i="15"/>
  <c r="D33" i="15" s="1" a="1"/>
  <c r="D33" i="15" s="1"/>
  <c r="C32" i="15"/>
  <c r="D32" i="15" s="1" a="1"/>
  <c r="D32" i="15" s="1"/>
  <c r="AC18" i="20"/>
  <c r="AH38" i="20"/>
  <c r="AG22" i="21"/>
  <c r="AG39" i="21"/>
  <c r="AC20" i="20"/>
  <c r="AC19" i="20"/>
  <c r="T2" i="5" a="1"/>
  <c r="T2" i="5" s="1"/>
  <c r="U2" i="5" s="1" a="1"/>
  <c r="U2" i="5" s="1"/>
  <c r="AG29" i="21"/>
  <c r="AB25" i="21"/>
  <c r="AB35" i="21"/>
  <c r="J4" i="21"/>
  <c r="AB29" i="21"/>
  <c r="AB28" i="21"/>
  <c r="AB31" i="21"/>
  <c r="AB9" i="21"/>
  <c r="AB26" i="21"/>
  <c r="AG28" i="21"/>
  <c r="AG34" i="21"/>
  <c r="AB22" i="21"/>
  <c r="AB39" i="21"/>
  <c r="AB43" i="21"/>
  <c r="AG10" i="21"/>
  <c r="AA52" i="21"/>
  <c r="AG16" i="21"/>
  <c r="AB34" i="21"/>
  <c r="AB10" i="21"/>
  <c r="AG20" i="21"/>
  <c r="AB20" i="21"/>
  <c r="AB52" i="21" s="1"/>
  <c r="AB27" i="21"/>
  <c r="AG26" i="21"/>
  <c r="AB30" i="21"/>
  <c r="AB23" i="21"/>
  <c r="AG27" i="21"/>
  <c r="AG30" i="21"/>
  <c r="O3" i="16"/>
  <c r="R57" i="16" s="1"/>
  <c r="O4" i="16"/>
  <c r="P4" i="20"/>
  <c r="P3" i="20"/>
  <c r="O48" i="21"/>
  <c r="J3" i="21"/>
  <c r="AF48" i="21"/>
  <c r="AB12" i="21"/>
  <c r="AA51" i="21"/>
  <c r="O49" i="21"/>
  <c r="AG8" i="21"/>
  <c r="AF49" i="21"/>
  <c r="AB11" i="21"/>
  <c r="AB50" i="21" s="1"/>
  <c r="AA50" i="21"/>
  <c r="AG12" i="21"/>
  <c r="AG51" i="21" s="1"/>
  <c r="AF51" i="21"/>
  <c r="AB8" i="21"/>
  <c r="AB49" i="21" s="1"/>
  <c r="AA49" i="21"/>
  <c r="AB21" i="21"/>
  <c r="AB53" i="21" s="1"/>
  <c r="AA53" i="21"/>
  <c r="O52" i="21"/>
  <c r="O50" i="21"/>
  <c r="O53" i="21"/>
  <c r="AG11" i="21"/>
  <c r="AF50" i="21"/>
  <c r="O51" i="21"/>
  <c r="AG21" i="21"/>
  <c r="AG53" i="21" s="1"/>
  <c r="AF53" i="21"/>
  <c r="AA48" i="21"/>
  <c r="AF52" i="21"/>
  <c r="O39" i="24"/>
  <c r="L39" i="24" a="1"/>
  <c r="E32" i="15" a="1"/>
  <c r="F29" i="15"/>
  <c r="E31" i="15" a="1"/>
  <c r="E28" i="15" a="1"/>
  <c r="E30" i="15" a="1"/>
  <c r="E29" i="15" a="1"/>
  <c r="E27" i="15" a="1"/>
  <c r="F33" i="15"/>
  <c r="E26" i="15" a="1"/>
  <c r="F27" i="15"/>
  <c r="F32" i="15"/>
  <c r="F26" i="15"/>
  <c r="E33" i="15" a="1"/>
  <c r="F28" i="15"/>
  <c r="F30" i="15"/>
  <c r="F31" i="15"/>
  <c r="A7" i="20" l="1" a="1"/>
  <c r="A7" i="20" s="1"/>
  <c r="G76" i="26"/>
  <c r="E76" i="26"/>
  <c r="E68" i="26"/>
  <c r="G68" i="26"/>
  <c r="G29" i="26"/>
  <c r="E29" i="26"/>
  <c r="F38" i="26"/>
  <c r="D38" i="26"/>
  <c r="F28" i="26"/>
  <c r="D28" i="26"/>
  <c r="F68" i="26"/>
  <c r="D68" i="26"/>
  <c r="E70" i="26"/>
  <c r="G70" i="26"/>
  <c r="D65" i="26"/>
  <c r="F65" i="26"/>
  <c r="H65" i="26" s="1"/>
  <c r="E24" i="26"/>
  <c r="G24" i="26"/>
  <c r="F26" i="26"/>
  <c r="D26" i="26"/>
  <c r="D41" i="26"/>
  <c r="F41" i="26"/>
  <c r="D70" i="26"/>
  <c r="F70" i="26"/>
  <c r="H70" i="26" s="1"/>
  <c r="D67" i="26"/>
  <c r="F67" i="26"/>
  <c r="F69" i="26"/>
  <c r="D69" i="26"/>
  <c r="F25" i="26"/>
  <c r="D25" i="26"/>
  <c r="F29" i="26"/>
  <c r="H29" i="26" s="1"/>
  <c r="D29" i="26"/>
  <c r="G28" i="26"/>
  <c r="E28" i="26"/>
  <c r="F77" i="26"/>
  <c r="D77" i="26"/>
  <c r="F76" i="26"/>
  <c r="D76" i="26"/>
  <c r="F79" i="26"/>
  <c r="D79" i="26"/>
  <c r="F27" i="26"/>
  <c r="D27" i="26"/>
  <c r="E39" i="26"/>
  <c r="G39" i="26"/>
  <c r="G22" i="26"/>
  <c r="E22" i="26"/>
  <c r="S19" i="20"/>
  <c r="D64" i="26"/>
  <c r="F64" i="26"/>
  <c r="F66" i="26"/>
  <c r="D66" i="26"/>
  <c r="G64" i="26"/>
  <c r="E64" i="26"/>
  <c r="E21" i="26"/>
  <c r="G21" i="26"/>
  <c r="G23" i="26"/>
  <c r="E23" i="26"/>
  <c r="G26" i="26"/>
  <c r="E26" i="26"/>
  <c r="E67" i="26"/>
  <c r="G67" i="26"/>
  <c r="E65" i="26"/>
  <c r="G65" i="26"/>
  <c r="E27" i="26"/>
  <c r="G27" i="26"/>
  <c r="G38" i="26"/>
  <c r="E38" i="26"/>
  <c r="F21" i="26"/>
  <c r="D21" i="26"/>
  <c r="G41" i="26"/>
  <c r="E41" i="26"/>
  <c r="R72" i="16"/>
  <c r="G77" i="26"/>
  <c r="E77" i="26"/>
  <c r="G69" i="26"/>
  <c r="E69" i="26"/>
  <c r="G20" i="26"/>
  <c r="E20" i="26"/>
  <c r="E25" i="26"/>
  <c r="G25" i="26"/>
  <c r="F39" i="26"/>
  <c r="D39" i="26"/>
  <c r="F20" i="26"/>
  <c r="D20" i="26"/>
  <c r="G66" i="26"/>
  <c r="E66" i="26"/>
  <c r="E79" i="26"/>
  <c r="G79" i="26"/>
  <c r="F23" i="26"/>
  <c r="D23" i="26"/>
  <c r="F22" i="26"/>
  <c r="D22" i="26"/>
  <c r="F24" i="26"/>
  <c r="H24" i="26" s="1"/>
  <c r="D24" i="26"/>
  <c r="S41" i="20"/>
  <c r="C25" i="15"/>
  <c r="D25" i="15" s="1" a="1"/>
  <c r="D25" i="15" s="1"/>
  <c r="AE63" i="15"/>
  <c r="AD63" i="15"/>
  <c r="AC63" i="15"/>
  <c r="AB63" i="15"/>
  <c r="AG63" i="15"/>
  <c r="AF63" i="15"/>
  <c r="E29" i="15"/>
  <c r="AG65" i="15"/>
  <c r="AF65" i="15"/>
  <c r="AE65" i="15"/>
  <c r="AD65" i="15"/>
  <c r="AC65" i="15"/>
  <c r="AB65" i="15"/>
  <c r="E31" i="15"/>
  <c r="E28" i="15"/>
  <c r="AD62" i="15"/>
  <c r="AC62" i="15"/>
  <c r="AG62" i="15"/>
  <c r="AF62" i="15"/>
  <c r="AE62" i="15"/>
  <c r="AB62" i="15"/>
  <c r="AC61" i="15"/>
  <c r="AD61" i="15"/>
  <c r="AB61" i="15"/>
  <c r="AG61" i="15"/>
  <c r="AF61" i="15"/>
  <c r="AE61" i="15"/>
  <c r="E27" i="15"/>
  <c r="AG66" i="15"/>
  <c r="AB66" i="15"/>
  <c r="AF66" i="15"/>
  <c r="AE66" i="15"/>
  <c r="AC66" i="15"/>
  <c r="AD66" i="15"/>
  <c r="E32" i="15"/>
  <c r="AF64" i="15"/>
  <c r="AE64" i="15"/>
  <c r="AG64" i="15"/>
  <c r="AD64" i="15"/>
  <c r="AC64" i="15"/>
  <c r="AB64" i="15"/>
  <c r="E30" i="15"/>
  <c r="AC67" i="15"/>
  <c r="AG67" i="15"/>
  <c r="AF67" i="15"/>
  <c r="AE67" i="15"/>
  <c r="AD67" i="15"/>
  <c r="AB67" i="15"/>
  <c r="E33" i="15"/>
  <c r="AB60" i="15"/>
  <c r="AC60" i="15"/>
  <c r="AD60" i="15"/>
  <c r="AG60" i="15"/>
  <c r="AF60" i="15"/>
  <c r="AE60" i="15"/>
  <c r="E26" i="15"/>
  <c r="N102" i="10"/>
  <c r="P101" i="10" a="1"/>
  <c r="P101" i="10" s="1"/>
  <c r="N101" i="10"/>
  <c r="D16" i="10" a="1"/>
  <c r="D16" i="10" s="1"/>
  <c r="AB48" i="21"/>
  <c r="AG48" i="21"/>
  <c r="R7" i="16"/>
  <c r="T7" i="16" a="1"/>
  <c r="T7" i="16" s="1"/>
  <c r="AB51" i="21"/>
  <c r="AG50" i="21"/>
  <c r="AG49" i="21"/>
  <c r="AG52" i="21"/>
  <c r="R25" i="16"/>
  <c r="R50" i="16"/>
  <c r="R49" i="16"/>
  <c r="R31" i="16"/>
  <c r="R69" i="16"/>
  <c r="R68" i="16"/>
  <c r="R55" i="16"/>
  <c r="R14" i="16"/>
  <c r="R38" i="16"/>
  <c r="R53" i="16"/>
  <c r="R30" i="16"/>
  <c r="R28" i="16"/>
  <c r="R70" i="16"/>
  <c r="R10" i="16"/>
  <c r="R9" i="16"/>
  <c r="R27" i="16"/>
  <c r="R46" i="16"/>
  <c r="R67" i="16"/>
  <c r="R16" i="16"/>
  <c r="R48" i="16"/>
  <c r="R47" i="16"/>
  <c r="R17" i="16"/>
  <c r="R39" i="16"/>
  <c r="R36" i="16"/>
  <c r="R18" i="16"/>
  <c r="R41" i="16"/>
  <c r="R8" i="16"/>
  <c r="R73" i="16"/>
  <c r="R24" i="16"/>
  <c r="R45" i="16"/>
  <c r="R56" i="16"/>
  <c r="R23" i="16"/>
  <c r="R11" i="16"/>
  <c r="R63" i="16"/>
  <c r="R51" i="16"/>
  <c r="R52" i="16"/>
  <c r="R64" i="16"/>
  <c r="R33" i="16"/>
  <c r="R21" i="16"/>
  <c r="R32" i="16"/>
  <c r="R59" i="16"/>
  <c r="R58" i="16"/>
  <c r="S16" i="20"/>
  <c r="S24" i="20"/>
  <c r="S12" i="20"/>
  <c r="S36" i="20"/>
  <c r="S39" i="20"/>
  <c r="S50" i="20"/>
  <c r="S27" i="20"/>
  <c r="S17" i="20"/>
  <c r="S48" i="20"/>
  <c r="S25" i="20"/>
  <c r="S10" i="20"/>
  <c r="S14" i="20"/>
  <c r="S22" i="20"/>
  <c r="S28" i="20"/>
  <c r="S23" i="20"/>
  <c r="S44" i="20"/>
  <c r="S40" i="20"/>
  <c r="S32" i="20"/>
  <c r="S13" i="20"/>
  <c r="S8" i="20"/>
  <c r="S29" i="20"/>
  <c r="S11" i="20"/>
  <c r="S31" i="20"/>
  <c r="S35" i="20"/>
  <c r="S46" i="20"/>
  <c r="S7" i="20"/>
  <c r="S37" i="20"/>
  <c r="S26" i="20"/>
  <c r="S38" i="20"/>
  <c r="S51" i="20"/>
  <c r="S49" i="20"/>
  <c r="S18" i="20"/>
  <c r="S33" i="20"/>
  <c r="S30" i="20"/>
  <c r="S34" i="20"/>
  <c r="S21" i="20"/>
  <c r="S15" i="20"/>
  <c r="S45" i="20"/>
  <c r="S42" i="20"/>
  <c r="S20" i="20"/>
  <c r="S47" i="20"/>
  <c r="S9" i="20"/>
  <c r="L39" i="24"/>
  <c r="T24" i="26" a="1"/>
  <c r="O24" i="26" a="1"/>
  <c r="S67" i="26" a="1"/>
  <c r="N67" i="26" a="1"/>
  <c r="T23" i="26" a="1"/>
  <c r="O23" i="26" a="1"/>
  <c r="N26" i="26" a="1"/>
  <c r="S26" i="26" a="1"/>
  <c r="S77" i="26" a="1"/>
  <c r="N77" i="26" a="1"/>
  <c r="T67" i="26" a="1"/>
  <c r="O67" i="26" a="1"/>
  <c r="T69" i="26" a="1"/>
  <c r="O69" i="26" a="1"/>
  <c r="S20" i="26" a="1"/>
  <c r="N20" i="26" a="1"/>
  <c r="S79" i="26" a="1"/>
  <c r="N79" i="26" a="1"/>
  <c r="O76" i="26" a="1"/>
  <c r="T76" i="26" a="1"/>
  <c r="N28" i="26" a="1"/>
  <c r="S28" i="26" a="1"/>
  <c r="T28" i="26" a="1"/>
  <c r="O28" i="26" a="1"/>
  <c r="S27" i="26" a="1"/>
  <c r="N27" i="26" a="1"/>
  <c r="O77" i="26" a="1"/>
  <c r="T77" i="26" a="1"/>
  <c r="S39" i="26" a="1"/>
  <c r="N39" i="26" a="1"/>
  <c r="S23" i="26" a="1"/>
  <c r="N23" i="26" a="1"/>
  <c r="O68" i="26" a="1"/>
  <c r="T68" i="26" a="1"/>
  <c r="O39" i="26" a="1"/>
  <c r="T39" i="26" a="1"/>
  <c r="S66" i="26" a="1"/>
  <c r="N66" i="26" a="1"/>
  <c r="T26" i="26" a="1"/>
  <c r="O26" i="26" a="1"/>
  <c r="O38" i="26" a="1"/>
  <c r="T38" i="26" a="1"/>
  <c r="S68" i="26" a="1"/>
  <c r="N68" i="26" a="1"/>
  <c r="N69" i="26" a="1"/>
  <c r="S69" i="26" a="1"/>
  <c r="N22" i="26" a="1"/>
  <c r="S22" i="26" a="1"/>
  <c r="O70" i="26" a="1"/>
  <c r="T70" i="26" a="1"/>
  <c r="N41" i="26" a="1"/>
  <c r="S41" i="26" a="1"/>
  <c r="T64" i="26" a="1"/>
  <c r="O64" i="26" a="1"/>
  <c r="S21" i="26" a="1"/>
  <c r="N21" i="26" a="1"/>
  <c r="O29" i="26" a="1"/>
  <c r="T29" i="26" a="1"/>
  <c r="S25" i="26" a="1"/>
  <c r="N25" i="26" a="1"/>
  <c r="S76" i="26" a="1"/>
  <c r="N76" i="26" a="1"/>
  <c r="T22" i="26" a="1"/>
  <c r="O22" i="26" a="1"/>
  <c r="O21" i="26" a="1"/>
  <c r="T21" i="26" a="1"/>
  <c r="T65" i="26" a="1"/>
  <c r="O65" i="26" a="1"/>
  <c r="T20" i="26" a="1"/>
  <c r="O20" i="26" a="1"/>
  <c r="T66" i="26" a="1"/>
  <c r="O66" i="26" a="1"/>
  <c r="S24" i="26" a="1"/>
  <c r="N24" i="26" a="1"/>
  <c r="S65" i="26" a="1"/>
  <c r="N65" i="26" a="1"/>
  <c r="S70" i="26" a="1"/>
  <c r="N70" i="26" a="1"/>
  <c r="O41" i="26" a="1"/>
  <c r="T41" i="26" a="1"/>
  <c r="O25" i="26" a="1"/>
  <c r="T25" i="26" a="1"/>
  <c r="O79" i="26" a="1"/>
  <c r="T79" i="26" a="1"/>
  <c r="S38" i="26" a="1"/>
  <c r="N38" i="26" a="1"/>
  <c r="S29" i="26" a="1"/>
  <c r="N29" i="26" a="1"/>
  <c r="S64" i="26" a="1"/>
  <c r="N64" i="26" a="1"/>
  <c r="O27" i="26" a="1"/>
  <c r="T27" i="26" a="1"/>
  <c r="F25" i="15"/>
  <c r="K24" i="26" a="1"/>
  <c r="J67" i="26" a="1"/>
  <c r="K23" i="26" a="1"/>
  <c r="J25" i="26" a="1"/>
  <c r="K65" i="26" a="1"/>
  <c r="K66" i="26" a="1"/>
  <c r="K76" i="26" a="1"/>
  <c r="J28" i="26" a="1"/>
  <c r="K28" i="26" a="1"/>
  <c r="J27" i="26" a="1"/>
  <c r="K77" i="26" a="1"/>
  <c r="J39" i="26" a="1"/>
  <c r="J23" i="26" a="1"/>
  <c r="K29" i="26" a="1"/>
  <c r="J76" i="26" a="1"/>
  <c r="K21" i="26" a="1"/>
  <c r="K20" i="26" a="1"/>
  <c r="J79" i="26" a="1"/>
  <c r="J64" i="26" a="1"/>
  <c r="K27" i="26" a="1"/>
  <c r="K68" i="26" a="1"/>
  <c r="K39" i="26" a="1"/>
  <c r="J66" i="26" a="1"/>
  <c r="K26" i="26" a="1"/>
  <c r="K38" i="26" a="1"/>
  <c r="J68" i="26" a="1"/>
  <c r="J26" i="26" a="1"/>
  <c r="J69" i="26" a="1"/>
  <c r="J77" i="26" a="1"/>
  <c r="K67" i="26" a="1"/>
  <c r="K69" i="26" a="1"/>
  <c r="J20" i="26" a="1"/>
  <c r="J22" i="26" a="1"/>
  <c r="E25" i="15" a="1"/>
  <c r="K22" i="26" a="1"/>
  <c r="J24" i="26" a="1"/>
  <c r="K39" i="24" a="1"/>
  <c r="J29" i="26" a="1"/>
  <c r="K70" i="26" a="1"/>
  <c r="J41" i="26" a="1"/>
  <c r="K64" i="26" a="1"/>
  <c r="J21" i="26" a="1"/>
  <c r="J65" i="26" a="1"/>
  <c r="J70" i="26" a="1"/>
  <c r="K41" i="26" a="1"/>
  <c r="K25" i="26" a="1"/>
  <c r="K79" i="26" a="1"/>
  <c r="J38" i="26" a="1"/>
  <c r="D7" i="20" l="1" a="1"/>
  <c r="D7" i="20" s="1"/>
  <c r="W7" i="20" a="1"/>
  <c r="W7" i="20" s="1"/>
  <c r="H21" i="26"/>
  <c r="H76" i="26"/>
  <c r="H22" i="26"/>
  <c r="T27" i="26"/>
  <c r="U27" i="26" s="1"/>
  <c r="V27" i="26" s="1"/>
  <c r="O27" i="26"/>
  <c r="N64" i="26"/>
  <c r="S64" i="26"/>
  <c r="N29" i="26"/>
  <c r="S29" i="26"/>
  <c r="N38" i="26"/>
  <c r="S38" i="26"/>
  <c r="T79" i="26"/>
  <c r="O79" i="26"/>
  <c r="T25" i="26"/>
  <c r="O25" i="26"/>
  <c r="T41" i="26"/>
  <c r="O41" i="26"/>
  <c r="N70" i="26"/>
  <c r="S70" i="26"/>
  <c r="N65" i="26"/>
  <c r="S65" i="26"/>
  <c r="N24" i="26"/>
  <c r="S24" i="26"/>
  <c r="O66" i="26"/>
  <c r="T66" i="26"/>
  <c r="O20" i="26"/>
  <c r="T20" i="26"/>
  <c r="O65" i="26"/>
  <c r="T65" i="26"/>
  <c r="T21" i="26"/>
  <c r="O21" i="26"/>
  <c r="O22" i="26"/>
  <c r="T22" i="26"/>
  <c r="N76" i="26"/>
  <c r="S76" i="26"/>
  <c r="N25" i="26"/>
  <c r="S25" i="26"/>
  <c r="T29" i="26"/>
  <c r="O29" i="26"/>
  <c r="N21" i="26"/>
  <c r="S21" i="26"/>
  <c r="O64" i="26"/>
  <c r="P64" i="26" s="1"/>
  <c r="T64" i="26"/>
  <c r="S41" i="26"/>
  <c r="N41" i="26"/>
  <c r="T70" i="26"/>
  <c r="O70" i="26"/>
  <c r="S22" i="26"/>
  <c r="N22" i="26"/>
  <c r="S69" i="26"/>
  <c r="N69" i="26"/>
  <c r="N68" i="26"/>
  <c r="P68" i="26" s="1"/>
  <c r="Q68" i="26" s="1"/>
  <c r="S68" i="26"/>
  <c r="T38" i="26"/>
  <c r="O38" i="26"/>
  <c r="O26" i="26"/>
  <c r="T26" i="26"/>
  <c r="N66" i="26"/>
  <c r="S66" i="26"/>
  <c r="U66" i="26" s="1"/>
  <c r="T39" i="26"/>
  <c r="O39" i="26"/>
  <c r="T68" i="26"/>
  <c r="O68" i="26"/>
  <c r="N23" i="26"/>
  <c r="S23" i="26"/>
  <c r="N39" i="26"/>
  <c r="S39" i="26"/>
  <c r="T77" i="26"/>
  <c r="O77" i="26"/>
  <c r="N27" i="26"/>
  <c r="S27" i="26"/>
  <c r="O28" i="26"/>
  <c r="T28" i="26"/>
  <c r="S28" i="26"/>
  <c r="N28" i="26"/>
  <c r="T76" i="26"/>
  <c r="O76" i="26"/>
  <c r="N79" i="26"/>
  <c r="S79" i="26"/>
  <c r="N20" i="26"/>
  <c r="S20" i="26"/>
  <c r="O69" i="26"/>
  <c r="T69" i="26"/>
  <c r="O67" i="26"/>
  <c r="T67" i="26"/>
  <c r="N77" i="26"/>
  <c r="P77" i="26" s="1"/>
  <c r="S77" i="26"/>
  <c r="S26" i="26"/>
  <c r="N26" i="26"/>
  <c r="O23" i="26"/>
  <c r="T23" i="26"/>
  <c r="N67" i="26"/>
  <c r="S67" i="26"/>
  <c r="O24" i="26"/>
  <c r="T24" i="26"/>
  <c r="H68" i="26"/>
  <c r="H66" i="26"/>
  <c r="H72" i="26" s="1"/>
  <c r="H67" i="26"/>
  <c r="H39" i="26"/>
  <c r="H64" i="26"/>
  <c r="J38" i="26"/>
  <c r="K79" i="26"/>
  <c r="K25" i="26"/>
  <c r="K41" i="26"/>
  <c r="J70" i="26"/>
  <c r="J65" i="26"/>
  <c r="J21" i="26"/>
  <c r="K64" i="26"/>
  <c r="J41" i="26"/>
  <c r="K70" i="26"/>
  <c r="J29" i="26"/>
  <c r="J24" i="26"/>
  <c r="P22" i="26"/>
  <c r="Q22" i="26" s="1"/>
  <c r="K22" i="26"/>
  <c r="J22" i="26"/>
  <c r="J20" i="26"/>
  <c r="K69" i="26"/>
  <c r="K67" i="26"/>
  <c r="J77" i="26"/>
  <c r="J69" i="26"/>
  <c r="J26" i="26"/>
  <c r="J68" i="26"/>
  <c r="K38" i="26"/>
  <c r="K26" i="26"/>
  <c r="J66" i="26"/>
  <c r="K39" i="26"/>
  <c r="K68" i="26"/>
  <c r="L68" i="26" s="1"/>
  <c r="M68" i="26" s="1"/>
  <c r="K27" i="26"/>
  <c r="J64" i="26"/>
  <c r="J79" i="26"/>
  <c r="K20" i="26"/>
  <c r="K21" i="26"/>
  <c r="J76" i="26"/>
  <c r="K29" i="26"/>
  <c r="J23" i="26"/>
  <c r="L23" i="26" s="1"/>
  <c r="J39" i="26"/>
  <c r="K77" i="26"/>
  <c r="J27" i="26"/>
  <c r="K28" i="26"/>
  <c r="J28" i="26"/>
  <c r="K76" i="26"/>
  <c r="K66" i="26"/>
  <c r="U65" i="26"/>
  <c r="V65" i="26" s="1"/>
  <c r="K65" i="26"/>
  <c r="J25" i="26"/>
  <c r="L25" i="26" s="1"/>
  <c r="K23" i="26"/>
  <c r="J67" i="26"/>
  <c r="P24" i="26"/>
  <c r="Q24" i="26" s="1"/>
  <c r="K24" i="26"/>
  <c r="H79" i="26"/>
  <c r="H38" i="26"/>
  <c r="H25" i="26"/>
  <c r="H41" i="26"/>
  <c r="H20" i="26"/>
  <c r="H77" i="26"/>
  <c r="H69" i="26"/>
  <c r="H26" i="26"/>
  <c r="H23" i="26"/>
  <c r="H27" i="26"/>
  <c r="H28" i="26"/>
  <c r="E25" i="15"/>
  <c r="F47" i="15"/>
  <c r="AF75" i="15" s="1"/>
  <c r="AE59" i="15"/>
  <c r="F50" i="15"/>
  <c r="AF78" i="15" s="1"/>
  <c r="F44" i="15"/>
  <c r="AB72" i="15" s="1"/>
  <c r="F38" i="15" a="1"/>
  <c r="F38" i="15" s="1"/>
  <c r="F45" i="15"/>
  <c r="AC73" i="15" s="1"/>
  <c r="AD59" i="15"/>
  <c r="F48" i="15"/>
  <c r="AB76" i="15" s="1"/>
  <c r="F49" i="15"/>
  <c r="AF77" i="15" s="1"/>
  <c r="AG59" i="15"/>
  <c r="AB59" i="15"/>
  <c r="AH59" i="15" s="1"/>
  <c r="F43" i="15"/>
  <c r="F46" i="15"/>
  <c r="AB74" i="15" s="1"/>
  <c r="AC59" i="15"/>
  <c r="AF59" i="15"/>
  <c r="F51" i="15"/>
  <c r="AC79" i="15" s="1"/>
  <c r="AH62" i="15"/>
  <c r="AH61" i="15"/>
  <c r="AH63" i="15"/>
  <c r="AH64" i="15"/>
  <c r="AH66" i="15"/>
  <c r="AG79" i="15"/>
  <c r="AH65" i="15"/>
  <c r="AH60" i="15"/>
  <c r="AF73" i="15"/>
  <c r="AF72" i="15"/>
  <c r="AH67" i="15"/>
  <c r="AA2" i="5" a="1"/>
  <c r="AA2" i="5" s="1"/>
  <c r="AB2" i="5" s="1" a="1"/>
  <c r="AB2" i="5" s="1"/>
  <c r="B7" i="20" s="1" a="1"/>
  <c r="B7" i="20" s="1"/>
  <c r="R2" i="5" a="1"/>
  <c r="R2" i="5" s="1"/>
  <c r="R14" i="21"/>
  <c r="R33" i="21"/>
  <c r="R17" i="21"/>
  <c r="R13" i="21"/>
  <c r="R18" i="21"/>
  <c r="R40" i="21"/>
  <c r="R19" i="21"/>
  <c r="R15" i="21"/>
  <c r="R41" i="21"/>
  <c r="R42" i="21"/>
  <c r="R38" i="21"/>
  <c r="R35" i="21"/>
  <c r="R16" i="21"/>
  <c r="R23" i="21"/>
  <c r="R36" i="21"/>
  <c r="R9" i="21"/>
  <c r="R10" i="21"/>
  <c r="R28" i="21"/>
  <c r="R39" i="21"/>
  <c r="R25" i="21"/>
  <c r="R20" i="21"/>
  <c r="R29" i="21"/>
  <c r="R34" i="21"/>
  <c r="R26" i="21"/>
  <c r="R11" i="21"/>
  <c r="B99" i="21" s="1" a="1"/>
  <c r="B99" i="21" s="1"/>
  <c r="R43" i="21"/>
  <c r="R30" i="21"/>
  <c r="R27" i="21"/>
  <c r="R22" i="21"/>
  <c r="R12" i="21"/>
  <c r="B128" i="21" s="1" a="1"/>
  <c r="B128" i="21" s="1"/>
  <c r="R31" i="21"/>
  <c r="R32" i="21"/>
  <c r="R24" i="21"/>
  <c r="R8" i="21"/>
  <c r="B88" i="21" s="1" a="1"/>
  <c r="B88" i="21" s="1"/>
  <c r="R21" i="21"/>
  <c r="B136" i="21" s="1" a="1"/>
  <c r="B136" i="21" s="1"/>
  <c r="K39" i="24"/>
  <c r="M39" i="24" s="1"/>
  <c r="H39" i="24" a="1"/>
  <c r="U38" i="26" l="1"/>
  <c r="U28" i="26"/>
  <c r="P28" i="26"/>
  <c r="Q28" i="26" s="1"/>
  <c r="P29" i="26"/>
  <c r="Q29" i="26" s="1"/>
  <c r="AE76" i="15"/>
  <c r="AF79" i="15"/>
  <c r="L38" i="26"/>
  <c r="V66" i="26"/>
  <c r="U76" i="26"/>
  <c r="V76" i="26" s="1"/>
  <c r="U20" i="26"/>
  <c r="V20" i="26" s="1"/>
  <c r="AC76" i="15"/>
  <c r="AB79" i="15"/>
  <c r="Q64" i="26"/>
  <c r="P20" i="26"/>
  <c r="Q20" i="26" s="1"/>
  <c r="P38" i="26"/>
  <c r="AF76" i="15"/>
  <c r="AD79" i="15"/>
  <c r="L28" i="26"/>
  <c r="L70" i="26"/>
  <c r="M70" i="26" s="1"/>
  <c r="AE78" i="15"/>
  <c r="AG76" i="15"/>
  <c r="AB77" i="15"/>
  <c r="AE79" i="15"/>
  <c r="M23" i="26"/>
  <c r="L69" i="26"/>
  <c r="M69" i="26" s="1"/>
  <c r="L41" i="26"/>
  <c r="L79" i="26"/>
  <c r="M79" i="26" s="1"/>
  <c r="L76" i="26"/>
  <c r="M76" i="26" s="1"/>
  <c r="W76" i="26" s="1"/>
  <c r="AD76" i="15"/>
  <c r="AC77" i="15"/>
  <c r="H73" i="26"/>
  <c r="L65" i="26"/>
  <c r="M65" i="26" s="1"/>
  <c r="W65" i="26" s="1"/>
  <c r="AD77" i="15"/>
  <c r="P25" i="26"/>
  <c r="Q25" i="26" s="1"/>
  <c r="P69" i="26"/>
  <c r="Q69" i="26" s="1"/>
  <c r="P65" i="26"/>
  <c r="Q65" i="26" s="1"/>
  <c r="P39" i="26"/>
  <c r="Q39" i="26" s="1"/>
  <c r="V38" i="26"/>
  <c r="U29" i="26"/>
  <c r="V29" i="26" s="1"/>
  <c r="K72" i="26"/>
  <c r="H33" i="26"/>
  <c r="H32" i="26"/>
  <c r="P76" i="26"/>
  <c r="Q76" i="26" s="1"/>
  <c r="L27" i="26"/>
  <c r="M27" i="26" s="1"/>
  <c r="U69" i="26"/>
  <c r="V69" i="26" s="1"/>
  <c r="U64" i="26"/>
  <c r="V64" i="26" s="1"/>
  <c r="U25" i="26"/>
  <c r="V25" i="26" s="1"/>
  <c r="AG78" i="15"/>
  <c r="M28" i="26"/>
  <c r="P27" i="26"/>
  <c r="Q27" i="26" s="1"/>
  <c r="J32" i="26"/>
  <c r="U22" i="26"/>
  <c r="V22" i="26" s="1"/>
  <c r="U70" i="26"/>
  <c r="V70" i="26" s="1"/>
  <c r="L21" i="26"/>
  <c r="M21" i="26" s="1"/>
  <c r="U79" i="26"/>
  <c r="V79" i="26" s="1"/>
  <c r="R68" i="26"/>
  <c r="AB78" i="15"/>
  <c r="L77" i="26"/>
  <c r="M77" i="26" s="1"/>
  <c r="U23" i="26"/>
  <c r="V23" i="26" s="1"/>
  <c r="L64" i="26"/>
  <c r="M64" i="26" s="1"/>
  <c r="J72" i="26"/>
  <c r="U68" i="26"/>
  <c r="V68" i="26" s="1"/>
  <c r="W68" i="26" s="1"/>
  <c r="L26" i="26"/>
  <c r="M26" i="26" s="1"/>
  <c r="L24" i="26"/>
  <c r="M24" i="26" s="1"/>
  <c r="P70" i="26"/>
  <c r="Q70" i="26" s="1"/>
  <c r="U21" i="26"/>
  <c r="V21" i="26" s="1"/>
  <c r="P79" i="26"/>
  <c r="Q79" i="26" s="1"/>
  <c r="R79" i="26" s="1"/>
  <c r="P23" i="26"/>
  <c r="Q23" i="26" s="1"/>
  <c r="L66" i="26"/>
  <c r="M66" i="26" s="1"/>
  <c r="U77" i="26"/>
  <c r="V77" i="26" s="1"/>
  <c r="L39" i="26"/>
  <c r="M39" i="26" s="1"/>
  <c r="P26" i="26"/>
  <c r="Q26" i="26" s="1"/>
  <c r="L67" i="26"/>
  <c r="M67" i="26" s="1"/>
  <c r="M41" i="26"/>
  <c r="P21" i="26"/>
  <c r="Q21" i="26" s="1"/>
  <c r="Q32" i="26" s="1"/>
  <c r="P41" i="26"/>
  <c r="Q41" i="26" s="1"/>
  <c r="Q77" i="26"/>
  <c r="R77" i="26" s="1"/>
  <c r="L20" i="26"/>
  <c r="M20" i="26" s="1"/>
  <c r="K32" i="26"/>
  <c r="M38" i="26"/>
  <c r="U26" i="26"/>
  <c r="V26" i="26" s="1"/>
  <c r="U67" i="26"/>
  <c r="V67" i="26" s="1"/>
  <c r="L22" i="26"/>
  <c r="M22" i="26" s="1"/>
  <c r="U24" i="26"/>
  <c r="V24" i="26" s="1"/>
  <c r="U41" i="26"/>
  <c r="V41" i="26" s="1"/>
  <c r="M25" i="26"/>
  <c r="P66" i="26"/>
  <c r="Q66" i="26" s="1"/>
  <c r="V28" i="26"/>
  <c r="U39" i="26"/>
  <c r="V39" i="26" s="1"/>
  <c r="Q38" i="26"/>
  <c r="P67" i="26"/>
  <c r="Q67" i="26" s="1"/>
  <c r="L29" i="26"/>
  <c r="M29" i="26" s="1"/>
  <c r="AE72" i="15"/>
  <c r="AD73" i="15"/>
  <c r="AC78" i="15"/>
  <c r="AC72" i="15"/>
  <c r="AC74" i="15"/>
  <c r="AG73" i="15"/>
  <c r="AG72" i="15"/>
  <c r="AE73" i="15"/>
  <c r="AD72" i="15"/>
  <c r="AB73" i="15"/>
  <c r="AD78" i="15"/>
  <c r="AF74" i="15"/>
  <c r="AG75" i="15"/>
  <c r="AG77" i="15"/>
  <c r="AH77" i="15" s="1"/>
  <c r="AE74" i="15"/>
  <c r="AG74" i="15"/>
  <c r="AH74" i="15" s="1"/>
  <c r="AB75" i="15"/>
  <c r="AD74" i="15"/>
  <c r="AE75" i="15"/>
  <c r="AE77" i="15"/>
  <c r="AD75" i="15"/>
  <c r="AC75" i="15"/>
  <c r="AH76" i="15"/>
  <c r="AH79" i="15"/>
  <c r="B71" i="21" a="1"/>
  <c r="B71" i="21" s="1"/>
  <c r="B111" i="21" a="1"/>
  <c r="B111" i="21" s="1"/>
  <c r="B61" i="21" a="1"/>
  <c r="B61" i="21" s="1"/>
  <c r="H39" i="24"/>
  <c r="G39" i="24" a="1"/>
  <c r="Q73" i="26" l="1"/>
  <c r="W70" i="26"/>
  <c r="R23" i="26"/>
  <c r="W23" i="26"/>
  <c r="W79" i="26"/>
  <c r="R65" i="26"/>
  <c r="Q72" i="26"/>
  <c r="R70" i="26"/>
  <c r="Q33" i="26"/>
  <c r="AH78" i="15"/>
  <c r="R76" i="26"/>
  <c r="W77" i="26"/>
  <c r="R28" i="26"/>
  <c r="W28" i="26"/>
  <c r="M74" i="26"/>
  <c r="W64" i="26"/>
  <c r="R64" i="26"/>
  <c r="M73" i="26"/>
  <c r="M72" i="26"/>
  <c r="V72" i="26"/>
  <c r="V73" i="26"/>
  <c r="W22" i="26"/>
  <c r="R22" i="26"/>
  <c r="R41" i="26"/>
  <c r="W41" i="26"/>
  <c r="W21" i="26"/>
  <c r="R21" i="26"/>
  <c r="R27" i="26"/>
  <c r="W27" i="26"/>
  <c r="R66" i="26"/>
  <c r="W66" i="26"/>
  <c r="R69" i="26"/>
  <c r="W69" i="26"/>
  <c r="V32" i="26"/>
  <c r="V33" i="26"/>
  <c r="W67" i="26"/>
  <c r="R67" i="26"/>
  <c r="R29" i="26"/>
  <c r="W29" i="26"/>
  <c r="R38" i="26"/>
  <c r="W38" i="26"/>
  <c r="W24" i="26"/>
  <c r="R24" i="26"/>
  <c r="W39" i="26"/>
  <c r="R39" i="26"/>
  <c r="R26" i="26"/>
  <c r="W26" i="26"/>
  <c r="AH75" i="15"/>
  <c r="R25" i="26"/>
  <c r="W25" i="26"/>
  <c r="W20" i="26"/>
  <c r="M34" i="26"/>
  <c r="R20" i="26"/>
  <c r="M33" i="26"/>
  <c r="M32" i="26"/>
  <c r="AH72" i="15"/>
  <c r="AH73" i="15"/>
  <c r="G39" i="24"/>
  <c r="I39" i="24" s="1"/>
  <c r="N39" i="24" s="1"/>
  <c r="F39" i="24" a="1"/>
  <c r="W32" i="26" l="1"/>
  <c r="W33" i="26"/>
  <c r="W72" i="26"/>
  <c r="W73" i="26"/>
  <c r="R73" i="26"/>
  <c r="R72" i="26"/>
  <c r="R32" i="26"/>
  <c r="R33" i="26"/>
  <c r="F39" i="24"/>
  <c r="E39" i="24" a="1"/>
  <c r="E39" i="24" l="1"/>
  <c r="R38" i="24" a="1"/>
  <c r="R38" i="24" l="1"/>
  <c r="Q38" i="24" a="1"/>
  <c r="Q38" i="24" l="1"/>
  <c r="P38" i="24" a="1"/>
  <c r="P38" i="24" l="1"/>
  <c r="O38" i="24" a="1"/>
  <c r="O38" i="24" l="1"/>
  <c r="L38" i="24" a="1"/>
  <c r="L38" i="24" l="1"/>
  <c r="K38" i="24" a="1"/>
  <c r="K38" i="24" l="1"/>
  <c r="M38" i="24"/>
  <c r="H38" i="24" a="1"/>
  <c r="H38" i="24" l="1"/>
  <c r="G38" i="24" a="1"/>
  <c r="G38" i="24" l="1"/>
  <c r="I38" i="24"/>
  <c r="N38" i="24" s="1"/>
  <c r="F38" i="24" a="1"/>
  <c r="F38" i="24" l="1"/>
  <c r="E38" i="24" a="1"/>
  <c r="E38" i="24" l="1"/>
  <c r="R37" i="24" a="1"/>
  <c r="R37" i="24" l="1"/>
  <c r="Q37" i="24" a="1"/>
  <c r="Q37" i="24" l="1"/>
  <c r="P37" i="24" a="1"/>
  <c r="P37" i="24" l="1"/>
  <c r="O37" i="24" a="1"/>
  <c r="O37" i="24" l="1"/>
  <c r="L37" i="24" a="1"/>
  <c r="L37" i="24" l="1"/>
  <c r="K37" i="24" a="1"/>
  <c r="K37" i="24" l="1"/>
  <c r="M37" i="24"/>
  <c r="H37" i="24" a="1"/>
  <c r="H37" i="24" l="1"/>
  <c r="G37" i="24" a="1"/>
  <c r="G37" i="24" l="1"/>
  <c r="I37" i="24"/>
  <c r="N37" i="24" s="1"/>
  <c r="F37" i="24" a="1"/>
  <c r="F37" i="24" l="1"/>
  <c r="E37" i="24" a="1"/>
  <c r="E37" i="24" l="1"/>
  <c r="R36" i="24" a="1"/>
  <c r="R36" i="24" l="1"/>
  <c r="Q36" i="24" a="1"/>
  <c r="Q36" i="24" l="1"/>
  <c r="P36" i="24" a="1"/>
  <c r="P36" i="24" l="1"/>
  <c r="O36" i="24" a="1"/>
  <c r="O36" i="24" l="1"/>
  <c r="L36" i="24" a="1"/>
  <c r="L36" i="24" l="1"/>
  <c r="K36" i="24" a="1"/>
  <c r="K36" i="24" l="1"/>
  <c r="M36" i="24"/>
  <c r="H36" i="24" a="1"/>
  <c r="H36" i="24" l="1"/>
  <c r="G36" i="24" a="1"/>
  <c r="G36" i="24" l="1"/>
  <c r="I36" i="24"/>
  <c r="N36" i="24" s="1"/>
  <c r="F36" i="24" a="1"/>
  <c r="F36" i="24" l="1"/>
  <c r="E36" i="24" a="1"/>
  <c r="E36" i="24" l="1"/>
  <c r="R35" i="24" a="1"/>
  <c r="R35" i="24" l="1"/>
  <c r="Q35" i="24" a="1"/>
  <c r="Q35" i="24" l="1"/>
  <c r="P35" i="24" a="1"/>
  <c r="P35" i="24" l="1"/>
  <c r="O35" i="24" a="1"/>
  <c r="O35" i="24" l="1"/>
  <c r="L35" i="24" a="1"/>
  <c r="L35" i="24" l="1"/>
  <c r="K35" i="24" a="1"/>
  <c r="K35" i="24" l="1"/>
  <c r="M35" i="24" s="1"/>
  <c r="H35" i="24" a="1"/>
  <c r="H35" i="24" l="1"/>
  <c r="G35" i="24" a="1"/>
  <c r="G35" i="24" l="1"/>
  <c r="I35" i="24"/>
  <c r="N35" i="24" s="1"/>
  <c r="F35" i="24" a="1"/>
  <c r="F35" i="24" l="1"/>
  <c r="E35" i="24" a="1"/>
  <c r="E35" i="24" l="1"/>
  <c r="R34" i="24" a="1"/>
  <c r="R34" i="24" l="1"/>
  <c r="Q34" i="24" a="1"/>
  <c r="Q34" i="24" l="1"/>
  <c r="P34" i="24" a="1"/>
  <c r="P34" i="24" l="1"/>
  <c r="O34" i="24" a="1"/>
  <c r="O34" i="24" l="1"/>
  <c r="L34" i="24" a="1"/>
  <c r="L34" i="24" l="1"/>
  <c r="K34" i="24" a="1"/>
  <c r="K34" i="24" l="1"/>
  <c r="M34" i="24"/>
  <c r="H34" i="24" a="1"/>
  <c r="H34" i="24" l="1"/>
  <c r="G34" i="24" a="1"/>
  <c r="G34" i="24" l="1"/>
  <c r="I34" i="24" s="1"/>
  <c r="N34" i="24" s="1"/>
  <c r="F34" i="24" a="1"/>
  <c r="F34" i="24" l="1"/>
  <c r="E34" i="24" a="1"/>
  <c r="E34" i="24" l="1"/>
  <c r="R33" i="24" a="1"/>
  <c r="R33" i="24" l="1"/>
  <c r="Q33" i="24" a="1"/>
  <c r="Q33" i="24" l="1"/>
  <c r="P33" i="24" a="1"/>
  <c r="P33" i="24" l="1"/>
  <c r="O33" i="24" a="1"/>
  <c r="O33" i="24" l="1"/>
  <c r="L33" i="24" a="1"/>
  <c r="L33" i="24" l="1"/>
  <c r="K33" i="24" a="1"/>
  <c r="K33" i="24" l="1"/>
  <c r="M33" i="24"/>
  <c r="H33" i="24" a="1"/>
  <c r="H33" i="24" l="1"/>
  <c r="G33" i="24" a="1"/>
  <c r="G33" i="24" l="1"/>
  <c r="I33" i="24"/>
  <c r="N33" i="24" s="1"/>
  <c r="F33" i="24" a="1"/>
  <c r="F33" i="24" l="1"/>
  <c r="E33" i="24" a="1"/>
  <c r="E33" i="24" l="1"/>
  <c r="R32" i="24" a="1"/>
  <c r="R32" i="24" l="1"/>
  <c r="Q32" i="24" a="1"/>
  <c r="Q32" i="24" l="1"/>
  <c r="P32" i="24" a="1"/>
  <c r="P32" i="24" l="1"/>
  <c r="O32" i="24" a="1"/>
  <c r="O32" i="24" l="1"/>
  <c r="L32" i="24" a="1"/>
  <c r="L32" i="24" l="1"/>
  <c r="K32" i="24" a="1"/>
  <c r="K32" i="24" l="1"/>
  <c r="M32" i="24"/>
  <c r="H32" i="24" a="1"/>
  <c r="H32" i="24" l="1"/>
  <c r="G32" i="24" a="1"/>
  <c r="G32" i="24" l="1"/>
  <c r="I32" i="24"/>
  <c r="N32" i="24" s="1"/>
  <c r="F32" i="24" a="1"/>
  <c r="F32" i="24" l="1"/>
  <c r="E32" i="24" a="1"/>
  <c r="E32" i="24" l="1"/>
  <c r="R31" i="24" a="1"/>
  <c r="R31" i="24" l="1"/>
  <c r="Q31" i="24" a="1"/>
  <c r="Q31" i="24" l="1"/>
  <c r="P31" i="24" a="1"/>
  <c r="P31" i="24" l="1"/>
  <c r="O31" i="24" a="1"/>
  <c r="O31" i="24" l="1"/>
  <c r="L31" i="24" a="1"/>
  <c r="L31" i="24" l="1"/>
  <c r="K31" i="24" a="1"/>
  <c r="K31" i="24" l="1"/>
  <c r="M31" i="24"/>
  <c r="H31" i="24" a="1"/>
  <c r="H31" i="24" l="1"/>
  <c r="G31" i="24" a="1"/>
  <c r="G31" i="24" l="1"/>
  <c r="I31" i="24"/>
  <c r="N31" i="24" s="1"/>
  <c r="F31" i="24" a="1"/>
  <c r="F31" i="24" l="1"/>
  <c r="E31" i="24" a="1"/>
  <c r="E31" i="24" l="1"/>
  <c r="R30" i="24" a="1"/>
  <c r="R30" i="24" l="1"/>
  <c r="Q30" i="24" a="1"/>
  <c r="Q30" i="24" l="1"/>
  <c r="P30" i="24" a="1"/>
  <c r="P30" i="24" l="1"/>
  <c r="O30" i="24" a="1"/>
  <c r="O30" i="24" l="1"/>
  <c r="L30" i="24" a="1"/>
  <c r="L30" i="24" l="1"/>
  <c r="K30" i="24" a="1"/>
  <c r="K30" i="24" l="1"/>
  <c r="M30" i="24"/>
  <c r="H30" i="24" a="1"/>
  <c r="H30" i="24" l="1"/>
  <c r="G30" i="24" a="1"/>
  <c r="G30" i="24" l="1"/>
  <c r="I30" i="24"/>
  <c r="N30" i="24" s="1"/>
  <c r="F30" i="24" a="1"/>
  <c r="F30" i="24" l="1"/>
  <c r="E30" i="24" a="1"/>
  <c r="E30" i="24" l="1"/>
  <c r="R29" i="24" a="1"/>
  <c r="R29" i="24" l="1"/>
  <c r="Q29" i="24" a="1"/>
  <c r="Q29" i="24" l="1"/>
  <c r="P29" i="24" a="1"/>
  <c r="P29" i="24" l="1"/>
  <c r="O29" i="24" a="1"/>
  <c r="O29" i="24" l="1"/>
  <c r="L29" i="24" a="1"/>
  <c r="L29" i="24" l="1"/>
  <c r="K29" i="24" a="1"/>
  <c r="K29" i="24" l="1"/>
  <c r="M29" i="24"/>
  <c r="H29" i="24" a="1"/>
  <c r="H29" i="24" l="1"/>
  <c r="G29" i="24" a="1"/>
  <c r="G29" i="24" l="1"/>
  <c r="I29" i="24"/>
  <c r="N29" i="24" s="1"/>
  <c r="F29" i="24" a="1"/>
  <c r="F29" i="24" l="1"/>
  <c r="E29" i="24" a="1"/>
  <c r="E29" i="24" l="1"/>
  <c r="R28" i="24" a="1"/>
  <c r="R28" i="24" l="1"/>
  <c r="Q28" i="24" a="1"/>
  <c r="Q28" i="24" l="1"/>
  <c r="P28" i="24" a="1"/>
  <c r="P28" i="24" l="1"/>
  <c r="O28" i="24" a="1"/>
  <c r="O28" i="24" l="1"/>
  <c r="L28" i="24" a="1"/>
  <c r="L28" i="24" l="1"/>
  <c r="K28" i="24" a="1"/>
  <c r="K28" i="24" l="1"/>
  <c r="M28" i="24"/>
  <c r="H28" i="24" a="1"/>
  <c r="H28" i="24" l="1"/>
  <c r="G28" i="24" a="1"/>
  <c r="G28" i="24" l="1"/>
  <c r="I28" i="24"/>
  <c r="N28" i="24" s="1"/>
  <c r="F28" i="24" a="1"/>
  <c r="F28" i="24" l="1"/>
  <c r="E28" i="24" a="1"/>
  <c r="E28" i="24" l="1"/>
  <c r="R27" i="24" a="1"/>
  <c r="R27" i="24" l="1"/>
  <c r="Q27" i="24" a="1"/>
  <c r="Q27" i="24" l="1"/>
  <c r="P27" i="24" a="1"/>
  <c r="P27" i="24" l="1"/>
  <c r="O27" i="24" a="1"/>
  <c r="O27" i="24" l="1"/>
  <c r="L27" i="24" a="1"/>
  <c r="L27" i="24" l="1"/>
  <c r="K27" i="24" a="1"/>
  <c r="K27" i="24" l="1"/>
  <c r="M27" i="24"/>
  <c r="H27" i="24" a="1"/>
  <c r="H27" i="24" l="1"/>
  <c r="G27" i="24" a="1"/>
  <c r="G27" i="24" l="1"/>
  <c r="I27" i="24"/>
  <c r="N27" i="24" s="1"/>
  <c r="F27" i="24" a="1"/>
  <c r="F27" i="24" l="1"/>
  <c r="E27" i="24" a="1"/>
  <c r="E27" i="24" l="1"/>
  <c r="R26" i="24" a="1"/>
  <c r="R26" i="24" l="1"/>
  <c r="Q26" i="24" a="1"/>
  <c r="Q26" i="24" l="1"/>
  <c r="P26" i="24" a="1"/>
  <c r="P26" i="24" l="1"/>
  <c r="O26" i="24" a="1"/>
  <c r="O26" i="24" l="1"/>
  <c r="L26" i="24" a="1"/>
  <c r="L26" i="24" l="1"/>
  <c r="K26" i="24" a="1"/>
  <c r="K26" i="24" l="1"/>
  <c r="M26" i="24"/>
  <c r="H26" i="24" a="1"/>
  <c r="H26" i="24" l="1"/>
  <c r="G26" i="24" a="1"/>
  <c r="G26" i="24" l="1"/>
  <c r="I26" i="24"/>
  <c r="N26" i="24" s="1"/>
  <c r="F26" i="24" a="1"/>
  <c r="F26" i="24" l="1"/>
  <c r="E26" i="24" a="1"/>
  <c r="E26" i="24" l="1"/>
  <c r="R25" i="24" a="1"/>
  <c r="R25" i="24" l="1"/>
  <c r="Q25" i="24" a="1"/>
  <c r="Q25" i="24" l="1"/>
  <c r="P25" i="24" a="1"/>
  <c r="P25" i="24" l="1"/>
  <c r="O25" i="24" a="1"/>
  <c r="O25" i="24" l="1"/>
  <c r="L25" i="24" a="1"/>
  <c r="L25" i="24" l="1"/>
  <c r="K25" i="24" a="1"/>
  <c r="K25" i="24" l="1"/>
  <c r="M25" i="24"/>
  <c r="H25" i="24" a="1"/>
  <c r="H25" i="24" l="1"/>
  <c r="G25" i="24" a="1"/>
  <c r="G25" i="24" l="1"/>
  <c r="I25" i="24"/>
  <c r="N25" i="24" s="1"/>
  <c r="F25" i="24" a="1"/>
  <c r="F25" i="24" l="1"/>
  <c r="E25" i="24" a="1"/>
  <c r="E25" i="24" l="1"/>
  <c r="R24" i="24" a="1"/>
  <c r="R24" i="24" l="1"/>
  <c r="Q24" i="24" a="1"/>
  <c r="Q24" i="24" l="1"/>
  <c r="P24" i="24" a="1"/>
  <c r="P24" i="24" l="1"/>
  <c r="O24" i="24" a="1"/>
  <c r="O24" i="24" l="1"/>
  <c r="L24" i="24" a="1"/>
  <c r="L24" i="24" l="1"/>
  <c r="K24" i="24" a="1"/>
  <c r="K24" i="24" l="1"/>
  <c r="M24" i="24"/>
  <c r="H24" i="24" a="1"/>
  <c r="H24" i="24" l="1"/>
  <c r="G24" i="24" a="1"/>
  <c r="G24" i="24" l="1"/>
  <c r="I24" i="24"/>
  <c r="N24" i="24" s="1"/>
  <c r="F24" i="24" a="1"/>
  <c r="F24" i="24" l="1"/>
  <c r="E24" i="24" a="1"/>
  <c r="E24" i="24" l="1"/>
  <c r="R23" i="24" a="1"/>
  <c r="R23" i="24" l="1"/>
  <c r="Q23" i="24" a="1"/>
  <c r="Q23" i="24" l="1"/>
  <c r="P23" i="24" a="1"/>
  <c r="P23" i="24" l="1"/>
  <c r="O23" i="24" a="1"/>
  <c r="O23" i="24" l="1"/>
  <c r="L23" i="24" a="1"/>
  <c r="L23" i="24" l="1"/>
  <c r="K23" i="24" a="1"/>
  <c r="K23" i="24" l="1"/>
  <c r="M23" i="24"/>
  <c r="H23" i="24" a="1"/>
  <c r="H23" i="24" l="1"/>
  <c r="G23" i="24" a="1"/>
  <c r="G23" i="24" l="1"/>
  <c r="I23" i="24" s="1"/>
  <c r="N23" i="24" s="1"/>
  <c r="F23" i="24" a="1"/>
  <c r="F23" i="24" l="1"/>
  <c r="E23" i="24" a="1"/>
  <c r="E23" i="24" l="1"/>
  <c r="R22" i="24" a="1"/>
  <c r="R22" i="24" l="1"/>
  <c r="Q22" i="24" a="1"/>
  <c r="Q22" i="24" l="1"/>
  <c r="P22" i="24" a="1"/>
  <c r="P22" i="24" l="1"/>
  <c r="O22" i="24" a="1"/>
  <c r="O22" i="24" l="1"/>
  <c r="L22" i="24" a="1"/>
  <c r="L22" i="24" l="1"/>
  <c r="K22" i="24" a="1"/>
  <c r="K22" i="24" l="1"/>
  <c r="M22" i="24"/>
  <c r="H22" i="24" a="1"/>
  <c r="H22" i="24" l="1"/>
  <c r="G22" i="24" a="1"/>
  <c r="G22" i="24" l="1"/>
  <c r="I22" i="24"/>
  <c r="N22" i="24" s="1"/>
  <c r="F22" i="24" a="1"/>
  <c r="F22" i="24" l="1"/>
  <c r="E22" i="24" a="1"/>
  <c r="E22" i="24" l="1"/>
  <c r="R21" i="24" a="1"/>
  <c r="R21" i="24" l="1"/>
  <c r="Q21" i="24" a="1"/>
  <c r="Q21" i="24" l="1"/>
  <c r="P21" i="24" a="1"/>
  <c r="P21" i="24" l="1"/>
  <c r="O21" i="24" a="1"/>
  <c r="O21" i="24" l="1"/>
  <c r="L21" i="24" a="1"/>
  <c r="L21" i="24" l="1"/>
  <c r="K21" i="24" a="1"/>
  <c r="K21" i="24" l="1"/>
  <c r="M21" i="24" s="1"/>
  <c r="H21" i="24" a="1"/>
  <c r="H21" i="24" l="1"/>
  <c r="G21" i="24" a="1"/>
  <c r="G21" i="24" l="1"/>
  <c r="I21" i="24"/>
  <c r="N21" i="24" s="1"/>
  <c r="F21" i="24" a="1"/>
  <c r="F21" i="24" l="1"/>
  <c r="E21" i="24" a="1"/>
  <c r="E21" i="24" l="1"/>
  <c r="AA20" i="24"/>
  <c r="V20" i="24"/>
  <c r="R20" i="24" a="1"/>
  <c r="R20" i="24" l="1"/>
  <c r="Q20" i="24" a="1"/>
  <c r="Q20" i="24" l="1"/>
  <c r="P20" i="24" a="1"/>
  <c r="P20" i="24" l="1"/>
  <c r="O20" i="24" a="1"/>
  <c r="O20" i="24" l="1"/>
  <c r="L20" i="24" a="1"/>
  <c r="L20" i="24" l="1"/>
  <c r="K20" i="24" a="1"/>
  <c r="K20" i="24" l="1"/>
  <c r="M20" i="24"/>
  <c r="H20" i="24" a="1"/>
  <c r="H20" i="24" l="1"/>
  <c r="G20" i="24" a="1"/>
  <c r="G20" i="24" l="1"/>
  <c r="I20" i="24" s="1"/>
  <c r="F20" i="24" a="1"/>
  <c r="F20" i="24" l="1"/>
  <c r="W20" i="24"/>
  <c r="AB20" i="24"/>
  <c r="N20" i="24"/>
  <c r="E20" i="24" a="1"/>
  <c r="E20" i="24" l="1"/>
  <c r="AC20" i="24"/>
  <c r="X20" i="24"/>
  <c r="R19" i="24" a="1"/>
  <c r="R19" i="24" l="1"/>
  <c r="Q19" i="24" a="1"/>
  <c r="Q19" i="24" l="1"/>
  <c r="P19" i="24" a="1"/>
  <c r="P19" i="24" l="1"/>
  <c r="O19" i="24" a="1"/>
  <c r="O19" i="24" l="1"/>
  <c r="L19" i="24" a="1"/>
  <c r="L19" i="24" l="1"/>
  <c r="K19" i="24" a="1"/>
  <c r="K19" i="24" l="1"/>
  <c r="M19" i="24" s="1"/>
  <c r="H19" i="24" a="1"/>
  <c r="H19" i="24" l="1"/>
  <c r="G19" i="24" a="1"/>
  <c r="G19" i="24" l="1"/>
  <c r="I19" i="24"/>
  <c r="N19" i="24" s="1"/>
  <c r="F19" i="24" a="1"/>
  <c r="F19" i="24" l="1"/>
  <c r="E19" i="24" a="1"/>
  <c r="E19" i="24" l="1"/>
  <c r="R18" i="24" a="1"/>
  <c r="R18" i="24" l="1"/>
  <c r="Q18" i="24" a="1"/>
  <c r="Q18" i="24" l="1"/>
  <c r="P18" i="24" a="1"/>
  <c r="P18" i="24" l="1"/>
  <c r="O18" i="24" a="1"/>
  <c r="O18" i="24" l="1"/>
  <c r="L18" i="24" a="1"/>
  <c r="L18" i="24" l="1"/>
  <c r="K18" i="24" a="1"/>
  <c r="K18" i="24" l="1"/>
  <c r="M18" i="24" s="1"/>
  <c r="H18" i="24" a="1"/>
  <c r="H18" i="24" l="1"/>
  <c r="G18" i="24" a="1"/>
  <c r="G18" i="24" l="1"/>
  <c r="I18" i="24"/>
  <c r="N18" i="24" s="1"/>
  <c r="F18" i="24" a="1"/>
  <c r="F18" i="24" l="1"/>
  <c r="E18" i="24" a="1"/>
  <c r="E18" i="24" l="1"/>
  <c r="R17" i="24" a="1"/>
  <c r="R17" i="24" l="1"/>
  <c r="Q17" i="24" a="1"/>
  <c r="Q17" i="24" l="1"/>
  <c r="P17" i="24" a="1"/>
  <c r="P17" i="24" l="1"/>
  <c r="O17" i="24" a="1"/>
  <c r="O17" i="24" l="1"/>
  <c r="L17" i="24" a="1"/>
  <c r="L17" i="24" l="1"/>
  <c r="K17" i="24" a="1"/>
  <c r="K17" i="24" l="1"/>
  <c r="M17" i="24" s="1"/>
  <c r="H17" i="24" a="1"/>
  <c r="H17" i="24" l="1"/>
  <c r="G17" i="24" a="1"/>
  <c r="G17" i="24" l="1"/>
  <c r="I17" i="24" s="1"/>
  <c r="N17" i="24" s="1"/>
  <c r="F17" i="24" a="1"/>
  <c r="F17" i="24" l="1"/>
  <c r="E17" i="24" a="1"/>
  <c r="E17" i="24" l="1"/>
  <c r="R16" i="24" a="1"/>
  <c r="R16" i="24" l="1"/>
  <c r="Q16" i="24" a="1"/>
  <c r="Q16" i="24" l="1"/>
  <c r="P16" i="24" a="1"/>
  <c r="P16" i="24" l="1"/>
  <c r="O16" i="24" a="1"/>
  <c r="O16" i="24" l="1"/>
  <c r="L16" i="24" a="1"/>
  <c r="L16" i="24" l="1"/>
  <c r="K16" i="24" a="1"/>
  <c r="K16" i="24" l="1"/>
  <c r="M16" i="24" s="1"/>
  <c r="H16" i="24" a="1"/>
  <c r="H16" i="24" l="1"/>
  <c r="G16" i="24" a="1"/>
  <c r="G16" i="24" l="1"/>
  <c r="I16" i="24"/>
  <c r="N16" i="24" s="1"/>
  <c r="F16" i="24" a="1"/>
  <c r="F16" i="24" l="1"/>
  <c r="E16" i="24" a="1"/>
  <c r="E16" i="24" l="1"/>
  <c r="R15" i="24" a="1"/>
  <c r="R15" i="24" l="1"/>
  <c r="Q15" i="24" a="1"/>
  <c r="Q15" i="24" l="1"/>
  <c r="P15" i="24" a="1"/>
  <c r="P15" i="24" l="1"/>
  <c r="O15" i="24" a="1"/>
  <c r="O15" i="24" l="1"/>
  <c r="L15" i="24" a="1"/>
  <c r="L15" i="24" l="1"/>
  <c r="K15" i="24" a="1"/>
  <c r="K15" i="24" l="1"/>
  <c r="M15" i="24"/>
  <c r="H15" i="24" a="1"/>
  <c r="H15" i="24" l="1"/>
  <c r="G15" i="24" a="1"/>
  <c r="G15" i="24" l="1"/>
  <c r="I15" i="24"/>
  <c r="N15" i="24" s="1"/>
  <c r="F15" i="24" a="1"/>
  <c r="F15" i="24" l="1"/>
  <c r="E15" i="24" a="1"/>
  <c r="E15" i="24" l="1"/>
  <c r="R14" i="24" a="1"/>
  <c r="R14" i="24" l="1"/>
  <c r="Q14" i="24" a="1"/>
  <c r="Q14" i="24" l="1"/>
  <c r="P14" i="24" a="1"/>
  <c r="P14" i="24" l="1"/>
  <c r="O14" i="24" a="1"/>
  <c r="O14" i="24" l="1"/>
  <c r="L14" i="24" a="1"/>
  <c r="L14" i="24" l="1"/>
  <c r="K14" i="24" a="1"/>
  <c r="K14" i="24" l="1"/>
  <c r="M14" i="24"/>
  <c r="H14" i="24" a="1"/>
  <c r="H14" i="24" l="1"/>
  <c r="G14" i="24" a="1"/>
  <c r="G14" i="24" l="1"/>
  <c r="I14" i="24"/>
  <c r="N14" i="24" s="1"/>
  <c r="F14" i="24" a="1"/>
  <c r="F14" i="24" l="1"/>
  <c r="E14" i="24" a="1"/>
  <c r="E14" i="24" l="1"/>
  <c r="R13" i="24" a="1"/>
  <c r="R13" i="24" l="1"/>
  <c r="Q13" i="24" a="1"/>
  <c r="Q13" i="24" l="1"/>
  <c r="P13" i="24" a="1"/>
  <c r="P13" i="24" l="1"/>
  <c r="O13" i="24" a="1"/>
  <c r="O13" i="24" l="1"/>
  <c r="L13" i="24" a="1"/>
  <c r="L13" i="24" l="1"/>
  <c r="K13" i="24" a="1"/>
  <c r="K13" i="24" l="1"/>
  <c r="M13" i="24"/>
  <c r="H13" i="24" a="1"/>
  <c r="H13" i="24" l="1"/>
  <c r="G13" i="24" a="1"/>
  <c r="G13" i="24" l="1"/>
  <c r="I13" i="24"/>
  <c r="N13" i="24" s="1"/>
  <c r="F13" i="24" a="1"/>
  <c r="F13" i="24" l="1"/>
  <c r="E13" i="24" a="1"/>
  <c r="E13" i="24" l="1"/>
  <c r="R12" i="24" a="1"/>
  <c r="R12" i="24" l="1"/>
  <c r="Q12" i="24" a="1"/>
  <c r="Q12" i="24" l="1"/>
  <c r="P12" i="24" a="1"/>
  <c r="P12" i="24" l="1"/>
  <c r="O12" i="24" a="1"/>
  <c r="O12" i="24" l="1"/>
  <c r="L12" i="24" a="1"/>
  <c r="L12" i="24" l="1"/>
  <c r="K12" i="24" a="1"/>
  <c r="K12" i="24" l="1"/>
  <c r="M12" i="24"/>
  <c r="H12" i="24" a="1"/>
  <c r="H12" i="24" l="1"/>
  <c r="G12" i="24" a="1"/>
  <c r="G12" i="24" l="1"/>
  <c r="I12" i="24"/>
  <c r="N12" i="24" s="1"/>
  <c r="F12" i="24" a="1"/>
  <c r="F12" i="24" l="1"/>
  <c r="E12" i="24" a="1"/>
  <c r="E12" i="24" l="1"/>
  <c r="R11" i="24" a="1"/>
  <c r="R11" i="24" l="1"/>
  <c r="Q11" i="24" a="1"/>
  <c r="Q11" i="24" l="1"/>
  <c r="P11" i="24" a="1"/>
  <c r="P11" i="24" l="1"/>
  <c r="O11" i="24" a="1"/>
  <c r="O11" i="24" l="1"/>
  <c r="L11" i="24" a="1"/>
  <c r="L11" i="24" l="1"/>
  <c r="K11" i="24" a="1"/>
  <c r="K11" i="24" l="1"/>
  <c r="M11" i="24"/>
  <c r="H11" i="24" a="1"/>
  <c r="H11" i="24" l="1"/>
  <c r="G11" i="24" a="1"/>
  <c r="G11" i="24" l="1"/>
  <c r="I11" i="24"/>
  <c r="N11" i="24" s="1"/>
  <c r="F11" i="24" a="1"/>
  <c r="F11" i="24" l="1"/>
  <c r="E11" i="24" a="1"/>
  <c r="E11" i="24" l="1"/>
  <c r="R10" i="24" a="1"/>
  <c r="R10" i="24" l="1"/>
  <c r="Q10" i="24" a="1"/>
  <c r="Q10" i="24" l="1"/>
  <c r="P10" i="24" a="1"/>
  <c r="P10" i="24" l="1"/>
  <c r="O10" i="24" a="1"/>
  <c r="O10" i="24" l="1"/>
  <c r="L10" i="24" a="1"/>
  <c r="L10" i="24" l="1"/>
  <c r="K10" i="24" a="1"/>
  <c r="K10" i="24" l="1"/>
  <c r="M10" i="24"/>
  <c r="H10" i="24" a="1"/>
  <c r="H10" i="24" l="1"/>
  <c r="G10" i="24" a="1"/>
  <c r="G10" i="24" l="1"/>
  <c r="I10" i="24"/>
  <c r="N10" i="24" s="1"/>
  <c r="F10" i="24" a="1"/>
  <c r="F10" i="24" l="1"/>
  <c r="E10" i="24" a="1"/>
  <c r="E10" i="24" l="1"/>
  <c r="R9" i="24" a="1"/>
  <c r="R9" i="24" l="1"/>
  <c r="Q9" i="24" a="1"/>
  <c r="Q9" i="24" l="1"/>
  <c r="P9" i="24" a="1"/>
  <c r="P9" i="24" l="1"/>
  <c r="O9" i="24" a="1"/>
  <c r="O9" i="24" l="1"/>
  <c r="L9" i="24" a="1"/>
  <c r="L9" i="24" l="1"/>
  <c r="K9" i="24" a="1"/>
  <c r="K9" i="24" l="1"/>
  <c r="M9" i="24"/>
  <c r="H9" i="24" a="1"/>
  <c r="H9" i="24" l="1"/>
  <c r="G9" i="24" a="1"/>
  <c r="G9" i="24" l="1"/>
  <c r="I9" i="24"/>
  <c r="N9" i="24" s="1"/>
  <c r="F9" i="24" a="1"/>
  <c r="F9" i="24" l="1"/>
  <c r="E9" i="24" a="1"/>
  <c r="E9" i="24" l="1"/>
  <c r="R8" i="24" a="1"/>
  <c r="R8" i="24" l="1"/>
  <c r="Q8" i="24" a="1"/>
  <c r="Q8" i="24" l="1"/>
  <c r="P8" i="24" a="1"/>
  <c r="P8" i="24" l="1"/>
  <c r="O8" i="24" a="1"/>
  <c r="O8" i="24" l="1"/>
  <c r="L8" i="24" a="1"/>
  <c r="L8" i="24" l="1"/>
  <c r="K8" i="24" a="1"/>
  <c r="K8" i="24" l="1"/>
  <c r="M8" i="24"/>
  <c r="H8" i="24" a="1"/>
  <c r="H8" i="24" l="1"/>
  <c r="G8" i="24" a="1"/>
  <c r="G8" i="24" l="1"/>
  <c r="I8" i="24"/>
  <c r="N8" i="24" s="1"/>
  <c r="F8" i="24" a="1"/>
  <c r="F8" i="24" l="1"/>
  <c r="E8" i="24" a="1"/>
  <c r="E8" i="24" l="1"/>
  <c r="R7" i="24" a="1"/>
  <c r="R7" i="24" l="1"/>
  <c r="Q7" i="24" a="1"/>
  <c r="Q7" i="24" l="1"/>
  <c r="P7" i="24" a="1"/>
  <c r="P7" i="24" l="1"/>
  <c r="O7" i="24" a="1"/>
  <c r="O7" i="24" l="1"/>
  <c r="L7" i="24" a="1"/>
  <c r="L7" i="24" l="1"/>
  <c r="K7" i="24" a="1"/>
  <c r="K7" i="24" l="1"/>
  <c r="M7" i="24"/>
  <c r="H7" i="24" a="1"/>
  <c r="H7" i="24" l="1"/>
  <c r="G7" i="24" a="1"/>
  <c r="G7" i="24" l="1"/>
  <c r="I7" i="24"/>
  <c r="N7" i="24" s="1"/>
  <c r="F7" i="24" a="1"/>
  <c r="F7" i="24" l="1"/>
  <c r="E7" i="24" a="1"/>
  <c r="E7" i="24" l="1"/>
  <c r="R6" i="24" a="1"/>
  <c r="R6" i="24" l="1"/>
  <c r="Q6" i="24" a="1"/>
  <c r="Q6" i="24" l="1"/>
  <c r="P6" i="24" a="1"/>
  <c r="P6" i="24" l="1"/>
  <c r="O6" i="24" a="1"/>
  <c r="O6" i="24" l="1"/>
  <c r="L6" i="24" a="1"/>
  <c r="L6" i="24" l="1"/>
  <c r="K6" i="24" a="1"/>
  <c r="K6" i="24" l="1"/>
  <c r="M6" i="24"/>
  <c r="H6" i="24" a="1"/>
  <c r="H6" i="24" l="1"/>
  <c r="G6" i="24" a="1"/>
  <c r="G6" i="24" l="1"/>
  <c r="I6" i="24"/>
  <c r="N6" i="24" s="1"/>
  <c r="F6" i="24" a="1"/>
  <c r="F6" i="24" l="1"/>
  <c r="E6" i="24" a="1"/>
  <c r="E6" i="24" l="1"/>
  <c r="R5" i="24" a="1"/>
  <c r="R5" i="24" l="1"/>
  <c r="Q5" i="24" a="1"/>
  <c r="Q5" i="24" l="1"/>
  <c r="P5" i="24" a="1"/>
  <c r="P5" i="24" l="1"/>
  <c r="O5" i="24" a="1"/>
  <c r="O5" i="24" l="1"/>
  <c r="L5" i="24" a="1"/>
  <c r="L5" i="24" l="1"/>
  <c r="K5" i="24" a="1"/>
  <c r="K5" i="24" l="1"/>
  <c r="M5" i="24"/>
  <c r="H5" i="24" a="1"/>
  <c r="H5" i="24" l="1"/>
  <c r="G5" i="24" a="1"/>
  <c r="G5" i="24" l="1"/>
  <c r="I5" i="24"/>
  <c r="N5" i="24" s="1"/>
  <c r="F5" i="24" a="1"/>
  <c r="F5" i="24" l="1"/>
  <c r="E5" i="24" a="1"/>
  <c r="E5" i="24" l="1"/>
  <c r="C46" i="24" a="1"/>
  <c r="R4" i="24" a="1"/>
  <c r="F51" i="24" l="1"/>
  <c r="F50" i="24"/>
  <c r="F49" i="24"/>
  <c r="F48" i="24"/>
  <c r="F47" i="24"/>
  <c r="D51" i="24"/>
  <c r="D48" i="24"/>
  <c r="D50" i="24"/>
  <c r="D49" i="24"/>
  <c r="D47" i="24"/>
  <c r="E47" i="24"/>
  <c r="E50" i="24"/>
  <c r="E49" i="24"/>
  <c r="E48" i="24"/>
  <c r="C46" i="24"/>
  <c r="E51" i="24"/>
  <c r="R4" i="24"/>
  <c r="Q4" i="24" a="1"/>
  <c r="Q4" i="24" l="1"/>
  <c r="P4" i="24" a="1"/>
  <c r="P4" i="24" l="1"/>
  <c r="O4" i="24" a="1"/>
  <c r="O4" i="24" l="1"/>
  <c r="L4" i="24" a="1"/>
  <c r="L4" i="24" l="1"/>
  <c r="K4" i="24" a="1"/>
  <c r="K4" i="24" l="1"/>
  <c r="M4" i="24"/>
  <c r="H4" i="24" a="1"/>
  <c r="H4" i="24" l="1"/>
  <c r="G4" i="24" a="1"/>
  <c r="G4" i="24" l="1"/>
  <c r="I4" i="24"/>
  <c r="N4" i="24" s="1"/>
  <c r="F46" i="24" s="1"/>
  <c r="F4" i="24" a="1"/>
  <c r="E46" i="24" l="1"/>
  <c r="D46" i="24"/>
  <c r="F4" i="24"/>
  <c r="E4" i="24" a="1"/>
  <c r="E4" i="24" l="1"/>
  <c r="Z2" i="24"/>
  <c r="U2" i="24"/>
  <c r="B73" i="23" a="1"/>
  <c r="B73" i="23" s="1"/>
  <c r="B72" i="23"/>
  <c r="B66" i="23" a="1"/>
  <c r="B66" i="23" s="1"/>
  <c r="B65" i="23"/>
  <c r="B51" i="23" a="1"/>
  <c r="B51" i="23" s="1"/>
  <c r="B50" i="23"/>
  <c r="B40" i="23" a="1"/>
  <c r="B40" i="23" s="1"/>
  <c r="B39" i="23"/>
  <c r="B30" i="23" a="1"/>
  <c r="B30" i="23" s="1"/>
  <c r="B29" i="23"/>
  <c r="B15" i="23" a="1"/>
  <c r="B15" i="23" s="1"/>
  <c r="B14" i="23"/>
  <c r="B6" i="23" a="1"/>
  <c r="B6" i="23" s="1"/>
  <c r="B5" i="23"/>
  <c r="O2" i="23"/>
  <c r="B2" i="23"/>
  <c r="Y10" i="24" a="1"/>
  <c r="Z36" i="24" a="1"/>
  <c r="Z37" i="24" a="1"/>
  <c r="Y38" i="24" a="1"/>
  <c r="Y11" i="24" a="1"/>
  <c r="Z15" i="24" a="1"/>
  <c r="Y31" i="24" a="1"/>
  <c r="Y36" i="24" a="1"/>
  <c r="Z21" i="24" a="1"/>
  <c r="Z33" i="24" a="1"/>
  <c r="Z26" i="24" a="1"/>
  <c r="Y33" i="24" a="1"/>
  <c r="Y22" i="24" a="1"/>
  <c r="Z34" i="24" a="1"/>
  <c r="Y6" i="24" a="1"/>
  <c r="Z30" i="24" a="1"/>
  <c r="Y18" i="24" a="1"/>
  <c r="Z32" i="24" a="1"/>
  <c r="Y14" i="24" a="1"/>
  <c r="Z25" i="24" a="1"/>
  <c r="Y23" i="24" a="1"/>
  <c r="Z9" i="24" a="1"/>
  <c r="Z35" i="24" a="1"/>
  <c r="Y26" i="24" a="1"/>
  <c r="Z13" i="24" a="1"/>
  <c r="Z29" i="24" a="1"/>
  <c r="Y30" i="24" a="1"/>
  <c r="Z18" i="24" a="1"/>
  <c r="Y15" i="24" a="1"/>
  <c r="Y19" i="24" a="1"/>
  <c r="Z16" i="24" a="1"/>
  <c r="Z28" i="24" a="1"/>
  <c r="Y21" i="24" a="1"/>
  <c r="Z14" i="24" a="1"/>
  <c r="Y16" i="24" a="1"/>
  <c r="Z6" i="24" a="1"/>
  <c r="Y27" i="24" a="1"/>
  <c r="Y5" i="24" a="1"/>
  <c r="Z23" i="24" a="1"/>
  <c r="Z38" i="24" a="1"/>
  <c r="Z27" i="24" a="1"/>
  <c r="Z31" i="24" a="1"/>
  <c r="Z39" i="24" a="1"/>
  <c r="Z19" i="24" a="1"/>
  <c r="Y24" i="24" a="1"/>
  <c r="Z4" i="24" a="1"/>
  <c r="Z11" i="24" a="1"/>
  <c r="Y13" i="24" a="1"/>
  <c r="Z22" i="24" a="1"/>
  <c r="Z5" i="24" a="1"/>
  <c r="Z10" i="24" a="1"/>
  <c r="Y37" i="24" a="1"/>
  <c r="Y9" i="24" a="1"/>
  <c r="Y34" i="24" a="1"/>
  <c r="Y28" i="24" a="1"/>
  <c r="Y4" i="24" a="1"/>
  <c r="Y29" i="24" a="1"/>
  <c r="Y39" i="24" a="1"/>
  <c r="Y17" i="24" a="1"/>
  <c r="Y25" i="24" a="1"/>
  <c r="Z24" i="24" a="1"/>
  <c r="Y7" i="24" a="1"/>
  <c r="Y35" i="24" a="1"/>
  <c r="Y8" i="24" a="1"/>
  <c r="Z17" i="24" a="1"/>
  <c r="Y32" i="24" a="1"/>
  <c r="Y12" i="24" a="1"/>
  <c r="Z7" i="24" a="1"/>
  <c r="T26" i="24" a="1"/>
  <c r="T18" i="24" a="1"/>
  <c r="T35" i="24" a="1"/>
  <c r="U18" i="24" a="1"/>
  <c r="T5" i="24" a="1"/>
  <c r="T19" i="24" a="1"/>
  <c r="U29" i="24" a="1"/>
  <c r="T21" i="24" a="1"/>
  <c r="U22" i="24" a="1"/>
  <c r="U15" i="24" a="1"/>
  <c r="T25" i="24" a="1"/>
  <c r="T14" i="24" a="1"/>
  <c r="T39" i="24" a="1"/>
  <c r="U35" i="24" a="1"/>
  <c r="T37" i="24" a="1"/>
  <c r="U11" i="24" a="1"/>
  <c r="T9" i="24" a="1"/>
  <c r="U25" i="24" a="1"/>
  <c r="U32" i="24" a="1"/>
  <c r="T17" i="24" a="1"/>
  <c r="T30" i="24" a="1"/>
  <c r="U33" i="24" a="1"/>
  <c r="U17" i="24" a="1"/>
  <c r="U5" i="24" a="1"/>
  <c r="U28" i="24" a="1"/>
  <c r="T34" i="24" a="1"/>
  <c r="U19" i="24" a="1"/>
  <c r="U13" i="24" a="1"/>
  <c r="T36" i="24" a="1"/>
  <c r="T33" i="24" a="1"/>
  <c r="U37" i="24" a="1"/>
  <c r="T7" i="24" a="1"/>
  <c r="T27" i="24" a="1"/>
  <c r="U9" i="24" a="1"/>
  <c r="U27" i="24" a="1"/>
  <c r="T12" i="24" a="1"/>
  <c r="T16" i="24" a="1"/>
  <c r="T24" i="24" a="1"/>
  <c r="T6" i="24" a="1"/>
  <c r="T10" i="24" a="1"/>
  <c r="T22" i="24" a="1"/>
  <c r="T11" i="24" a="1"/>
  <c r="U10" i="24" a="1"/>
  <c r="U24" i="24" a="1"/>
  <c r="U14" i="24" a="1"/>
  <c r="U4" i="24" a="1"/>
  <c r="U36" i="24" a="1"/>
  <c r="T8" i="24" a="1"/>
  <c r="U30" i="24" a="1"/>
  <c r="U16" i="24" a="1"/>
  <c r="T29" i="24" a="1"/>
  <c r="U38" i="24" a="1"/>
  <c r="T13" i="24" a="1"/>
  <c r="U39" i="24" a="1"/>
  <c r="U6" i="24" a="1"/>
  <c r="U7" i="24" a="1"/>
  <c r="U34" i="24" a="1"/>
  <c r="U21" i="24" a="1"/>
  <c r="T15" i="24" a="1"/>
  <c r="U31" i="24" a="1"/>
  <c r="U23" i="24" a="1"/>
  <c r="T31" i="24" a="1"/>
  <c r="T38" i="24" a="1"/>
  <c r="T4" i="24" a="1"/>
  <c r="T28" i="24" a="1"/>
  <c r="T32" i="24" a="1"/>
  <c r="U26" i="24" a="1"/>
  <c r="T23" i="24" a="1"/>
  <c r="U8" i="24" a="1"/>
  <c r="U8" i="24" l="1"/>
  <c r="T23" i="24"/>
  <c r="U26" i="24"/>
  <c r="T32" i="24"/>
  <c r="T28" i="24"/>
  <c r="T4" i="24"/>
  <c r="T38" i="24"/>
  <c r="T31" i="24"/>
  <c r="U23" i="24"/>
  <c r="U31" i="24"/>
  <c r="T15" i="24"/>
  <c r="U21" i="24"/>
  <c r="U34" i="24"/>
  <c r="U7" i="24"/>
  <c r="U6" i="24"/>
  <c r="U39" i="24"/>
  <c r="T13" i="24"/>
  <c r="U38" i="24"/>
  <c r="T29" i="24"/>
  <c r="U16" i="24"/>
  <c r="U30" i="24"/>
  <c r="T8" i="24"/>
  <c r="U36" i="24"/>
  <c r="U4" i="24"/>
  <c r="U14" i="24"/>
  <c r="U24" i="24"/>
  <c r="U10" i="24"/>
  <c r="T11" i="24"/>
  <c r="T22" i="24"/>
  <c r="T10" i="24"/>
  <c r="T6" i="24"/>
  <c r="T24" i="24"/>
  <c r="T16" i="24"/>
  <c r="T12" i="24"/>
  <c r="U27" i="24"/>
  <c r="U9" i="24"/>
  <c r="T27" i="24"/>
  <c r="T7" i="24"/>
  <c r="U37" i="24"/>
  <c r="T33" i="24"/>
  <c r="T36" i="24"/>
  <c r="U13" i="24"/>
  <c r="U19" i="24"/>
  <c r="T34" i="24"/>
  <c r="U28" i="24"/>
  <c r="U5" i="24"/>
  <c r="U17" i="24"/>
  <c r="U33" i="24"/>
  <c r="T30" i="24"/>
  <c r="T17" i="24"/>
  <c r="U32" i="24"/>
  <c r="U25" i="24"/>
  <c r="T9" i="24"/>
  <c r="U11" i="24"/>
  <c r="T37" i="24"/>
  <c r="U35" i="24"/>
  <c r="T39" i="24"/>
  <c r="T14" i="24"/>
  <c r="T25" i="24"/>
  <c r="U15" i="24"/>
  <c r="U22" i="24"/>
  <c r="T21" i="24"/>
  <c r="U29" i="24"/>
  <c r="T19" i="24"/>
  <c r="T5" i="24"/>
  <c r="U18" i="24"/>
  <c r="T35" i="24"/>
  <c r="T18" i="24"/>
  <c r="T26" i="24"/>
  <c r="Z7" i="24"/>
  <c r="Y12" i="24"/>
  <c r="Y32" i="24"/>
  <c r="Z17" i="24"/>
  <c r="Y8" i="24"/>
  <c r="Y35" i="24"/>
  <c r="Y7" i="24"/>
  <c r="Z24" i="24"/>
  <c r="Y25" i="24"/>
  <c r="Y17" i="24"/>
  <c r="Y39" i="24"/>
  <c r="Y29" i="24"/>
  <c r="Y4" i="24"/>
  <c r="Y28" i="24"/>
  <c r="Y34" i="24"/>
  <c r="Y9" i="24"/>
  <c r="Y37" i="24"/>
  <c r="Z10" i="24"/>
  <c r="Z5" i="24"/>
  <c r="Z22" i="24"/>
  <c r="Y13" i="24"/>
  <c r="Z11" i="24"/>
  <c r="Z4" i="24"/>
  <c r="Y24" i="24"/>
  <c r="Z19" i="24"/>
  <c r="Z39" i="24"/>
  <c r="Z31" i="24"/>
  <c r="Z27" i="24"/>
  <c r="Z38" i="24"/>
  <c r="Z23" i="24"/>
  <c r="Y5" i="24"/>
  <c r="Y27" i="24"/>
  <c r="Z6" i="24"/>
  <c r="Y16" i="24"/>
  <c r="Z14" i="24"/>
  <c r="Y21" i="24"/>
  <c r="Z28" i="24"/>
  <c r="Z16" i="24"/>
  <c r="Y19" i="24"/>
  <c r="Y15" i="24"/>
  <c r="Z18" i="24"/>
  <c r="AA18" i="24" s="1"/>
  <c r="AB18" i="24" s="1"/>
  <c r="AC18" i="24" s="1"/>
  <c r="Y30" i="24"/>
  <c r="AA30" i="24" s="1"/>
  <c r="AB30" i="24" s="1"/>
  <c r="AC30" i="24" s="1"/>
  <c r="Z29" i="24"/>
  <c r="Z13" i="24"/>
  <c r="Y26" i="24"/>
  <c r="Z35" i="24"/>
  <c r="Z9" i="24"/>
  <c r="Y23" i="24"/>
  <c r="Z25" i="24"/>
  <c r="Y14" i="24"/>
  <c r="Z32" i="24"/>
  <c r="Y18" i="24"/>
  <c r="Z30" i="24"/>
  <c r="Y6" i="24"/>
  <c r="Z34" i="24"/>
  <c r="Y22" i="24"/>
  <c r="Y33" i="24"/>
  <c r="Z26" i="24"/>
  <c r="Z33" i="24"/>
  <c r="Z21" i="24"/>
  <c r="Y36" i="24"/>
  <c r="Y31" i="24"/>
  <c r="Z15" i="24"/>
  <c r="Y11" i="24"/>
  <c r="Y38" i="24"/>
  <c r="Z37" i="24"/>
  <c r="Z36" i="24"/>
  <c r="Y10" i="24"/>
  <c r="V30" i="24"/>
  <c r="W30" i="24" s="1"/>
  <c r="X30" i="24" s="1"/>
  <c r="AA8" i="24"/>
  <c r="AB8" i="24" s="1"/>
  <c r="AC8" i="24" s="1"/>
  <c r="AA11" i="24"/>
  <c r="AB11" i="24" s="1"/>
  <c r="AC11" i="24" s="1"/>
  <c r="AA12" i="24"/>
  <c r="AB12" i="24" s="1"/>
  <c r="AC12" i="24" s="1"/>
  <c r="V12" i="24"/>
  <c r="W12" i="24" s="1"/>
  <c r="X12" i="24" s="1"/>
  <c r="V39" i="24" l="1"/>
  <c r="W39" i="24" s="1"/>
  <c r="X39" i="24" s="1"/>
  <c r="V35" i="24"/>
  <c r="W35" i="24" s="1"/>
  <c r="X35" i="24" s="1"/>
  <c r="V23" i="24"/>
  <c r="W23" i="24" s="1"/>
  <c r="X23" i="24" s="1"/>
  <c r="V11" i="24"/>
  <c r="W11" i="24" s="1"/>
  <c r="X11" i="24" s="1"/>
  <c r="V26" i="24"/>
  <c r="W26" i="24" s="1"/>
  <c r="X26" i="24" s="1"/>
  <c r="V18" i="24"/>
  <c r="W18" i="24" s="1"/>
  <c r="X18" i="24" s="1"/>
  <c r="V14" i="24"/>
  <c r="W14" i="24" s="1"/>
  <c r="X14" i="24" s="1"/>
  <c r="V13" i="24"/>
  <c r="W13" i="24" s="1"/>
  <c r="X13" i="24" s="1"/>
  <c r="V17" i="24"/>
  <c r="W17" i="24" s="1"/>
  <c r="X17" i="24" s="1"/>
  <c r="V34" i="24"/>
  <c r="W34" i="24" s="1"/>
  <c r="X34" i="24" s="1"/>
  <c r="AA38" i="24"/>
  <c r="AB38" i="24" s="1"/>
  <c r="AC38" i="24" s="1"/>
  <c r="AA5" i="24"/>
  <c r="AB5" i="24" s="1"/>
  <c r="AC5" i="24" s="1"/>
  <c r="AA31" i="24"/>
  <c r="AB31" i="24" s="1"/>
  <c r="AC31" i="24" s="1"/>
  <c r="V22" i="24"/>
  <c r="W22" i="24" s="1"/>
  <c r="X22" i="24" s="1"/>
  <c r="AA35" i="24"/>
  <c r="AB35" i="24" s="1"/>
  <c r="AC35" i="24" s="1"/>
  <c r="V27" i="24"/>
  <c r="W27" i="24" s="1"/>
  <c r="X27" i="24" s="1"/>
  <c r="AA13" i="24"/>
  <c r="AB13" i="24" s="1"/>
  <c r="AC13" i="24" s="1"/>
  <c r="V31" i="24"/>
  <c r="W31" i="24" s="1"/>
  <c r="X31" i="24" s="1"/>
  <c r="AA26" i="24"/>
  <c r="AB26" i="24" s="1"/>
  <c r="AC26" i="24" s="1"/>
  <c r="AA34" i="24"/>
  <c r="AB34" i="24" s="1"/>
  <c r="AC34" i="24" s="1"/>
  <c r="AA14" i="24"/>
  <c r="AB14" i="24" s="1"/>
  <c r="AC14" i="24" s="1"/>
  <c r="AA17" i="24"/>
  <c r="AB17" i="24" s="1"/>
  <c r="AC17" i="24" s="1"/>
  <c r="V7" i="24"/>
  <c r="W7" i="24" s="1"/>
  <c r="X7" i="24" s="1"/>
  <c r="AA4" i="24"/>
  <c r="AB4" i="24" s="1"/>
  <c r="AC4" i="24" s="1"/>
  <c r="AA22" i="24"/>
  <c r="AB22" i="24" s="1"/>
  <c r="AC22" i="24" s="1"/>
  <c r="AA23" i="24"/>
  <c r="AB23" i="24" s="1"/>
  <c r="AC23" i="24" s="1"/>
  <c r="AA27" i="24"/>
  <c r="AB27" i="24" s="1"/>
  <c r="AC27" i="24" s="1"/>
  <c r="AA39" i="24"/>
  <c r="AB39" i="24" s="1"/>
  <c r="AC39" i="24" s="1"/>
  <c r="V4" i="24"/>
  <c r="W4" i="24" s="1"/>
  <c r="X4" i="24" s="1"/>
  <c r="V6" i="24"/>
  <c r="W6" i="24" s="1"/>
  <c r="X6" i="24" s="1"/>
  <c r="V10" i="24"/>
  <c r="W10" i="24" s="1"/>
  <c r="X10" i="24" s="1"/>
  <c r="AA9" i="24"/>
  <c r="AB9" i="24" s="1"/>
  <c r="AC9" i="24" s="1"/>
  <c r="V15" i="24"/>
  <c r="W15" i="24" s="1"/>
  <c r="X15" i="24" s="1"/>
  <c r="V19" i="24"/>
  <c r="W19" i="24" s="1"/>
  <c r="X19" i="24" s="1"/>
  <c r="V24" i="24"/>
  <c r="W24" i="24" s="1"/>
  <c r="X24" i="24" s="1"/>
  <c r="V28" i="24"/>
  <c r="W28" i="24" s="1"/>
  <c r="X28" i="24" s="1"/>
  <c r="V32" i="24"/>
  <c r="W32" i="24" s="1"/>
  <c r="X32" i="24" s="1"/>
  <c r="V36" i="24"/>
  <c r="W36" i="24" s="1"/>
  <c r="X36" i="24" s="1"/>
  <c r="AA10" i="24"/>
  <c r="AB10" i="24" s="1"/>
  <c r="AC10" i="24" s="1"/>
  <c r="V16" i="24"/>
  <c r="W16" i="24" s="1"/>
  <c r="X16" i="24" s="1"/>
  <c r="V21" i="24"/>
  <c r="W21" i="24" s="1"/>
  <c r="X21" i="24" s="1"/>
  <c r="V25" i="24"/>
  <c r="W25" i="24" s="1"/>
  <c r="X25" i="24" s="1"/>
  <c r="V29" i="24"/>
  <c r="W29" i="24" s="1"/>
  <c r="X29" i="24" s="1"/>
  <c r="V33" i="24"/>
  <c r="W33" i="24" s="1"/>
  <c r="X33" i="24" s="1"/>
  <c r="V37" i="24"/>
  <c r="W37" i="24" s="1"/>
  <c r="X37" i="24" s="1"/>
  <c r="AA6" i="24"/>
  <c r="AB6" i="24" s="1"/>
  <c r="AC6" i="24" s="1"/>
  <c r="AA15" i="24"/>
  <c r="AB15" i="24" s="1"/>
  <c r="AC15" i="24" s="1"/>
  <c r="AA19" i="24"/>
  <c r="AB19" i="24" s="1"/>
  <c r="AC19" i="24" s="1"/>
  <c r="AA24" i="24"/>
  <c r="AB24" i="24" s="1"/>
  <c r="AC24" i="24" s="1"/>
  <c r="AA28" i="24"/>
  <c r="AB28" i="24" s="1"/>
  <c r="AC28" i="24" s="1"/>
  <c r="AA32" i="24"/>
  <c r="AB32" i="24" s="1"/>
  <c r="AC32" i="24" s="1"/>
  <c r="AA36" i="24"/>
  <c r="AB36" i="24" s="1"/>
  <c r="AC36" i="24" s="1"/>
  <c r="V8" i="24"/>
  <c r="W8" i="24" s="1"/>
  <c r="X8" i="24" s="1"/>
  <c r="V38" i="24"/>
  <c r="W38" i="24" s="1"/>
  <c r="X38" i="24" s="1"/>
  <c r="AA7" i="24"/>
  <c r="AB7" i="24" s="1"/>
  <c r="AC7" i="24" s="1"/>
  <c r="AA16" i="24"/>
  <c r="AB16" i="24" s="1"/>
  <c r="AC16" i="24" s="1"/>
  <c r="AA21" i="24"/>
  <c r="AB21" i="24" s="1"/>
  <c r="AC21" i="24" s="1"/>
  <c r="AA25" i="24"/>
  <c r="AB25" i="24" s="1"/>
  <c r="AC25" i="24" s="1"/>
  <c r="AA29" i="24"/>
  <c r="AB29" i="24" s="1"/>
  <c r="AC29" i="24" s="1"/>
  <c r="AA33" i="24"/>
  <c r="AB33" i="24" s="1"/>
  <c r="AC33" i="24" s="1"/>
  <c r="AA37" i="24"/>
  <c r="AB37" i="24" s="1"/>
  <c r="AC37" i="24" s="1"/>
  <c r="V5" i="24"/>
  <c r="W5" i="24" s="1"/>
  <c r="X5" i="24" s="1"/>
  <c r="V9" i="24"/>
  <c r="W9" i="24" s="1"/>
  <c r="X9" i="2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<sst xmlns="http://schemas.openxmlformats.org/spreadsheetml/2006/main" count="1729" uniqueCount="458">
  <si>
    <t>isin</t>
  </si>
  <si>
    <t>nxt_call_dt</t>
  </si>
  <si>
    <t>coupon</t>
  </si>
  <si>
    <t>blp_i_sprd_mid</t>
  </si>
  <si>
    <t>QJ937566 Corp</t>
  </si>
  <si>
    <t>AV915324 Corp</t>
  </si>
  <si>
    <t>EJ917655 Corp</t>
  </si>
  <si>
    <t>QJ937853 Corp</t>
  </si>
  <si>
    <t>AP809058 Corp</t>
  </si>
  <si>
    <t>ITRX EUR CDSI GEN 5Y Corp</t>
  </si>
  <si>
    <t>select tickers</t>
  </si>
  <si>
    <t>Perp Voon 1</t>
  </si>
  <si>
    <t>AdditionalTier-01</t>
  </si>
  <si>
    <t>w-1B20051C9B5544769B5409E7E56378C3</t>
  </si>
  <si>
    <t>New Worksheet</t>
  </si>
  <si>
    <t>worksheet ID</t>
  </si>
  <si>
    <t>name</t>
  </si>
  <si>
    <t>EK834863 Corp</t>
  </si>
  <si>
    <t>EK352403 Corp</t>
  </si>
  <si>
    <t>ZQ512606 Corp</t>
  </si>
  <si>
    <t>ZQ513315 Corp</t>
  </si>
  <si>
    <t>AP691131 Corp</t>
  </si>
  <si>
    <t>ZR457518 Corp</t>
  </si>
  <si>
    <t>EK856946 Corp</t>
  </si>
  <si>
    <t>EK634166 Corp</t>
  </si>
  <si>
    <t>EK648265 Corp</t>
  </si>
  <si>
    <t>AZ208021 Corp</t>
  </si>
  <si>
    <t>AZ207706 Corp</t>
  </si>
  <si>
    <t>EK545606 Corp</t>
  </si>
  <si>
    <t>AZ018655 Corp</t>
  </si>
  <si>
    <t>ZP482524 Corp</t>
  </si>
  <si>
    <t>AL243419 Corp</t>
  </si>
  <si>
    <t>AX960245 Corp</t>
  </si>
  <si>
    <t>AO148682 Corp</t>
  </si>
  <si>
    <t>ZQ099270 Corp</t>
  </si>
  <si>
    <t>ZQ100348 Corp</t>
  </si>
  <si>
    <t>UV853118 Corp</t>
  </si>
  <si>
    <t>AR776117 Corp</t>
  </si>
  <si>
    <t>QJ993374 Corp</t>
  </si>
  <si>
    <t>EK803079 Corp</t>
  </si>
  <si>
    <t>EK814844 Corp</t>
  </si>
  <si>
    <t>BJ814648 Corp</t>
  </si>
  <si>
    <t>BJ815149 Corp</t>
  </si>
  <si>
    <t>EK755354 Corp</t>
  </si>
  <si>
    <t>LW068019 Corp</t>
  </si>
  <si>
    <t>QZ730280 Corp</t>
  </si>
  <si>
    <t>AX895488 Corp</t>
  </si>
  <si>
    <t>EK755342 Corp</t>
  </si>
  <si>
    <t>QZ730458 Corp</t>
  </si>
  <si>
    <t>QJ190690 Corp</t>
  </si>
  <si>
    <t>QJ190880 Corp</t>
  </si>
  <si>
    <t>QJ201812 Corp</t>
  </si>
  <si>
    <t>QJ201811 Corp</t>
  </si>
  <si>
    <t>QJ191077 Corp</t>
  </si>
  <si>
    <t>EJ814830 Corp</t>
  </si>
  <si>
    <t>EJ814840 Corp</t>
  </si>
  <si>
    <t>EK848378 Corp</t>
  </si>
  <si>
    <t>EK864970 Corp</t>
  </si>
  <si>
    <t>EJ606316 Corp</t>
  </si>
  <si>
    <t>ZQ376350 Corp</t>
  </si>
  <si>
    <t>AM938782 Corp</t>
  </si>
  <si>
    <t>ZP870673 Corp</t>
  </si>
  <si>
    <t>LW253022 Corp</t>
  </si>
  <si>
    <t>AL211915 Corp</t>
  </si>
  <si>
    <t>EK508481 Corp</t>
  </si>
  <si>
    <t>EK041235 Corp</t>
  </si>
  <si>
    <t>ZS023353 Corp</t>
  </si>
  <si>
    <t>EK508523 Corp</t>
  </si>
  <si>
    <t>ZR570567 Corp</t>
  </si>
  <si>
    <t>EK041241 Corp</t>
  </si>
  <si>
    <t>EK508571 Corp</t>
  </si>
  <si>
    <t>QZ498658 Corp</t>
  </si>
  <si>
    <t>AQ234625 Corp</t>
  </si>
  <si>
    <t>AR738776 Corp</t>
  </si>
  <si>
    <t>EK143492 Corp</t>
  </si>
  <si>
    <t>AX520482 Corp</t>
  </si>
  <si>
    <t>AR738797 Corp</t>
  </si>
  <si>
    <t>ZP707724 Corp</t>
  </si>
  <si>
    <t>ZR655675 Corp</t>
  </si>
  <si>
    <t>AU654481 Corp</t>
  </si>
  <si>
    <t>AU692498 Corp</t>
  </si>
  <si>
    <t>AU654475 Corp</t>
  </si>
  <si>
    <t>AU654357 Corp</t>
  </si>
  <si>
    <t>AX916964 Corp</t>
  </si>
  <si>
    <t>BG013162 Corp</t>
  </si>
  <si>
    <t>ZR796682 Corp</t>
  </si>
  <si>
    <t>ZR796862 Corp</t>
  </si>
  <si>
    <t>ZP991036 Corp</t>
  </si>
  <si>
    <t>EJ744879 Corp</t>
  </si>
  <si>
    <t>AQ711148 Corp</t>
  </si>
  <si>
    <t>EK293278 Corp</t>
  </si>
  <si>
    <t>AW770805 Corp</t>
  </si>
  <si>
    <t>AZ371883 Corp</t>
  </si>
  <si>
    <t>EK821917 Corp</t>
  </si>
  <si>
    <t>AN206662 Corp</t>
  </si>
  <si>
    <t>ZR441424 Corp</t>
  </si>
  <si>
    <t>EK024532 Corp</t>
  </si>
  <si>
    <t>AU669900 Corp</t>
  </si>
  <si>
    <t>EJ516233 Corp</t>
  </si>
  <si>
    <t>EK024568 Corp</t>
  </si>
  <si>
    <t>ZQ782646 Corp</t>
  </si>
  <si>
    <t>EJ516173 Corp</t>
  </si>
  <si>
    <t>EK024610 Corp</t>
  </si>
  <si>
    <t>EJ530879 Corp</t>
  </si>
  <si>
    <t>EK027221 Corp</t>
  </si>
  <si>
    <t>EK117900 Corp</t>
  </si>
  <si>
    <t>QZ716550 Corp</t>
  </si>
  <si>
    <t>AZ851393 Corp</t>
  </si>
  <si>
    <t>AZ851450 Corp</t>
  </si>
  <si>
    <t>QZ677477 Corp</t>
  </si>
  <si>
    <t>EK858851 Corp</t>
  </si>
  <si>
    <t>EK858869 Corp</t>
  </si>
  <si>
    <t>UV323151 Corp</t>
  </si>
  <si>
    <t>AM888722 Corp</t>
  </si>
  <si>
    <t>EK785024 Corp</t>
  </si>
  <si>
    <t>QJ787834 Corp</t>
  </si>
  <si>
    <t>AS640422 Corp</t>
  </si>
  <si>
    <t>EJ670730 Corp</t>
  </si>
  <si>
    <t>ZS668300 Corp</t>
  </si>
  <si>
    <t>AS640440 Corp</t>
  </si>
  <si>
    <t>EJ817236 Corp</t>
  </si>
  <si>
    <t>EK013966 Corp</t>
  </si>
  <si>
    <t>EJ843360 Corp</t>
  </si>
  <si>
    <t>AQ026565 Corp</t>
  </si>
  <si>
    <t>AR810587 Corp</t>
  </si>
  <si>
    <t>AX076550 Corp</t>
  </si>
  <si>
    <t>EK588292 Corp</t>
  </si>
  <si>
    <t>EK872764 Corp</t>
  </si>
  <si>
    <t>EK825033 Corp</t>
  </si>
  <si>
    <t>EK824997 Corp</t>
  </si>
  <si>
    <t>ZR363806 Corp</t>
  </si>
  <si>
    <t>ZR363807 Corp</t>
  </si>
  <si>
    <t>EJ575377 Corp</t>
  </si>
  <si>
    <t>EK770296 Corp</t>
  </si>
  <si>
    <t>EK768069 Corp</t>
  </si>
  <si>
    <t>AM717420 Corp</t>
  </si>
  <si>
    <t>AM714338 Corp</t>
  </si>
  <si>
    <t>AR008123 Corp</t>
  </si>
  <si>
    <t>EJ723329 Corp</t>
  </si>
  <si>
    <t>AQ077157 Corp</t>
  </si>
  <si>
    <t>ZQ804479 Corp</t>
  </si>
  <si>
    <t>EK605885 Corp</t>
  </si>
  <si>
    <t>AW875570 Corp</t>
  </si>
  <si>
    <t>ZP454068 Corp</t>
  </si>
  <si>
    <t>AU216832 Corp</t>
  </si>
  <si>
    <t>EK628291 Corp</t>
  </si>
  <si>
    <t>EK131366 Corp</t>
  </si>
  <si>
    <t>EK811633 Corp</t>
  </si>
  <si>
    <t>AN880322 Corp</t>
  </si>
  <si>
    <t>EJ811600 Corp</t>
  </si>
  <si>
    <t>AT214421 Corp</t>
  </si>
  <si>
    <t>EK131372 Corp</t>
  </si>
  <si>
    <t>AN880326 Corp</t>
  </si>
  <si>
    <t>AT214434 Corp</t>
  </si>
  <si>
    <t>EK811579 Corp</t>
  </si>
  <si>
    <t>EK337178 Corp</t>
  </si>
  <si>
    <t>AW798439 Corp</t>
  </si>
  <si>
    <t>ZQ258633 Corp</t>
  </si>
  <si>
    <t>EK808355 Corp</t>
  </si>
  <si>
    <t>UV429459 Corp</t>
  </si>
  <si>
    <t>EK523297 Corp</t>
  </si>
  <si>
    <t>AP909674 Corp</t>
  </si>
  <si>
    <t>UV309787 Corp</t>
  </si>
  <si>
    <t>UV391246 Corp</t>
  </si>
  <si>
    <t>EK642935 Corp</t>
  </si>
  <si>
    <t>AS146424 Corp</t>
  </si>
  <si>
    <t>AS146490 Corp</t>
  </si>
  <si>
    <t>AR936992 Corp</t>
  </si>
  <si>
    <t>ZP989429 Corp</t>
  </si>
  <si>
    <t>AO971106 Corp</t>
  </si>
  <si>
    <t>ZR668027 Corp</t>
  </si>
  <si>
    <t>ZQ578143 Corp</t>
  </si>
  <si>
    <t>ZS235422 Corp</t>
  </si>
  <si>
    <t>ZP659512 Corp</t>
  </si>
  <si>
    <t>QZ912649 Corp</t>
  </si>
  <si>
    <t>AQ713600 Corp</t>
  </si>
  <si>
    <t>AZ576858 Corp</t>
  </si>
  <si>
    <t>AN964724 Corp</t>
  </si>
  <si>
    <t>AZ207973 Corp</t>
  </si>
  <si>
    <t>EK753416 Corp</t>
  </si>
  <si>
    <t>QZ509895 Corp</t>
  </si>
  <si>
    <t>AS256491 Corp</t>
  </si>
  <si>
    <t>AS322477 Corp</t>
  </si>
  <si>
    <t>ZS108668 Corp</t>
  </si>
  <si>
    <t>AX691342 Corp</t>
  </si>
  <si>
    <t>ED984069 Corp</t>
  </si>
  <si>
    <t>EJ891119 Corp</t>
  </si>
  <si>
    <t>AM679347 Corp</t>
  </si>
  <si>
    <t>AZ920495 Corp</t>
  </si>
  <si>
    <t>AR887333 Corp</t>
  </si>
  <si>
    <t>AO262498 Corp</t>
  </si>
  <si>
    <t>AO262515 Corp</t>
  </si>
  <si>
    <t>security name</t>
  </si>
  <si>
    <t>ID_ISIN</t>
  </si>
  <si>
    <t>worksheet get ticker</t>
  </si>
  <si>
    <t>match</t>
  </si>
  <si>
    <t>Z_SPRD_MID</t>
  </si>
  <si>
    <t>value measures</t>
  </si>
  <si>
    <t>value measure</t>
  </si>
  <si>
    <t>item</t>
  </si>
  <si>
    <t>basis</t>
  </si>
  <si>
    <t>trade flagger</t>
  </si>
  <si>
    <t>YAS_BOND_YLD</t>
  </si>
  <si>
    <t>unique lookup</t>
  </si>
  <si>
    <t>VW 4 5/8 PERP nc-28</t>
  </si>
  <si>
    <t>VW 3 3/8 PERP nc-24</t>
  </si>
  <si>
    <t>VW 3 3/4 PERP nc-21</t>
  </si>
  <si>
    <t>VW 2 1/2 PERP nc-22</t>
  </si>
  <si>
    <t>VW 2.7 PERP nc-22</t>
  </si>
  <si>
    <t>VW 5 1/8 PERP nc-23</t>
  </si>
  <si>
    <t>VW 3 7/8 PERP nc-27</t>
  </si>
  <si>
    <t>VW 3 1/2 PERP nc-30</t>
  </si>
  <si>
    <t>VW 4 5/8 PERP nc-26</t>
  </si>
  <si>
    <t>YLD_CNV_MID</t>
  </si>
  <si>
    <t>min</t>
  </si>
  <si>
    <t>q1</t>
  </si>
  <si>
    <t>mid</t>
  </si>
  <si>
    <t>q3</t>
  </si>
  <si>
    <t>max</t>
  </si>
  <si>
    <t>bond</t>
  </si>
  <si>
    <t>current</t>
  </si>
  <si>
    <t>value</t>
  </si>
  <si>
    <t>last 30 days</t>
  </si>
  <si>
    <t>BJ924355 Corp</t>
  </si>
  <si>
    <t>ticker</t>
  </si>
  <si>
    <t>SOLBBB</t>
  </si>
  <si>
    <t>unique ticker</t>
  </si>
  <si>
    <t>industry_sector</t>
  </si>
  <si>
    <t>unique sector</t>
  </si>
  <si>
    <t>filter for ticker</t>
  </si>
  <si>
    <t>filter for sector</t>
  </si>
  <si>
    <t>wkst Ticker</t>
  </si>
  <si>
    <t>next call</t>
  </si>
  <si>
    <t>Financial</t>
  </si>
  <si>
    <t>DBOERS</t>
  </si>
  <si>
    <t>sector</t>
  </si>
  <si>
    <t>vw</t>
  </si>
  <si>
    <t>filter for ticker 1</t>
  </si>
  <si>
    <t>filter for ticker 2</t>
  </si>
  <si>
    <t>filter for ticker 3</t>
  </si>
  <si>
    <t>bnfp</t>
  </si>
  <si>
    <t>bayngr</t>
  </si>
  <si>
    <t>ticker 1</t>
  </si>
  <si>
    <t>ticker 2</t>
  </si>
  <si>
    <t>ticker 3</t>
  </si>
  <si>
    <t>universe</t>
  </si>
  <si>
    <t>-</t>
  </si>
  <si>
    <t>mty_typ</t>
  </si>
  <si>
    <t>items found:</t>
  </si>
  <si>
    <t>unique tickers</t>
  </si>
  <si>
    <t>short bond</t>
  </si>
  <si>
    <t>long bond</t>
  </si>
  <si>
    <t>spread measure</t>
  </si>
  <si>
    <t>short spread</t>
  </si>
  <si>
    <t>long spread</t>
  </si>
  <si>
    <t>short date</t>
  </si>
  <si>
    <t>long date</t>
  </si>
  <si>
    <t>years</t>
  </si>
  <si>
    <t>curve</t>
  </si>
  <si>
    <t>short code</t>
  </si>
  <si>
    <t>long code</t>
  </si>
  <si>
    <t>ZP426727 Corp</t>
  </si>
  <si>
    <t>BJ838285 Corp</t>
  </si>
  <si>
    <t>short moody</t>
  </si>
  <si>
    <t>curve per year</t>
  </si>
  <si>
    <t>long moody</t>
  </si>
  <si>
    <t>ACFP</t>
  </si>
  <si>
    <t>AFFP</t>
  </si>
  <si>
    <t>AKEFP</t>
  </si>
  <si>
    <t>AKFAST</t>
  </si>
  <si>
    <t>ALLRNV</t>
  </si>
  <si>
    <t>AMXLMM</t>
  </si>
  <si>
    <t>ANNGR</t>
  </si>
  <si>
    <t>ARNDTN</t>
  </si>
  <si>
    <t>BALDER</t>
  </si>
  <si>
    <t>BAYNGR</t>
  </si>
  <si>
    <t>BERTEL</t>
  </si>
  <si>
    <t>BHP</t>
  </si>
  <si>
    <t>BNFP</t>
  </si>
  <si>
    <t>BRITEL</t>
  </si>
  <si>
    <t>CNALN</t>
  </si>
  <si>
    <t>COFP</t>
  </si>
  <si>
    <t>CPIPGR</t>
  </si>
  <si>
    <t>DBHNGR</t>
  </si>
  <si>
    <t>ECLEAR</t>
  </si>
  <si>
    <t>EDF</t>
  </si>
  <si>
    <t>EDPPL</t>
  </si>
  <si>
    <t>ELIASO</t>
  </si>
  <si>
    <t>ENBW</t>
  </si>
  <si>
    <t>ENELIM</t>
  </si>
  <si>
    <t>ENGIFP</t>
  </si>
  <si>
    <t>ERFFP</t>
  </si>
  <si>
    <t>EVKGR</t>
  </si>
  <si>
    <t>FERSM</t>
  </si>
  <si>
    <t>GYCGR</t>
  </si>
  <si>
    <t>HEIBOS</t>
  </si>
  <si>
    <t>IBESM</t>
  </si>
  <si>
    <t>IFXGR</t>
  </si>
  <si>
    <t>JUSTLN</t>
  </si>
  <si>
    <t>KPN</t>
  </si>
  <si>
    <t>LHAGR</t>
  </si>
  <si>
    <t>LHNVX</t>
  </si>
  <si>
    <t>LXSGR</t>
  </si>
  <si>
    <t>MRKGR</t>
  </si>
  <si>
    <t>NGGLN</t>
  </si>
  <si>
    <t>NTGYSM</t>
  </si>
  <si>
    <t>OMVAV</t>
  </si>
  <si>
    <t>ORAFP</t>
  </si>
  <si>
    <t>ORSTED</t>
  </si>
  <si>
    <t>REPSM</t>
  </si>
  <si>
    <t>RWE</t>
  </si>
  <si>
    <t>SBBBSS</t>
  </si>
  <si>
    <t>SBRYLN</t>
  </si>
  <si>
    <t>SESGFP</t>
  </si>
  <si>
    <t>SEVFP</t>
  </si>
  <si>
    <t>SOFTBK</t>
  </si>
  <si>
    <t>SSELN</t>
  </si>
  <si>
    <t>STEDIN</t>
  </si>
  <si>
    <t>SZUGR</t>
  </si>
  <si>
    <t>T</t>
  </si>
  <si>
    <t>TELEFO</t>
  </si>
  <si>
    <t>TELIAS</t>
  </si>
  <si>
    <t>TENN</t>
  </si>
  <si>
    <t>TLGGR</t>
  </si>
  <si>
    <t>TOTAL</t>
  </si>
  <si>
    <t>TRAFIG</t>
  </si>
  <si>
    <t>ULFP</t>
  </si>
  <si>
    <t>VATFAL</t>
  </si>
  <si>
    <t>VLVY</t>
  </si>
  <si>
    <t>VOD</t>
  </si>
  <si>
    <t>VW</t>
  </si>
  <si>
    <t>WIEAV</t>
  </si>
  <si>
    <t>exactly once</t>
  </si>
  <si>
    <t>singles</t>
  </si>
  <si>
    <t>curves</t>
  </si>
  <si>
    <t>single</t>
  </si>
  <si>
    <t>singleton</t>
  </si>
  <si>
    <t>sort ticker</t>
  </si>
  <si>
    <t>note</t>
  </si>
  <si>
    <t>av</t>
  </si>
  <si>
    <t>sd</t>
  </si>
  <si>
    <t>steep/ invert</t>
  </si>
  <si>
    <t>short=USD</t>
  </si>
  <si>
    <t>long=USD</t>
  </si>
  <si>
    <t>both=GBP</t>
  </si>
  <si>
    <t>trade</t>
  </si>
  <si>
    <t>flag as steep @ +59</t>
  </si>
  <si>
    <t>single name</t>
  </si>
  <si>
    <t>remove single names</t>
  </si>
  <si>
    <t>curve change history</t>
  </si>
  <si>
    <t>filter for sectors</t>
  </si>
  <si>
    <t>splitting curves</t>
  </si>
  <si>
    <t>how to split curves with multiple bonds</t>
  </si>
  <si>
    <t>w-2D0FBA1982BA434C81055AA9406F7ACF</t>
  </si>
  <si>
    <t>CDS Curves</t>
  </si>
  <si>
    <t>w-BB807655FF7748D8A00C0861FC439807</t>
  </si>
  <si>
    <t>IG Corp Utils Oil</t>
  </si>
  <si>
    <t>number of bonds</t>
  </si>
  <si>
    <t>#bonds</t>
  </si>
  <si>
    <t>short Spread (14d)</t>
  </si>
  <si>
    <t>long Spread (14d)</t>
  </si>
  <si>
    <t>short crncy</t>
  </si>
  <si>
    <t>long crncy</t>
  </si>
  <si>
    <t>w-33CB3C8E018449F9B25026E8124459F9</t>
  </si>
  <si>
    <t>delta curve</t>
  </si>
  <si>
    <t>short Spread (30d)</t>
  </si>
  <si>
    <t>long Spread (30d)</t>
  </si>
  <si>
    <t>x</t>
  </si>
  <si>
    <t>done</t>
  </si>
  <si>
    <t>count sector</t>
  </si>
  <si>
    <t>metrics</t>
  </si>
  <si>
    <t>think of metrics to use…</t>
  </si>
  <si>
    <t>Low Beta</t>
  </si>
  <si>
    <t>others</t>
  </si>
  <si>
    <t>Energy</t>
  </si>
  <si>
    <t>TMT/ AUTO</t>
  </si>
  <si>
    <t>UTILS</t>
  </si>
  <si>
    <t>REIT</t>
  </si>
  <si>
    <t>missing</t>
  </si>
  <si>
    <t>redHedge hybrids</t>
  </si>
  <si>
    <t>RH sector buckets</t>
  </si>
  <si>
    <t>RH sector</t>
  </si>
  <si>
    <t>multipleSort</t>
  </si>
  <si>
    <t>single names by rating</t>
  </si>
  <si>
    <t>filter by issue size</t>
  </si>
  <si>
    <t>amt_outstanding</t>
  </si>
  <si>
    <t>progress</t>
  </si>
  <si>
    <t>description</t>
  </si>
  <si>
    <t>use the method for curve history samples at points</t>
  </si>
  <si>
    <t>BK122273 Corp</t>
  </si>
  <si>
    <t>BK123260 Corp</t>
  </si>
  <si>
    <t>comment</t>
  </si>
  <si>
    <t>think of a nice way to show this for ourselves.</t>
  </si>
  <si>
    <t>go back to curves as opposed to stats. Curves are more descriptive.</t>
  </si>
  <si>
    <t>reit</t>
  </si>
  <si>
    <t>utils</t>
  </si>
  <si>
    <t>low beta</t>
  </si>
  <si>
    <t>tmt/ auto</t>
  </si>
  <si>
    <t>energy</t>
  </si>
  <si>
    <t>to do</t>
  </si>
  <si>
    <t>averages</t>
  </si>
  <si>
    <t>w-B151B691AD7245A385D6917055BF88DC</t>
  </si>
  <si>
    <t>IG Corp Autos</t>
  </si>
  <si>
    <t>w-E611ED8AD9DC40C28C2B7A2106215B8E</t>
  </si>
  <si>
    <t>AT1 Voon 1</t>
  </si>
  <si>
    <t>w-F108C3EBE2474CA8B3A18F62934FB94B</t>
  </si>
  <si>
    <t>IG Corp TMT</t>
  </si>
  <si>
    <t>BPLN</t>
  </si>
  <si>
    <t>14 day change</t>
  </si>
  <si>
    <t>multiple bonds</t>
  </si>
  <si>
    <t>line of best fit</t>
  </si>
  <si>
    <t>break down curve piecewise</t>
  </si>
  <si>
    <t>linear regression</t>
  </si>
  <si>
    <t>bloomberg query language</t>
  </si>
  <si>
    <t>bql</t>
  </si>
  <si>
    <t>future</t>
  </si>
  <si>
    <t>use bbg query for getting Max, Min, StDev etc…</t>
  </si>
  <si>
    <t>graphical representation of lower right chart</t>
  </si>
  <si>
    <t>reminder</t>
  </si>
  <si>
    <t>schedule a BQU session.</t>
  </si>
  <si>
    <t>moody</t>
  </si>
  <si>
    <t>s&amp;p</t>
  </si>
  <si>
    <t>short sp</t>
  </si>
  <si>
    <t>curve per year (14d)</t>
  </si>
  <si>
    <t>curve change (14d)</t>
  </si>
  <si>
    <t>curve (14d)</t>
  </si>
  <si>
    <t>short spread (30d)</t>
  </si>
  <si>
    <t>curve (30d)</t>
  </si>
  <si>
    <t>long spread (30d)</t>
  </si>
  <si>
    <t>curve change (30d)</t>
  </si>
  <si>
    <t>curve per year (30d)</t>
  </si>
  <si>
    <t>average</t>
  </si>
  <si>
    <t>unique bonds</t>
  </si>
  <si>
    <t>occurances</t>
  </si>
  <si>
    <t>crncy</t>
  </si>
  <si>
    <t>number of curves</t>
  </si>
  <si>
    <t>filter for issuers in eur with &gt;= 3 bonds</t>
  </si>
  <si>
    <t>occurance</t>
  </si>
  <si>
    <t>slope</t>
  </si>
  <si>
    <t>st dev</t>
  </si>
  <si>
    <t>bond list</t>
  </si>
  <si>
    <t>short spread (14d)</t>
  </si>
  <si>
    <t>long spread (14d)</t>
  </si>
  <si>
    <t>basis (14d)</t>
  </si>
  <si>
    <t>basis (30d)</t>
  </si>
  <si>
    <t>slope (30d)</t>
  </si>
  <si>
    <t>slope (14d)</t>
  </si>
  <si>
    <t>slope change (14d)</t>
  </si>
  <si>
    <t>slope change (30d)</t>
  </si>
  <si>
    <t>whole curve</t>
  </si>
  <si>
    <t>long end</t>
  </si>
  <si>
    <t>telefo</t>
  </si>
  <si>
    <t>st err</t>
  </si>
  <si>
    <t>w-4A117247396F4841B545D5F8AB67C413</t>
  </si>
  <si>
    <t>EK323431 Corp</t>
  </si>
  <si>
    <t>EK013990 Corp</t>
  </si>
  <si>
    <t>EK640250 Corp</t>
  </si>
  <si>
    <t>IEAC LN 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</si>
</sst>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 mmm\ yy"/>
    <numFmt numFmtId="165" formatCode="0.0"/>
    <numFmt numFmtId="166" formatCode="#,##0_ ;\-#,##0\ "/>
    <numFmt numFmtId="168" formatCode="0.000"/>
  </numFmts>
  <fonts count="8" x14ac:knownFonts="1">
    <font>
      <sz val="11"/>
      <color theme="1"/>
      <name val="Calibri"/>
      <family val="2"/>
      <scheme val="minor"/>
    </font>
    <font>
      <sz val="8"/>
      <color theme="1"/>
      <name val="Courier New"/>
      <family val="3"/>
    </font>
    <font>
      <b/>
      <sz val="8"/>
      <color theme="1"/>
      <name val="Courier New"/>
      <family val="3"/>
    </font>
    <font>
      <sz val="6"/>
      <color theme="1"/>
      <name val="Courier New"/>
      <family val="3"/>
    </font>
    <font>
      <b/>
      <sz val="8"/>
      <color rgb="FFC00000"/>
      <name val="Courier New"/>
      <family val="3"/>
    </font>
    <font>
      <sz val="8"/>
      <color theme="8"/>
      <name val="Courier New"/>
      <family val="3"/>
    </font>
    <font>
      <b/>
      <sz val="6"/>
      <color theme="1"/>
      <name val="Courier New"/>
      <family val="3"/>
    </font>
    <font>
      <b/>
      <sz val="8"/>
      <color rgb="FFFF0000"/>
      <name val="Courier New"/>
      <family val="3"/>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8">
    <xf numFmtId="0" fontId="0" fillId="0" borderId="0" xfId="0"/>
    <xf numFmtId="0" fontId="2" fillId="0" borderId="0" xfId="0" applyFont="1" applyAlignment="1">
      <alignment horizontal="left"/>
    </xf>
    <xf numFmtId="0" fontId="1" fillId="0" borderId="0" xfId="0" applyFont="1" applyAlignment="1">
      <alignment horizontal="left"/>
    </xf>
    <xf numFmtId="0" fontId="1" fillId="0" borderId="0" xfId="0" applyFont="1"/>
    <xf numFmtId="0" fontId="2" fillId="0" borderId="0" xfId="0" applyFont="1"/>
    <xf numFmtId="0" fontId="1" fillId="2" borderId="1" xfId="0" applyFont="1" applyFill="1" applyBorder="1" applyAlignment="1">
      <alignment horizontal="left"/>
    </xf>
    <xf numFmtId="164" fontId="3" fillId="0" borderId="0" xfId="0" applyNumberFormat="1" applyFont="1" applyAlignment="1">
      <alignment horizontal="left"/>
    </xf>
    <xf numFmtId="1" fontId="1" fillId="0" borderId="0" xfId="0" applyNumberFormat="1" applyFont="1" applyAlignment="1">
      <alignment horizontal="left"/>
    </xf>
    <xf numFmtId="0" fontId="4" fillId="0" borderId="0" xfId="0" applyFont="1"/>
    <xf numFmtId="0" fontId="1" fillId="0" borderId="0" xfId="0" applyFont="1" applyAlignment="1">
      <alignment horizontal="right"/>
    </xf>
    <xf numFmtId="0" fontId="1" fillId="0" borderId="0" xfId="0" applyFont="1" applyAlignment="1">
      <alignment horizontal="center"/>
    </xf>
    <xf numFmtId="1" fontId="1" fillId="0" borderId="0" xfId="0" applyNumberFormat="1" applyFont="1" applyAlignment="1">
      <alignment horizontal="center"/>
    </xf>
    <xf numFmtId="0" fontId="2" fillId="0" borderId="0" xfId="0" applyFont="1" applyAlignment="1">
      <alignment horizontal="right"/>
    </xf>
    <xf numFmtId="2" fontId="1" fillId="0" borderId="0" xfId="0" applyNumberFormat="1" applyFont="1"/>
    <xf numFmtId="2" fontId="1" fillId="0" borderId="0" xfId="0" applyNumberFormat="1" applyFont="1" applyAlignment="1">
      <alignment horizontal="center"/>
    </xf>
    <xf numFmtId="14" fontId="3" fillId="0" borderId="0" xfId="0" applyNumberFormat="1" applyFont="1" applyAlignment="1">
      <alignment horizontal="left"/>
    </xf>
    <xf numFmtId="14" fontId="1" fillId="0" borderId="0" xfId="0" applyNumberFormat="1" applyFont="1" applyAlignment="1">
      <alignment horizontal="left"/>
    </xf>
    <xf numFmtId="1" fontId="5" fillId="0" borderId="0" xfId="0" applyNumberFormat="1" applyFont="1" applyAlignment="1">
      <alignment horizontal="center"/>
    </xf>
    <xf numFmtId="0" fontId="1" fillId="2" borderId="1" xfId="0" applyFont="1" applyFill="1" applyBorder="1"/>
    <xf numFmtId="14" fontId="1" fillId="0" borderId="0" xfId="0" applyNumberFormat="1" applyFont="1"/>
    <xf numFmtId="14" fontId="2" fillId="0" borderId="0" xfId="0" applyNumberFormat="1" applyFont="1"/>
    <xf numFmtId="0" fontId="1" fillId="0" borderId="0" xfId="0" applyNumberFormat="1" applyFont="1"/>
    <xf numFmtId="2" fontId="1" fillId="0" borderId="0" xfId="0" applyNumberFormat="1" applyFont="1" applyAlignment="1">
      <alignment horizontal="left"/>
    </xf>
    <xf numFmtId="165" fontId="1" fillId="0" borderId="0" xfId="0" applyNumberFormat="1" applyFont="1" applyAlignment="1">
      <alignment horizontal="left"/>
    </xf>
    <xf numFmtId="0" fontId="3" fillId="0" borderId="0" xfId="0" applyFont="1" applyAlignment="1">
      <alignment horizontal="left"/>
    </xf>
    <xf numFmtId="0" fontId="3" fillId="2" borderId="1" xfId="0" applyFont="1" applyFill="1" applyBorder="1" applyAlignment="1">
      <alignment horizontal="left"/>
    </xf>
    <xf numFmtId="0" fontId="2" fillId="0" borderId="0" xfId="0" applyFont="1" applyAlignment="1">
      <alignment horizontal="left" wrapText="1"/>
    </xf>
    <xf numFmtId="0" fontId="6" fillId="0" borderId="0" xfId="0" applyFont="1" applyAlignment="1">
      <alignment horizontal="left" wrapText="1"/>
    </xf>
    <xf numFmtId="1" fontId="1" fillId="3" borderId="0" xfId="0" applyNumberFormat="1" applyFont="1" applyFill="1" applyAlignment="1">
      <alignment horizontal="left"/>
    </xf>
    <xf numFmtId="166" fontId="2" fillId="0" borderId="0" xfId="0" applyNumberFormat="1" applyFont="1" applyAlignment="1">
      <alignment horizontal="left"/>
    </xf>
    <xf numFmtId="166" fontId="1" fillId="0" borderId="0" xfId="0" applyNumberFormat="1" applyFont="1" applyAlignment="1">
      <alignment horizontal="left"/>
    </xf>
    <xf numFmtId="0" fontId="3" fillId="0" borderId="1" xfId="0" applyFont="1" applyFill="1" applyBorder="1" applyAlignment="1">
      <alignment horizontal="left"/>
    </xf>
    <xf numFmtId="0" fontId="1" fillId="0" borderId="1" xfId="0" applyFont="1" applyFill="1" applyBorder="1" applyAlignment="1">
      <alignment horizontal="left"/>
    </xf>
    <xf numFmtId="0" fontId="3" fillId="0" borderId="0" xfId="0" applyFont="1" applyFill="1" applyAlignment="1">
      <alignment horizontal="left"/>
    </xf>
    <xf numFmtId="0" fontId="1" fillId="0" borderId="0" xfId="0" applyFont="1" applyFill="1" applyAlignment="1">
      <alignment horizontal="left"/>
    </xf>
    <xf numFmtId="14" fontId="2" fillId="0" borderId="0" xfId="0" applyNumberFormat="1" applyFont="1" applyAlignment="1">
      <alignment horizontal="left" wrapText="1"/>
    </xf>
    <xf numFmtId="165" fontId="2" fillId="0" borderId="0" xfId="0" applyNumberFormat="1" applyFont="1" applyAlignment="1">
      <alignment horizontal="left" wrapText="1"/>
    </xf>
    <xf numFmtId="1" fontId="2" fillId="0" borderId="0" xfId="0" applyNumberFormat="1" applyFont="1" applyAlignment="1">
      <alignment horizontal="left" wrapText="1"/>
    </xf>
    <xf numFmtId="1" fontId="1" fillId="0" borderId="1" xfId="0" applyNumberFormat="1" applyFont="1" applyBorder="1" applyAlignment="1">
      <alignment horizontal="left"/>
    </xf>
    <xf numFmtId="1" fontId="1" fillId="2" borderId="1" xfId="0" applyNumberFormat="1" applyFont="1" applyFill="1" applyBorder="1" applyAlignment="1">
      <alignment horizontal="left"/>
    </xf>
    <xf numFmtId="0" fontId="7" fillId="0" borderId="0" xfId="0" applyFont="1"/>
    <xf numFmtId="0" fontId="1" fillId="2" borderId="2" xfId="0" applyFont="1" applyFill="1" applyBorder="1" applyAlignment="1">
      <alignment horizontal="left"/>
    </xf>
    <xf numFmtId="0" fontId="3" fillId="2" borderId="2" xfId="0" applyFont="1" applyFill="1" applyBorder="1" applyAlignment="1">
      <alignment horizontal="left"/>
    </xf>
    <xf numFmtId="1" fontId="1" fillId="2" borderId="0" xfId="0" applyNumberFormat="1" applyFont="1" applyFill="1" applyBorder="1" applyAlignment="1">
      <alignment horizontal="left"/>
    </xf>
    <xf numFmtId="3" fontId="1" fillId="0" borderId="0" xfId="0" applyNumberFormat="1" applyFont="1" applyAlignment="1">
      <alignment horizontal="left"/>
    </xf>
    <xf numFmtId="3" fontId="2" fillId="0" borderId="0" xfId="0" applyNumberFormat="1" applyFont="1" applyAlignment="1">
      <alignment horizontal="left" wrapText="1"/>
    </xf>
    <xf numFmtId="14" fontId="1" fillId="2" borderId="1" xfId="0" applyNumberFormat="1" applyFont="1" applyFill="1" applyBorder="1" applyAlignment="1">
      <alignment horizontal="left"/>
    </xf>
    <xf numFmtId="168" fontId="1" fillId="0" borderId="0" xfId="0" applyNumberFormat="1" applyFont="1" applyAlignment="1">
      <alignment horizontal="left"/>
    </xf>
  </cellXfs>
  <cellStyles count="1">
    <cellStyle name="Normal" xfId="0" builtinId="0"/>
  </cellStyles>
  <dxfs count="41">
    <dxf>
      <font>
        <b val="0"/>
        <i val="0"/>
        <strike val="0"/>
        <condense val="0"/>
        <extend val="0"/>
        <outline val="0"/>
        <shadow val="0"/>
        <u val="none"/>
        <vertAlign val="baseline"/>
        <sz val="8"/>
        <color theme="1"/>
        <name val="Courier New"/>
        <family val="3"/>
        <scheme val="none"/>
      </font>
      <numFmt numFmtId="0" formatCode="General"/>
    </dxf>
    <dxf>
      <font>
        <b val="0"/>
        <i val="0"/>
        <strike val="0"/>
        <condense val="0"/>
        <extend val="0"/>
        <outline val="0"/>
        <shadow val="0"/>
        <u val="none"/>
        <vertAlign val="baseline"/>
        <sz val="8"/>
        <color theme="1"/>
        <name val="Courier New"/>
        <family val="3"/>
        <scheme val="none"/>
      </font>
      <numFmt numFmtId="0" formatCode="General"/>
    </dxf>
    <dxf>
      <font>
        <b val="0"/>
        <i val="0"/>
        <strike val="0"/>
        <condense val="0"/>
        <extend val="0"/>
        <outline val="0"/>
        <shadow val="0"/>
        <u val="none"/>
        <vertAlign val="baseline"/>
        <sz val="8"/>
        <color theme="1"/>
        <name val="Courier New"/>
        <family val="3"/>
        <scheme val="none"/>
      </font>
      <numFmt numFmtId="166" formatCode="#,##0_ ;\-#,##0\ "/>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0" formatCode="General"/>
    </dxf>
    <dxf>
      <font>
        <b val="0"/>
        <i val="0"/>
        <strike val="0"/>
        <condense val="0"/>
        <extend val="0"/>
        <outline val="0"/>
        <shadow val="0"/>
        <u val="none"/>
        <vertAlign val="baseline"/>
        <sz val="8"/>
        <color theme="1"/>
        <name val="Courier New"/>
        <family val="3"/>
        <scheme val="none"/>
      </font>
      <numFmt numFmtId="0" formatCode="General"/>
    </dxf>
    <dxf>
      <font>
        <b val="0"/>
        <i val="0"/>
        <strike val="0"/>
        <condense val="0"/>
        <extend val="0"/>
        <outline val="0"/>
        <shadow val="0"/>
        <u val="none"/>
        <vertAlign val="baseline"/>
        <sz val="8"/>
        <color theme="1"/>
        <name val="Courier New"/>
        <family val="3"/>
        <scheme val="none"/>
      </font>
      <numFmt numFmtId="19" formatCode="dd/mm/yyyy"/>
    </dxf>
    <dxf>
      <font>
        <b val="0"/>
        <i val="0"/>
        <strike val="0"/>
        <condense val="0"/>
        <extend val="0"/>
        <outline val="0"/>
        <shadow val="0"/>
        <u val="none"/>
        <vertAlign val="baseline"/>
        <sz val="8"/>
        <color theme="1"/>
        <name val="Courier New"/>
        <family val="3"/>
        <scheme val="none"/>
      </font>
      <numFmt numFmtId="0" formatCode="General"/>
    </dxf>
    <dxf>
      <font>
        <b val="0"/>
        <i val="0"/>
        <strike val="0"/>
        <condense val="0"/>
        <extend val="0"/>
        <outline val="0"/>
        <shadow val="0"/>
        <u val="none"/>
        <vertAlign val="baseline"/>
        <sz val="8"/>
        <color theme="1"/>
        <name val="Courier New"/>
        <family val="3"/>
        <scheme val="none"/>
      </font>
      <numFmt numFmtId="0" formatCode="General"/>
    </dxf>
    <dxf>
      <font>
        <b val="0"/>
        <i val="0"/>
        <strike val="0"/>
        <condense val="0"/>
        <extend val="0"/>
        <outline val="0"/>
        <shadow val="0"/>
        <u val="none"/>
        <vertAlign val="baseline"/>
        <sz val="8"/>
        <color theme="1"/>
        <name val="Courier New"/>
        <family val="3"/>
        <scheme val="none"/>
      </font>
      <numFmt numFmtId="0" formatCode="General"/>
    </dxf>
    <dxf>
      <font>
        <b val="0"/>
        <i val="0"/>
        <strike val="0"/>
        <condense val="0"/>
        <extend val="0"/>
        <outline val="0"/>
        <shadow val="0"/>
        <u val="none"/>
        <vertAlign val="baseline"/>
        <sz val="8"/>
        <color theme="1"/>
        <name val="Courier New"/>
        <family val="3"/>
        <scheme val="none"/>
      </font>
      <numFmt numFmtId="0" formatCode="General"/>
    </dxf>
    <dxf>
      <font>
        <b val="0"/>
        <i val="0"/>
        <strike val="0"/>
        <condense val="0"/>
        <extend val="0"/>
        <outline val="0"/>
        <shadow val="0"/>
        <u val="none"/>
        <vertAlign val="baseline"/>
        <sz val="8"/>
        <color theme="1"/>
        <name val="Courier New"/>
        <family val="3"/>
        <scheme val="none"/>
      </font>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6"/>
        <color theme="1"/>
        <name val="Courier New"/>
        <family val="3"/>
        <scheme val="none"/>
      </font>
      <fill>
        <patternFill patternType="solid">
          <fgColor indexed="64"/>
          <bgColor theme="7" tint="0.79998168889431442"/>
        </patternFill>
      </fill>
      <alignment horizontal="left" vertical="bottom"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8"/>
        <color theme="1"/>
        <name val="Courier New"/>
        <family val="3"/>
        <scheme val="none"/>
      </font>
      <numFmt numFmtId="165" formatCode="0.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9" formatCode="dd/mm/yyyy"/>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9" formatCode="dd/mm/yyyy"/>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6"/>
        <color theme="1"/>
        <name val="Courier New"/>
        <family val="3"/>
        <scheme val="none"/>
      </font>
      <fill>
        <patternFill patternType="solid">
          <fgColor indexed="64"/>
          <bgColor theme="7" tint="0.79998168889431442"/>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6"/>
        <color theme="1"/>
        <name val="Courier New"/>
        <family val="3"/>
        <scheme val="none"/>
      </font>
      <fill>
        <patternFill patternType="solid">
          <fgColor indexed="64"/>
          <bgColor theme="7" tint="0.79998168889431442"/>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ourier New"/>
        <family val="3"/>
        <scheme val="none"/>
      </font>
      <fill>
        <patternFill patternType="solid">
          <fgColor indexed="64"/>
          <bgColor theme="7" tint="0.79998168889431442"/>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font>
        <b/>
        <i val="0"/>
        <strike val="0"/>
        <condense val="0"/>
        <extend val="0"/>
        <outline val="0"/>
        <shadow val="0"/>
        <u val="none"/>
        <vertAlign val="baseline"/>
        <sz val="8"/>
        <color theme="1"/>
        <name val="Courier New"/>
        <family val="3"/>
        <scheme val="none"/>
      </font>
      <alignment horizontal="left" vertical="bottom" textRotation="0" wrapText="1" indent="0" justifyLastLine="0" shrinkToFit="0" readingOrder="0"/>
    </dxf>
  </dxfs>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bloomberg.rtd">
      <tp t="s">
        <v>BERTEL</v>
        <stp/>
        <stp>##V3_BDPV12</stp>
        <stp>EK848378 Corp</stp>
        <stp>ticker</stp>
        <stp>[curves by issuer 01.xlsx]tkrBbg!R46C8</stp>
        <tr r="H46" s="5"/>
      </tp>
      <tp t="s">
        <v>DBHNGR 0.95 PERP</v>
        <stp/>
        <stp>##V3_BDPV12</stp>
        <stp>ZQ099270 Corp</stp>
        <stp>security_name</stp>
        <stp>[curves by issuer 01.xlsx]curves!R18C7</stp>
        <tr r="G18" s="20"/>
      </tp>
      <tp t="s">
        <v>KPN</v>
        <stp/>
        <stp>##V3_BDPV12</stp>
        <stp>EJ606316 Corp</stp>
        <stp>ticker</stp>
        <stp>[curves by issuer 01.xlsx]tkrBbg!R48C8</stp>
        <tr r="H48" s="5"/>
      </tp>
      <tp t="s">
        <v>OMVAV 5 1/4 PERP</v>
        <stp/>
        <stp>##V3_BDPV12</stp>
        <stp>UV853118 Corp</stp>
        <stp>security name</stp>
        <stp>[curves by issuer 01.xlsx]tkrBbg!R26C7</stp>
        <tr r="G26" s="5"/>
      </tp>
      <tp t="s">
        <v>EUR</v>
        <stp/>
        <stp>##V3_BDPV12</stp>
        <stp>AP809058 Corp</stp>
        <stp>crncy</stp>
        <stp>[curves by issuer 01.xlsx]curves!R25C21</stp>
        <tr r="U25" s="20"/>
      </tp>
      <tp>
        <v>1.625</v>
        <stp/>
        <stp>##V3_BDPV12</stp>
        <stp>ZR441424 Corp</stp>
        <stp>coupon</stp>
        <stp>[curves by issuer 01.xlsx]tkrBbg!R86C9</stp>
        <tr r="I86" s="5"/>
      </tp>
      <tp t="s">
        <v>NGGLN 1 5/8 12/05/79</v>
        <stp/>
        <stp>##V3_BDPV12</stp>
        <stp>ZR363806 Corp</stp>
        <stp>security_name</stp>
        <stp>[curves by issuer 01.xlsx]curves!R31C7</stp>
        <tr r="G31" s="20"/>
      </tp>
      <tp>
        <v>266.62591552734375</v>
        <stp/>
        <stp>##V3_BDPV12</stp>
        <stp>EK803079 Corp</stp>
        <stp>blp_i_sprd_mid</stp>
        <stp>[curves by issuer 01.xlsx]curves eur!R31C12</stp>
        <tr r="L31" s="21"/>
      </tp>
      <tp t="s">
        <v>TELIAS 1 3/8 05/11/81</v>
        <stp/>
        <stp>##V3_BDPV12</stp>
        <stp>ZP870673 Corp</stp>
        <stp>security_name</stp>
        <stp>[curves by issuer 01.xlsx]curves!R45C8</stp>
        <tr r="H45" s="20"/>
      </tp>
      <tp t="s">
        <v>EUR</v>
        <stp/>
        <stp>##V3_BDPV12</stp>
        <stp>AU669900 Corp</stp>
        <stp>crncy</stp>
        <stp>[curves by issuer 01.xlsx]curves!R20C20</stp>
        <tr r="T20" s="20"/>
      </tp>
      <tp t="s">
        <v>AMXLMM 6 3/8 09/06/73</v>
        <stp/>
        <stp>##V3_BDPV12</stp>
        <stp>EJ814830 Corp</stp>
        <stp>security_name</stp>
        <stp>[curves by issuer 01.xlsx]curves!R10C8</stp>
        <tr r="H10" s="20"/>
      </tp>
      <tp t="s">
        <v>AMXLMM 6 3/8 09/06/73</v>
        <stp/>
        <stp>##V3_BDPV12</stp>
        <stp>EJ814840 Corp</stp>
        <stp>security_name</stp>
        <stp>[curves by issuer 01.xlsx]curves!R10C7</stp>
        <tr r="G10" s="20"/>
      </tp>
      <tp t="s">
        <v>VOD 4.2 10/03/78</v>
        <stp/>
        <stp>##V3_BDPV12</stp>
        <stp>AU692498 Corp</stp>
        <stp>security_name</stp>
        <stp>[curves by issuer 01.xlsx]curves!R50C8</stp>
        <tr r="H50" s="20"/>
      </tp>
      <tp t="s">
        <v>EDF 5 3/8 PERP</v>
        <stp/>
        <stp>##V3_BDPV12</stp>
        <stp>EJ516233 Corp</stp>
        <stp>security name</stp>
        <stp>[curves by issuer 01.xlsx]tkrBbg!R89C7</stp>
        <tr r="G89" s="5"/>
      </tp>
      <tp t="s">
        <v>19/03/2024</v>
        <stp/>
        <stp>##V3_BDPV12</stp>
        <stp>XS1713462403 Corp</stp>
        <stp>nxt_call_dt</stp>
        <stp>[curves by issuer 01.xlsx]tkrBbg!R27C10</stp>
        <tr r="J27" s="5"/>
      </tp>
      <tp t="s">
        <v>TOTAL 3 7/8 PERP</v>
        <stp/>
        <stp>##V3_BDPV12</stp>
        <stp>LW068019 Corp</stp>
        <stp>security name</stp>
        <stp>[curves by issuer 01.xlsx]tkrBbg!R34C7</stp>
        <tr r="G34" s="5"/>
      </tp>
      <tp t="s">
        <v>A-</v>
        <stp/>
        <stp>##V3_BDPV12</stp>
        <stp>QZ730458 Corp</stp>
        <stp>rtg_sp</stp>
        <stp>[curves by issuer 01.xlsx]curves eur!R40C17</stp>
        <tr r="Q40" s="21"/>
        <tr r="Q40" s="21"/>
      </tp>
      <tp t="s">
        <v>RWE 3 1/2 04/21/75</v>
        <stp/>
        <stp>##V3_BDPV12</stp>
        <stp>EK858869 Corp</stp>
        <stp>security_name</stp>
        <stp>[curves by issuer 01.xlsx]sectors (table)!R5C5</stp>
        <tr r="E5" s="24"/>
      </tp>
      <tp t="s">
        <v>12/06/2021</v>
        <stp/>
        <stp>##V3_BDPV12</stp>
        <stp>XS1152338072 Corp</stp>
        <stp>nxt_call_dt</stp>
        <stp>[curves by issuer 01.xlsx]tkrBbg!R14C10</stp>
        <tr r="J14" s="5"/>
      </tp>
      <tp t="s">
        <v>NTGYSM 3 3/8 PERP</v>
        <stp/>
        <stp>##V3_BDPV12</stp>
        <stp>EK872764 Corp</stp>
        <stp>security_name</stp>
        <stp>[curves by issuer 01.xlsx]curves!R32C8</stp>
        <tr r="H32" s="20"/>
      </tp>
      <tp t="s">
        <v>ERFFP 3 1/4 PERP</v>
        <stp/>
        <stp>##V3_BDPV12</stp>
        <stp>AP809058 Corp</stp>
        <stp>security name</stp>
        <stp>[curves by issuer 01.xlsx]tkrBbg!R13C7</stp>
        <tr r="G13" s="5"/>
      </tp>
      <tp t="s">
        <v>USD</v>
        <stp/>
        <stp>##V3_BDPV12</stp>
        <stp>AM679347 Corp</stp>
        <stp>crncy</stp>
        <stp>[curves by issuer 01.xlsx]curves!R47C20</stp>
        <tr r="T47" s="20"/>
      </tp>
      <tp t="s">
        <v>TELEFO 3 PERP</v>
        <stp/>
        <stp>##V3_BDPV12</stp>
        <stp>AR738776 Corp</stp>
        <stp>security_name</stp>
        <stp>[curves by issuer 01.xlsx]curves!R44C7</stp>
        <tr r="G44" s="20"/>
      </tp>
      <tp t="s">
        <v>03/07/2028</v>
        <stp/>
        <stp>##V3_BDPV12</stp>
        <stp>XS1888179550 Corp</stp>
        <stp>nxt_call_dt</stp>
        <stp>[curves by issuer 01.xlsx]tkrBbg!R70C10</stp>
        <tr r="J70" s="5"/>
      </tp>
      <tp t="s">
        <v>BBB-</v>
        <stp/>
        <stp>##V3_BDPV12</stp>
        <stp>AZ851450 Corp</stp>
        <stp>rtg_sp</stp>
        <stp>[curves by issuer 01.xlsx]curves eur!R18C17</stp>
        <tr r="Q18" s="21"/>
        <tr r="Q18" s="21"/>
      </tp>
      <tp t="s">
        <v>07/02/2022</v>
        <stp/>
        <stp>##V3_BDPV12</stp>
        <stp>XS1028597315 Corp</stp>
        <stp>nxt_call_dt</stp>
        <stp>[curves by issuer 01.xlsx]tkrBbg!R59C10</stp>
        <tr r="J59" s="5"/>
      </tp>
      <tp t="s">
        <v>ERFFP</v>
        <stp/>
        <stp>##V3_BDPV12</stp>
        <stp>AP809058 Corp</stp>
        <stp>ticker</stp>
        <stp>[curves by issuer 01.xlsx]tkrBbg!R13C8</stp>
        <tr r="H13" s="5"/>
      </tp>
      <tp t="s">
        <v>08/11/2024</v>
        <stp/>
        <stp>##V3_BDPV12</stp>
        <stp>XS2069101868 Corp</stp>
        <stp>nxt_call_dt</stp>
        <stp>[curves by issuer 01.xlsx]tkrBbg!R49C10</stp>
        <tr r="J49" s="5"/>
      </tp>
      <tp t="s">
        <v>#N/A N/A</v>
        <stp/>
        <stp>##V3_BDPV12</stp>
        <stp>EK337178 Corp</stp>
        <stp>rtg_moody</stp>
        <stp>[curves by issuer 01.xlsx]curves!R7C17</stp>
        <tr r="Q7" s="20"/>
      </tp>
      <tp t="s">
        <v>XS1982704824</v>
        <stp/>
        <stp>##V3_BDPV12</stp>
        <stp>ZS108668 Corp</stp>
        <stp>ID_ISIN</stp>
        <stp>[curves by issuer 01.xlsx]tkrBbg!R179C6</stp>
        <tr r="F179" s="5"/>
      </tp>
      <tp t="s">
        <v>EUR</v>
        <stp/>
        <stp>##V3_BDPV12</stp>
        <stp>AP809058 Corp</stp>
        <stp>crncy</stp>
        <stp>[curves by issuer 01.xlsx]tkrBbg!R13C12</stp>
        <tr r="L13" s="5"/>
      </tp>
      <tp t="s">
        <v>XS1797663967</v>
        <stp/>
        <stp>##V3_BDPV12</stp>
        <stp>AR887333 Corp</stp>
        <stp>ID_ISIN</stp>
        <stp>[curves by issuer 01.xlsx]tkrBbg!R185C6</stp>
        <tr r="F185" s="5"/>
      </tp>
      <tp t="s">
        <v>DE000A161W62</v>
        <stp/>
        <stp>##V3_BDPV12</stp>
        <stp>UV391246 Corp</stp>
        <stp>ID_ISIN</stp>
        <stp>[curves by issuer 01.xlsx]tkrBbg!R159C6</stp>
        <tr r="F159" s="5"/>
      </tp>
      <tp t="s">
        <v>XS0222524372</v>
        <stp/>
        <stp>##V3_BDPV12</stp>
        <stp>ED984069 Corp</stp>
        <stp>ID_ISIN</stp>
        <stp>[curves by issuer 01.xlsx]tkrBbg!R181C6</stp>
        <tr r="F181" s="5"/>
      </tp>
      <tp t="s">
        <v>XS1224710399</v>
        <stp/>
        <stp>##V3_BDPV12</stp>
        <stp>EK872764 Corp</stp>
        <stp>ID_ISIN</stp>
        <stp>[curves by issuer 01.xlsx]tkrBbg!R120C6</stp>
        <tr r="F120" s="5"/>
      </tp>
      <tp t="s">
        <v>CALLABLE</v>
        <stp/>
        <stp>##V3_BDPV12</stp>
        <stp>DE000A14J611 Corp</stp>
        <stp>mty_typ</stp>
        <stp>[curves by issuer 01.xlsx]tkrBbg!R6C11</stp>
        <tr r="K6" s="5"/>
      </tp>
      <tp t="s">
        <v>EUR</v>
        <stp/>
        <stp>##V3_BDPV12</stp>
        <stp>AU669900 Corp</stp>
        <stp>crncy</stp>
        <stp>[curves by issuer 01.xlsx]tkrBbg!R88C12</stp>
        <tr r="L88" s="5"/>
      </tp>
      <tp t="s">
        <v>FR0012650281</v>
        <stp/>
        <stp>##V3_BDPV12</stp>
        <stp>EK808355 Corp</stp>
        <stp>ID_ISIN</stp>
        <stp>[curves by issuer 01.xlsx]tkrBbg!R153C6</stp>
        <tr r="F153" s="5"/>
      </tp>
      <tp>
        <v>750000000</v>
        <stp/>
        <stp>##V3_BDPV12</stp>
        <stp>PTEDPLOM0017 Corp</stp>
        <stp>amt_outstanding</stp>
        <stp>[curves by issuer 01.xlsx]tkrBbg!R136C13</stp>
        <tr r="M136" s="5"/>
      </tp>
      <tp t="s">
        <v>XS2010032618</v>
        <stp/>
        <stp>##V3_BDPV12</stp>
        <stp>ZP659512 Corp</stp>
        <stp>ID_ISIN</stp>
        <stp>[curves by issuer 01.xlsx]tkrBbg!R169C6</stp>
        <tr r="F169" s="5"/>
      </tp>
      <tp>
        <v>500000000</v>
        <stp/>
        <stp>##V3_BDPV12</stp>
        <stp>FR0013399177 Corp</stp>
        <stp>amt_outstanding</stp>
        <stp>[curves by issuer 01.xlsx]tkrBbg!R150C13</stp>
        <tr r="M150" s="5"/>
      </tp>
      <tp>
        <v>2750000000</v>
        <stp/>
        <stp>##V3_BDPV12</stp>
        <stp>XS1642682410 Corp</stp>
        <stp>amt_outstanding</stp>
        <stp>[curves by issuer 01.xlsx]tkrBbg!R186C13</stp>
        <tr r="M186" s="5"/>
      </tp>
      <tp>
        <v>800000000</v>
        <stp/>
        <stp>##V3_BDPV12</stp>
        <stp>XS1582433428 Corp</stp>
        <stp>amt_outstanding</stp>
        <stp>[curves by issuer 01.xlsx]tkrBbg!R183C13</stp>
        <tr r="M183" s="5"/>
      </tp>
      <tp>
        <v>2.875</v>
        <stp/>
        <stp>##V3_BDPV12</stp>
        <stp>ZP991036 Corp</stp>
        <stp>coupon</stp>
        <stp>[curves by issuer 01.xlsx]tkrBbg!R77C9</stp>
        <tr r="I77" s="5"/>
      </tp>
      <tp t="s">
        <v>EDF</v>
        <stp/>
        <stp>##V3_BDPV12</stp>
        <stp>EJ516233 Corp</stp>
        <stp>ticker</stp>
        <stp>[curves by issuer 01.xlsx]tkrBbg!R89C8</stp>
        <tr r="H89" s="5"/>
      </tp>
      <tp t="s">
        <v>EVKGR</v>
        <stp/>
        <stp>##V3_BDPV12</stp>
        <stp>AO148682 Corp</stp>
        <stp>ticker</stp>
        <stp>[curves by issuer 01.xlsx]tkrBbg!R23C8</stp>
        <tr r="H23" s="5"/>
      </tp>
      <tp t="s">
        <v>EUR</v>
        <stp/>
        <stp>##V3_BDPV12</stp>
        <stp>AR738776 Corp</stp>
        <stp>crncy</stp>
        <stp>[curves by issuer 01.xlsx]curves!R44C20</stp>
        <tr r="T44" s="20"/>
      </tp>
      <tp t="s">
        <v>ORAFP</v>
        <stp/>
        <stp>##V3_BDPV12</stp>
        <stp>EK508523 Corp</stp>
        <stp>ticker</stp>
        <stp>[curves by issuer 01.xlsx]tkrBbg!R57C8</stp>
        <tr r="H57" s="5"/>
      </tp>
      <tp>
        <v>196.57235717773438</v>
        <stp/>
        <stp>##V3_BDPV12</stp>
        <stp>EK634166 Corp</stp>
        <stp>blp_i_sprd_mid</stp>
        <stp>[curves by issuer 01.xlsx]curves eur!R25C12</stp>
        <tr r="L25" s="21"/>
      </tp>
      <tp>
        <v>2.875</v>
        <stp/>
        <stp>##V3_BDPV12</stp>
        <stp>ZR457518 Corp</stp>
        <stp>coupon</stp>
        <stp>[curves by issuer 01.xlsx]tkrBbg!R11C9</stp>
        <tr r="I11" s="5"/>
      </tp>
      <tp>
        <v>246.10333251953125</v>
        <stp/>
        <stp>##V3_BDPV12</stp>
        <stp>AM938782 Corp</stp>
        <stp>blp_i_sprd_mid</stp>
        <stp>[curves by issuer 01.xlsx]curves eur!R39C12</stp>
        <tr r="L39" s="21"/>
      </tp>
      <tp t="s">
        <v>NGGLN 2 1/8 09/05/82</v>
        <stp/>
        <stp>##V3_BDPV12</stp>
        <stp>ZR363807 Corp</stp>
        <stp>security_name</stp>
        <stp>[curves by issuer 01.xlsx]curves!R31C8</stp>
        <tr r="H31" s="20"/>
      </tp>
      <tp t="s">
        <v>DBHNGR 1.6 PERP</v>
        <stp/>
        <stp>##V3_BDPV12</stp>
        <stp>ZQ100348 Corp</stp>
        <stp>security_name</stp>
        <stp>[curves by issuer 01.xlsx]curves!R18C8</stp>
        <tr r="H18" s="20"/>
      </tp>
      <tp t="s">
        <v>SEVFP 1 5/8 PERP</v>
        <stp/>
        <stp>##V3_BDPV12</stp>
        <stp>ZR441424 Corp</stp>
        <stp>security_name</stp>
        <stp>[curves by issuer 01.xlsx]curves!R40C8</stp>
        <tr r="H40" s="20"/>
      </tp>
      <tp t="s">
        <v>ENGIFP 1 5/8 PERP</v>
        <stp/>
        <stp>##V3_BDPV12</stp>
        <stp>AZ371883 Corp</stp>
        <stp>security_name</stp>
        <stp>[curves by issuer 01.xlsx]curves!R24C8</stp>
        <tr r="H24" s="20"/>
      </tp>
      <tp t="s">
        <v>AKEFP 4 3/4 PERP</v>
        <stp/>
        <stp>##V3_BDPV12</stp>
        <stp>EK545606 Corp</stp>
        <stp>security name</stp>
        <stp>[curves by issuer 01.xlsx]tkrBbg!R18C7</stp>
        <tr r="G18" s="5"/>
      </tp>
      <tp t="s">
        <v>TRAFIG 7 1/2 PERP</v>
        <stp/>
        <stp>##V3_BDPV12</stp>
        <stp>AZ920495 Corp</stp>
        <stp>security_name</stp>
        <stp>[curves by issuer 01.xlsx]curves!R47C8</stp>
        <tr r="H47" s="20"/>
      </tp>
      <tp t="s">
        <v>EDF 5 PERP</v>
        <stp/>
        <stp>##V3_BDPV12</stp>
        <stp>EK024568 Corp</stp>
        <stp>security name</stp>
        <stp>[curves by issuer 01.xlsx]tkrBbg!R90C7</stp>
        <tr r="G90" s="5"/>
      </tp>
      <tp t="s">
        <v>19/01/2024</v>
        <stp/>
        <stp>##V3_BDPV12</stp>
        <stp>FR0013252061 Corp</stp>
        <stp>nxt_call_dt</stp>
        <stp>[curves by issuer 01.xlsx]tkrBbg!R85C10</stp>
        <tr r="J85" s="5"/>
      </tp>
      <tp t="s">
        <v>22/10/2022</v>
        <stp/>
        <stp>##V3_BDPV12</stp>
        <stp>XS1309437215 Corp</stp>
        <stp>nxt_call_dt</stp>
        <stp>[curves by issuer 01.xlsx]tkrBbg!R43C10</stp>
        <tr r="J43" s="5"/>
      </tp>
      <tp t="s">
        <v>22/10/2024</v>
        <stp/>
        <stp>##V3_BDPV12</stp>
        <stp>XS1309436910 Corp</stp>
        <stp>nxt_call_dt</stp>
        <stp>[curves by issuer 01.xlsx]tkrBbg!R40C10</stp>
        <tr r="J40" s="5"/>
      </tp>
      <tp t="s">
        <v>03/07/2024</v>
        <stp/>
        <stp>##V3_BDPV12</stp>
        <stp>XS1888180640 Corp</stp>
        <stp>nxt_call_dt</stp>
        <stp>[curves by issuer 01.xlsx]tkrBbg!R72C10</stp>
        <tr r="J72" s="5"/>
      </tp>
      <tp t="s">
        <v>IBESM 3 1/4 PERP</v>
        <stp/>
        <stp>##V3_BDPV12</stp>
        <stp>AX076550 Corp</stp>
        <stp>security_name</stp>
        <stp>[curves by issuer 01.xlsx]curves!R27C8</stp>
        <tr r="H27" s="20"/>
      </tp>
      <tp t="s">
        <v>IBESM 1 7/8 PERP</v>
        <stp/>
        <stp>##V3_BDPV12</stp>
        <stp>AQ026565 Corp</stp>
        <stp>security_name</stp>
        <stp>[curves by issuer 01.xlsx]curves!R27C7</stp>
        <tr r="G27" s="20"/>
      </tp>
      <tp t="s">
        <v>22/01/2026</v>
        <stp/>
        <stp>##V3_BDPV12</stp>
        <stp>FR0011697028 Corp</stp>
        <stp>nxt_call_dt</stp>
        <stp>[curves by issuer 01.xlsx]tkrBbg!R90C10</stp>
        <tr r="J90" s="5"/>
      </tp>
      <tp t="s">
        <v>REPSM 4.247 PERP</v>
        <stp/>
        <stp>##V3_BDPV12</stp>
        <stp>BJ815149 Corp</stp>
        <stp>security name</stp>
        <stp>[curves by issuer 01.xlsx]tkrBbg!R32C7</stp>
        <tr r="G32" s="5"/>
      </tp>
      <tp t="s">
        <v>12/12/2024</v>
        <stp/>
        <stp>##V3_BDPV12</stp>
        <stp>XS1152343668 Corp</stp>
        <stp>nxt_call_dt</stp>
        <stp>[curves by issuer 01.xlsx]tkrBbg!R15C10</stp>
        <tr r="J15" s="5"/>
      </tp>
      <tp t="s">
        <v>EUR</v>
        <stp/>
        <stp>##V3_BDPV12</stp>
        <stp>AM938782 Corp</stp>
        <stp>crncy</stp>
        <stp>[curves by issuer 01.xlsx]curves!R45C20</stp>
        <tr r="T45" s="20"/>
      </tp>
      <tp t="s">
        <v>BERTEL 3 04/23/75</v>
        <stp/>
        <stp>##V3_BDPV12</stp>
        <stp>EK848378 Corp</stp>
        <stp>security name</stp>
        <stp>[curves by issuer 01.xlsx]tkrBbg!R46C7</stp>
        <tr r="G46" s="5"/>
      </tp>
      <tp t="s">
        <v>18/05/2022</v>
        <stp/>
        <stp>##V3_BDPV12</stp>
        <stp>XS1413581205 Corp</stp>
        <stp>nxt_call_dt</stp>
        <stp>[curves by issuer 01.xlsx]tkrBbg!R34C10</stp>
        <tr r="J34" s="5"/>
      </tp>
      <tp t="s">
        <v>TELEFO</v>
        <stp/>
        <stp>##V3_BDPV12</stp>
        <stp>AR738776 Corp</stp>
        <stp>ticker</stp>
        <stp>[curves by issuer 01.xlsx]tkrBbg!R63C8</stp>
        <tr r="H63" s="5"/>
      </tp>
      <tp t="s">
        <v>EUR</v>
        <stp/>
        <stp>##V3_BDPV12</stp>
        <stp>AO148682 Corp</stp>
        <stp>crncy</stp>
        <stp>[curves by issuer 01.xlsx]tkrBbg!R23C12</stp>
        <tr r="L23" s="5"/>
      </tp>
      <tp t="s">
        <v>EUR</v>
        <stp/>
        <stp>##V3_BDPV12</stp>
        <stp>AM938782 Corp</stp>
        <stp>crncy</stp>
        <stp>[curves by issuer 01.xlsx]tkrBbg!R50C12</stp>
        <tr r="L50" s="5"/>
      </tp>
      <tp t="s">
        <v>EUR</v>
        <stp/>
        <stp>##V3_BDPV12</stp>
        <stp>EK337178 Corp</stp>
        <stp>crncy</stp>
        <stp>[curves by issuer 01.xlsx]sectors (table)!R4C17</stp>
        <tr r="Q4" s="24"/>
      </tp>
      <tp t="s">
        <v>XS1591694481</v>
        <stp/>
        <stp>##V3_BDPV12</stp>
        <stp>AM888722 Corp</stp>
        <stp>ID_ISIN</stp>
        <stp>[curves by issuer 01.xlsx]tkrBbg!R105C6</stp>
        <tr r="F105" s="5"/>
      </tp>
      <tp t="s">
        <v>EUR</v>
        <stp/>
        <stp>##V3_BDPV12</stp>
        <stp>AR738797 Corp</stp>
        <stp>crncy</stp>
        <stp>[curves by issuer 01.xlsx]tkrBbg!R66C12</stp>
        <tr r="L66" s="5"/>
      </tp>
      <tp t="s">
        <v>EUR</v>
        <stp/>
        <stp>##V3_BDPV12</stp>
        <stp>AR738776 Corp</stp>
        <stp>crncy</stp>
        <stp>[curves by issuer 01.xlsx]tkrBbg!R63C12</stp>
        <tr r="L63" s="5"/>
      </tp>
      <tp t="s">
        <v>XS2110077299</v>
        <stp/>
        <stp>##V3_BDPV12</stp>
        <stp>ZP989429 Corp</stp>
        <stp>ID_ISIN</stp>
        <stp>[curves by issuer 01.xlsx]tkrBbg!R164C6</stp>
        <tr r="F164" s="5"/>
      </tp>
      <tp t="s">
        <v>EUR</v>
        <stp/>
        <stp>##V3_BDPV12</stp>
        <stp>AZ208021 Corp</stp>
        <stp>crncy</stp>
        <stp>[curves by issuer 01.xlsx]tkrBbg!R16C12</stp>
        <tr r="L16" s="5"/>
      </tp>
      <tp t="s">
        <v>XS1219498141</v>
        <stp/>
        <stp>##V3_BDPV12</stp>
        <stp>EK858851 Corp</stp>
        <stp>ID_ISIN</stp>
        <stp>[curves by issuer 01.xlsx]tkrBbg!R102C6</stp>
        <tr r="F102" s="5"/>
      </tp>
      <tp t="s">
        <v>EUR</v>
        <stp/>
        <stp>##V3_BDPV12</stp>
        <stp>AZ018655 Corp</stp>
        <stp>crncy</stp>
        <stp>[curves by issuer 01.xlsx]tkrBbg!R19C12</stp>
        <tr r="L19" s="5"/>
      </tp>
      <tp>
        <v>700000000</v>
        <stp/>
        <stp>##V3_BDPV12</stp>
        <stp>BE0002597756 Corp</stp>
        <stp>amt_outstanding</stp>
        <stp>[curves by issuer 01.xlsx]tkrBbg!R137C13</stp>
        <tr r="M137" s="5"/>
      </tp>
      <tp>
        <v>500000000</v>
        <stp/>
        <stp>##V3_BDPV12</stp>
        <stp>XS2110077299 Corp</stp>
        <stp>amt_outstanding</stp>
        <stp>[curves by issuer 01.xlsx]tkrBbg!R164C13</stp>
        <tr r="M164" s="5"/>
      </tp>
      <tp>
        <v>500000000</v>
        <stp/>
        <stp>##V3_BDPV12</stp>
        <stp>XS2035564629 Corp</stp>
        <stp>amt_outstanding</stp>
        <stp>[curves by issuer 01.xlsx]tkrBbg!R100C13</stp>
        <tr r="M100" s="5"/>
      </tp>
      <tp>
        <v>400000000</v>
        <stp/>
        <stp>##V3_BDPV12</stp>
        <stp>XS1752984440 Corp</stp>
        <stp>amt_outstanding</stp>
        <stp>[curves by issuer 01.xlsx]tkrBbg!R171C13</stp>
        <tr r="M171" s="5"/>
      </tp>
      <tp>
        <v>355.48992919921875</v>
        <stp/>
        <stp>##V3_BDPV12</stp>
        <stp>BK122273 Corp</stp>
        <stp>blp_i_sprd_mid</stp>
        <stp>[curves by issuer 01.xlsx]curves eur!R12C12</stp>
        <tr r="L12" s="21"/>
      </tp>
      <tp t="s">
        <v>TELIAS</v>
        <stp/>
        <stp>##V3_BDPV12</stp>
        <stp>AM938782 Corp</stp>
        <stp>ticker</stp>
        <stp>[curves by issuer 01.xlsx]tkrBbg!R50C8</stp>
        <tr r="H50" s="5"/>
      </tp>
      <tp>
        <v>382.8824462890625</v>
        <stp/>
        <stp>##V3_BDPV12</stp>
        <stp>BK123260 Corp</stp>
        <stp>blp_i_sprd_mid</stp>
        <stp>[curves by issuer 01.xlsx]curves eur!R12C13</stp>
        <tr r="M12" s="21"/>
      </tp>
      <tp t="s">
        <v>BHP 5 5/8 10/22/79</v>
        <stp/>
        <stp>##V3_BDPV12</stp>
        <stp>QJ190880 Corp</stp>
        <stp>security name</stp>
        <stp>[curves by issuer 01.xlsx]tkrBbg!R40C7</stp>
        <tr r="G40" s="5"/>
      </tp>
      <tp>
        <v>2.375</v>
        <stp/>
        <stp>##V3_BDPV12</stp>
        <stp>ZS023353 Corp</stp>
        <stp>coupon</stp>
        <stp>[curves by issuer 01.xlsx]tkrBbg!R56C9</stp>
        <tr r="I56" s="5"/>
      </tp>
      <tp>
        <v>180.26583862304688</v>
        <stp/>
        <stp>##V3_BDPV12</stp>
        <stp>EJ723329 Corp</stp>
        <stp>blp_i_sprd_mid</stp>
        <stp>[curves by issuer 01.xlsx]curves eur!R30C12</stp>
        <tr r="L30" s="21"/>
      </tp>
      <tp>
        <v>1.6</v>
        <stp/>
        <stp>##V3_BDPV12</stp>
        <stp>ZQ100348 Corp</stp>
        <stp>coupon</stp>
        <stp>[curves by issuer 01.xlsx]tkrBbg!R25C9</stp>
        <tr r="I25" s="5"/>
      </tp>
      <tp t="s">
        <v>ORAFP</v>
        <stp/>
        <stp>##V3_BDPV12</stp>
        <stp>EK508481 Corp</stp>
        <stp>ticker</stp>
        <stp>[curves by issuer 01.xlsx]tkrBbg!R54C8</stp>
        <tr r="H54" s="5"/>
      </tp>
      <tp t="s">
        <v>ENBW 3 3/8 04/05/77</v>
        <stp/>
        <stp>##V3_BDPV12</stp>
        <stp>QZ716550 Corp</stp>
        <stp>security_name</stp>
        <stp>[curves by issuer 01.xlsx]curves!R22C7</stp>
        <tr r="G22" s="20"/>
      </tp>
      <tp t="s">
        <v>ENBW 3 3/8 04/05/77</v>
        <stp/>
        <stp>##V3_BDPV12</stp>
        <stp>QZ716550 Corp</stp>
        <stp>security name</stp>
        <stp>[curves by issuer 01.xlsx]tkrBbg!R98C7</stp>
        <tr r="G98" s="5"/>
      </tp>
      <tp>
        <v>308.90853881835938</v>
        <stp/>
        <stp>##V3_BDPV12</stp>
        <stp>QJ993374 Corp</stp>
        <stp>blp_i_sprd_mid</stp>
        <stp>[curves by issuer 01.xlsx]curves eur!R28C13</stp>
        <tr r="M28" s="21"/>
      </tp>
      <tp t="s">
        <v>ENGIFP</v>
        <stp/>
        <stp>##V3_BDPV12</stp>
        <stp>EJ744879 Corp</stp>
        <stp>ticker</stp>
        <stp>[curves by issuer 01.xlsx]tkrBbg!R78C8</stp>
        <tr r="H78" s="5"/>
      </tp>
      <tp>
        <v>320.9066162109375</v>
        <stp/>
        <stp>##V3_BDPV12</stp>
        <stp>EK588292 Corp</stp>
        <stp>blp_i_sprd_mid</stp>
        <stp>[curves by issuer 01.xlsx]curves eur!R27C12</stp>
        <tr r="L27" s="21"/>
      </tp>
      <tp t="s">
        <v>IFXGR 3 5/8 PERP</v>
        <stp/>
        <stp>##V3_BDPV12</stp>
        <stp>ZR796862 Corp</stp>
        <stp>security_name</stp>
        <stp>[curves by issuer 01.xlsx]curves!R28C8</stp>
        <tr r="H28" s="20"/>
      </tp>
      <tp t="s">
        <v>IFXGR 2 7/8 PERP</v>
        <stp/>
        <stp>##V3_BDPV12</stp>
        <stp>ZR796682 Corp</stp>
        <stp>security_name</stp>
        <stp>[curves by issuer 01.xlsx]curves!R28C7</stp>
        <tr r="G28" s="20"/>
      </tp>
      <tp>
        <v>3.375</v>
        <stp/>
        <stp>##V3_BDPV12</stp>
        <stp>QZ716550 Corp</stp>
        <stp>coupon</stp>
        <stp>[curves by issuer 01.xlsx]tkrBbg!R98C9</stp>
        <tr r="I98" s="5"/>
      </tp>
      <tp t="s">
        <v>CNALN 5 1/4 04/10/75</v>
        <stp/>
        <stp>##V3_BDPV12</stp>
        <stp>EK824997 Corp</stp>
        <stp>security_name</stp>
        <stp>[curves by issuer 01.xlsx]curves!R16C8</stp>
        <tr r="H16" s="20"/>
      </tp>
      <tp t="s">
        <v>ENBW</v>
        <stp/>
        <stp>##V3_BDPV12</stp>
        <stp>AZ851393 Corp</stp>
        <stp>ticker</stp>
        <stp>[curves by issuer 01.xlsx]tkrBbg!R99C8</stp>
        <tr r="H99" s="5"/>
      </tp>
      <tp t="s">
        <v>ARNDTN 5 1/4 PERP</v>
        <stp/>
        <stp>##V3_BDPV12</stp>
        <stp>AN964724 Corp</stp>
        <stp>security_name</stp>
        <stp>[curves by issuer 01.xlsx]curves!R11C7</stp>
        <tr r="G11" s="20"/>
      </tp>
      <tp t="s">
        <v>01/01/2025</v>
        <stp/>
        <stp>##V3_BDPV12</stp>
        <stp>XS2056730323 Corp</stp>
        <stp>nxt_call_dt</stp>
        <stp>[curves by issuer 01.xlsx]tkrBbg!R75C10</stp>
        <tr r="J75" s="5"/>
      </tp>
      <tp t="s">
        <v>01/06/2026</v>
        <stp/>
        <stp>##V3_BDPV12</stp>
        <stp>FR0013445335 Corp</stp>
        <stp>nxt_call_dt</stp>
        <stp>[curves by issuer 01.xlsx]tkrBbg!R86C10</stp>
        <tr r="J86" s="5"/>
      </tp>
      <tp t="s">
        <v>25/03/2021</v>
        <stp/>
        <stp>##V3_BDPV12</stp>
        <stp>XS1207054666 Corp</stp>
        <stp>nxt_call_dt</stp>
        <stp>[curves by issuer 01.xlsx]tkrBbg!R29C10</stp>
        <tr r="J29" s="5"/>
      </tp>
      <tp t="s">
        <v>ENGIFP</v>
        <stp/>
        <stp>##V3_BDPV12</stp>
        <stp>AQ711148 Corp</stp>
        <stp>ticker</stp>
        <stp>[curves by issuer 01.xlsx]tkrBbg!R79C8</stp>
        <tr r="H79" s="5"/>
      </tp>
      <tp t="s">
        <v>06/09/2023</v>
        <stp/>
        <stp>##V3_BDPV12</stp>
        <stp>XS0969341147 Corp</stp>
        <stp>nxt_call_dt</stp>
        <stp>[curves by issuer 01.xlsx]tkrBbg!R44C10</stp>
        <tr r="J44" s="5"/>
      </tp>
      <tp t="s">
        <v>06/06/2023</v>
        <stp/>
        <stp>##V3_BDPV12</stp>
        <stp>XS1405763019 Corp</stp>
        <stp>nxt_call_dt</stp>
        <stp>[curves by issuer 01.xlsx]tkrBbg!R21C10</stp>
        <tr r="J21" s="5"/>
      </tp>
      <tp t="s">
        <v>01/10/2021</v>
        <stp/>
        <stp>##V3_BDPV12</stp>
        <stp>XS1115490523 Corp</stp>
        <stp>nxt_call_dt</stp>
        <stp>[curves by issuer 01.xlsx]tkrBbg!R54C10</stp>
        <tr r="J54" s="5"/>
      </tp>
      <tp t="s">
        <v>03/10/2023</v>
        <stp/>
        <stp>##V3_BDPV12</stp>
        <stp>XS1888179477 Corp</stp>
        <stp>nxt_call_dt</stp>
        <stp>[curves by issuer 01.xlsx]tkrBbg!R69C10</stp>
        <tr r="J69" s="5"/>
      </tp>
      <tp t="s">
        <v>22/01/2022</v>
        <stp/>
        <stp>##V3_BDPV12</stp>
        <stp>FR0011697010 Corp</stp>
        <stp>nxt_call_dt</stp>
        <stp>[curves by issuer 01.xlsx]tkrBbg!R87C10</stp>
        <tr r="J87" s="5"/>
      </tp>
      <tp t="s">
        <v>Ba1</v>
        <stp/>
        <stp>##V3_BDPV12</stp>
        <stp>QJ937853 Corp</stp>
        <stp>rtg_moody</stp>
        <stp>[curves by issuer 01.xlsx]sectors (table)!R26C15</stp>
        <tr r="O26" s="24"/>
      </tp>
      <tp t="s">
        <v>XS2010036874</v>
        <stp/>
        <stp>##V3_BDPV12</stp>
        <stp>ZQ804479 Corp</stp>
        <stp>ID_ISIN</stp>
        <stp>[curves by issuer 01.xlsx]tkrBbg!R133C6</stp>
        <tr r="F133" s="5"/>
      </tp>
      <tp t="s">
        <v>Baa3</v>
        <stp/>
        <stp>##V3_BDPV12</stp>
        <stp>EK821917 Corp</stp>
        <stp>rtg_moody</stp>
        <stp>[curves by issuer 01.xlsx]sectors (table)!R19C15</stp>
        <tr r="O19" s="24"/>
      </tp>
      <tp t="s">
        <v>XS1629774230</v>
        <stp/>
        <stp>##V3_BDPV12</stp>
        <stp>AN880326 Corp</stp>
        <stp>ID_ISIN</stp>
        <stp>[curves by issuer 01.xlsx]tkrBbg!R146C6</stp>
        <tr r="F146" s="5"/>
      </tp>
      <tp t="s">
        <v>XS1677911825</v>
        <stp/>
        <stp>##V3_BDPV12</stp>
        <stp>AO971106 Corp</stp>
        <stp>ID_ISIN</stp>
        <stp>[curves by issuer 01.xlsx]tkrBbg!R165C6</stp>
        <tr r="F165" s="5"/>
      </tp>
      <tp t="s">
        <v>XS1811181566</v>
        <stp/>
        <stp>##V3_BDPV12</stp>
        <stp>AS256491 Corp</stp>
        <stp>ID_ISIN</stp>
        <stp>[curves by issuer 01.xlsx]tkrBbg!R177C6</stp>
        <tr r="F177" s="5"/>
      </tp>
      <tp t="s">
        <v>XS1819537132</v>
        <stp/>
        <stp>##V3_BDPV12</stp>
        <stp>AS322477 Corp</stp>
        <stp>ID_ISIN</stp>
        <stp>[curves by issuer 01.xlsx]tkrBbg!R178C6</stp>
        <tr r="F178" s="5"/>
      </tp>
      <tp t="s">
        <v>Basic Materials</v>
        <stp/>
        <stp>##V3_BDPV12</stp>
        <stp>USQ12441AA19 Corp</stp>
        <stp>industry_sector</stp>
        <stp>[curves by issuer 01.xlsx]tkrBbg!R42C15</stp>
        <tr r="O42" s="5"/>
      </tp>
      <tp t="s">
        <v>MRKGR</v>
        <stp/>
        <stp>##V3_BDPV12</stp>
        <stp>EK648265 Corp</stp>
        <stp>ticker</stp>
        <stp>[curves by issuer 01.xlsx]tkrBbg!R15C8</stp>
        <tr r="H15" s="5"/>
      </tp>
      <tp t="s">
        <v>SOLBBB 5.118 PERP</v>
        <stp/>
        <stp>##V3_BDPV12</stp>
        <stp>QJ937853 Corp</stp>
        <stp>security_name</stp>
        <stp>[curves by issuer 01.xlsx]curves!R42C7</stp>
        <tr r="G42" s="20"/>
      </tp>
      <tp t="s">
        <v>AKEFP</v>
        <stp/>
        <stp>##V3_BDPV12</stp>
        <stp>EK545606 Corp</stp>
        <stp>ticker</stp>
        <stp>[curves by issuer 01.xlsx]tkrBbg!R18C8</stp>
        <tr r="H18" s="5"/>
      </tp>
      <tp>
        <v>382.703857421875</v>
        <stp/>
        <stp>##V3_BDPV12</stp>
        <stp>EK848378 Corp</stp>
        <stp>blp_i_sprd_mid</stp>
        <stp>[curves by issuer 01.xlsx]curves eur!R11C12</stp>
        <tr r="L11" s="21"/>
      </tp>
      <tp t="s">
        <v>ORAFP 1 3/4 PERP</v>
        <stp/>
        <stp>##V3_BDPV12</stp>
        <stp>ZR570567 Corp</stp>
        <stp>security name</stp>
        <stp>[curves by issuer 01.xlsx]tkrBbg!R58C7</stp>
        <tr r="G58" s="5"/>
      </tp>
      <tp t="s">
        <v>T 2 7/8 PERP</v>
        <stp/>
        <stp>##V3_BDPV12</stp>
        <stp>ZP991036 Corp</stp>
        <stp>security name</stp>
        <stp>[curves by issuer 01.xlsx]tkrBbg!R77C7</stp>
        <tr r="G77" s="5"/>
      </tp>
      <tp t="s">
        <v>TELEFO 2 7/8 PERP</v>
        <stp/>
        <stp>##V3_BDPV12</stp>
        <stp>ZR655675 Corp</stp>
        <stp>security name</stp>
        <stp>[curves by issuer 01.xlsx]tkrBbg!R68C7</stp>
        <tr r="G68" s="5"/>
      </tp>
      <tp t="s">
        <v>BNFP 1 3/4 PERP</v>
        <stp/>
        <stp>##V3_BDPV12</stp>
        <stp>AP691131 Corp</stp>
        <stp>security name</stp>
        <stp>[curves by issuer 01.xlsx]tkrBbg!R10C7</stp>
        <tr r="G10" s="5"/>
      </tp>
      <tp t="s">
        <v>05/05/2023</v>
        <stp/>
        <stp>##V3_BDPV12</stp>
        <stp>XS1501167164 Corp</stp>
        <stp>nxt_call_dt</stp>
        <stp>[curves by issuer 01.xlsx]tkrBbg!R35C10</stp>
        <tr r="J35" s="5"/>
      </tp>
      <tp t="s">
        <v>BBB-</v>
        <stp/>
        <stp>##V3_BDPV12</stp>
        <stp>AX076550 Corp</stp>
        <stp>rtg_sp</stp>
        <stp>[curves by issuer 01.xlsx]curves eur!R23C17</stp>
        <tr r="Q23" s="21"/>
        <tr r="Q23" s="21"/>
      </tp>
      <tp t="s">
        <v>03/09/2027</v>
        <stp/>
        <stp>##V3_BDPV12</stp>
        <stp>FR0013464922 Corp</stp>
        <stp>nxt_call_dt</stp>
        <stp>[curves by issuer 01.xlsx]tkrBbg!R91C10</stp>
        <tr r="J91" s="5"/>
      </tp>
      <tp t="s">
        <v>05/01/2022</v>
        <stp/>
        <stp>##V3_BDPV12</stp>
        <stp>XS1405770907 Corp</stp>
        <stp>nxt_call_dt</stp>
        <stp>[curves by issuer 01.xlsx]tkrBbg!R98C10</stp>
        <tr r="J98" s="5"/>
      </tp>
      <tp t="s">
        <v>CPIPGR 4 3/8 PERP</v>
        <stp/>
        <stp>##V3_BDPV12</stp>
        <stp>AS322477 Corp</stp>
        <stp>security_name</stp>
        <stp>[curves by issuer 01.xlsx]curves!R17C7</stp>
        <tr r="G17" s="20"/>
      </tp>
      <tp t="s">
        <v>SOFTBK 6 7/8 PERP</v>
        <stp/>
        <stp>##V3_BDPV12</stp>
        <stp>AO262515 Corp</stp>
        <stp>security_name</stp>
        <stp>[curves by issuer 01.xlsx]curves!R41C8</stp>
        <tr r="H41" s="20"/>
      </tp>
      <tp t="s">
        <v>31/03/2024</v>
        <stp/>
        <stp>##V3_BDPV12</stp>
        <stp>XS1050461034 Corp</stp>
        <stp>nxt_call_dt</stp>
        <stp>[curves by issuer 01.xlsx]tkrBbg!R64C10</stp>
        <tr r="J64" s="5"/>
      </tp>
      <tp t="s">
        <v>11/08/2022</v>
        <stp/>
        <stp>##V3_BDPV12</stp>
        <stp>XS2051471105 Corp</stp>
        <stp>nxt_call_dt</stp>
        <stp>[curves by issuer 01.xlsx]tkrBbg!R11C10</stp>
        <tr r="J11" s="5"/>
      </tp>
      <tp t="s">
        <v>BBB+</v>
        <stp/>
        <stp>##V3_BDPV12</stp>
        <stp>AZ207706 Corp</stp>
        <stp>rtg_sp</stp>
        <stp>[curves by issuer 01.xlsx]curves eur!R25C17</stp>
        <tr r="Q25" s="21"/>
        <tr r="Q25" s="21"/>
      </tp>
      <tp t="s">
        <v>10/07/2021</v>
        <stp/>
        <stp>##V3_BDPV12</stp>
        <stp>FR0011531730 Corp</stp>
        <stp>nxt_call_dt</stp>
        <stp>[curves by issuer 01.xlsx]tkrBbg!R78C10</stp>
        <tr r="J78" s="5"/>
      </tp>
      <tp t="s">
        <v>REPSM 3 3/4 PERP</v>
        <stp/>
        <stp>##V3_BDPV12</stp>
        <stp>BJ814648 Corp</stp>
        <stp>security name</stp>
        <stp>[curves by issuer 01.xlsx]tkrBbg!R31C7</stp>
        <tr r="G31" s="5"/>
      </tp>
      <tp t="s">
        <v>GYCGR 2 1/2 PERP</v>
        <stp/>
        <stp>##V3_BDPV12</stp>
        <stp>AS256491 Corp</stp>
        <stp>security_name</stp>
        <stp>[curves by issuer 01.xlsx]curves!R26C8</stp>
        <tr r="H26" s="20"/>
      </tp>
      <tp t="s">
        <v>06/10/2026</v>
        <stp/>
        <stp>##V3_BDPV12</stp>
        <stp>XS1501166869 Corp</stp>
        <stp>nxt_call_dt</stp>
        <stp>[curves by issuer 01.xlsx]tkrBbg!R38C10</stp>
        <tr r="J38" s="5"/>
      </tp>
      <tp t="s">
        <v>18/07/2029</v>
        <stp/>
        <stp>##V3_BDPV12</stp>
        <stp>XS2010039548 Corp</stp>
        <stp>nxt_call_dt</stp>
        <stp>[curves by issuer 01.xlsx]tkrBbg!R25C10</stp>
        <tr r="J25" s="5"/>
      </tp>
      <tp t="s">
        <v>29/01/2026</v>
        <stp/>
        <stp>##V3_BDPV12</stp>
        <stp>FR0011401728 Corp</stp>
        <stp>nxt_call_dt</stp>
        <stp>[curves by issuer 01.xlsx]tkrBbg!R92C10</stp>
        <tr r="J92" s="5"/>
      </tp>
      <tp t="s">
        <v>23/04/2023</v>
        <stp/>
        <stp>##V3_BDPV12</stp>
        <stp>XS1222591023 Corp</stp>
        <stp>nxt_call_dt</stp>
        <stp>[curves by issuer 01.xlsx]tkrBbg!R46C10</stp>
        <tr r="J46" s="5"/>
      </tp>
      <tp t="s">
        <v>EUR</v>
        <stp/>
        <stp>##V3_BDPV12</stp>
        <stp>AL211915 Corp</stp>
        <stp>crncy</stp>
        <stp>[curves by issuer 01.xlsx]sectors (table)!R6C18</stp>
        <tr r="R6" s="24"/>
      </tp>
      <tp t="s">
        <v>XS1508392625</v>
        <stp/>
        <stp>##V3_BDPV12</stp>
        <stp>QZ912649 Corp</stp>
        <stp>ID_ISIN</stp>
        <stp>[curves by issuer 01.xlsx]tkrBbg!R170C6</stp>
        <tr r="F170" s="5"/>
      </tp>
      <tp t="s">
        <v>XS1572343744</v>
        <stp/>
        <stp>##V3_BDPV12</stp>
        <stp>AM714338 Corp</stp>
        <stp>ID_ISIN</stp>
        <stp>[curves by issuer 01.xlsx]tkrBbg!R129C6</stp>
        <tr r="F129" s="5"/>
      </tp>
      <tp t="s">
        <v>FR0012005924</v>
        <stp/>
        <stp>##V3_BDPV12</stp>
        <stp>EK337178 Corp</stp>
        <stp>ID_ISIN</stp>
        <stp>[curves by issuer 01.xlsx]tkrBbg!R149C6</stp>
        <tr r="F149" s="5"/>
      </tp>
      <tp t="s">
        <v>XS1219499032</v>
        <stp/>
        <stp>##V3_BDPV12</stp>
        <stp>EK858869 Corp</stp>
        <stp>ID_ISIN</stp>
        <stp>[curves by issuer 01.xlsx]tkrBbg!R103C6</stp>
        <tr r="F103" s="5"/>
      </tp>
      <tp t="s">
        <v>XS1642682410</v>
        <stp/>
        <stp>##V3_BDPV12</stp>
        <stp>AO262498 Corp</stp>
        <stp>ID_ISIN</stp>
        <stp>[curves by issuer 01.xlsx]tkrBbg!R186C6</stp>
        <tr r="F186" s="5"/>
      </tp>
      <tp t="s">
        <v>XS1572349865</v>
        <stp/>
        <stp>##V3_BDPV12</stp>
        <stp>AM717420 Corp</stp>
        <stp>ID_ISIN</stp>
        <stp>[curves by issuer 01.xlsx]tkrBbg!R128C6</stp>
        <tr r="F128" s="5"/>
      </tp>
      <tp t="s">
        <v>XS2035564629</v>
        <stp/>
        <stp>##V3_BDPV12</stp>
        <stp>AZ851450 Corp</stp>
        <stp>ID_ISIN</stp>
        <stp>[curves by issuer 01.xlsx]tkrBbg!R100C6</stp>
        <tr r="F100" s="5"/>
      </tp>
      <tp>
        <v>1000000000</v>
        <stp/>
        <stp>##V3_BDPV12</stp>
        <stp>PTEDPKOM0034 Corp</stp>
        <stp>amt_outstanding</stp>
        <stp>[curves by issuer 01.xlsx]tkrBbg!R135C13</stp>
        <tr r="M135" s="5"/>
      </tp>
      <tp t="s">
        <v>XS1713463716</v>
        <stp/>
        <stp>##V3_BDPV12</stp>
        <stp>AS640422 Corp</stp>
        <stp>ID_ISIN</stp>
        <stp>[curves by issuer 01.xlsx]tkrBbg!R109C6</stp>
        <tr r="F109" s="5"/>
      </tp>
      <tp t="s">
        <v>XS1890845875</v>
        <stp/>
        <stp>##V3_BDPV12</stp>
        <stp>AX076550 Corp</stp>
        <stp>ID_ISIN</stp>
        <stp>[curves by issuer 01.xlsx]tkrBbg!R118C6</stp>
        <tr r="F118" s="5"/>
      </tp>
      <tp>
        <v>500000000</v>
        <stp/>
        <stp>##V3_BDPV12</stp>
        <stp>XS1014987355 Corp</stp>
        <stp>amt_outstanding</stp>
        <stp>[curves by issuer 01.xlsx]tkrBbg!R114C13</stp>
        <tr r="M114" s="5"/>
      </tp>
      <tp>
        <v>700000000</v>
        <stp/>
        <stp>##V3_BDPV12</stp>
        <stp>XS0943370543 Corp</stp>
        <stp>amt_outstanding</stp>
        <stp>[curves by issuer 01.xlsx]tkrBbg!R131C13</stp>
        <tr r="M131" s="5"/>
      </tp>
      <tp>
        <v>550000000</v>
        <stp/>
        <stp>##V3_BDPV12</stp>
        <stp>XS1982704824 Corp</stp>
        <stp>amt_outstanding</stp>
        <stp>[curves by issuer 01.xlsx]tkrBbg!R179C13</stp>
        <tr r="M179" s="5"/>
      </tp>
      <tp>
        <v>1100000000</v>
        <stp/>
        <stp>##V3_BDPV12</stp>
        <stp>XS1591694481 Corp</stp>
        <stp>amt_outstanding</stp>
        <stp>[curves by issuer 01.xlsx]tkrBbg!R105C13</stp>
        <tr r="M105" s="5"/>
      </tp>
      <tp>
        <v>261.15585327148438</v>
        <stp/>
        <stp>##V3_BDPV12</stp>
        <stp>EK753416 Corp</stp>
        <stp>blp_i_sprd_mid</stp>
        <stp>[curves by issuer 01.xlsx]curves eur!R22C12</stp>
        <tr r="L22" s="21"/>
      </tp>
      <tp t="s">
        <v>REPSM</v>
        <stp/>
        <stp>##V3_BDPV12</stp>
        <stp>EK803079 Corp</stp>
        <stp>ticker</stp>
        <stp>[curves by issuer 01.xlsx]tkrBbg!R29C8</stp>
        <tr r="H29" s="5"/>
      </tp>
      <tp>
        <v>294.77896118164063</v>
        <stp/>
        <stp>##V3_BDPV12</stp>
        <stp>EK352403 Corp</stp>
        <stp>blp_i_sprd_mid</stp>
        <stp>[curves by issuer 01.xlsx]curves eur!R10C12</stp>
        <tr r="L10" s="21"/>
      </tp>
      <tp>
        <v>2.875</v>
        <stp/>
        <stp>##V3_BDPV12</stp>
        <stp>ZR796682 Corp</stp>
        <stp>coupon</stp>
        <stp>[curves by issuer 01.xlsx]tkrBbg!R75C9</stp>
        <tr r="I75" s="5"/>
      </tp>
      <tp t="s">
        <v>VATFAL 6.1 11/19/78</v>
        <stp/>
        <stp>##V3_BDPV12</stp>
        <stp>QJ787834 Corp</stp>
        <stp>security_name</stp>
        <stp>[curves by issuer 01.xlsx]curves!R49C7</stp>
        <tr r="G49" s="20"/>
      </tp>
      <tp>
        <v>3</v>
        <stp/>
        <stp>##V3_BDPV12</stp>
        <stp>ZQ782646 Corp</stp>
        <stp>coupon</stp>
        <stp>[curves by issuer 01.xlsx]tkrBbg!R91C9</stp>
        <tr r="I91" s="5"/>
      </tp>
      <tp t="s">
        <v>BAYNGR 2 3/8 11/12/79</v>
        <stp/>
        <stp>##V3_BDPV12</stp>
        <stp>ZQ512606 Corp</stp>
        <stp>security_name</stp>
        <stp>[curves by issuer 01.xlsx]curves!R12C8</stp>
        <tr r="H12" s="20"/>
      </tp>
      <tp t="s">
        <v>EDF 3 PERP</v>
        <stp/>
        <stp>##V3_BDPV12</stp>
        <stp>ZQ782646 Corp</stp>
        <stp>security name</stp>
        <stp>[curves by issuer 01.xlsx]tkrBbg!R91C7</stp>
        <tr r="G91" s="5"/>
      </tp>
      <tp>
        <v>149.85977172851563</v>
        <stp/>
        <stp>##V3_BDPV12</stp>
        <stp>EK508481 Corp</stp>
        <stp>blp_i_sprd_mid</stp>
        <stp>[curves by issuer 01.xlsx]curves eur!R29C12</stp>
        <tr r="L29" s="21"/>
      </tp>
      <tp>
        <v>3.3690000000000002</v>
        <stp/>
        <stp>##V3_BDPV12</stp>
        <stp>QZ730458 Corp</stp>
        <stp>coupon</stp>
        <stp>[curves by issuer 01.xlsx]tkrBbg!R38C9</stp>
        <tr r="I38" s="5"/>
      </tp>
      <tp t="s">
        <v>VATFAL 3 03/19/77</v>
        <stp/>
        <stp>##V3_BDPV12</stp>
        <stp>EK785024 Corp</stp>
        <stp>security_name</stp>
        <stp>[curves by issuer 01.xlsx]curves!R49C8</stp>
        <tr r="H49" s="20"/>
      </tp>
      <tp t="s">
        <v>ENBW 1 1/8 11/05/79</v>
        <stp/>
        <stp>##V3_BDPV12</stp>
        <stp>AZ851393 Corp</stp>
        <stp>security name</stp>
        <stp>[curves by issuer 01.xlsx]tkrBbg!R99C7</stp>
        <tr r="G99" s="5"/>
      </tp>
      <tp t="s">
        <v>22/01/2025</v>
        <stp/>
        <stp>##V3_BDPV12</stp>
        <stp>XS2010039035 Corp</stp>
        <stp>nxt_call_dt</stp>
        <stp>[curves by issuer 01.xlsx]tkrBbg!R24C10</stp>
        <tr r="J24" s="5"/>
      </tp>
      <tp t="s">
        <v>MRKGR</v>
        <stp/>
        <stp>##V3_BDPV12</stp>
        <stp>AZ208021 Corp</stp>
        <stp>ticker</stp>
        <stp>[curves by issuer 01.xlsx]tkrBbg!R16C8</stp>
        <tr r="H16" s="5"/>
      </tp>
      <tp t="s">
        <v>ENELIM 2 1/2 11/24/78</v>
        <stp/>
        <stp>##V3_BDPV12</stp>
        <stp>AS640422 Corp</stp>
        <stp>security_name</stp>
        <stp>[curves by issuer 01.xlsx]curves!R23C7</stp>
        <tr r="G23" s="20"/>
      </tp>
      <tp t="s">
        <v>MRKGR 2 5/8 12/12/74</v>
        <stp/>
        <stp>##V3_BDPV12</stp>
        <stp>EK634166 Corp</stp>
        <stp>security_name</stp>
        <stp>[curves by issuer 01.xlsx]curves!R30C7</stp>
        <tr r="G30" s="20"/>
      </tp>
      <tp t="s">
        <v>BERTEL 3 1/2 04/23/75</v>
        <stp/>
        <stp>##V3_BDPV12</stp>
        <stp>EK864970 Corp</stp>
        <stp>security_name</stp>
        <stp>[curves by issuer 01.xlsx]curves!R13C8</stp>
        <tr r="H13" s="20"/>
      </tp>
      <tp t="s">
        <v>02/06/2024</v>
        <stp/>
        <stp>##V3_BDPV12</stp>
        <stp>FR0011942283 Corp</stp>
        <stp>nxt_call_dt</stp>
        <stp>[curves by issuer 01.xlsx]tkrBbg!R80C10</stp>
        <tr r="J80" s="5"/>
      </tp>
      <tp t="s">
        <v>21/10/2025</v>
        <stp/>
        <stp>##V3_BDPV12</stp>
        <stp>FR0013478252 Corp</stp>
        <stp>nxt_call_dt</stp>
        <stp>[curves by issuer 01.xlsx]tkrBbg!R20C10</stp>
        <tr r="J20" s="5"/>
      </tp>
      <tp t="s">
        <v>18/05/2025</v>
        <stp/>
        <stp>##V3_BDPV12</stp>
        <stp>XS2119468572 Corp</stp>
        <stp>nxt_call_dt</stp>
        <stp>[curves by issuer 01.xlsx]tkrBbg!R74C10</stp>
        <tr r="J74" s="5"/>
      </tp>
      <tp t="s">
        <v>BBB</v>
        <stp/>
        <stp>##V3_BDPV12</stp>
        <stp>ZR363807 Corp</stp>
        <stp>rtg_sp</stp>
        <stp>[curves by issuer 01.xlsx]curves eur!R26C17</stp>
        <tr r="Q26" s="21"/>
        <tr r="Q26" s="21"/>
      </tp>
      <tp t="s">
        <v>SEVFP 2 1/2 PERP</v>
        <stp/>
        <stp>##V3_BDPV12</stp>
        <stp>EK821917 Corp</stp>
        <stp>security_name</stp>
        <stp>[curves by issuer 01.xlsx]curves!R40C7</stp>
        <tr r="G40" s="20"/>
      </tp>
      <tp t="s">
        <v>26/02/2025</v>
        <stp/>
        <stp>##V3_BDPV12</stp>
        <stp>XS1195202822 Corp</stp>
        <stp>nxt_call_dt</stp>
        <stp>[curves by issuer 01.xlsx]tkrBbg!R37C10</stp>
        <tr r="J37" s="5"/>
      </tp>
      <tp t="s">
        <v>GYCGR 3 3/4 PERP</v>
        <stp/>
        <stp>##V3_BDPV12</stp>
        <stp>EK753416 Corp</stp>
        <stp>security_name</stp>
        <stp>[curves by issuer 01.xlsx]curves!R26C7</stp>
        <tr r="G26" s="20"/>
      </tp>
      <tp t="s">
        <v>BB</v>
        <stp/>
        <stp>##V3_BDPV12</stp>
        <stp>ZR796862 Corp</stp>
        <stp>rtg_sp</stp>
        <stp>[curves by issuer 01.xlsx]curves eur!R24C17</stp>
        <tr r="Q24" s="21"/>
        <tr r="Q24" s="21"/>
      </tp>
      <tp t="s">
        <v>28/11/2024</v>
        <stp/>
        <stp>##V3_BDPV12</stp>
        <stp>FR0013398229 Corp</stp>
        <stp>nxt_call_dt</stp>
        <stp>[curves by issuer 01.xlsx]tkrBbg!R81C10</stp>
        <tr r="J81" s="5"/>
      </tp>
      <tp t="s">
        <v>29/01/2025</v>
        <stp/>
        <stp>##V3_BDPV12</stp>
        <stp>FR0011401751 Corp</stp>
        <stp>nxt_call_dt</stp>
        <stp>[curves by issuer 01.xlsx]tkrBbg!R89C10</stp>
        <tr r="J89" s="5"/>
      </tp>
      <tp t="s">
        <v>09/12/2025</v>
        <stp/>
        <stp>##V3_BDPV12</stp>
        <stp>XS1294343337 Corp</stp>
        <stp>nxt_call_dt</stp>
        <stp>[curves by issuer 01.xlsx]tkrBbg!R28C10</stp>
        <tr r="J28" s="5"/>
      </tp>
      <tp t="s">
        <v>29/10/2020</v>
        <stp/>
        <stp>##V3_BDPV12</stp>
        <stp>FR0012278539 Corp</stp>
        <stp>nxt_call_dt</stp>
        <stp>[curves by issuer 01.xlsx]tkrBbg!R18C10</stp>
        <tr r="J18" s="5"/>
      </tp>
      <tp t="s">
        <v>ORAFP 4 PERP</v>
        <stp/>
        <stp>##V3_BDPV12</stp>
        <stp>EK508481 Corp</stp>
        <stp>security_name</stp>
        <stp>[curves by issuer 01.xlsx]curves!R34C7</stp>
        <tr r="G34" s="20"/>
      </tp>
      <tp t="s">
        <v>TELEFO</v>
        <stp/>
        <stp>##V3_BDPV12</stp>
        <stp>AR738797 Corp</stp>
        <stp>ticker</stp>
        <stp>[curves by issuer 01.xlsx]tkrBbg!R66C8</stp>
        <tr r="H66" s="5"/>
      </tp>
      <tp t="s">
        <v>EUR</v>
        <stp/>
        <stp>##V3_BDPV12</stp>
        <stp>EK352403 Corp</stp>
        <stp>crncy</stp>
        <stp>[curves by issuer 01.xlsx]sectors (table)!R9C17</stp>
        <tr r="Q9" s="24"/>
      </tp>
      <tp t="s">
        <v>EUR</v>
        <stp/>
        <stp>##V3_BDPV12</stp>
        <stp>AS256491 Corp</stp>
        <stp>crncy</stp>
        <stp>[curves by issuer 01.xlsx]sectors (table)!R7C18</stp>
        <tr r="R7" s="24"/>
      </tp>
      <tp t="s">
        <v>XS1216020161</v>
        <stp/>
        <stp>##V3_BDPV12</stp>
        <stp>EK825033 Corp</stp>
        <stp>ID_ISIN</stp>
        <stp>[curves by issuer 01.xlsx]tkrBbg!R121C6</stp>
        <tr r="F121" s="5"/>
      </tp>
      <tp t="s">
        <v>XS1206540806</v>
        <stp/>
        <stp>##V3_BDPV12</stp>
        <stp>EK811633 Corp</stp>
        <stp>ID_ISIN</stp>
        <stp>[curves by issuer 01.xlsx]tkrBbg!R141C6</stp>
        <tr r="F141" s="5"/>
      </tp>
      <tp t="s">
        <v>FR0013330537</v>
        <stp/>
        <stp>##V3_BDPV12</stp>
        <stp>AS146490 Corp</stp>
        <stp>ID_ISIN</stp>
        <stp>[curves by issuer 01.xlsx]tkrBbg!R162C6</stp>
        <tr r="F162" s="5"/>
      </tp>
      <tp t="s">
        <v>XS1141810991</v>
        <stp/>
        <stp>##V3_BDPV12</stp>
        <stp>EK605885 Corp</stp>
        <stp>ID_ISIN</stp>
        <stp>[curves by issuer 01.xlsx]tkrBbg!R134C6</stp>
        <tr r="F134" s="5"/>
      </tp>
      <tp t="s">
        <v>XS1491364953</v>
        <stp/>
        <stp>##V3_BDPV12</stp>
        <stp>QZ509895 Corp</stp>
        <stp>ID_ISIN</stp>
        <stp>[curves by issuer 01.xlsx]tkrBbg!R176C6</stp>
        <tr r="F176" s="5"/>
      </tp>
      <tp t="s">
        <v>PTEDPKOM0034</v>
        <stp/>
        <stp>##V3_BDPV12</stp>
        <stp>AW875570 Corp</stp>
        <stp>ID_ISIN</stp>
        <stp>[curves by issuer 01.xlsx]tkrBbg!R135C6</stp>
        <tr r="F135" s="5"/>
      </tp>
      <tp>
        <v>1250000000</v>
        <stp/>
        <stp>##V3_BDPV12</stp>
        <stp>FR0013330529 Corp</stp>
        <stp>amt_outstanding</stp>
        <stp>[curves by issuer 01.xlsx]tkrBbg!R161C13</stp>
        <tr r="M161" s="5"/>
      </tp>
      <tp>
        <v>750000000</v>
        <stp/>
        <stp>##V3_BDPV12</stp>
        <stp>XS0968913342 Corp</stp>
        <stp>amt_outstanding</stp>
        <stp>[curves by issuer 01.xlsx]tkrBbg!R143C13</stp>
        <tr r="M143" s="5"/>
      </tp>
      <tp>
        <v>1000000000</v>
        <stp/>
        <stp>##V3_BDPV12</stp>
        <stp>XS0903532090 Corp</stp>
        <stp>amt_outstanding</stp>
        <stp>[curves by issuer 01.xlsx]tkrBbg!R125C13</stp>
        <tr r="M125" s="5"/>
      </tp>
      <tp>
        <v>500000000</v>
        <stp/>
        <stp>##V3_BDPV12</stp>
        <stp>XS1224710399 Corp</stp>
        <stp>amt_outstanding</stp>
        <stp>[curves by issuer 01.xlsx]tkrBbg!R120C13</stp>
        <tr r="M120" s="5"/>
      </tp>
      <tp>
        <v>600000000</v>
        <stp/>
        <stp>##V3_BDPV12</stp>
        <stp>XS1150695192 Corp</stp>
        <stp>amt_outstanding</stp>
        <stp>[curves by issuer 01.xlsx]tkrBbg!R139C13</stp>
        <tr r="M139" s="5"/>
      </tp>
      <tp>
        <v>400000000</v>
        <stp/>
        <stp>##V3_BDPV12</stp>
        <stp>XS2017788592 Corp</stp>
        <stp>amt_outstanding</stp>
        <stp>[curves by issuer 01.xlsx]tkrBbg!R174C13</stp>
        <tr r="M174" s="5"/>
      </tp>
      <tp>
        <v>538951000</v>
        <stp/>
        <stp>##V3_BDPV12</stp>
        <stp>XS1219498141 Corp</stp>
        <stp>amt_outstanding</stp>
        <stp>[curves by issuer 01.xlsx]tkrBbg!R102C13</stp>
        <tr r="M102" s="5"/>
      </tp>
      <tp t="s">
        <v>01/07/2024</v>
        <stp/>
        <stp>##V3_BDPV12</stp>
        <stp>DE000A11QR73 Corp</stp>
        <stp>nxt_call_dt</stp>
        <stp>[curves by issuer 01.xlsx]tkrBbg!R7C10</stp>
        <tr r="J7" s="5"/>
      </tp>
      <tp>
        <v>1.5</v>
        <stp/>
        <stp>##V3_BDPV12</stp>
        <stp>ZP482524 Corp</stp>
        <stp>coupon</stp>
        <stp>[curves by issuer 01.xlsx]tkrBbg!R20C9</stp>
        <tr r="I20" s="5"/>
      </tp>
      <tp t="s">
        <v>RWE 6 5/8 07/30/75</v>
        <stp/>
        <stp>##V3_BDPV12</stp>
        <stp>UV323151 Corp</stp>
        <stp>security_name</stp>
        <stp>[curves by issuer 01.xlsx]curves!R37C8</stp>
        <tr r="H37" s="20"/>
      </tp>
      <tp>
        <v>384.38201904296875</v>
        <stp/>
        <stp>##V3_BDPV12</stp>
        <stp>EK811579 Corp</stp>
        <stp>blp_i_sprd_mid</stp>
        <stp>[curves by issuer 01.xlsx]curves eur!R43C13</stp>
        <tr r="M43" s="21"/>
      </tp>
      <tp t="s">
        <v>ORAFP 1 3/4 PERP</v>
        <stp/>
        <stp>##V3_BDPV12</stp>
        <stp>ZR570567 Corp</stp>
        <stp>security_name</stp>
        <stp>[curves by issuer 01.xlsx]curves!R34C8</stp>
        <tr r="H34" s="20"/>
      </tp>
      <tp t="s">
        <v>IFXGR 2 7/8 PERP</v>
        <stp/>
        <stp>##V3_BDPV12</stp>
        <stp>ZR796682 Corp</stp>
        <stp>security name</stp>
        <stp>[curves by issuer 01.xlsx]tkrBbg!R75C7</stp>
        <tr r="G75" s="5"/>
      </tp>
      <tp t="s">
        <v>KPN 2 PERP</v>
        <stp/>
        <stp>##V3_BDPV12</stp>
        <stp>ZQ376350 Corp</stp>
        <stp>security name</stp>
        <stp>[curves by issuer 01.xlsx]tkrBbg!R49C7</stp>
        <tr r="G49" s="5"/>
      </tp>
      <tp>
        <v>3.75</v>
        <stp/>
        <stp>##V3_BDPV12</stp>
        <stp>QZ498658 Corp</stp>
        <stp>coupon</stp>
        <stp>[curves by issuer 01.xlsx]tkrBbg!R61C9</stp>
        <tr r="I61" s="5"/>
      </tp>
      <tp t="s">
        <v>TELEFO 2 7/8 PERP</v>
        <stp/>
        <stp>##V3_BDPV12</stp>
        <stp>ZR655675 Corp</stp>
        <stp>security_name</stp>
        <stp>[curves by issuer 01.xlsx]curves!R44C8</stp>
        <tr r="H44" s="20"/>
      </tp>
      <tp t="s">
        <v>BPLN 3 1/4 PERP</v>
        <stp/>
        <stp>##V3_BDPV12</stp>
        <stp>BK122273 Corp</stp>
        <stp>security_name</stp>
        <stp>[curves by issuer 01.xlsx]curves!R15C7</stp>
        <tr r="G15" s="20"/>
      </tp>
      <tp t="s">
        <v>08/04/2025</v>
        <stp/>
        <stp>##V3_BDPV12</stp>
        <stp>FR0013431244 Corp</stp>
        <stp>nxt_call_dt</stp>
        <stp>[curves by issuer 01.xlsx]tkrBbg!R82C10</stp>
        <tr r="J82" s="5"/>
      </tp>
      <tp t="s">
        <v>KPN 7 03/28/73</v>
        <stp/>
        <stp>##V3_BDPV12</stp>
        <stp>EJ606316 Corp</stp>
        <stp>security name</stp>
        <stp>[curves by issuer 01.xlsx]tkrBbg!R48C7</stp>
        <tr r="G48" s="5"/>
      </tp>
      <tp t="s">
        <v>29/04/2023</v>
        <stp/>
        <stp>##V3_BDPV12</stp>
        <stp>XS1224953882 Corp</stp>
        <stp>nxt_call_dt</stp>
        <stp>[curves by issuer 01.xlsx]tkrBbg!R12C10</stp>
        <tr r="J12" s="5"/>
      </tp>
      <tp t="s">
        <v>13/11/2025</v>
        <stp/>
        <stp>##V3_BDPV12</stp>
        <stp>XS1716945586 Corp</stp>
        <stp>nxt_call_dt</stp>
        <stp>[curves by issuer 01.xlsx]tkrBbg!R13C10</stp>
        <tr r="J13" s="5"/>
      </tp>
      <tp t="s">
        <v>02/03/2025</v>
        <stp/>
        <stp>##V3_BDPV12</stp>
        <stp>XS2114413565 Corp</stp>
        <stp>nxt_call_dt</stp>
        <stp>[curves by issuer 01.xlsx]tkrBbg!R77C10</stp>
        <tr r="J77" s="5"/>
      </tp>
      <tp t="s">
        <v>VOD 3.1 01/03/79</v>
        <stp/>
        <stp>##V3_BDPV12</stp>
        <stp>AU654481 Corp</stp>
        <stp>security_name</stp>
        <stp>[curves by issuer 01.xlsx]curves!R50C7</stp>
        <tr r="G50" s="20"/>
      </tp>
      <tp t="s">
        <v>EDF 5 1/4 PERP</v>
        <stp/>
        <stp>##V3_BDPV12</stp>
        <stp>EJ530879 Corp</stp>
        <stp>security name</stp>
        <stp>[curves by issuer 01.xlsx]tkrBbg!R94C7</stp>
        <tr r="G94" s="5"/>
      </tp>
      <tp t="s">
        <v>25/03/2029</v>
        <stp/>
        <stp>##V3_BDPV12</stp>
        <stp>XS2011260705 Corp</stp>
        <stp>nxt_call_dt</stp>
        <stp>[curves by issuer 01.xlsx]tkrBbg!R17C10</stp>
        <tr r="J17" s="5"/>
      </tp>
      <tp t="s">
        <v>22/04/2021</v>
        <stp/>
        <stp>##V3_BDPV12</stp>
        <stp>XS1309436753 Corp</stp>
        <stp>nxt_call_dt</stp>
        <stp>[curves by issuer 01.xlsx]tkrBbg!R39C10</stp>
        <tr r="J39" s="5"/>
      </tp>
      <tp t="s">
        <v>05/08/2024</v>
        <stp/>
        <stp>##V3_BDPV12</stp>
        <stp>XS2035564975 Corp</stp>
        <stp>nxt_call_dt</stp>
        <stp>[curves by issuer 01.xlsx]tkrBbg!R99C10</stp>
        <tr r="J99" s="5"/>
      </tp>
      <tp t="s">
        <v>EUR</v>
        <stp/>
        <stp>##V3_BDPV12</stp>
        <stp>EK858869 Corp</stp>
        <stp>crncy</stp>
        <stp>[curves by issuer 01.xlsx]curves!R37C20</stp>
        <tr r="T37" s="20"/>
      </tp>
      <tp t="s">
        <v>26/02/2021</v>
        <stp/>
        <stp>##V3_BDPV12</stp>
        <stp>XS1195201931 Corp</stp>
        <stp>nxt_call_dt</stp>
        <stp>[curves by issuer 01.xlsx]tkrBbg!R33C10</stp>
        <tr r="J33" s="5"/>
      </tp>
      <tp t="s">
        <v>02/04/2021</v>
        <stp/>
        <stp>##V3_BDPV12</stp>
        <stp>XS1044811591 Corp</stp>
        <stp>nxt_call_dt</stp>
        <stp>[curves by issuer 01.xlsx]tkrBbg!R96C10</stp>
        <tr r="J96" s="5"/>
      </tp>
      <tp t="s">
        <v>02/04/2021</v>
        <stp/>
        <stp>##V3_BDPV12</stp>
        <stp>XS1044811591 Corp</stp>
        <stp>nxt_call_dt</stp>
        <stp>[curves by issuer 01.xlsx]tkrBbg!R97C10</stp>
        <tr r="J97" s="5"/>
      </tp>
      <tp t="s">
        <v>BAYNGR 3 3/4 07/01/74</v>
        <stp/>
        <stp>##V3_BDPV12</stp>
        <stp>EK352403 Corp</stp>
        <stp>security_name</stp>
        <stp>[curves by issuer 01.xlsx]curves!R12C7</stp>
        <tr r="G12" s="20"/>
      </tp>
      <tp t="s">
        <v>27/03/2023</v>
        <stp/>
        <stp>##V3_BDPV12</stp>
        <stp>FR0013292828 Corp</stp>
        <stp>nxt_call_dt</stp>
        <stp>[curves by issuer 01.xlsx]tkrBbg!R10C10</stp>
        <tr r="J10" s="5"/>
      </tp>
      <tp t="s">
        <v>EDF 4 PERP</v>
        <stp/>
        <stp>##V3_BDPV12</stp>
        <stp>AU669900 Corp</stp>
        <stp>security name</stp>
        <stp>[curves by issuer 01.xlsx]tkrBbg!R88C7</stp>
        <tr r="G88" s="5"/>
      </tp>
      <tp t="s">
        <v>TELIAS 3 04/04/78</v>
        <stp/>
        <stp>##V3_BDPV12</stp>
        <stp>AM938782 Corp</stp>
        <stp>security_name</stp>
        <stp>[curves by issuer 01.xlsx]curves!R45C7</stp>
        <tr r="G45" s="20"/>
      </tp>
      <tp t="s">
        <v>22/06/2026</v>
        <stp/>
        <stp>##V3_BDPV12</stp>
        <stp>XS1795406658 Corp</stp>
        <stp>nxt_call_dt</stp>
        <stp>[curves by issuer 01.xlsx]tkrBbg!R66C10</stp>
        <tr r="J66" s="5"/>
      </tp>
      <tp t="s">
        <v>EUR</v>
        <stp/>
        <stp>##V3_BDPV12</stp>
        <stp>EK508481 Corp</stp>
        <stp>crncy</stp>
        <stp>[curves by issuer 01.xlsx]curves!R34C20</stp>
        <tr r="T34" s="20"/>
      </tp>
      <tp>
        <v>4.75</v>
        <stp/>
        <stp>##V3_BDPV12</stp>
        <stp>QJ190690 Corp</stp>
        <stp>coupon</stp>
        <stp>[curves by issuer 01.xlsx]tkrBbg!R39C9</stp>
        <tr r="I39" s="5"/>
      </tp>
      <tp t="s">
        <v>EUR</v>
        <stp/>
        <stp>##V3_BDPV12</stp>
        <stp>EK848378 Corp</stp>
        <stp>crncy</stp>
        <stp>[curves by issuer 01.xlsx]curves!R13C20</stp>
        <tr r="T13" s="20"/>
      </tp>
      <tp t="s">
        <v>EUR</v>
        <stp/>
        <stp>##V3_BDPV12</stp>
        <stp>EK588292 Corp</stp>
        <stp>crncy</stp>
        <stp>[curves by issuer 01.xlsx]curves!R32C20</stp>
        <tr r="T32" s="20"/>
      </tp>
      <tp t="s">
        <v>EUR</v>
        <stp/>
        <stp>##V3_BDPV12</stp>
        <stp>EK648265 Corp</stp>
        <stp>crncy</stp>
        <stp>[curves by issuer 01.xlsx]tkrBbg!R15C12</stp>
        <tr r="L15" s="5"/>
      </tp>
      <tp t="s">
        <v>EUR</v>
        <stp/>
        <stp>##V3_BDPV12</stp>
        <stp>EK753416 Corp</stp>
        <stp>crncy</stp>
        <stp>[curves by issuer 01.xlsx]sectors (table)!R7C17</stp>
        <tr r="Q7" s="24"/>
      </tp>
      <tp t="s">
        <v>EUR</v>
        <stp/>
        <stp>##V3_BDPV12</stp>
        <stp>EK848378 Corp</stp>
        <stp>crncy</stp>
        <stp>[curves by issuer 01.xlsx]tkrBbg!R46C12</stp>
        <tr r="L46" s="5"/>
      </tp>
      <tp t="s">
        <v>EUR</v>
        <stp/>
        <stp>##V3_BDPV12</stp>
        <stp>BJ814648 Corp</stp>
        <stp>crncy</stp>
        <stp>[curves by issuer 01.xlsx]sectors (table)!R8C18</stp>
        <tr r="R8" s="24"/>
      </tp>
      <tp t="s">
        <v>EUR</v>
        <stp/>
        <stp>##V3_BDPV12</stp>
        <stp>EK803079 Corp</stp>
        <stp>crncy</stp>
        <stp>[curves by issuer 01.xlsx]sectors (table)!R8C17</stp>
        <tr r="Q8" s="24"/>
      </tp>
      <tp t="s">
        <v>EUR</v>
        <stp/>
        <stp>##V3_BDPV12</stp>
        <stp>EK508481 Corp</stp>
        <stp>crncy</stp>
        <stp>[curves by issuer 01.xlsx]tkrBbg!R54C12</stp>
        <tr r="L54" s="5"/>
      </tp>
      <tp t="s">
        <v>GBP</v>
        <stp/>
        <stp>##V3_BDPV12</stp>
        <stp>EK508571 Corp</stp>
        <stp>crncy</stp>
        <stp>[curves by issuer 01.xlsx]tkrBbg!R60C12</stp>
        <tr r="L60" s="5"/>
      </tp>
      <tp t="s">
        <v>EUR</v>
        <stp/>
        <stp>##V3_BDPV12</stp>
        <stp>EK508523 Corp</stp>
        <stp>crncy</stp>
        <stp>[curves by issuer 01.xlsx]tkrBbg!R57C12</stp>
        <tr r="L57" s="5"/>
      </tp>
      <tp t="s">
        <v>FR0011606169</v>
        <stp/>
        <stp>##V3_BDPV12</stp>
        <stp>EJ891119 Corp</stp>
        <stp>ID_ISIN</stp>
        <stp>[curves by issuer 01.xlsx]tkrBbg!R182C6</stp>
        <tr r="F182" s="5"/>
      </tp>
      <tp t="s">
        <v>XS0968913342</v>
        <stp/>
        <stp>##V3_BDPV12</stp>
        <stp>EJ811600 Corp</stp>
        <stp>ID_ISIN</stp>
        <stp>[curves by issuer 01.xlsx]tkrBbg!R143C6</stp>
        <tr r="F143" s="5"/>
      </tp>
      <tp t="s">
        <v>#N/A Requesting Data...</v>
        <stp/>
        <stp>##V3_BDPV12</stp>
        <stp>EK640250 Corp</stp>
        <stp>ID_ISIN</stp>
        <stp>[curves by issuer 01.xlsx]tkrBbg!R138C6</stp>
        <tr r="F138" s="5"/>
      </tp>
      <tp t="s">
        <v>US29265WAA62</v>
        <stp/>
        <stp>##V3_BDPV12</stp>
        <stp>EJ843360 Corp</stp>
        <stp>ID_ISIN</stp>
        <stp>[curves by issuer 01.xlsx]tkrBbg!R115C6</stp>
        <tr r="F115" s="5"/>
      </tp>
    </main>
    <main first="bloomberg.rtd">
      <tp>
        <v>1000000000</v>
        <stp/>
        <stp>##V3_BDPV12</stp>
        <stp>XS1139494493 Corp</stp>
        <stp>amt_outstanding</stp>
        <stp>[curves by issuer 01.xlsx]tkrBbg!R119C13</stp>
        <tr r="M119" s="5"/>
      </tp>
      <tp>
        <v>500000000</v>
        <stp/>
        <stp>##V3_BDPV12</stp>
        <stp>XS2010032618 Corp</stp>
        <stp>amt_outstanding</stp>
        <stp>[curves by issuer 01.xlsx]tkrBbg!R169C13</stp>
        <tr r="M169" s="5"/>
      </tp>
      <tp>
        <v>400000000</v>
        <stp/>
        <stp>##V3_BDPV12</stp>
        <stp>XS0954674825 Corp</stp>
        <stp>amt_outstanding</stp>
        <stp>[curves by issuer 01.xlsx]tkrBbg!R113C13</stp>
        <tr r="M113" s="5"/>
      </tp>
      <tp t="s">
        <v>12/08/2027</v>
        <stp/>
        <stp>##V3_BDPV12</stp>
        <stp>XS2077670342 Corp</stp>
        <stp>nxt_call_dt</stp>
        <stp>[curves by issuer 01.xlsx]tkrBbg!R9C10</stp>
        <tr r="J9" s="5"/>
      </tp>
      <tp t="s">
        <v>03/06/2024</v>
        <stp/>
        <stp>##V3_BDPV12</stp>
        <stp>XS1323897725 Corp</stp>
        <stp>nxt_call_dt</stp>
        <stp>[curves by issuer 01.xlsx]tkrBbg!R5C10</stp>
        <tr r="J5" s="5"/>
      </tp>
      <tp t="s">
        <v>BHP 6 1/2 10/22/77</v>
        <stp/>
        <stp>##V3_BDPV12</stp>
        <stp>QJ191077 Corp</stp>
        <stp>security name</stp>
        <stp>[curves by issuer 01.xlsx]tkrBbg!R43C7</stp>
        <tr r="G43" s="5"/>
      </tp>
      <tp t="s">
        <v>DBHNGR 0.95 PERP</v>
        <stp/>
        <stp>##V3_BDPV12</stp>
        <stp>ZQ099270 Corp</stp>
        <stp>security name</stp>
        <stp>[curves by issuer 01.xlsx]tkrBbg!R24C7</stp>
        <tr r="G24" s="5"/>
      </tp>
      <tp t="s">
        <v>ORAFP</v>
        <stp/>
        <stp>##V3_BDPV12</stp>
        <stp>EK041241 Corp</stp>
        <stp>ticker</stp>
        <stp>[curves by issuer 01.xlsx]tkrBbg!R59C8</stp>
        <tr r="H59" s="5"/>
      </tp>
      <tp t="s">
        <v>ORAFP</v>
        <stp/>
        <stp>##V3_BDPV12</stp>
        <stp>EK508571 Corp</stp>
        <stp>ticker</stp>
        <stp>[curves by issuer 01.xlsx]tkrBbg!R60C8</stp>
        <tr r="H60" s="5"/>
      </tp>
      <tp>
        <v>1.375</v>
        <stp/>
        <stp>##V3_BDPV12</stp>
        <stp>ZP870673 Corp</stp>
        <stp>coupon</stp>
        <stp>[curves by issuer 01.xlsx]tkrBbg!R51C9</stp>
        <tr r="I51" s="5"/>
      </tp>
      <tp t="s">
        <v>DBHNGR 1.6 PERP</v>
        <stp/>
        <stp>##V3_BDPV12</stp>
        <stp>ZQ100348 Corp</stp>
        <stp>security name</stp>
        <stp>[curves by issuer 01.xlsx]tkrBbg!R25C7</stp>
        <tr r="G25" s="5"/>
      </tp>
      <tp>
        <v>387.23016357421875</v>
        <stp/>
        <stp>##V3_BDPV12</stp>
        <stp>AN880322 Corp</stp>
        <stp>blp_i_sprd_mid</stp>
        <stp>[curves by issuer 01.xlsx]curves eur!R43C12</stp>
        <tr r="L43" s="21"/>
      </tp>
      <tp t="s">
        <v>IFXGR 3 5/8 PERP</v>
        <stp/>
        <stp>##V3_BDPV12</stp>
        <stp>ZR796862 Corp</stp>
        <stp>security name</stp>
        <stp>[curves by issuer 01.xlsx]tkrBbg!R76C7</stp>
        <tr r="G76" s="5"/>
      </tp>
      <tp t="s">
        <v>ENBW 1 5/8 08/05/79</v>
        <stp/>
        <stp>##V3_BDPV12</stp>
        <stp>AZ851450 Corp</stp>
        <stp>security_name</stp>
        <stp>[curves by issuer 01.xlsx]curves!R22C8</stp>
        <tr r="H22" s="20"/>
      </tp>
      <tp t="s">
        <v>CNALN 3 04/10/76</v>
        <stp/>
        <stp>##V3_BDPV12</stp>
        <stp>EK825033 Corp</stp>
        <stp>security_name</stp>
        <stp>[curves by issuer 01.xlsx]curves!R16C7</stp>
        <tr r="G16" s="20"/>
      </tp>
      <tp t="s">
        <v>ENELIM 3 3/8 11/24/81</v>
        <stp/>
        <stp>##V3_BDPV12</stp>
        <stp>AS640440 Corp</stp>
        <stp>security_name</stp>
        <stp>[curves by issuer 01.xlsx]curves!R23C8</stp>
        <tr r="H23" s="20"/>
      </tp>
      <tp t="s">
        <v>BPLN 3 5/8 PERP</v>
        <stp/>
        <stp>##V3_BDPV12</stp>
        <stp>BK123260 Corp</stp>
        <stp>security_name</stp>
        <stp>[curves by issuer 01.xlsx]curves!R15C8</stp>
        <tr r="H15" s="20"/>
      </tp>
      <tp t="s">
        <v>18/09/2024</v>
        <stp/>
        <stp>##V3_BDPV12</stp>
        <stp>XS2011260531 Corp</stp>
        <stp>nxt_call_dt</stp>
        <stp>[curves by issuer 01.xlsx]tkrBbg!R16C10</stp>
        <tr r="J16" s="5"/>
      </tp>
      <tp t="s">
        <v>16/01/2023</v>
        <stp/>
        <stp>##V3_BDPV12</stp>
        <stp>FR0013310505 Corp</stp>
        <stp>nxt_call_dt</stp>
        <stp>[curves by issuer 01.xlsx]tkrBbg!R79C10</stp>
        <tr r="J79" s="5"/>
      </tp>
      <tp t="s">
        <v>11/09/2028</v>
        <stp/>
        <stp>##V3_BDPV12</stp>
        <stp>XS2186001314 Corp</stp>
        <stp>nxt_call_dt</stp>
        <stp>[curves by issuer 01.xlsx]tkrBbg!R32C10</stp>
        <tr r="J32" s="5"/>
      </tp>
      <tp t="s">
        <v>SOLBBB 4 1/4 PERP</v>
        <stp/>
        <stp>##V3_BDPV12</stp>
        <stp>AV915324 Corp</stp>
        <stp>security_name</stp>
        <stp>[curves by issuer 01.xlsx]curves!R42C8</stp>
        <tr r="H42" s="20"/>
      </tp>
      <tp t="s">
        <v>17/06/2024</v>
        <stp/>
        <stp>##V3_BDPV12</stp>
        <stp>FR0013425170 Corp</stp>
        <stp>nxt_call_dt</stp>
        <stp>[curves by issuer 01.xlsx]tkrBbg!R19C10</stp>
        <tr r="J19" s="5"/>
      </tp>
      <tp t="s">
        <v>19/12/2026</v>
        <stp/>
        <stp>##V3_BDPV12</stp>
        <stp>FR0013447877 Corp</stp>
        <stp>nxt_call_dt</stp>
        <stp>[curves by issuer 01.xlsx]tkrBbg!R58C10</stp>
        <tr r="J58" s="5"/>
      </tp>
      <tp t="s">
        <v>VOD 3.1 01/03/79</v>
        <stp/>
        <stp>##V3_BDPV12</stp>
        <stp>AU654481 Corp</stp>
        <stp>security name</stp>
        <stp>[curves by issuer 01.xlsx]tkrBbg!R69C7</stp>
        <tr r="G69" s="5"/>
      </tp>
      <tp t="s">
        <v>TRAFIG 6 7/8 PERP</v>
        <stp/>
        <stp>##V3_BDPV12</stp>
        <stp>AM679347 Corp</stp>
        <stp>security_name</stp>
        <stp>[curves by issuer 01.xlsx]curves!R47C7</stp>
        <tr r="G47" s="20"/>
      </tp>
      <tp t="s">
        <v>ACFP 4 1/8 PERP</v>
        <stp/>
        <stp>##V3_BDPV12</stp>
        <stp>EK337178 Corp</stp>
        <stp>security_name</stp>
        <stp>[curves by issuer 01.xlsx]sectors (table)!R4C5</stp>
        <tr r="E4" s="24"/>
      </tp>
      <tp t="s">
        <v>AKEFP 2 3/4 PERP</v>
        <stp/>
        <stp>##V3_BDPV12</stp>
        <stp>AZ018655 Corp</stp>
        <stp>security name</stp>
        <stp>[curves by issuer 01.xlsx]tkrBbg!R19C7</stp>
        <tr r="G19" s="5"/>
      </tp>
      <tp t="s">
        <v>11/03/2026</v>
        <stp/>
        <stp>##V3_BDPV12</stp>
        <stp>XS2185997884 Corp</stp>
        <stp>nxt_call_dt</stp>
        <stp>[curves by issuer 01.xlsx]tkrBbg!R31C10</stp>
        <tr r="J31" s="5"/>
      </tp>
      <tp t="s">
        <v>BAYNGR 3 3/4 07/01/74</v>
        <stp/>
        <stp>##V3_BDPV12</stp>
        <stp>EK352403 Corp</stp>
        <stp>security_name</stp>
        <stp>[curves by issuer 01.xlsx]sectors (table)!R9C5</stp>
        <tr r="E9" s="24"/>
      </tp>
      <tp t="s">
        <v>29/01/2024</v>
        <stp/>
        <stp>##V3_BDPV12</stp>
        <stp>XS1405765659 Corp</stp>
        <stp>nxt_call_dt</stp>
        <stp>[curves by issuer 01.xlsx]tkrBbg!R53C10</stp>
        <tr r="J53" s="5"/>
      </tp>
      <tp t="s">
        <v>SESGFP</v>
        <stp/>
        <stp>##V3_BDPV12</stp>
        <stp>LW253022 Corp</stp>
        <stp>ticker</stp>
        <stp>[curves by issuer 01.xlsx]tkrBbg!R52C8</stp>
        <tr r="H52" s="5"/>
      </tp>
      <tp t="s">
        <v>01/10/2026</v>
        <stp/>
        <stp>##V3_BDPV12</stp>
        <stp>XS1115498260 Corp</stp>
        <stp>nxt_call_dt</stp>
        <stp>[curves by issuer 01.xlsx]tkrBbg!R57C10</stp>
        <tr r="J57" s="5"/>
      </tp>
      <tp t="s">
        <v>23/04/2027</v>
        <stp/>
        <stp>##V3_BDPV12</stp>
        <stp>XS1222594472 Corp</stp>
        <stp>nxt_call_dt</stp>
        <stp>[curves by issuer 01.xlsx]tkrBbg!R47C10</stp>
        <tr r="J47" s="5"/>
      </tp>
      <tp t="s">
        <v>XS1629658755</v>
        <stp/>
        <stp>##V3_BDPV12</stp>
        <stp>AN880322 Corp</stp>
        <stp>ID_ISIN</stp>
        <stp>[curves by issuer 01.xlsx]tkrBbg!R142C6</stp>
        <tr r="F142" s="5"/>
      </tp>
      <tp t="s">
        <v>XS1196713298</v>
        <stp/>
        <stp>##V3_BDPV12</stp>
        <stp>EK770296 Corp</stp>
        <stp>ID_ISIN</stp>
        <stp>[curves by issuer 01.xlsx]tkrBbg!R126C6</stp>
        <tr r="F126" s="5"/>
      </tp>
      <tp t="s">
        <v>XS1974894138</v>
        <stp/>
        <stp>##V3_BDPV12</stp>
        <stp>ZS235422 Corp</stp>
        <stp>ID_ISIN</stp>
        <stp>[curves by issuer 01.xlsx]tkrBbg!R168C6</stp>
        <tr r="F168" s="5"/>
      </tp>
      <tp t="s">
        <v>XS1634523754</v>
        <stp/>
        <stp>##V3_BDPV12</stp>
        <stp>AN964724 Corp</stp>
        <stp>ID_ISIN</stp>
        <stp>[curves by issuer 01.xlsx]tkrBbg!R173C6</stp>
        <tr r="F173" s="5"/>
      </tp>
      <tp t="s">
        <v>XS1716927766</v>
        <stp/>
        <stp>##V3_BDPV12</stp>
        <stp>AP909674 Corp</stp>
        <stp>ID_ISIN</stp>
        <stp>[curves by issuer 01.xlsx]tkrBbg!R156C6</stp>
        <tr r="F156" s="5"/>
      </tp>
      <tp t="s">
        <v>XS0954674825</v>
        <stp/>
        <stp>##V3_BDPV12</stp>
        <stp>EJ817236 Corp</stp>
        <stp>ID_ISIN</stp>
        <stp>[curves by issuer 01.xlsx]tkrBbg!R113C6</stp>
        <tr r="F113" s="5"/>
      </tp>
      <tp>
        <v>750000000</v>
        <stp/>
        <stp>##V3_BDPV12</stp>
        <stp>XS1713463559 Corp</stp>
        <stp>amt_outstanding</stp>
        <stp>[curves by issuer 01.xlsx]tkrBbg!R112C13</stp>
        <tr r="M112" s="5"/>
      </tp>
      <tp>
        <v>1750000000</v>
        <stp/>
        <stp>##V3_BDPV12</stp>
        <stp>XS1642686676 Corp</stp>
        <stp>amt_outstanding</stp>
        <stp>[curves by issuer 01.xlsx]tkrBbg!R187C13</stp>
        <tr r="M187" s="5"/>
      </tp>
      <tp>
        <v>300000000</v>
        <stp/>
        <stp>##V3_BDPV12</stp>
        <stp>XS1974894138 Corp</stp>
        <stp>amt_outstanding</stp>
        <stp>[curves by issuer 01.xlsx]tkrBbg!R168C13</stp>
        <tr r="M168" s="5"/>
      </tp>
      <tp>
        <v>500000000</v>
        <stp/>
        <stp>##V3_BDPV12</stp>
        <stp>XS1720192696 Corp</stp>
        <stp>amt_outstanding</stp>
        <stp>[curves by issuer 01.xlsx]tkrBbg!R132C13</stp>
        <tr r="M132" s="5"/>
      </tp>
      <tp>
        <v>600000000</v>
        <stp/>
        <stp>##V3_BDPV12</stp>
        <stp>XS1196713298 Corp</stp>
        <stp>amt_outstanding</stp>
        <stp>[curves by issuer 01.xlsx]tkrBbg!R126C13</stp>
        <tr r="M126" s="5"/>
      </tp>
      <tp t="s">
        <v>12/02/2025</v>
        <stp/>
        <stp>##V3_BDPV12</stp>
        <stp>XS2077670003 Corp</stp>
        <stp>nxt_call_dt</stp>
        <stp>[curves by issuer 01.xlsx]tkrBbg!R8C10</stp>
        <tr r="J8" s="5"/>
      </tp>
      <tp t="s">
        <v>BAYNGR 3 3/4 07/01/74</v>
        <stp/>
        <stp>##V3_BDPV12</stp>
        <stp>EK352403 Corp</stp>
        <stp>security name</stp>
        <stp>[curves by issuer 01.xlsx]tkrBbg!R7C7</stp>
        <tr r="G7" s="5"/>
      </tp>
      <tp t="s">
        <v>BHP 6 3/4 10/19/75</v>
        <stp/>
        <stp>##V3_BDPV12</stp>
        <stp>QJ201812 Corp</stp>
        <stp>security_name</stp>
        <stp>[curves by issuer 01.xlsx]curves!R14C8</stp>
        <tr r="H14" s="20"/>
      </tp>
      <tp t="s">
        <v>EUR</v>
        <stp/>
        <stp>##V3_BDPV12</stp>
        <stp>LW253022 Corp</stp>
        <stp>crncy</stp>
        <stp>[curves by issuer 01.xlsx]curves!R39C20</stp>
        <tr r="T39" s="20"/>
      </tp>
      <tp t="s">
        <v>BAYNGR 2 3/8 11/12/79</v>
        <stp/>
        <stp>##V3_BDPV12</stp>
        <stp>ZQ512606 Corp</stp>
        <stp>security_name</stp>
        <stp>[curves by issuer 01.xlsx]sectors (table)!R9C6</stp>
        <tr r="F9" s="24"/>
      </tp>
      <tp t="s">
        <v>DBOERS 2 3/4 02/05/41</v>
        <stp/>
        <stp>##V3_BDPV12</stp>
        <stp>UV391246 Corp</stp>
        <stp>security_name</stp>
        <stp>[curves by issuer 01.xlsx]curves!R19C7</stp>
        <tr r="G19" s="20"/>
      </tp>
      <tp t="s">
        <v>Baa3</v>
        <stp/>
        <stp>##V3_BDPV12</stp>
        <stp>ZP482524 Corp</stp>
        <stp>rtg_moody</stp>
        <stp>[curves by issuer 01.xlsx]curves!R8C18</stp>
        <tr r="R8" s="20"/>
      </tp>
      <tp>
        <v>2.5019999999999998</v>
        <stp/>
        <stp>##V3_BDPV12</stp>
        <stp>ZP707724 Corp</stp>
        <stp>coupon</stp>
        <stp>[curves by issuer 01.xlsx]tkrBbg!R67C9</stp>
        <tr r="I67" s="5"/>
      </tp>
      <tp>
        <v>354.87380981445313</v>
        <stp/>
        <stp>##V3_BDPV12</stp>
        <stp>EK872764 Corp</stp>
        <stp>blp_i_sprd_mid</stp>
        <stp>[curves by issuer 01.xlsx]curves eur!R27C13</stp>
        <tr r="M27" s="21"/>
      </tp>
      <tp t="s">
        <v>AKEFP 1 1/2 PERP</v>
        <stp/>
        <stp>##V3_BDPV12</stp>
        <stp>ZP482524 Corp</stp>
        <stp>security name</stp>
        <stp>[curves by issuer 01.xlsx]tkrBbg!R20C7</stp>
        <tr r="G20" s="5"/>
      </tp>
      <tp>
        <v>409.1732177734375</v>
        <stp/>
        <stp>##V3_BDPV12</stp>
        <stp>BJ814648 Corp</stp>
        <stp>blp_i_sprd_mid</stp>
        <stp>[curves by issuer 01.xlsx]curves eur!R31C13</stp>
        <tr r="M31" s="21"/>
      </tp>
      <tp>
        <v>3.625</v>
        <stp/>
        <stp>##V3_BDPV12</stp>
        <stp>ZR796862 Corp</stp>
        <stp>coupon</stp>
        <stp>[curves by issuer 01.xlsx]tkrBbg!R76C9</stp>
        <tr r="I76" s="5"/>
      </tp>
      <tp t="s">
        <v>ERFFP 2 7/8 PERP</v>
        <stp/>
        <stp>##V3_BDPV12</stp>
        <stp>ZR457518 Corp</stp>
        <stp>security name</stp>
        <stp>[curves by issuer 01.xlsx]tkrBbg!R11C7</stp>
        <tr r="G11" s="5"/>
      </tp>
      <tp t="s">
        <v>STEDIN 3 1/4 PERP</v>
        <stp/>
        <stp>##V3_BDPV12</stp>
        <stp>EK605885 Corp</stp>
        <stp>security_name</stp>
        <stp>[curves by issuer 01.xlsx]curves!R43C8</stp>
        <tr r="H43" s="20"/>
      </tp>
      <tp t="s">
        <v>STEDIN 3 1/4 PERP</v>
        <stp/>
        <stp>##V3_BDPV12</stp>
        <stp>EK605885 Corp</stp>
        <stp>security_name</stp>
        <stp>[curves by issuer 01.xlsx]curves!R43C7</stp>
        <tr r="G43" s="20"/>
      </tp>
      <tp t="s">
        <v>04/07/2024</v>
        <stp/>
        <stp>##V3_BDPV12</stp>
        <stp>FR0013367612 Corp</stp>
        <stp>nxt_call_dt</stp>
        <stp>[curves by issuer 01.xlsx]tkrBbg!R88C10</stp>
        <tr r="J88" s="5"/>
      </tp>
      <tp t="s">
        <v>LXSGR 4 1/2 12/06/76</v>
        <stp/>
        <stp>##V3_BDPV12</stp>
        <stp>AL243419 Corp</stp>
        <stp>security name</stp>
        <stp>[curves by issuer 01.xlsx]tkrBbg!R21C7</stp>
        <tr r="G21" s="5"/>
      </tp>
      <tp t="s">
        <v>25/03/2025</v>
        <stp/>
        <stp>##V3_BDPV12</stp>
        <stp>XS1207058733 Corp</stp>
        <stp>nxt_call_dt</stp>
        <stp>[curves by issuer 01.xlsx]tkrBbg!R30C10</stp>
        <tr r="J30" s="5"/>
      </tp>
      <tp t="s">
        <v>02/01/2022</v>
        <stp/>
        <stp>##V3_BDPV12</stp>
        <stp>XS1405777746 Corp</stp>
        <stp>nxt_call_dt</stp>
        <stp>[curves by issuer 01.xlsx]tkrBbg!R52C10</stp>
        <tr r="J52" s="5"/>
      </tp>
      <tp t="s">
        <v>EDPPL 4.496 04/30/79</v>
        <stp/>
        <stp>##V3_BDPV12</stp>
        <stp>AW875570 Corp</stp>
        <stp>security_name</stp>
        <stp>[curves by issuer 01.xlsx]curves!R21C7</stp>
        <tr r="G21" s="20"/>
      </tp>
      <tp t="s">
        <v>ORAFP 5 7/8 PERP</v>
        <stp/>
        <stp>##V3_BDPV12</stp>
        <stp>EK041241 Corp</stp>
        <stp>security name</stp>
        <stp>[curves by issuer 01.xlsx]tkrBbg!R59C7</stp>
        <tr r="G59" s="5"/>
      </tp>
      <tp t="s">
        <v>04/09/2023</v>
        <stp/>
        <stp>##V3_BDPV12</stp>
        <stp>XS1795406575 Corp</stp>
        <stp>nxt_call_dt</stp>
        <stp>[curves by issuer 01.xlsx]tkrBbg!R63C10</stp>
        <tr r="J63" s="5"/>
      </tp>
      <tp t="s">
        <v>24/06/2027</v>
        <stp/>
        <stp>##V3_BDPV12</stp>
        <stp>XS2056371334 Corp</stp>
        <stp>nxt_call_dt</stp>
        <stp>[curves by issuer 01.xlsx]tkrBbg!R68C10</stp>
        <tr r="J68" s="5"/>
      </tp>
      <tp t="s">
        <v>MRKGR 2 7/8 06/25/79</v>
        <stp/>
        <stp>##V3_BDPV12</stp>
        <stp>AZ207706 Corp</stp>
        <stp>security_name</stp>
        <stp>[curves by issuer 01.xlsx]curves!R30C8</stp>
        <tr r="H30" s="20"/>
      </tp>
      <tp t="s">
        <v>EDF 4 PERP</v>
        <stp/>
        <stp>##V3_BDPV12</stp>
        <stp>AU669900 Corp</stp>
        <stp>security_name</stp>
        <stp>[curves by issuer 01.xlsx]curves!R20C7</stp>
        <tr r="G20" s="20"/>
      </tp>
      <tp>
        <v>6.25</v>
        <stp/>
        <stp>##V3_BDPV12</stp>
        <stp>QJ993374 Corp</stp>
        <stp>coupon</stp>
        <stp>[curves by issuer 01.xlsx]tkrBbg!R28C9</stp>
        <tr r="I28" s="5"/>
      </tp>
      <tp t="s">
        <v>VOD</v>
        <stp/>
        <stp>##V3_BDPV12</stp>
        <stp>AU654481 Corp</stp>
        <stp>ticker</stp>
        <stp>[curves by issuer 01.xlsx]tkrBbg!R69C8</stp>
        <tr r="H69" s="5"/>
      </tp>
      <tp t="s">
        <v>01/01/2028</v>
        <stp/>
        <stp>##V3_BDPV12</stp>
        <stp>XS2056730679 Corp</stp>
        <stp>nxt_call_dt</stp>
        <stp>[curves by issuer 01.xlsx]tkrBbg!R76C10</stp>
        <tr r="J76" s="5"/>
      </tp>
      <tp t="s">
        <v>EUR</v>
        <stp/>
        <stp>##V3_BDPV12</stp>
        <stp>LW253022 Corp</stp>
        <stp>crncy</stp>
        <stp>[curves by issuer 01.xlsx]tkrBbg!R52C12</stp>
        <tr r="L52" s="5"/>
      </tp>
      <tp t="s">
        <v>DE000A1ZN206</v>
        <stp/>
        <stp>##V3_BDPV12</stp>
        <stp>EK523297 Corp</stp>
        <stp>ID_ISIN</stp>
        <stp>[curves by issuer 01.xlsx]tkrBbg!R155C6</stp>
        <tr r="F155" s="5"/>
      </tp>
      <tp>
        <v>750000000</v>
        <stp/>
        <stp>##V3_BDPV12</stp>
        <stp>FR0011606169 Corp</stp>
        <stp>amt_outstanding</stp>
        <stp>[curves by issuer 01.xlsx]tkrBbg!R182C13</stp>
        <tr r="M182" s="5"/>
      </tp>
      <tp>
        <v>550000000</v>
        <stp/>
        <stp>##V3_BDPV12</stp>
        <stp>XS1819537132 Corp</stp>
        <stp>amt_outstanding</stp>
        <stp>[curves by issuer 01.xlsx]tkrBbg!R178C13</stp>
        <tr r="M178" s="5"/>
      </tp>
      <tp>
        <v>600000000</v>
        <stp/>
        <stp>##V3_BDPV12</stp>
        <stp>XS1508392625 Corp</stp>
        <stp>amt_outstanding</stp>
        <stp>[curves by issuer 01.xlsx]tkrBbg!R170C13</stp>
        <tr r="M170" s="5"/>
      </tp>
      <tp>
        <v>800000000</v>
        <stp/>
        <stp>##V3_BDPV12</stp>
        <stp>XS1890845875 Corp</stp>
        <stp>amt_outstanding</stp>
        <stp>[curves by issuer 01.xlsx]tkrBbg!R118C13</stp>
        <tr r="M118" s="5"/>
      </tp>
      <tp>
        <v>750000000</v>
        <stp/>
        <stp>##V3_BDPV12</stp>
        <stp>XS1196714429 Corp</stp>
        <stp>amt_outstanding</stp>
        <stp>[curves by issuer 01.xlsx]tkrBbg!R127C13</stp>
        <tr r="M127" s="5"/>
      </tp>
      <tp>
        <v>281680000</v>
        <stp/>
        <stp>##V3_BDPV12</stp>
        <stp>XS1219499032 Corp</stp>
        <stp>amt_outstanding</stp>
        <stp>[curves by issuer 01.xlsx]tkrBbg!R103C13</stp>
        <tr r="M103" s="5"/>
      </tp>
      <tp t="s">
        <v>BHP 6 1/4 10/19/75</v>
        <stp/>
        <stp>##V3_BDPV12</stp>
        <stp>QJ201811 Corp</stp>
        <stp>security name</stp>
        <stp>[curves by issuer 01.xlsx]tkrBbg!R42C7</stp>
        <tr r="G42" s="5"/>
      </tp>
      <tp t="s">
        <v>BHP 6 3/4 10/19/75</v>
        <stp/>
        <stp>##V3_BDPV12</stp>
        <stp>QJ201812 Corp</stp>
        <stp>security name</stp>
        <stp>[curves by issuer 01.xlsx]tkrBbg!R41C7</stp>
        <tr r="G41" s="5"/>
      </tp>
      <tp t="s">
        <v>TOTAL 3.369 PERP</v>
        <stp/>
        <stp>##V3_BDPV12</stp>
        <stp>QZ730458 Corp</stp>
        <stp>security name</stp>
        <stp>[curves by issuer 01.xlsx]tkrBbg!R38C7</stp>
        <tr r="G38" s="5"/>
      </tp>
      <tp t="s">
        <v>LXSGR</v>
        <stp/>
        <stp>##V3_BDPV12</stp>
        <stp>AL243419 Corp</stp>
        <stp>ticker</stp>
        <stp>[curves by issuer 01.xlsx]tkrBbg!R21C8</stp>
        <tr r="H21" s="5"/>
      </tp>
      <tp t="s">
        <v>TOTAL</v>
        <stp/>
        <stp>##V3_BDPV12</stp>
        <stp>EK755354 Corp</stp>
        <stp>ticker</stp>
        <stp>[curves by issuer 01.xlsx]tkrBbg!R33C8</stp>
        <tr r="H33" s="5"/>
      </tp>
      <tp>
        <v>2</v>
        <stp/>
        <stp>##V3_BDPV12</stp>
        <stp>ZQ376350 Corp</stp>
        <stp>coupon</stp>
        <stp>[curves by issuer 01.xlsx]tkrBbg!R49C9</stp>
        <tr r="I49" s="5"/>
      </tp>
      <tp t="s">
        <v>EUR</v>
        <stp/>
        <stp>##V3_BDPV12</stp>
        <stp>AZ371883 Corp</stp>
        <stp>crncy</stp>
        <stp>[curves by issuer 01.xlsx]curves!R24C21</stp>
        <tr r="U24" s="20"/>
      </tp>
      <tp t="s">
        <v>EUR</v>
        <stp/>
        <stp>##V3_BDPV12</stp>
        <stp>AQ711148 Corp</stp>
        <stp>crncy</stp>
        <stp>[curves by issuer 01.xlsx]curves!R24C20</stp>
        <tr r="T24" s="20"/>
      </tp>
      <tp>
        <v>255.65242004394531</v>
        <stp/>
        <stp>##V3_BDPV12</stp>
        <stp>EK605885 Corp</stp>
        <stp>blp_i_sprd_mid</stp>
        <stp>[curves by issuer 01.xlsx]curves eur!R37C12</stp>
        <tr r="L37" s="21"/>
      </tp>
      <tp>
        <v>255.65242004394531</v>
        <stp/>
        <stp>##V3_BDPV12</stp>
        <stp>EK605885 Corp</stp>
        <stp>blp_i_sprd_mid</stp>
        <stp>[curves by issuer 01.xlsx]curves eur!R37C13</stp>
        <tr r="M37" s="21"/>
      </tp>
      <tp>
        <v>288.09799194335938</v>
        <stp/>
        <stp>##V3_BDPV12</stp>
        <stp>EK858869 Corp</stp>
        <stp>blp_i_sprd_mid</stp>
        <stp>[curves by issuer 01.xlsx]curves eur!R32C12</stp>
        <tr r="L32" s="21"/>
      </tp>
      <tp t="s">
        <v>EUR</v>
        <stp/>
        <stp>##V3_BDPV12</stp>
        <stp>AZ851450 Corp</stp>
        <stp>crncy</stp>
        <stp>[curves by issuer 01.xlsx]curves!R22C21</stp>
        <tr r="U22" s="20"/>
      </tp>
      <tp t="s">
        <v>TELEFO 2.502 PERP</v>
        <stp/>
        <stp>##V3_BDPV12</stp>
        <stp>ZP707724 Corp</stp>
        <stp>security name</stp>
        <stp>[curves by issuer 01.xlsx]tkrBbg!R67C7</stp>
        <tr r="G67" s="5"/>
      </tp>
      <tp t="s">
        <v>SBBBSS 4 5/8 PERP</v>
        <stp/>
        <stp>##V3_BDPV12</stp>
        <stp>ZS235422 Corp</stp>
        <stp>security_name</stp>
        <stp>[curves by issuer 01.xlsx]curves!R38C7</stp>
        <tr r="G38" s="20"/>
      </tp>
      <tp t="s">
        <v>SESGFP</v>
        <stp/>
        <stp>##V3_BDPV12</stp>
        <stp>AL211915 Corp</stp>
        <stp>ticker</stp>
        <stp>[curves by issuer 01.xlsx]tkrBbg!R53C8</stp>
        <tr r="H53" s="5"/>
      </tp>
      <tp t="s">
        <v>LHNVX</v>
        <stp/>
        <stp>##V3_BDPV12</stp>
        <stp>AX960245 Corp</stp>
        <stp>ticker</stp>
        <stp>[curves by issuer 01.xlsx]tkrBbg!R22C8</stp>
        <tr r="H22" s="5"/>
      </tp>
      <tp t="s">
        <v>#N/A N/A</v>
        <stp/>
        <stp>##V3_BDPV12</stp>
        <stp>ZR441424 Corp</stp>
        <stp>rtg_sp</stp>
        <stp>[curves by issuer 01.xlsx]curves eur!R35C17</stp>
        <tr r="Q35" s="21"/>
      </tp>
      <tp t="s">
        <v>ENGIFP 3 1/4 PERP</v>
        <stp/>
        <stp>##V3_BDPV12</stp>
        <stp>AW770805 Corp</stp>
        <stp>security name</stp>
        <stp>[curves by issuer 01.xlsx]tkrBbg!R81C7</stp>
        <tr r="G81" s="5"/>
      </tp>
      <tp t="s">
        <v>EUR</v>
        <stp/>
        <stp>##V3_BDPV12</stp>
        <stp>AL211915 Corp</stp>
        <stp>crncy</stp>
        <stp>[curves by issuer 01.xlsx]curves!R39C21</stp>
        <tr r="U39" s="20"/>
      </tp>
      <tp t="s">
        <v>TOTAL 3 7/8 PERP</v>
        <stp/>
        <stp>##V3_BDPV12</stp>
        <stp>LW068019 Corp</stp>
        <stp>security_name</stp>
        <stp>[curves by issuer 01.xlsx]curves!R46C7</stp>
        <tr r="G46" s="20"/>
      </tp>
      <tp t="s">
        <v>VW 3 1/2 PERP</v>
        <stp/>
        <stp>##V3_BDPV12</stp>
        <stp>EK811579 Corp</stp>
        <stp>security_name</stp>
        <stp>[curves by issuer 01.xlsx]curves!R51C8</stp>
        <tr r="H51" s="20"/>
      </tp>
      <tp t="s">
        <v>SESGFP 4 5/8 PERP</v>
        <stp/>
        <stp>##V3_BDPV12</stp>
        <stp>LW253022 Corp</stp>
        <stp>security_name</stp>
        <stp>[curves by issuer 01.xlsx]sectors (table)!R6C5</stp>
        <tr r="E6" s="24"/>
      </tp>
      <tp t="s">
        <v>EUR</v>
        <stp/>
        <stp>##V3_BDPV12</stp>
        <stp>EK605885 Corp</stp>
        <stp>crncy</stp>
        <stp>[curves by issuer 01.xlsx]curves!R43C20</stp>
        <tr r="T43" s="20"/>
      </tp>
      <tp t="s">
        <v>EUR</v>
        <stp/>
        <stp>##V3_BDPV12</stp>
        <stp>EK605885 Corp</stp>
        <stp>crncy</stp>
        <stp>[curves by issuer 01.xlsx]curves!R43C21</stp>
        <tr r="U43" s="20"/>
      </tp>
      <tp t="s">
        <v>BBB-</v>
        <stp/>
        <stp>##V3_BDPV12</stp>
        <stp>ZP870673 Corp</stp>
        <stp>rtg_sp</stp>
        <stp>[curves by issuer 01.xlsx]curves eur!R39C17</stp>
        <tr r="Q39" s="21"/>
        <tr r="Q39" s="21"/>
      </tp>
      <tp t="s">
        <v>VOD</v>
        <stp/>
        <stp>##V3_BDPV12</stp>
        <stp>AU692498 Corp</stp>
        <stp>ticker</stp>
        <stp>[curves by issuer 01.xlsx]tkrBbg!R70C8</stp>
        <tr r="H70" s="5"/>
      </tp>
      <tp t="s">
        <v>REPSM 3 7/8 PERP</v>
        <stp/>
        <stp>##V3_BDPV12</stp>
        <stp>EK803079 Corp</stp>
        <stp>security_name</stp>
        <stp>[curves by issuer 01.xlsx]sectors (table)!R8C5</stp>
        <tr r="E8" s="24"/>
      </tp>
      <tp t="s">
        <v>REPSM 3 3/4 PERP</v>
        <stp/>
        <stp>##V3_BDPV12</stp>
        <stp>BJ814648 Corp</stp>
        <stp>security_name</stp>
        <stp>[curves by issuer 01.xlsx]sectors (table)!R8C6</stp>
        <tr r="F8" s="24"/>
      </tp>
      <tp t="s">
        <v>EUR</v>
        <stp/>
        <stp>##V3_BDPV12</stp>
        <stp>EK825033 Corp</stp>
        <stp>crncy</stp>
        <stp>[curves by issuer 01.xlsx]curves!R16C20</stp>
        <tr r="T16" s="20"/>
      </tp>
      <tp t="s">
        <v>EUR</v>
        <stp/>
        <stp>##V3_BDPV12</stp>
        <stp>EK785024 Corp</stp>
        <stp>crncy</stp>
        <stp>[curves by issuer 01.xlsx]curves!R49C21</stp>
        <tr r="U49" s="20"/>
      </tp>
      <tp t="s">
        <v>EUR</v>
        <stp/>
        <stp>##V3_BDPV12</stp>
        <stp>BK122273 Corp</stp>
        <stp>crncy</stp>
        <stp>[curves by issuer 01.xlsx]curves!R15C20</stp>
        <tr r="T15" s="20"/>
      </tp>
      <tp t="s">
        <v>EUR</v>
        <stp/>
        <stp>##V3_BDPV12</stp>
        <stp>AL211915 Corp</stp>
        <stp>crncy</stp>
        <stp>[curves by issuer 01.xlsx]tkrBbg!R53C12</stp>
        <tr r="L53" s="5"/>
      </tp>
      <tp t="s">
        <v>EUR</v>
        <stp/>
        <stp>##V3_BDPV12</stp>
        <stp>EK755342 Corp</stp>
        <stp>crncy</stp>
        <stp>[curves by issuer 01.xlsx]tkrBbg!R37C12</stp>
        <tr r="L37" s="5"/>
      </tp>
      <tp t="s">
        <v>EUR</v>
        <stp/>
        <stp>##V3_BDPV12</stp>
        <stp>EK755354 Corp</stp>
        <stp>crncy</stp>
        <stp>[curves by issuer 01.xlsx]tkrBbg!R33C12</stp>
        <tr r="L33" s="5"/>
      </tp>
      <tp t="s">
        <v>EUR</v>
        <stp/>
        <stp>##V3_BDPV12</stp>
        <stp>EK545606 Corp</stp>
        <stp>crncy</stp>
        <stp>[curves by issuer 01.xlsx]tkrBbg!R18C12</stp>
        <tr r="L18" s="5"/>
      </tp>
      <tp t="s">
        <v>EUR</v>
        <stp/>
        <stp>##V3_BDPV12</stp>
        <stp>AP691131 Corp</stp>
        <stp>crncy</stp>
        <stp>[curves by issuer 01.xlsx]tkrBbg!R10C12</stp>
        <tr r="L10" s="5"/>
      </tp>
      <tp t="s">
        <v>EUR</v>
        <stp/>
        <stp>##V3_BDPV12</stp>
        <stp>AQ711148 Corp</stp>
        <stp>crncy</stp>
        <stp>[curves by issuer 01.xlsx]tkrBbg!R79C12</stp>
        <tr r="L79" s="5"/>
      </tp>
      <tp t="s">
        <v>Ba1</v>
        <stp/>
        <stp>##V3_BDPV12</stp>
        <stp>EK848378 Corp</stp>
        <stp>rtg_moody</stp>
        <stp>[curves by issuer 01.xlsx]sectors (table)!R33C15</stp>
        <tr r="O33" s="24"/>
      </tp>
      <tp t="s">
        <v>EUR</v>
        <stp/>
        <stp>##V3_BDPV12</stp>
        <stp>AZ371883 Corp</stp>
        <stp>crncy</stp>
        <stp>[curves by issuer 01.xlsx]tkrBbg!R82C12</stp>
        <tr r="L82" s="5"/>
      </tp>
      <tp t="s">
        <v>XS1196714429</v>
        <stp/>
        <stp>##V3_BDPV12</stp>
        <stp>EK768069 Corp</stp>
        <stp>ID_ISIN</stp>
        <stp>[curves by issuer 01.xlsx]tkrBbg!R127C6</stp>
        <tr r="F127" s="5"/>
      </tp>
      <tp t="s">
        <v>EUR</v>
        <stp/>
        <stp>##V3_BDPV12</stp>
        <stp>AZ851393 Corp</stp>
        <stp>crncy</stp>
        <stp>[curves by issuer 01.xlsx]tkrBbg!R99C12</stp>
        <tr r="L99" s="5"/>
      </tp>
      <tp t="s">
        <v>XS1752984440</v>
        <stp/>
        <stp>##V3_BDPV12</stp>
        <stp>AQ713600 Corp</stp>
        <stp>ID_ISIN</stp>
        <stp>[curves by issuer 01.xlsx]tkrBbg!R171C6</stp>
        <tr r="F171" s="5"/>
      </tp>
      <tp t="s">
        <v>BE0002597756</v>
        <stp/>
        <stp>##V3_BDPV12</stp>
        <stp>AU216832 Corp</stp>
        <stp>ID_ISIN</stp>
        <stp>[curves by issuer 01.xlsx]tkrBbg!R137C6</stp>
        <tr r="F137" s="5"/>
      </tp>
      <tp t="s">
        <v>XS1150695192</v>
        <stp/>
        <stp>##V3_BDPV12</stp>
        <stp>EK628291 Corp</stp>
        <stp>ID_ISIN</stp>
        <stp>[curves by issuer 01.xlsx]tkrBbg!R139C6</stp>
        <tr r="F139" s="5"/>
      </tp>
      <tp t="s">
        <v>XS2010037765</v>
        <stp/>
        <stp>##V3_BDPV12</stp>
        <stp>ZQ578143 Corp</stp>
        <stp>ID_ISIN</stp>
        <stp>[curves by issuer 01.xlsx]tkrBbg!R167C6</stp>
        <tr r="F167" s="5"/>
      </tp>
      <tp t="s">
        <v>XS1799939027</v>
        <stp/>
        <stp>##V3_BDPV12</stp>
        <stp>AT214434 Corp</stp>
        <stp>ID_ISIN</stp>
        <stp>[curves by issuer 01.xlsx]tkrBbg!R147C6</stp>
        <tr r="F147" s="5"/>
      </tp>
      <tp t="s">
        <v>24/09/2023</v>
        <stp/>
        <stp>##V3_BDPV12</stp>
        <stp>US29265WAA62 Corp</stp>
        <stp>nxt_call_dt</stp>
        <stp>[curves by issuer 01.xlsx]tkrBbg!R115C10</stp>
        <tr r="J115" s="5"/>
      </tp>
      <tp>
        <v>800000000</v>
        <stp/>
        <stp>##V3_BDPV12</stp>
        <stp>XS2010037765 Corp</stp>
        <stp>amt_outstanding</stp>
        <stp>[curves by issuer 01.xlsx]tkrBbg!R167C13</stp>
        <tr r="M167" s="5"/>
      </tp>
      <tp t="s">
        <v>09/02/2021</v>
        <stp/>
        <stp>##V3_BDPV12</stp>
        <stp>DE000A1ZN206 Corp</stp>
        <stp>nxt_call_dt</stp>
        <stp>[curves by issuer 01.xlsx]tkrBbg!R155C10</stp>
        <tr r="J155" s="5"/>
      </tp>
      <tp>
        <v>232936000</v>
        <stp/>
        <stp>##V3_BDPV12</stp>
        <stp>XS2033327854 Corp</stp>
        <stp>amt_outstanding</stp>
        <stp>[curves by issuer 01.xlsx]tkrBbg!R184C13</stp>
        <tr r="M184" s="5"/>
      </tp>
      <tp>
        <v>350000000</v>
        <stp/>
        <stp>##V3_BDPV12</stp>
        <stp>XS1811181566 Corp</stp>
        <stp>amt_outstanding</stp>
        <stp>[curves by issuer 01.xlsx]tkrBbg!R177C13</stp>
        <tr r="M177" s="5"/>
      </tp>
      <tp>
        <v>1000000000</v>
        <stp/>
        <stp>##V3_BDPV12</stp>
        <stp>XS1117300837 Corp</stp>
        <stp>amt_outstanding</stp>
        <stp>[curves by issuer 01.xlsx]tkrBbg!R160C13</stp>
        <tr r="M160" s="5"/>
      </tp>
      <tp>
        <v>400000000</v>
        <stp/>
        <stp>##V3_BDPV12</stp>
        <stp>XS1797663967 Corp</stp>
        <stp>amt_outstanding</stp>
        <stp>[curves by issuer 01.xlsx]tkrBbg!R185C13</stp>
        <tr r="M185" s="5"/>
      </tp>
      <tp>
        <v>1500000000</v>
        <stp/>
        <stp>##V3_BDPV12</stp>
        <stp>XS1629658755 Corp</stp>
        <stp>amt_outstanding</stp>
        <stp>[curves by issuer 01.xlsx]tkrBbg!R142C13</stp>
        <tr r="M142" s="5"/>
      </tp>
      <tp>
        <v>450000000</v>
        <stp/>
        <stp>##V3_BDPV12</stp>
        <stp>XS1216019585 Corp</stp>
        <stp>amt_outstanding</stp>
        <stp>[curves by issuer 01.xlsx]tkrBbg!R122C13</stp>
        <tr r="M122" s="5"/>
      </tp>
      <tp t="s">
        <v>SOLBBB 5.869 PERP</v>
        <stp/>
        <stp>##V3_BDPV12</stp>
        <stp>QJ937566 Corp</stp>
        <stp>security name</stp>
        <stp>[curves by issuer 01.xlsx]tkrBbg!R5C7</stp>
        <tr r="G5" s="5"/>
      </tp>
      <tp t="s">
        <v>EUR</v>
        <stp/>
        <stp>##V3_BDPV12</stp>
        <stp>AS640422 Corp</stp>
        <stp>crncy</stp>
        <stp>[curves by issuer 01.xlsx]curves!R23C20</stp>
        <tr r="T23" s="20"/>
      </tp>
      <tp t="s">
        <v>EUR</v>
        <stp/>
        <stp>##V3_BDPV12</stp>
        <stp>AS640440 Corp</stp>
        <stp>crncy</stp>
        <stp>[curves by issuer 01.xlsx]curves!R23C21</stp>
        <tr r="U23" s="20"/>
      </tp>
      <tp t="s">
        <v>SEVFP</v>
        <stp/>
        <stp>##V3_BDPV12</stp>
        <stp>AN206662 Corp</stp>
        <stp>ticker</stp>
        <stp>[curves by issuer 01.xlsx]tkrBbg!R85C8</stp>
        <tr r="H85" s="5"/>
      </tp>
      <tp t="s">
        <v>TELEFO</v>
        <stp/>
        <stp>##V3_BDPV12</stp>
        <stp>EK143492 Corp</stp>
        <stp>ticker</stp>
        <stp>[curves by issuer 01.xlsx]tkrBbg!R64C8</stp>
        <tr r="H64" s="5"/>
      </tp>
      <tp t="s">
        <v>EDF</v>
        <stp/>
        <stp>##V3_BDPV12</stp>
        <stp>EK024610 Corp</stp>
        <stp>ticker</stp>
        <stp>[curves by issuer 01.xlsx]tkrBbg!R93C8</stp>
        <tr r="H93" s="5"/>
      </tp>
      <tp t="s">
        <v>EUR</v>
        <stp/>
        <stp>##V3_BDPV12</stp>
        <stp>AZ920495 Corp</stp>
        <stp>crncy</stp>
        <stp>[curves by issuer 01.xlsx]curves!R47C21</stp>
        <tr r="U47" s="20"/>
      </tp>
      <tp>
        <v>381.36337280273438</v>
        <stp/>
        <stp>##V3_BDPV12</stp>
        <stp>EK864970 Corp</stp>
        <stp>blp_i_sprd_mid</stp>
        <stp>[curves by issuer 01.xlsx]curves eur!R11C13</stp>
        <tr r="M11" s="21"/>
      </tp>
      <tp>
        <v>2.7080000000000002</v>
        <stp/>
        <stp>##V3_BDPV12</stp>
        <stp>QZ730280 Corp</stp>
        <stp>coupon</stp>
        <stp>[curves by issuer 01.xlsx]tkrBbg!R35C9</stp>
        <tr r="I35" s="5"/>
      </tp>
      <tp>
        <v>346.31570434570313</v>
        <stp/>
        <stp>##V3_BDPV12</stp>
        <stp>QJ937853 Corp</stp>
        <stp>blp_i_sprd_mid</stp>
        <stp>[curves by issuer 01.xlsx]curves eur!R36C12</stp>
        <tr r="L36" s="21"/>
      </tp>
      <tp t="s">
        <v>ERFFP 2 7/8 PERP</v>
        <stp/>
        <stp>##V3_BDPV12</stp>
        <stp>ZR457518 Corp</stp>
        <stp>security_name</stp>
        <stp>[curves by issuer 01.xlsx]curves!R25C7</stp>
        <tr r="G25" s="20"/>
      </tp>
      <tp>
        <v>261.09295654296875</v>
        <stp/>
        <stp>##V3_BDPV12</stp>
        <stp>EK821917 Corp</stp>
        <stp>blp_i_sprd_mid</stp>
        <stp>[curves by issuer 01.xlsx]curves eur!R35C12</stp>
        <tr r="L35" s="21"/>
      </tp>
      <tp t="s">
        <v>TOTAL 2 1/4 PERP</v>
        <stp/>
        <stp>##V3_BDPV12</stp>
        <stp>EK755354 Corp</stp>
        <stp>security name</stp>
        <stp>[curves by issuer 01.xlsx]tkrBbg!R33C7</stp>
        <tr r="G33" s="5"/>
      </tp>
      <tp t="s">
        <v>15/01/2025</v>
        <stp/>
        <stp>##V3_BDPV12</stp>
        <stp>FR0013413887 Corp</stp>
        <stp>nxt_call_dt</stp>
        <stp>[curves by issuer 01.xlsx]tkrBbg!R56C10</stp>
        <tr r="J56" s="5"/>
      </tp>
      <tp t="s">
        <v>NR</v>
        <stp/>
        <stp>##V3_BDPV12</stp>
        <stp>UV323151 Corp</stp>
        <stp>rtg_sp</stp>
        <stp>[curves by issuer 01.xlsx]curves eur!R32C17</stp>
        <tr r="Q32" s="21"/>
        <tr r="Q32" s="21"/>
      </tp>
      <tp t="s">
        <v>BB+</v>
        <stp/>
        <stp>##V3_BDPV12</stp>
        <stp>ZQ512606 Corp</stp>
        <stp>rtg_sp</stp>
        <stp>[curves by issuer 01.xlsx]curves eur!R10C17</stp>
        <tr r="Q10" s="21"/>
        <tr r="Q10" s="21"/>
      </tp>
      <tp t="s">
        <v>05/07/2024</v>
        <stp/>
        <stp>##V3_BDPV12</stp>
        <stp>XS1713466495 Corp</stp>
        <stp>nxt_call_dt</stp>
        <stp>[curves by issuer 01.xlsx]tkrBbg!R22C10</stp>
        <tr r="J22" s="5"/>
      </tp>
      <tp t="s">
        <v>BBB-</v>
        <stp/>
        <stp>##V3_BDPV12</stp>
        <stp>ZR570567 Corp</stp>
        <stp>rtg_sp</stp>
        <stp>[curves by issuer 01.xlsx]curves eur!R29C17</stp>
        <tr r="Q29" s="21"/>
        <tr r="Q29" s="21"/>
      </tp>
      <tp t="s">
        <v>BB-</v>
        <stp/>
        <stp>##V3_BDPV12</stp>
        <stp>ZQ782646 Corp</stp>
        <stp>rtg_sp</stp>
        <stp>[curves by issuer 01.xlsx]curves eur!R16C17</stp>
        <tr r="Q16" s="21"/>
        <tr r="Q16" s="21"/>
      </tp>
      <tp t="s">
        <v>GBP</v>
        <stp/>
        <stp>##V3_BDPV12</stp>
        <stp>EJ814840 Corp</stp>
        <stp>crncy</stp>
        <stp>[curves by issuer 01.xlsx]curves!R10C20</stp>
        <tr r="T10" s="20"/>
      </tp>
      <tp t="s">
        <v>EUR</v>
        <stp/>
        <stp>##V3_BDPV12</stp>
        <stp>EK864970 Corp</stp>
        <stp>crncy</stp>
        <stp>[curves by issuer 01.xlsx]curves!R13C21</stp>
        <tr r="U13" s="20"/>
      </tp>
      <tp t="s">
        <v>EUR</v>
        <stp/>
        <stp>##V3_BDPV12</stp>
        <stp>EJ814830 Corp</stp>
        <stp>crncy</stp>
        <stp>[curves by issuer 01.xlsx]curves!R10C21</stp>
        <tr r="U10" s="20"/>
      </tp>
      <tp t="s">
        <v>GBP</v>
        <stp/>
        <stp>##V3_BDPV12</stp>
        <stp>EK824997 Corp</stp>
        <stp>crncy</stp>
        <stp>[curves by issuer 01.xlsx]curves!R16C21</stp>
        <tr r="U16" s="20"/>
      </tp>
      <tp t="s">
        <v>BBB-</v>
        <stp/>
        <stp>##V3_BDPV12</stp>
        <stp>AS640440 Corp</stp>
        <stp>rtg_sp</stp>
        <stp>[curves by issuer 01.xlsx]curves eur!R19C17</stp>
        <tr r="Q19" s="21"/>
        <tr r="Q19" s="21"/>
      </tp>
      <tp t="s">
        <v>TELEFO 5 7/8 PERP</v>
        <stp/>
        <stp>##V3_BDPV12</stp>
        <stp>EK143492 Corp</stp>
        <stp>security name</stp>
        <stp>[curves by issuer 01.xlsx]tkrBbg!R64C7</stp>
        <tr r="G64" s="5"/>
      </tp>
      <tp t="s">
        <v>07/03/2023</v>
        <stp/>
        <stp>##V3_BDPV12</stp>
        <stp>XS1731823255 Corp</stp>
        <stp>nxt_call_dt</stp>
        <stp>[curves by issuer 01.xlsx]tkrBbg!R62C10</stp>
        <tr r="J62" s="5"/>
      </tp>
      <tp t="s">
        <v>15/03/2022</v>
        <stp/>
        <stp>##V3_BDPV12</stp>
        <stp>XS1490960942 Corp</stp>
        <stp>nxt_call_dt</stp>
        <stp>[curves by issuer 01.xlsx]tkrBbg!R61C10</stp>
        <tr r="J61" s="5"/>
      </tp>
      <tp t="s">
        <v>TOTAL</v>
        <stp/>
        <stp>##V3_BDPV12</stp>
        <stp>AX895488 Corp</stp>
        <stp>ticker</stp>
        <stp>[curves by issuer 01.xlsx]tkrBbg!R36C8</stp>
        <tr r="H36" s="5"/>
      </tp>
      <tp t="s">
        <v>ULFP 2 1/8 PERP</v>
        <stp/>
        <stp>##V3_BDPV12</stp>
        <stp>AS146424 Corp</stp>
        <stp>security_name</stp>
        <stp>[curves by issuer 01.xlsx]curves!R48C7</stp>
        <tr r="G48" s="20"/>
      </tp>
      <tp t="s">
        <v>07/02/2024</v>
        <stp/>
        <stp>##V3_BDPV12</stp>
        <stp>XS1028599287 Corp</stp>
        <stp>nxt_call_dt</stp>
        <stp>[curves by issuer 01.xlsx]tkrBbg!R55C10</stp>
        <tr r="J55" s="5"/>
      </tp>
      <tp t="s">
        <v>ENGIFP</v>
        <stp/>
        <stp>##V3_BDPV12</stp>
        <stp>AZ371883 Corp</stp>
        <stp>ticker</stp>
        <stp>[curves by issuer 01.xlsx]tkrBbg!R82C8</stp>
        <tr r="H82" s="5"/>
      </tp>
      <tp t="s">
        <v>TELEFO 3 7/8 PERP</v>
        <stp/>
        <stp>##V3_BDPV12</stp>
        <stp>AR738797 Corp</stp>
        <stp>security name</stp>
        <stp>[curves by issuer 01.xlsx]tkrBbg!R66C7</stp>
        <tr r="G66" s="5"/>
      </tp>
      <tp t="s">
        <v>EUR</v>
        <stp/>
        <stp>##V3_BDPV12</stp>
        <stp>AN880322 Corp</stp>
        <stp>crncy</stp>
        <stp>[curves by issuer 01.xlsx]curves!R51C20</stp>
        <tr r="T51" s="20"/>
      </tp>
      <tp t="s">
        <v>BBB-</v>
        <stp/>
        <stp>##V3_BDPV12</stp>
        <stp>AS256491 Corp</stp>
        <stp>rtg_sp</stp>
        <stp>[curves by issuer 01.xlsx]curves eur!R22C17</stp>
        <tr r="Q22" s="21"/>
        <tr r="Q22" s="21"/>
      </tp>
      <tp t="s">
        <v>Baa3</v>
        <stp/>
        <stp>##V3_BDPV12</stp>
        <stp>EK545606 Corp</stp>
        <stp>rtg_moody</stp>
        <stp>[curves by issuer 01.xlsx]curves!R8C17</stp>
        <tr r="Q8" s="20"/>
      </tp>
      <tp t="s">
        <v>EUR</v>
        <stp/>
        <stp>##V3_BDPV12</stp>
        <stp>EK634166 Corp</stp>
        <stp>crncy</stp>
        <stp>[curves by issuer 01.xlsx]curves!R30C20</stp>
        <tr r="T30" s="20"/>
      </tp>
      <tp t="s">
        <v>NTGYSM 4 1/8 PERP</v>
        <stp/>
        <stp>##V3_BDPV12</stp>
        <stp>EK588292 Corp</stp>
        <stp>security_name</stp>
        <stp>[curves by issuer 01.xlsx]curves!R32C7</stp>
        <tr r="G32" s="20"/>
      </tp>
      <tp t="s">
        <v>BBB</v>
        <stp/>
        <stp>##V3_BDPV12</stp>
        <stp>AS146490 Corp</stp>
        <stp>rtg_sp</stp>
        <stp>[curves by issuer 01.xlsx]curves eur!R41C17</stp>
        <tr r="Q41" s="21"/>
        <tr r="Q41" s="21"/>
      </tp>
      <tp t="s">
        <v>01/04/2023</v>
        <stp/>
        <stp>##V3_BDPV12</stp>
        <stp>XS1115502988 Corp</stp>
        <stp>nxt_call_dt</stp>
        <stp>[curves by issuer 01.xlsx]tkrBbg!R60C10</stp>
        <tr r="J60" s="5"/>
      </tp>
      <tp t="s">
        <v>EUR</v>
        <stp/>
        <stp>##V3_BDPV12</stp>
        <stp>BK123260 Corp</stp>
        <stp>crncy</stp>
        <stp>[curves by issuer 01.xlsx]curves!R15C21</stp>
        <tr r="U15" s="20"/>
      </tp>
      <tp t="s">
        <v>EUR</v>
        <stp/>
        <stp>##V3_BDPV12</stp>
        <stp>EK814844 Corp</stp>
        <stp>crncy</stp>
        <stp>[curves by issuer 01.xlsx]tkrBbg!R30C12</stp>
        <tr r="L30" s="5"/>
      </tp>
      <tp t="s">
        <v>EUR</v>
        <stp/>
        <stp>##V3_BDPV12</stp>
        <stp>EJ814830 Corp</stp>
        <stp>crncy</stp>
        <stp>[curves by issuer 01.xlsx]tkrBbg!R44C12</stp>
        <tr r="L44" s="5"/>
      </tp>
      <tp t="s">
        <v>EUR</v>
        <stp/>
        <stp>##V3_BDPV12</stp>
        <stp>EK864970 Corp</stp>
        <stp>crncy</stp>
        <stp>[curves by issuer 01.xlsx]tkrBbg!R47C12</stp>
        <tr r="L47" s="5"/>
      </tp>
      <tp t="s">
        <v>GBP</v>
        <stp/>
        <stp>##V3_BDPV12</stp>
        <stp>EJ814840 Corp</stp>
        <stp>crncy</stp>
        <stp>[curves by issuer 01.xlsx]tkrBbg!R45C12</stp>
        <tr r="L45" s="5"/>
      </tp>
      <tp t="s">
        <v>EUR</v>
        <stp/>
        <stp>##V3_BDPV12</stp>
        <stp>EJ744879 Corp</stp>
        <stp>crncy</stp>
        <stp>[curves by issuer 01.xlsx]tkrBbg!R78C12</stp>
        <tr r="L78" s="5"/>
      </tp>
      <tp t="s">
        <v>EUR</v>
        <stp/>
        <stp>##V3_BDPV12</stp>
        <stp>BG013162 Corp</stp>
        <stp>crncy</stp>
        <stp>[curves by issuer 01.xlsx]tkrBbg!R74C12</stp>
        <tr r="L74" s="5"/>
      </tp>
      <tp t="s">
        <v>EUR</v>
        <stp/>
        <stp>##V3_BDPV12</stp>
        <stp>EK634166 Corp</stp>
        <stp>crncy</stp>
        <stp>[curves by issuer 01.xlsx]tkrBbg!R14C12</stp>
        <tr r="L14" s="5"/>
      </tp>
      <tp t="s">
        <v>GBP</v>
        <stp/>
        <stp>##V3_BDPV12</stp>
        <stp>EK024610 Corp</stp>
        <stp>crncy</stp>
        <stp>[curves by issuer 01.xlsx]tkrBbg!R93C12</stp>
        <tr r="L93" s="5"/>
      </tp>
      <tp t="s">
        <v>EUR</v>
        <stp/>
        <stp>##V3_BDPV12</stp>
        <stp>EK024568 Corp</stp>
        <stp>crncy</stp>
        <stp>[curves by issuer 01.xlsx]tkrBbg!R90C12</stp>
        <tr r="L90" s="5"/>
      </tp>
      <tp t="s">
        <v>EUR</v>
        <stp/>
        <stp>##V3_BDPV12</stp>
        <stp>EK024532 Corp</stp>
        <stp>crncy</stp>
        <stp>[curves by issuer 01.xlsx]tkrBbg!R87C12</stp>
        <tr r="L87" s="5"/>
      </tp>
      <tp t="s">
        <v>XS1206541366</v>
        <stp/>
        <stp>##V3_BDPV12</stp>
        <stp>EK811579 Corp</stp>
        <stp>ID_ISIN</stp>
        <stp>[curves by issuer 01.xlsx]tkrBbg!R148C6</stp>
        <tr r="F148" s="5"/>
      </tp>
      <tp t="s">
        <v>Ba1u</v>
        <stp/>
        <stp>##V3_BDPV12</stp>
        <stp>EK588292 Corp</stp>
        <stp>rtg_moody</stp>
        <stp>[curves by issuer 01.xlsx]sectors (table)!R11C15</stp>
        <tr r="O11" s="24"/>
      </tp>
      <tp t="s">
        <v>Baa3</v>
        <stp/>
        <stp>##V3_BDPV12</stp>
        <stp>EJ723329 Corp</stp>
        <stp>rtg_moody</stp>
        <stp>[curves by issuer 01.xlsx]sectors (table)!R21C15</stp>
        <tr r="O21" s="24"/>
      </tp>
      <tp t="s">
        <v>XS0903532090</v>
        <stp/>
        <stp>##V3_BDPV12</stp>
        <stp>EJ575377 Corp</stp>
        <stp>ID_ISIN</stp>
        <stp>[curves by issuer 01.xlsx]tkrBbg!R125C6</stp>
        <tr r="F125" s="5"/>
      </tp>
      <tp t="s">
        <v>XS1720192696</v>
        <stp/>
        <stp>##V3_BDPV12</stp>
        <stp>AQ077157 Corp</stp>
        <stp>ID_ISIN</stp>
        <stp>[curves by issuer 01.xlsx]tkrBbg!R132C6</stp>
        <tr r="F132" s="5"/>
      </tp>
      <tp t="s">
        <v>XS2010045511</v>
        <stp/>
        <stp>##V3_BDPV12</stp>
        <stp>ZR363807 Corp</stp>
        <stp>ID_ISIN</stp>
        <stp>[curves by issuer 01.xlsx]tkrBbg!R124C6</stp>
        <tr r="F124" s="5"/>
      </tp>
      <tp t="s">
        <v>A3</v>
        <stp/>
        <stp>##V3_BDPV12</stp>
        <stp>BK122273 Corp</stp>
        <stp>rtg_moody</stp>
        <stp>[curves by issuer 01.xlsx]sectors (table)!R20C15</stp>
        <tr r="O20" s="24"/>
      </tp>
      <tp t="s">
        <v>EUR</v>
        <stp/>
        <stp>##V3_BDPV12</stp>
        <stp>AX960245 Corp</stp>
        <stp>crncy</stp>
        <stp>[curves by issuer 01.xlsx]tkrBbg!R22C12</stp>
        <tr r="L22" s="5"/>
      </tp>
      <tp t="s">
        <v>EUR</v>
        <stp/>
        <stp>##V3_BDPV12</stp>
        <stp>AX520482 Corp</stp>
        <stp>crncy</stp>
        <stp>[curves by issuer 01.xlsx]tkrBbg!R65C12</stp>
        <tr r="L65" s="5"/>
      </tp>
      <tp t="s">
        <v>XS1048428012</v>
        <stp/>
        <stp>##V3_BDPV12</stp>
        <stp>EK131366 Corp</stp>
        <stp>ID_ISIN</stp>
        <stp>[curves by issuer 01.xlsx]tkrBbg!R140C6</stp>
        <tr r="F140" s="5"/>
      </tp>
      <tp t="s">
        <v>XS1797138960</v>
        <stp/>
        <stp>##V3_BDPV12</stp>
        <stp>AR810587 Corp</stp>
        <stp>ID_ISIN</stp>
        <stp>[curves by issuer 01.xlsx]tkrBbg!R117C6</stp>
        <tr r="F117" s="5"/>
      </tp>
      <tp t="s">
        <v>EUR</v>
        <stp/>
        <stp>##V3_BDPV12</stp>
        <stp>AW770805 Corp</stp>
        <stp>crncy</stp>
        <stp>[curves by issuer 01.xlsx]tkrBbg!R81C12</stp>
        <tr r="L81" s="5"/>
      </tp>
      <tp t="s">
        <v>XS2000719992</v>
        <stp/>
        <stp>##V3_BDPV12</stp>
        <stp>ZS668300 Corp</stp>
        <stp>ID_ISIN</stp>
        <stp>[curves by issuer 01.xlsx]tkrBbg!R111C6</stp>
        <tr r="F111" s="5"/>
      </tp>
      <tp>
        <v>300000000</v>
        <stp/>
        <stp>##V3_BDPV12</stp>
        <stp>XS1934875219 Corp</stp>
        <stp>amt_outstanding</stp>
        <stp>[curves by issuer 01.xlsx]tkrBbg!R180C13</stp>
        <tr r="M180" s="5"/>
      </tp>
      <tp>
        <v>600000000</v>
        <stp/>
        <stp>##V3_BDPV12</stp>
        <stp>XS2010036874 Corp</stp>
        <stp>amt_outstanding</stp>
        <stp>[curves by issuer 01.xlsx]tkrBbg!R133C13</stp>
        <tr r="M133" s="5"/>
      </tp>
      <tp>
        <v>750019000</v>
        <stp/>
        <stp>##V3_BDPV12</stp>
        <stp>XS1713463716 Corp</stp>
        <stp>amt_outstanding</stp>
        <stp>[curves by issuer 01.xlsx]tkrBbg!R109C13</stp>
        <tr r="M109" s="5"/>
      </tp>
      <tp>
        <v>297423999.99999988</v>
        <stp/>
        <stp>##V3_BDPV12</stp>
        <stp>XS0954675129 Corp</stp>
        <stp>amt_outstanding</stp>
        <stp>[curves by issuer 01.xlsx]tkrBbg!R110C13</stp>
        <tr r="M110" s="5"/>
      </tp>
      <tp t="s">
        <v>04/01/2029</v>
        <stp/>
        <stp>##V3_BDPV12</stp>
        <stp>US92857WBQ24 Corp</stp>
        <stp>nxt_call_dt</stp>
        <stp>[curves by issuer 01.xlsx]tkrBbg!R73C10</stp>
        <tr r="J73" s="5"/>
      </tp>
      <tp t="s">
        <v>EDF</v>
        <stp/>
        <stp>##V3_BDPV12</stp>
        <stp>EJ516173 Corp</stp>
        <stp>ticker</stp>
        <stp>[curves by issuer 01.xlsx]tkrBbg!R92C8</stp>
        <tr r="H92" s="5"/>
      </tp>
      <tp>
        <v>0.95</v>
        <stp/>
        <stp>##V3_BDPV12</stp>
        <stp>ZQ099270 Corp</stp>
        <stp>coupon</stp>
        <stp>[curves by issuer 01.xlsx]tkrBbg!R24C9</stp>
        <tr r="I24" s="5"/>
      </tp>
      <tp t="s">
        <v>ORAFP</v>
        <stp/>
        <stp>##V3_BDPV12</stp>
        <stp>EK041235 Corp</stp>
        <stp>ticker</stp>
        <stp>[curves by issuer 01.xlsx]tkrBbg!R55C8</stp>
        <tr r="H55" s="5"/>
      </tp>
      <tp t="s">
        <v>EDF</v>
        <stp/>
        <stp>##V3_BDPV12</stp>
        <stp>EK024568 Corp</stp>
        <stp>ticker</stp>
        <stp>[curves by issuer 01.xlsx]tkrBbg!R90C8</stp>
        <tr r="H90" s="5"/>
      </tp>
      <tp>
        <v>2.875</v>
        <stp/>
        <stp>##V3_BDPV12</stp>
        <stp>ZR655675 Corp</stp>
        <stp>coupon</stp>
        <stp>[curves by issuer 01.xlsx]tkrBbg!R68C9</stp>
        <tr r="I68" s="5"/>
      </tp>
      <tp t="s">
        <v>ERFFP</v>
        <stp/>
        <stp>##V3_BDPV12</stp>
        <stp>EK856946 Corp</stp>
        <stp>ticker</stp>
        <stp>[curves by issuer 01.xlsx]tkrBbg!R12C8</stp>
        <tr r="H12" s="5"/>
      </tp>
      <tp t="s">
        <v>EDF</v>
        <stp/>
        <stp>##V3_BDPV12</stp>
        <stp>EJ530879 Corp</stp>
        <stp>ticker</stp>
        <stp>[curves by issuer 01.xlsx]tkrBbg!R94C8</stp>
        <tr r="H94" s="5"/>
      </tp>
      <tp t="s">
        <v>REPSM</v>
        <stp/>
        <stp>##V3_BDPV12</stp>
        <stp>EK814844 Corp</stp>
        <stp>ticker</stp>
        <stp>[curves by issuer 01.xlsx]tkrBbg!R30C8</stp>
        <tr r="H30" s="5"/>
      </tp>
      <tp t="s">
        <v>#N/A N/A</v>
        <stp/>
        <stp>##V3_BDPV12</stp>
        <stp>ZP989429 Corp</stp>
        <stp>rtg_moody</stp>
        <stp>[curves by issuer 01.xlsx]curves!R9C18</stp>
        <tr r="R9" s="20"/>
      </tp>
      <tp t="s">
        <v>VW 2.7 PERP</v>
        <stp/>
        <stp>##V3_BDPV12</stp>
        <stp>AN880322 Corp</stp>
        <stp>security_name</stp>
        <stp>[curves by issuer 01.xlsx]curves!R51C7</stp>
        <tr r="G51" s="20"/>
      </tp>
      <tp t="s">
        <v>EDF 5 7/8 PERP</v>
        <stp/>
        <stp>##V3_BDPV12</stp>
        <stp>EK024610 Corp</stp>
        <stp>security name</stp>
        <stp>[curves by issuer 01.xlsx]tkrBbg!R93C7</stp>
        <tr r="G93" s="5"/>
      </tp>
      <tp t="s">
        <v>MRKGR 2 5/8 12/12/74</v>
        <stp/>
        <stp>##V3_BDPV12</stp>
        <stp>EK634166 Corp</stp>
        <stp>security name</stp>
        <stp>[curves by issuer 01.xlsx]tkrBbg!R14C7</stp>
        <tr r="G14" s="5"/>
      </tp>
      <tp t="s">
        <v>BERTEL 3 1/2 04/23/75</v>
        <stp/>
        <stp>##V3_BDPV12</stp>
        <stp>EK864970 Corp</stp>
        <stp>security name</stp>
        <stp>[curves by issuer 01.xlsx]tkrBbg!R47C7</stp>
        <tr r="G47" s="5"/>
      </tp>
      <tp t="s">
        <v>LHNVX 3 PERP</v>
        <stp/>
        <stp>##V3_BDPV12</stp>
        <stp>AX960245 Corp</stp>
        <stp>security name</stp>
        <stp>[curves by issuer 01.xlsx]tkrBbg!R22C7</stp>
        <tr r="G22" s="5"/>
      </tp>
      <tp t="s">
        <v>30/03/2022</v>
        <stp/>
        <stp>##V3_BDPV12</stp>
        <stp>FR0012648590 Corp</stp>
        <stp>nxt_call_dt</stp>
        <stp>[curves by issuer 01.xlsx]tkrBbg!R84C10</stp>
        <tr r="J84" s="5"/>
      </tp>
      <tp t="s">
        <v>04/04/2023</v>
        <stp/>
        <stp>##V3_BDPV12</stp>
        <stp>XS1590787799 Corp</stp>
        <stp>nxt_call_dt</stp>
        <stp>[curves by issuer 01.xlsx]tkrBbg!R50C10</stp>
        <tr r="J50" s="5"/>
      </tp>
      <tp t="s">
        <v>ERFFP 4 7/8 PERP</v>
        <stp/>
        <stp>##V3_BDPV12</stp>
        <stp>EK856946 Corp</stp>
        <stp>security name</stp>
        <stp>[curves by issuer 01.xlsx]tkrBbg!R12C7</stp>
        <tr r="G12" s="5"/>
      </tp>
      <tp t="s">
        <v>VOD 4.2 10/03/78</v>
        <stp/>
        <stp>##V3_BDPV12</stp>
        <stp>AU692498 Corp</stp>
        <stp>security name</stp>
        <stp>[curves by issuer 01.xlsx]tkrBbg!R70C7</stp>
        <tr r="G70" s="5"/>
      </tp>
      <tp t="s">
        <v>SEVFP 2 1/2 PERP</v>
        <stp/>
        <stp>##V3_BDPV12</stp>
        <stp>EK821917 Corp</stp>
        <stp>security name</stp>
        <stp>[curves by issuer 01.xlsx]tkrBbg!R84C7</stp>
        <tr r="G84" s="5"/>
      </tp>
      <tp t="s">
        <v>11/02/2026</v>
        <stp/>
        <stp>##V3_BDPV12</stp>
        <stp>XS2082429890 Corp</stp>
        <stp>nxt_call_dt</stp>
        <stp>[curves by issuer 01.xlsx]tkrBbg!R51C10</stp>
        <tr r="J51" s="5"/>
      </tp>
      <tp t="s">
        <v>VOD 4 7/8 10/03/78</v>
        <stp/>
        <stp>##V3_BDPV12</stp>
        <stp>AU654475 Corp</stp>
        <stp>security name</stp>
        <stp>[curves by issuer 01.xlsx]tkrBbg!R71C7</stp>
        <tr r="G71" s="5"/>
      </tp>
      <tp t="s">
        <v>BB+</v>
        <stp/>
        <stp>##V3_BDPV12</stp>
        <stp>ZR655675 Corp</stp>
        <stp>rtg_sp</stp>
        <stp>[curves by issuer 01.xlsx]curves eur!R38C17</stp>
        <tr r="Q38" s="21"/>
        <tr r="Q38" s="21"/>
      </tp>
      <tp t="s">
        <v>ENGIFP 3 7/8 PERP</v>
        <stp/>
        <stp>##V3_BDPV12</stp>
        <stp>EK293278 Corp</stp>
        <stp>security name</stp>
        <stp>[curves by issuer 01.xlsx]tkrBbg!R80C7</stp>
        <tr r="G80" s="5"/>
      </tp>
      <tp t="s">
        <v>MRKGR 2 7/8 06/25/79</v>
        <stp/>
        <stp>##V3_BDPV12</stp>
        <stp>AZ207706 Corp</stp>
        <stp>security name</stp>
        <stp>[curves by issuer 01.xlsx]tkrBbg!R17C7</stp>
        <tr r="G17" s="5"/>
      </tp>
      <tp t="s">
        <v>MRKGR</v>
        <stp/>
        <stp>##V3_BDPV12</stp>
        <stp>AZ207706 Corp</stp>
        <stp>ticker</stp>
        <stp>[curves by issuer 01.xlsx]tkrBbg!R17C8</stp>
        <tr r="H17" s="5"/>
      </tp>
      <tp t="s">
        <v>TELIAS 3 04/04/78</v>
        <stp/>
        <stp>##V3_BDPV12</stp>
        <stp>AM938782 Corp</stp>
        <stp>security name</stp>
        <stp>[curves by issuer 01.xlsx]tkrBbg!R50C7</stp>
        <tr r="G50" s="5"/>
      </tp>
      <tp t="s">
        <v>#N/A N/A</v>
        <stp/>
        <stp>##V3_BDPV12</stp>
        <stp>AR936992 Corp</stp>
        <stp>rtg_moody</stp>
        <stp>[curves by issuer 01.xlsx]curves!R9C17</stp>
        <tr r="Q9" s="20"/>
      </tp>
      <tp t="s">
        <v>GYCGR 2 1/2 PERP</v>
        <stp/>
        <stp>##V3_BDPV12</stp>
        <stp>AS256491 Corp</stp>
        <stp>security_name</stp>
        <stp>[curves by issuer 01.xlsx]sectors (table)!R7C6</stp>
        <tr r="F7" s="24"/>
      </tp>
      <tp t="s">
        <v>RWE 3 1/2 04/21/75</v>
        <stp/>
        <stp>##V3_BDPV12</stp>
        <stp>EK858869 Corp</stp>
        <stp>security_name</stp>
        <stp>[curves by issuer 01.xlsx]curves!R37C7</stp>
        <tr r="G37" s="20"/>
      </tp>
      <tp t="s">
        <v>ORAFP 5 3/4 PERP</v>
        <stp/>
        <stp>##V3_BDPV12</stp>
        <stp>EK508571 Corp</stp>
        <stp>security name</stp>
        <stp>[curves by issuer 01.xlsx]tkrBbg!R60C7</stp>
        <tr r="G60" s="5"/>
      </tp>
      <tp t="s">
        <v>05/02/2027</v>
        <stp/>
        <stp>##V3_BDPV12</stp>
        <stp>XS2109819859 Corp</stp>
        <stp>nxt_call_dt</stp>
        <stp>[curves by issuer 01.xlsx]tkrBbg!R67C10</stp>
        <tr r="J67" s="5"/>
      </tp>
      <tp t="s">
        <v>EUR</v>
        <stp/>
        <stp>##V3_BDPV12</stp>
        <stp>EK117900 Corp</stp>
        <stp>crncy</stp>
        <stp>[curves by issuer 01.xlsx]tkrBbg!R97C12</stp>
        <tr r="L97" s="5"/>
      </tp>
      <tp t="s">
        <v>EUR</v>
        <stp/>
        <stp>##V3_BDPV12</stp>
        <stp>EK117900 Corp</stp>
        <stp>crncy</stp>
        <stp>[curves by issuer 01.xlsx]tkrBbg!R96C12</stp>
        <tr r="L96" s="5"/>
      </tp>
      <tp t="s">
        <v>USD</v>
        <stp/>
        <stp>##V3_BDPV12</stp>
        <stp>EK027221 Corp</stp>
        <stp>crncy</stp>
        <stp>[curves by issuer 01.xlsx]tkrBbg!R95C12</stp>
        <tr r="L95" s="5"/>
      </tp>
      <tp t="s">
        <v>EUR</v>
        <stp/>
        <stp>##V3_BDPV12</stp>
        <stp>AL243419 Corp</stp>
        <stp>crncy</stp>
        <stp>[curves by issuer 01.xlsx]tkrBbg!R21C12</stp>
        <tr r="L21" s="5"/>
      </tp>
      <tp t="s">
        <v>XS0943370543</v>
        <stp/>
        <stp>##V3_BDPV12</stp>
        <stp>EJ723329 Corp</stp>
        <stp>ID_ISIN</stp>
        <stp>[curves by issuer 01.xlsx]tkrBbg!R131C6</stp>
        <tr r="F131" s="5"/>
      </tp>
      <tp t="s">
        <v>PTEDPLOM0017</v>
        <stp/>
        <stp>##V3_BDPV12</stp>
        <stp>ZP454068 Corp</stp>
        <stp>ID_ISIN</stp>
        <stp>[curves by issuer 01.xlsx]tkrBbg!R136C6</stp>
        <tr r="F136" s="5"/>
      </tp>
      <tp t="s">
        <v>XS1799938995</v>
        <stp/>
        <stp>##V3_BDPV12</stp>
        <stp>AT214421 Corp</stp>
        <stp>ID_ISIN</stp>
        <stp>[curves by issuer 01.xlsx]tkrBbg!R144C6</stp>
        <tr r="F144" s="5"/>
      </tp>
      <tp t="s">
        <v>FR0013399177</v>
        <stp/>
        <stp>##V3_BDPV12</stp>
        <stp>AW798439 Corp</stp>
        <stp>ID_ISIN</stp>
        <stp>[curves by issuer 01.xlsx]tkrBbg!R150C6</stp>
        <tr r="F150" s="5"/>
      </tp>
      <tp t="s">
        <v>XS1642686676</v>
        <stp/>
        <stp>##V3_BDPV12</stp>
        <stp>AO262515 Corp</stp>
        <stp>ID_ISIN</stp>
        <stp>[curves by issuer 01.xlsx]tkrBbg!R187C6</stp>
        <tr r="F187" s="5"/>
      </tp>
      <tp t="s">
        <v>Baa3</v>
        <stp/>
        <stp>##V3_BDPV12</stp>
        <stp>AM938782 Corp</stp>
        <stp>rtg_moody</stp>
        <stp>[curves by issuer 01.xlsx]sectors (table)!R23C15</stp>
        <tr r="O23" s="24"/>
      </tp>
      <tp t="s">
        <v>Baa3</v>
        <stp/>
        <stp>##V3_BDPV12</stp>
        <stp>EK634166 Corp</stp>
        <stp>rtg_moody</stp>
        <stp>[curves by issuer 01.xlsx]sectors (table)!R25C15</stp>
        <tr r="O25" s="24"/>
      </tp>
      <tp t="s">
        <v>XS2033327854</v>
        <stp/>
        <stp>##V3_BDPV12</stp>
        <stp>AZ920495 Corp</stp>
        <stp>ID_ISIN</stp>
        <stp>[curves by issuer 01.xlsx]tkrBbg!R184C6</stp>
        <tr r="F184" s="5"/>
      </tp>
      <tp>
        <v>750000000</v>
        <stp/>
        <stp>##V3_BDPV12</stp>
        <stp>FR0013330537 Corp</stp>
        <stp>amt_outstanding</stp>
        <stp>[curves by issuer 01.xlsx]tkrBbg!R162C13</stp>
        <tr r="M162" s="5"/>
      </tp>
      <tp>
        <v>405500000</v>
        <stp/>
        <stp>##V3_BDPV12</stp>
        <stp>FR0012650281 Corp</stp>
        <stp>amt_outstanding</stp>
        <stp>[curves by issuer 01.xlsx]tkrBbg!R153C13</stp>
        <tr r="M153" s="5"/>
      </tp>
      <tp>
        <v>315063000</v>
        <stp/>
        <stp>##V3_BDPV12</stp>
        <stp>DE000A161W62 Corp</stp>
        <stp>amt_outstanding</stp>
        <stp>[curves by issuer 01.xlsx]tkrBbg!R159C13</stp>
        <tr r="M159" s="5"/>
      </tp>
      <tp>
        <v>128500000</v>
        <stp/>
        <stp>##V3_BDPV12</stp>
        <stp>FR0012005924 Corp</stp>
        <stp>amt_outstanding</stp>
        <stp>[curves by issuer 01.xlsx]tkrBbg!R149C13</stp>
        <tr r="M149" s="5"/>
      </tp>
      <tp>
        <v>500000000</v>
        <stp/>
        <stp>##V3_BDPV12</stp>
        <stp>XS2027946610 Corp</stp>
        <stp>amt_outstanding</stp>
        <stp>[curves by issuer 01.xlsx]tkrBbg!R172C13</stp>
        <tr r="M172" s="5"/>
      </tp>
      <tp>
        <v>700000000</v>
        <stp/>
        <stp>##V3_BDPV12</stp>
        <stp>XS1797138960 Corp</stp>
        <stp>amt_outstanding</stp>
        <stp>[curves by issuer 01.xlsx]tkrBbg!R117C13</stp>
        <tr r="M117" s="5"/>
      </tp>
      <tp>
        <v>300000000</v>
        <stp/>
        <stp>##V3_BDPV12</stp>
        <stp>XS1572349865 Corp</stp>
        <stp>amt_outstanding</stp>
        <stp>[curves by issuer 01.xlsx]tkrBbg!R128C13</stp>
        <tr r="M128" s="5"/>
      </tp>
      <tp>
        <v>500000000</v>
        <stp/>
        <stp>##V3_BDPV12</stp>
        <stp>XS1191320297 Corp</stp>
        <stp>amt_outstanding</stp>
        <stp>[curves by issuer 01.xlsx]tkrBbg!R175C13</stp>
        <tr r="M175" s="5"/>
      </tp>
      <tp t="s">
        <v>Basic Materials</v>
        <stp/>
        <stp>##V3_BDPV12</stp>
        <stp>USQ12441AB91 Corp</stp>
        <stp>industry_sector</stp>
        <stp>[curves by issuer 01.xlsx]tkrBbg!R41C15</stp>
        <tr r="O41" s="5"/>
      </tp>
      <tp t="s">
        <v>12/11/2023</v>
        <stp/>
        <stp>##V3_BDPV12</stp>
        <stp>XS0992293901 Corp</stp>
        <stp>nxt_call_dt</stp>
        <stp>[curves by issuer 01.xlsx]tkrBbg!R3C10</stp>
        <tr r="J3" s="5"/>
      </tp>
      <tp t="s">
        <v>BAYNGR 2 3/8 04/02/75</v>
        <stp/>
        <stp>##V3_BDPV12</stp>
        <stp>EK834863 Corp</stp>
        <stp>security name</stp>
        <stp>[curves by issuer 01.xlsx]tkrBbg!R6C7</stp>
        <tr r="G6" s="5"/>
      </tp>
      <tp t="s">
        <v>BHP 6 1/2 10/22/77</v>
        <stp/>
        <stp>##V3_BDPV12</stp>
        <stp>QJ191077 Corp</stp>
        <stp>security_name</stp>
        <stp>[curves by issuer 01.xlsx]curves!R14C7</stp>
        <tr r="G14" s="20"/>
      </tp>
      <tp t="s">
        <v>BHP 4 3/4 04/22/76</v>
        <stp/>
        <stp>##V3_BDPV12</stp>
        <stp>QJ190690 Corp</stp>
        <stp>security name</stp>
        <stp>[curves by issuer 01.xlsx]tkrBbg!R39C7</stp>
        <tr r="G39" s="5"/>
      </tp>
      <tp t="s">
        <v>EUR</v>
        <stp/>
        <stp>##V3_BDPV12</stp>
        <stp>AS322477 Corp</stp>
        <stp>crncy</stp>
        <stp>[curves by issuer 01.xlsx]curves!R17C20</stp>
        <tr r="T17" s="20"/>
      </tp>
      <tp t="s">
        <v>EUR</v>
        <stp/>
        <stp>##V3_BDPV12</stp>
        <stp>AU692498 Corp</stp>
        <stp>crncy</stp>
        <stp>[curves by issuer 01.xlsx]curves!R50C21</stp>
        <tr r="U50" s="20"/>
      </tp>
      <tp t="s">
        <v>SEVFP</v>
        <stp/>
        <stp>##V3_BDPV12</stp>
        <stp>EK821917 Corp</stp>
        <stp>ticker</stp>
        <stp>[curves by issuer 01.xlsx]tkrBbg!R84C8</stp>
        <tr r="H84" s="5"/>
      </tp>
      <tp t="s">
        <v>TELEFO 3 3/4 PERP</v>
        <stp/>
        <stp>##V3_BDPV12</stp>
        <stp>QZ498658 Corp</stp>
        <stp>security name</stp>
        <stp>[curves by issuer 01.xlsx]tkrBbg!R61C7</stp>
        <tr r="G61" s="5"/>
      </tp>
      <tp t="s">
        <v>ACFP 2 5/8 PERP</v>
        <stp/>
        <stp>##V3_BDPV12</stp>
        <stp>ZQ258633 Corp</stp>
        <stp>security_name</stp>
        <stp>[curves by issuer 01.xlsx]sectors (table)!R4C6</stp>
        <tr r="F4" s="24"/>
      </tp>
      <tp t="s">
        <v>BB</v>
        <stp/>
        <stp>##V3_BDPV12</stp>
        <stp>ZP659512 Corp</stp>
        <stp>rtg_sp</stp>
        <stp>[curves by issuer 01.xlsx]curves eur!R33C17</stp>
        <tr r="Q33" s="21"/>
        <tr r="Q33" s="21"/>
      </tp>
      <tp t="s">
        <v>BB+</v>
        <stp/>
        <stp>##V3_BDPV12</stp>
        <stp>ZS108668 Corp</stp>
        <stp>rtg_sp</stp>
        <stp>[curves by issuer 01.xlsx]curves eur!R13C17</stp>
        <tr r="Q13" s="21"/>
        <tr r="Q13" s="21"/>
      </tp>
      <tp t="s">
        <v>TOTAL 2 5/8 PERP</v>
        <stp/>
        <stp>##V3_BDPV12</stp>
        <stp>EK755342 Corp</stp>
        <stp>security name</stp>
        <stp>[curves by issuer 01.xlsx]tkrBbg!R37C7</stp>
        <tr r="G37" s="5"/>
      </tp>
      <tp t="s">
        <v>ENGIFP 1 3/8 PERP</v>
        <stp/>
        <stp>##V3_BDPV12</stp>
        <stp>AQ711148 Corp</stp>
        <stp>security name</stp>
        <stp>[curves by issuer 01.xlsx]tkrBbg!R79C7</stp>
        <tr r="G79" s="5"/>
      </tp>
      <tp t="s">
        <v>EDF 6 PERP</v>
        <stp/>
        <stp>##V3_BDPV12</stp>
        <stp>EJ516173 Corp</stp>
        <stp>security name</stp>
        <stp>[curves by issuer 01.xlsx]tkrBbg!R92C7</stp>
        <tr r="G92" s="5"/>
      </tp>
      <tp t="s">
        <v>22/01/2029</v>
        <stp/>
        <stp>##V3_BDPV12</stp>
        <stp>FR0011700293 Corp</stp>
        <stp>nxt_call_dt</stp>
        <stp>[curves by issuer 01.xlsx]tkrBbg!R93C10</stp>
        <tr r="J93" s="5"/>
      </tp>
      <tp t="s">
        <v>VOD 6 1/4 10/03/78</v>
        <stp/>
        <stp>##V3_BDPV12</stp>
        <stp>AU654357 Corp</stp>
        <stp>security name</stp>
        <stp>[curves by issuer 01.xlsx]tkrBbg!R72C7</stp>
        <tr r="G72" s="5"/>
      </tp>
      <tp t="s">
        <v>ENGIFP</v>
        <stp/>
        <stp>##V3_BDPV12</stp>
        <stp>AW770805 Corp</stp>
        <stp>ticker</stp>
        <stp>[curves by issuer 01.xlsx]tkrBbg!R81C8</stp>
        <tr r="H81" s="5"/>
      </tp>
      <tp t="s">
        <v>#N/A Requesting Data...</v>
        <stp/>
        <stp>##V3_BDPV12</stp>
        <stp>EK323431 Corp</stp>
        <stp>security name</stp>
        <stp>[curves by issuer 01.xlsx]tkrBbg!R83C7</stp>
        <tr r="G83" s="5"/>
      </tp>
      <tp t="s">
        <v>REPSM 3 7/8 PERP</v>
        <stp/>
        <stp>##V3_BDPV12</stp>
        <stp>EK803079 Corp</stp>
        <stp>security name</stp>
        <stp>[curves by issuer 01.xlsx]tkrBbg!R29C7</stp>
        <tr r="G29" s="5"/>
      </tp>
      <tp t="s">
        <v>EDF</v>
        <stp/>
        <stp>##V3_BDPV12</stp>
        <stp>AU669900 Corp</stp>
        <stp>ticker</stp>
        <stp>[curves by issuer 01.xlsx]tkrBbg!R88C8</stp>
        <tr r="H88" s="5"/>
      </tp>
      <tp t="s">
        <v>AKEFP</v>
        <stp/>
        <stp>##V3_BDPV12</stp>
        <stp>AZ018655 Corp</stp>
        <stp>ticker</stp>
        <stp>[curves by issuer 01.xlsx]tkrBbg!R19C8</stp>
        <tr r="H19" s="5"/>
      </tp>
      <tp t="s">
        <v>04/04/2024</v>
        <stp/>
        <stp>##V3_BDPV12</stp>
        <stp>XS1974787480 Corp</stp>
        <stp>nxt_call_dt</stp>
        <stp>[curves by issuer 01.xlsx]tkrBbg!R36C10</stp>
        <tr r="J36" s="5"/>
      </tp>
      <tp t="s">
        <v>BB+</v>
        <stp/>
        <stp>##V3_BDPV12</stp>
        <stp>ZQ804479 Corp</stp>
        <stp>rtg_sp</stp>
        <stp>[curves by issuer 01.xlsx]curves eur!R30C17</stp>
        <tr r="Q30" s="21"/>
        <tr r="Q30" s="21"/>
      </tp>
      <tp t="s">
        <v>OMVAV</v>
        <stp/>
        <stp>##V3_BDPV12</stp>
        <stp>AR776117 Corp</stp>
        <stp>ticker</stp>
        <stp>[curves by issuer 01.xlsx]tkrBbg!R27C8</stp>
        <tr r="H27" s="5"/>
      </tp>
      <tp t="s">
        <v>SESGFP 5 5/8 PERP</v>
        <stp/>
        <stp>##V3_BDPV12</stp>
        <stp>AL211915 Corp</stp>
        <stp>security_name</stp>
        <stp>[curves by issuer 01.xlsx]sectors (table)!R6C6</stp>
        <tr r="F6" s="24"/>
      </tp>
      <tp t="s">
        <v>BNFP</v>
        <stp/>
        <stp>##V3_BDPV12</stp>
        <stp>AP691131 Corp</stp>
        <stp>ticker</stp>
        <stp>[curves by issuer 01.xlsx]tkrBbg!R10C8</stp>
        <tr r="H10" s="5"/>
      </tp>
      <tp t="s">
        <v>BB+</v>
        <stp/>
        <stp>##V3_BDPV12</stp>
        <stp>AV915324 Corp</stp>
        <stp>rtg_sp</stp>
        <stp>[curves by issuer 01.xlsx]curves eur!R36C17</stp>
        <tr r="Q36" s="21"/>
        <tr r="Q36" s="21"/>
      </tp>
      <tp t="s">
        <v>USD</v>
        <stp/>
        <stp>##V3_BDPV12</stp>
        <stp>AO262515 Corp</stp>
        <stp>crncy</stp>
        <stp>[curves by issuer 01.xlsx]curves!R41C21</stp>
        <tr r="U41" s="20"/>
      </tp>
      <tp t="s">
        <v>TOTAL</v>
        <stp/>
        <stp>##V3_BDPV12</stp>
        <stp>LW068019 Corp</stp>
        <stp>ticker</stp>
        <stp>[curves by issuer 01.xlsx]tkrBbg!R34C8</stp>
        <tr r="H34" s="5"/>
      </tp>
      <tp t="s">
        <v>USD</v>
        <stp/>
        <stp>##V3_BDPV12</stp>
        <stp>AO262498 Corp</stp>
        <stp>crncy</stp>
        <stp>[curves by issuer 01.xlsx]curves!R41C20</stp>
        <tr r="T41" s="20"/>
      </tp>
      <tp t="s">
        <v>USD</v>
        <stp/>
        <stp>##V3_BDPV12</stp>
        <stp>EJ606316 Corp</stp>
        <stp>crncy</stp>
        <stp>[curves by issuer 01.xlsx]curves!R29C20</stp>
        <tr r="T29" s="20"/>
      </tp>
      <tp t="s">
        <v>EUR</v>
        <stp/>
        <stp>##V3_BDPV12</stp>
        <stp>EK856946 Corp</stp>
        <stp>crncy</stp>
        <stp>[curves by issuer 01.xlsx]tkrBbg!R12C12</stp>
        <tr r="L12" s="5"/>
      </tp>
      <tp t="s">
        <v>USD</v>
        <stp/>
        <stp>##V3_BDPV12</stp>
        <stp>EJ606316 Corp</stp>
        <stp>crncy</stp>
        <stp>[curves by issuer 01.xlsx]tkrBbg!R48C12</stp>
        <tr r="L48" s="5"/>
      </tp>
      <tp t="s">
        <v>EUR</v>
        <stp/>
        <stp>##V3_BDPV12</stp>
        <stp>EJ516233 Corp</stp>
        <stp>crncy</stp>
        <stp>[curves by issuer 01.xlsx]tkrBbg!R89C12</stp>
        <tr r="L89" s="5"/>
      </tp>
      <tp t="s">
        <v>GBP</v>
        <stp/>
        <stp>##V3_BDPV12</stp>
        <stp>EJ516173 Corp</stp>
        <stp>crncy</stp>
        <stp>[curves by issuer 01.xlsx]tkrBbg!R92C12</stp>
        <tr r="L92" s="5"/>
      </tp>
      <tp t="s">
        <v>EUR</v>
        <stp/>
        <stp>##V3_BDPV12</stp>
        <stp>AU692498 Corp</stp>
        <stp>crncy</stp>
        <stp>[curves by issuer 01.xlsx]tkrBbg!R70C12</stp>
        <tr r="L70" s="5"/>
      </tp>
      <tp t="s">
        <v>XS1139494493</v>
        <stp/>
        <stp>##V3_BDPV12</stp>
        <stp>EK588292 Corp</stp>
        <stp>ID_ISIN</stp>
        <stp>[curves by issuer 01.xlsx]tkrBbg!R119C6</stp>
        <tr r="F119" s="5"/>
      </tp>
      <tp t="s">
        <v>XS1271836600</v>
        <stp/>
        <stp>##V3_BDPV12</stp>
        <stp>UV429459 Corp</stp>
        <stp>ID_ISIN</stp>
        <stp>[curves by issuer 01.xlsx]tkrBbg!R154C6</stp>
        <tr r="F154" s="5"/>
      </tp>
      <tp t="s">
        <v>XS1117300837</v>
        <stp/>
        <stp>##V3_BDPV12</stp>
        <stp>EK642935 Corp</stp>
        <stp>ID_ISIN</stp>
        <stp>[curves by issuer 01.xlsx]tkrBbg!R160C6</stp>
        <tr r="F160" s="5"/>
      </tp>
      <tp t="s">
        <v>XS0954675129</v>
        <stp/>
        <stp>##V3_BDPV12</stp>
        <stp>EJ670730 Corp</stp>
        <stp>ID_ISIN</stp>
        <stp>[curves by issuer 01.xlsx]tkrBbg!R110C6</stp>
        <tr r="F110" s="5"/>
      </tp>
      <tp>
        <v>750000000</v>
        <stp/>
        <stp>##V3_BDPV12</stp>
        <stp>XS2010045511 Corp</stp>
        <stp>amt_outstanding</stp>
        <stp>[curves by issuer 01.xlsx]tkrBbg!R124C13</stp>
        <tr r="M124" s="5"/>
      </tp>
      <tp>
        <v>900000000</v>
        <stp/>
        <stp>##V3_BDPV12</stp>
        <stp>XS1572343744 Corp</stp>
        <stp>amt_outstanding</stp>
        <stp>[curves by issuer 01.xlsx]tkrBbg!R129C13</stp>
        <tr r="M129" s="5"/>
      </tp>
      <tp t="s">
        <v>TOTAL 3.369 PERP</v>
        <stp/>
        <stp>##V3_BDPV12</stp>
        <stp>QZ730458 Corp</stp>
        <stp>security_name</stp>
        <stp>[curves by issuer 01.xlsx]curves!R46C8</stp>
        <tr r="H46" s="20"/>
      </tp>
      <tp t="s">
        <v>EUR</v>
        <stp/>
        <stp>##V3_BDPV12</stp>
        <stp>LW068019 Corp</stp>
        <stp>crncy</stp>
        <stp>[curves by issuer 01.xlsx]curves!R46C20</stp>
        <tr r="T46" s="20"/>
      </tp>
      <tp t="s">
        <v>TOTAL</v>
        <stp/>
        <stp>##V3_BDPV12</stp>
        <stp>EK755342 Corp</stp>
        <stp>ticker</stp>
        <stp>[curves by issuer 01.xlsx]tkrBbg!R37C8</stp>
        <tr r="H37" s="5"/>
      </tp>
      <tp t="s">
        <v>EDF</v>
        <stp/>
        <stp>##V3_BDPV12</stp>
        <stp>EK027221 Corp</stp>
        <stp>ticker</stp>
        <stp>[curves by issuer 01.xlsx]tkrBbg!R95C8</stp>
        <tr r="H95" s="5"/>
      </tp>
      <tp t="s">
        <v>EUR</v>
        <stp/>
        <stp>##V3_BDPV12</stp>
        <stp>AV915324 Corp</stp>
        <stp>crncy</stp>
        <stp>[curves by issuer 01.xlsx]curves!R42C21</stp>
        <tr r="U42" s="20"/>
      </tp>
      <tp t="s">
        <v>EUR</v>
        <stp/>
        <stp>##V3_BDPV12</stp>
        <stp>AW875570 Corp</stp>
        <stp>crncy</stp>
        <stp>[curves by issuer 01.xlsx]curves!R21C20</stp>
        <tr r="T21" s="20"/>
      </tp>
      <tp t="s">
        <v>REPSM</v>
        <stp/>
        <stp>##V3_BDPV12</stp>
        <stp>BJ814648 Corp</stp>
        <stp>ticker</stp>
        <stp>[curves by issuer 01.xlsx]tkrBbg!R31C8</stp>
        <tr r="H31" s="5"/>
      </tp>
      <tp t="s">
        <v>ORAFP 2 3/8 PERP</v>
        <stp/>
        <stp>##V3_BDPV12</stp>
        <stp>ZS023353 Corp</stp>
        <stp>security name</stp>
        <stp>[curves by issuer 01.xlsx]tkrBbg!R56C7</stp>
        <tr r="G56" s="5"/>
      </tp>
      <tp t="s">
        <v>ENGIFP 1 3/8 PERP</v>
        <stp/>
        <stp>##V3_BDPV12</stp>
        <stp>AQ711148 Corp</stp>
        <stp>security_name</stp>
        <stp>[curves by issuer 01.xlsx]curves!R24C7</stp>
        <tr r="G24" s="20"/>
      </tp>
      <tp t="s">
        <v>SESGFP 5 5/8 PERP</v>
        <stp/>
        <stp>##V3_BDPV12</stp>
        <stp>AL211915 Corp</stp>
        <stp>security_name</stp>
        <stp>[curves by issuer 01.xlsx]curves!R39C8</stp>
        <tr r="H39" s="20"/>
      </tp>
      <tp t="s">
        <v>SESGFP 5 5/8 PERP</v>
        <stp/>
        <stp>##V3_BDPV12</stp>
        <stp>AL211915 Corp</stp>
        <stp>security name</stp>
        <stp>[curves by issuer 01.xlsx]tkrBbg!R53C7</stp>
        <tr r="G53" s="5"/>
      </tp>
      <tp t="s">
        <v>03/07/2025</v>
        <stp/>
        <stp>##V3_BDPV12</stp>
        <stp>XS1888180996 Corp</stp>
        <stp>nxt_call_dt</stp>
        <stp>[curves by issuer 01.xlsx]tkrBbg!R71C10</stp>
        <tr r="J71" s="5"/>
      </tp>
      <tp t="s">
        <v>EDF 4 1/8 PERP</v>
        <stp/>
        <stp>##V3_BDPV12</stp>
        <stp>EK024532 Corp</stp>
        <stp>security name</stp>
        <stp>[curves by issuer 01.xlsx]tkrBbg!R87C7</stp>
        <tr r="G87" s="5"/>
      </tp>
      <tp t="s">
        <v>BRITEL 1.874 08/18/80</v>
        <stp/>
        <stp>##V3_BDPV12</stp>
        <stp>BG013162 Corp</stp>
        <stp>security name</stp>
        <stp>[curves by issuer 01.xlsx]tkrBbg!R74C7</stp>
        <tr r="G74" s="5"/>
      </tp>
      <tp t="s">
        <v>BBB-</v>
        <stp/>
        <stp>##V3_BDPV12</stp>
        <stp>ZQ100348 Corp</stp>
        <stp>rtg_sp</stp>
        <stp>[curves by issuer 01.xlsx]curves eur!R14C17</stp>
        <tr r="Q14" s="21"/>
        <tr r="Q14" s="21"/>
      </tp>
      <tp t="s">
        <v>ENBW 3 5/8 04/02/76</v>
        <stp/>
        <stp>##V3_BDPV12</stp>
        <stp>EK117900 Corp</stp>
        <stp>security name</stp>
        <stp>[curves by issuer 01.xlsx]tkrBbg!R96C7</stp>
        <tr r="G96" s="5"/>
      </tp>
      <tp>
        <v>6.75</v>
        <stp/>
        <stp>##V3_BDPV12</stp>
        <stp>QJ201812 Corp</stp>
        <stp>coupon</stp>
        <stp>[curves by issuer 01.xlsx]tkrBbg!R41C9</stp>
        <tr r="I41" s="5"/>
      </tp>
      <tp>
        <v>5.625</v>
        <stp/>
        <stp>##V3_BDPV12</stp>
        <stp>QJ190880 Corp</stp>
        <stp>coupon</stp>
        <stp>[curves by issuer 01.xlsx]tkrBbg!R40C9</stp>
        <tr r="I40" s="5"/>
      </tp>
      <tp t="s">
        <v>TOTAL 1 3/4 PERP</v>
        <stp/>
        <stp>##V3_BDPV12</stp>
        <stp>AX895488 Corp</stp>
        <stp>security name</stp>
        <stp>[curves by issuer 01.xlsx]tkrBbg!R36C7</stp>
        <tr r="G36" s="5"/>
      </tp>
      <tp t="s">
        <v>EUR</v>
        <stp/>
        <stp>##V3_BDPV12</stp>
        <stp>EK821917 Corp</stp>
        <stp>crncy</stp>
        <stp>[curves by issuer 01.xlsx]curves!R40C20</stp>
        <tr r="T40" s="20"/>
      </tp>
      <tp t="s">
        <v>SEVFP 2 7/8 PERP</v>
        <stp/>
        <stp>##V3_BDPV12</stp>
        <stp>AN206662 Corp</stp>
        <stp>security name</stp>
        <stp>[curves by issuer 01.xlsx]tkrBbg!R85C7</stp>
        <tr r="G85" s="5"/>
      </tp>
      <tp t="s">
        <v>OMVAV 2 7/8 PERP</v>
        <stp/>
        <stp>##V3_BDPV12</stp>
        <stp>AR776117 Corp</stp>
        <stp>security name</stp>
        <stp>[curves by issuer 01.xlsx]tkrBbg!R27C7</stp>
        <tr r="G27" s="5"/>
      </tp>
      <tp t="s">
        <v>ERFFP 3 1/4 PERP</v>
        <stp/>
        <stp>##V3_BDPV12</stp>
        <stp>AP809058 Corp</stp>
        <stp>security_name</stp>
        <stp>[curves by issuer 01.xlsx]curves!R25C8</stp>
        <tr r="H25" s="20"/>
      </tp>
      <tp t="s">
        <v>EUR</v>
        <stp/>
        <stp>##V3_BDPV12</stp>
        <stp>EK811579 Corp</stp>
        <stp>crncy</stp>
        <stp>[curves by issuer 01.xlsx]curves!R51C21</stp>
        <tr r="U51" s="20"/>
      </tp>
      <tp t="s">
        <v>MRKGR 1 5/8 06/25/79</v>
        <stp/>
        <stp>##V3_BDPV12</stp>
        <stp>AZ208021 Corp</stp>
        <stp>security name</stp>
        <stp>[curves by issuer 01.xlsx]tkrBbg!R16C7</stp>
        <tr r="G16" s="5"/>
      </tp>
      <tp t="s">
        <v>BBB-</v>
        <stp/>
        <stp>##V3_BDPV12</stp>
        <stp>AZ371883 Corp</stp>
        <stp>rtg_sp</stp>
        <stp>[curves by issuer 01.xlsx]curves eur!R20C17</stp>
        <tr r="Q20" s="21"/>
        <tr r="Q20" s="21"/>
      </tp>
      <tp t="s">
        <v>VOD</v>
        <stp/>
        <stp>##V3_BDPV12</stp>
        <stp>AU654357 Corp</stp>
        <stp>ticker</stp>
        <stp>[curves by issuer 01.xlsx]tkrBbg!R72C8</stp>
        <tr r="H72" s="5"/>
      </tp>
      <tp t="s">
        <v>TELEFO</v>
        <stp/>
        <stp>##V3_BDPV12</stp>
        <stp>AQ234625 Corp</stp>
        <stp>ticker</stp>
        <stp>[curves by issuer 01.xlsx]tkrBbg!R62C8</stp>
        <tr r="H62" s="5"/>
      </tp>
      <tp t="s">
        <v>EUR</v>
        <stp/>
        <stp>##V3_BDPV12</stp>
        <stp>EK821917 Corp</stp>
        <stp>crncy</stp>
        <stp>[curves by issuer 01.xlsx]tkrBbg!R84C12</stp>
        <tr r="L84" s="5"/>
      </tp>
      <tp t="s">
        <v>EUR</v>
        <stp/>
        <stp>##V3_BDPV12</stp>
        <stp>EK041235 Corp</stp>
        <stp>crncy</stp>
        <stp>[curves by issuer 01.xlsx]tkrBbg!R55C12</stp>
        <tr r="L55" s="5"/>
      </tp>
      <tp t="s">
        <v>GBP</v>
        <stp/>
        <stp>##V3_BDPV12</stp>
        <stp>EK041241 Corp</stp>
        <stp>crncy</stp>
        <stp>[curves by issuer 01.xlsx]tkrBbg!R59C12</stp>
        <tr r="L59" s="5"/>
      </tp>
      <tp t="s">
        <v>FR0013292828</v>
        <stp/>
        <stp>##V3_BDPV12</stp>
        <stp>AP691131 Corp</stp>
        <stp>ID_ISIN</stp>
        <stp>[curves by issuer 01.xlsx]tkrBbg!R157C6</stp>
        <tr r="F157" s="5"/>
      </tp>
      <tp t="s">
        <v>EUR</v>
        <stp/>
        <stp>##V3_BDPV12</stp>
        <stp>LW253022 Corp</stp>
        <stp>crncy</stp>
        <stp>[curves by issuer 01.xlsx]sectors (table)!R6C17</stp>
        <tr r="Q6" s="24"/>
      </tp>
      <tp t="s">
        <v>XS1934875219</v>
        <stp/>
        <stp>##V3_BDPV12</stp>
        <stp>AX691342 Corp</stp>
        <stp>ID_ISIN</stp>
        <stp>[curves by issuer 01.xlsx]tkrBbg!R180C6</stp>
        <tr r="F180" s="5"/>
      </tp>
      <tp t="s">
        <v>EUR</v>
        <stp/>
        <stp>##V3_BDPV12</stp>
        <stp>LW068019 Corp</stp>
        <stp>crncy</stp>
        <stp>[curves by issuer 01.xlsx]tkrBbg!R34C12</stp>
        <tr r="L34" s="5"/>
      </tp>
      <tp t="s">
        <v>XS2027946610</v>
        <stp/>
        <stp>##V3_BDPV12</stp>
        <stp>AZ576858 Corp</stp>
        <stp>ID_ISIN</stp>
        <stp>[curves by issuer 01.xlsx]tkrBbg!R172C6</stp>
        <tr r="F172" s="5"/>
      </tp>
      <tp t="s">
        <v>FR0013330529</v>
        <stp/>
        <stp>##V3_BDPV12</stp>
        <stp>AS146424 Corp</stp>
        <stp>ID_ISIN</stp>
        <stp>[curves by issuer 01.xlsx]tkrBbg!R161C6</stp>
        <tr r="F161" s="5"/>
      </tp>
      <tp t="s">
        <v>XS2055106210</v>
        <stp/>
        <stp>##V3_BDPV12</stp>
        <stp>ZR668027 Corp</stp>
        <stp>ID_ISIN</stp>
        <stp>[curves by issuer 01.xlsx]tkrBbg!R166C6</stp>
        <tr r="F166" s="5"/>
      </tp>
      <tp t="s">
        <v>XS1757377400</v>
        <stp/>
        <stp>##V3_BDPV12</stp>
        <stp>AR008123 Corp</stp>
        <stp>ID_ISIN</stp>
        <stp>[curves by issuer 01.xlsx]tkrBbg!R130C6</stp>
        <tr r="F130" s="5"/>
      </tp>
      <tp t="s">
        <v>XS1254119750</v>
        <stp/>
        <stp>##V3_BDPV12</stp>
        <stp>UV323151 Corp</stp>
        <stp>ID_ISIN</stp>
        <stp>[curves by issuer 01.xlsx]tkrBbg!R104C6</stp>
        <tr r="F104" s="5"/>
      </tp>
      <tp t="s">
        <v>EUR</v>
        <stp/>
        <stp>##V3_BDPV12</stp>
        <stp>AX895488 Corp</stp>
        <stp>crncy</stp>
        <stp>[curves by issuer 01.xlsx]tkrBbg!R36C12</stp>
        <tr r="L36" s="5"/>
      </tp>
      <tp t="s">
        <v>XS1014987355</v>
        <stp/>
        <stp>##V3_BDPV12</stp>
        <stp>EK013966 Corp</stp>
        <stp>ID_ISIN</stp>
        <stp>[curves by issuer 01.xlsx]tkrBbg!R114C6</stp>
        <tr r="F114" s="5"/>
      </tp>
      <tp>
        <v>500000000</v>
        <stp/>
        <stp>##V3_BDPV12</stp>
        <stp>FR0013457157 Corp</stp>
        <stp>amt_outstanding</stp>
        <stp>[curves by issuer 01.xlsx]tkrBbg!R152C13</stp>
        <tr r="M152" s="5"/>
      </tp>
      <tp>
        <v>1000000000</v>
        <stp/>
        <stp>##V3_BDPV12</stp>
        <stp>XS1721244371 Corp</stp>
        <stp>amt_outstanding</stp>
        <stp>[curves by issuer 01.xlsx]tkrBbg!R116C13</stp>
        <tr r="M116" s="5"/>
      </tp>
      <tp>
        <v>700000000</v>
        <stp/>
        <stp>##V3_BDPV12</stp>
        <stp>XS0222524372 Corp</stp>
        <stp>amt_outstanding</stp>
        <stp>[curves by issuer 01.xlsx]tkrBbg!R181C13</stp>
        <tr r="M181" s="5"/>
      </tp>
      <tp>
        <v>350000000</v>
        <stp/>
        <stp>##V3_BDPV12</stp>
        <stp>XS1677911825 Corp</stp>
        <stp>amt_outstanding</stp>
        <stp>[curves by issuer 01.xlsx]tkrBbg!R165C13</stp>
        <tr r="M165" s="5"/>
      </tp>
      <tp t="s">
        <v>SOLBBB 5.118 PERP</v>
        <stp/>
        <stp>##V3_BDPV12</stp>
        <stp>QJ937853 Corp</stp>
        <stp>security name</stp>
        <stp>[curves by issuer 01.xlsx]tkrBbg!R2C7</stp>
        <tr r="G2" s="5"/>
      </tp>
      <tp t="s">
        <v>TOTAL 2.708 PERP</v>
        <stp/>
        <stp>##V3_BDPV12</stp>
        <stp>QZ730280 Corp</stp>
        <stp>security name</stp>
        <stp>[curves by issuer 01.xlsx]tkrBbg!R35C7</stp>
        <tr r="G35" s="5"/>
      </tp>
      <tp t="s">
        <v>ENGIFP</v>
        <stp/>
        <stp>##V3_BDPV12</stp>
        <stp>EK293278 Corp</stp>
        <stp>ticker</stp>
        <stp>[curves by issuer 01.xlsx]tkrBbg!R80C8</stp>
        <tr r="H80" s="5"/>
      </tp>
      <tp t="s">
        <v>EDF</v>
        <stp/>
        <stp>##V3_BDPV12</stp>
        <stp>EK024532 Corp</stp>
        <stp>ticker</stp>
        <stp>[curves by issuer 01.xlsx]tkrBbg!R87C8</stp>
        <tr r="H87" s="5"/>
      </tp>
      <tp>
        <v>5.25</v>
        <stp/>
        <stp>##V3_BDPV12</stp>
        <stp>UV853118 Corp</stp>
        <stp>coupon</stp>
        <stp>[curves by issuer 01.xlsx]tkrBbg!R26C9</stp>
        <tr r="I26" s="5"/>
      </tp>
      <tp t="s">
        <v>EUR</v>
        <stp/>
        <stp>##V3_BDPV12</stp>
        <stp>AU654481 Corp</stp>
        <stp>crncy</stp>
        <stp>[curves by issuer 01.xlsx]curves!R50C20</stp>
        <tr r="T50" s="20"/>
      </tp>
      <tp t="s">
        <v>BERTEL</v>
        <stp/>
        <stp>##V3_BDPV12</stp>
        <stp>EK864970 Corp</stp>
        <stp>ticker</stp>
        <stp>[curves by issuer 01.xlsx]tkrBbg!R47C8</stp>
        <tr r="H47" s="5"/>
      </tp>
      <tp t="s">
        <v>SEVFP 1 5/8 PERP</v>
        <stp/>
        <stp>##V3_BDPV12</stp>
        <stp>ZR441424 Corp</stp>
        <stp>security name</stp>
        <stp>[curves by issuer 01.xlsx]tkrBbg!R86C7</stp>
        <tr r="G86" s="5"/>
      </tp>
      <tp t="s">
        <v>ORSTED 1 3/4 12/09/19</v>
        <stp/>
        <stp>##V3_BDPV12</stp>
        <stp>ZQ804479 Corp</stp>
        <stp>security_name</stp>
        <stp>[curves by issuer 01.xlsx]curves!R35C8</stp>
        <tr r="H35" s="20"/>
      </tp>
      <tp t="s">
        <v>EDPPL 1.7 07/20/80</v>
        <stp/>
        <stp>##V3_BDPV12</stp>
        <stp>ZP454068 Corp</stp>
        <stp>security_name</stp>
        <stp>[curves by issuer 01.xlsx]curves!R21C8</stp>
        <tr r="H21" s="20"/>
      </tp>
      <tp t="s">
        <v>#N/A N/A</v>
        <stp/>
        <stp>##V3_BDPV12</stp>
        <stp>ZQ258633 Corp</stp>
        <stp>rtg_moody</stp>
        <stp>[curves by issuer 01.xlsx]curves!R7C18</stp>
        <tr r="R7" s="20"/>
      </tp>
      <tp t="s">
        <v>ENGIFP 1 5/8 PERP</v>
        <stp/>
        <stp>##V3_BDPV12</stp>
        <stp>AZ371883 Corp</stp>
        <stp>security name</stp>
        <stp>[curves by issuer 01.xlsx]tkrBbg!R82C7</stp>
        <tr r="G82" s="5"/>
      </tp>
      <tp t="s">
        <v>EDF 5 5/8 PERP</v>
        <stp/>
        <stp>##V3_BDPV12</stp>
        <stp>EK027221 Corp</stp>
        <stp>security name</stp>
        <stp>[curves by issuer 01.xlsx]tkrBbg!R95C7</stp>
        <tr r="G95" s="5"/>
      </tp>
      <tp t="s">
        <v>ENBW 3 5/8 04/02/76</v>
        <stp/>
        <stp>##V3_BDPV12</stp>
        <stp>EK117900 Corp</stp>
        <stp>security name</stp>
        <stp>[curves by issuer 01.xlsx]tkrBbg!R97C7</stp>
        <tr r="G97" s="5"/>
      </tp>
      <tp t="s">
        <v>ULFP 2 7/8 PERP</v>
        <stp/>
        <stp>##V3_BDPV12</stp>
        <stp>AS146490 Corp</stp>
        <stp>security_name</stp>
        <stp>[curves by issuer 01.xlsx]curves!R48C8</stp>
        <tr r="H48" s="20"/>
      </tp>
      <tp t="s">
        <v>VOD 7 04/04/79</v>
        <stp/>
        <stp>##V3_BDPV12</stp>
        <stp>AX916964 Corp</stp>
        <stp>security name</stp>
        <stp>[curves by issuer 01.xlsx]tkrBbg!R73C7</stp>
        <tr r="G73" s="5"/>
      </tp>
      <tp t="s">
        <v>TELEFO 3 PERP</v>
        <stp/>
        <stp>##V3_BDPV12</stp>
        <stp>AR738776 Corp</stp>
        <stp>security name</stp>
        <stp>[curves by issuer 01.xlsx]tkrBbg!R63C7</stp>
        <tr r="G63" s="5"/>
      </tp>
      <tp t="s">
        <v>GYCGR 3 3/4 PERP</v>
        <stp/>
        <stp>##V3_BDPV12</stp>
        <stp>EK753416 Corp</stp>
        <stp>security_name</stp>
        <stp>[curves by issuer 01.xlsx]sectors (table)!R7C5</stp>
        <tr r="E7" s="24"/>
      </tp>
      <tp t="s">
        <v>USD</v>
        <stp/>
        <stp>##V3_BDPV12</stp>
        <stp>AN964724 Corp</stp>
        <stp>crncy</stp>
        <stp>[curves by issuer 01.xlsx]curves!R11C20</stp>
        <tr r="T11" s="20"/>
      </tp>
      <tp t="s">
        <v>USD</v>
        <stp/>
        <stp>##V3_BDPV12</stp>
        <stp>EJ530879 Corp</stp>
        <stp>crncy</stp>
        <stp>[curves by issuer 01.xlsx]tkrBbg!R94C12</stp>
        <tr r="L94" s="5"/>
      </tp>
      <tp t="s">
        <v>EUR</v>
        <stp/>
        <stp>##V3_BDPV12</stp>
        <stp>AU654481 Corp</stp>
        <stp>crncy</stp>
        <stp>[curves by issuer 01.xlsx]tkrBbg!R69C12</stp>
        <tr r="L69" s="5"/>
      </tp>
      <tp t="s">
        <v>GBP</v>
        <stp/>
        <stp>##V3_BDPV12</stp>
        <stp>AU654475 Corp</stp>
        <stp>crncy</stp>
        <stp>[curves by issuer 01.xlsx]tkrBbg!R71C12</stp>
        <tr r="L71" s="5"/>
      </tp>
      <tp t="s">
        <v>XS1205618470</v>
        <stp/>
        <stp>##V3_BDPV12</stp>
        <stp>EK785024 Corp</stp>
        <stp>ID_ISIN</stp>
        <stp>[curves by issuer 01.xlsx]tkrBbg!R106C6</stp>
        <tr r="F106" s="5"/>
      </tp>
      <tp t="s">
        <v>XS1322373017</v>
        <stp/>
        <stp>##V3_BDPV12</stp>
        <stp>QJ787834 Corp</stp>
        <stp>ID_ISIN</stp>
        <stp>[curves by issuer 01.xlsx]tkrBbg!R107C6</stp>
        <tr r="F107" s="5"/>
      </tp>
      <tp t="s">
        <v>EUR</v>
        <stp/>
        <stp>##V3_BDPV12</stp>
        <stp>AQ234625 Corp</stp>
        <stp>crncy</stp>
        <stp>[curves by issuer 01.xlsx]tkrBbg!R62C12</stp>
        <tr r="L62" s="5"/>
      </tp>
      <tp t="s">
        <v>Baa2</v>
        <stp/>
        <stp>##V3_BDPV12</stp>
        <stp>AN880322 Corp</stp>
        <stp>rtg_moody</stp>
        <stp>[curves by issuer 01.xlsx]sectors (table)!R30C15</stp>
        <tr r="O30" s="24"/>
      </tp>
      <tp t="s">
        <v>USD</v>
        <stp/>
        <stp>##V3_BDPV12</stp>
        <stp>AU654357 Corp</stp>
        <stp>crncy</stp>
        <stp>[curves by issuer 01.xlsx]tkrBbg!R72C12</stp>
        <tr r="L72" s="5"/>
      </tp>
      <tp t="s">
        <v>Baa3</v>
        <stp/>
        <stp>##V3_BDPV12</stp>
        <stp>EK545606 Corp</stp>
        <stp>rtg_moody</stp>
        <stp>[curves by issuer 01.xlsx]sectors (table)!R15C15</stp>
        <tr r="O15" s="24"/>
      </tp>
      <tp t="s">
        <v>XS1048428442</v>
        <stp/>
        <stp>##V3_BDPV12</stp>
        <stp>EK131372 Corp</stp>
        <stp>ID_ISIN</stp>
        <stp>[curves by issuer 01.xlsx]tkrBbg!R145C6</stp>
        <tr r="F145" s="5"/>
      </tp>
      <tp t="s">
        <v>XS1788973573</v>
        <stp/>
        <stp>##V3_BDPV12</stp>
        <stp>AR936992 Corp</stp>
        <stp>ID_ISIN</stp>
        <stp>[curves by issuer 01.xlsx]tkrBbg!R163C6</stp>
        <tr r="F163" s="5"/>
      </tp>
      <tp t="s">
        <v>XS1191320297</v>
        <stp/>
        <stp>##V3_BDPV12</stp>
        <stp>EK753416 Corp</stp>
        <stp>ID_ISIN</stp>
        <stp>[curves by issuer 01.xlsx]tkrBbg!R175C6</stp>
        <tr r="F175" s="5"/>
      </tp>
      <tp t="s">
        <v>XS1216019585</v>
        <stp/>
        <stp>##V3_BDPV12</stp>
        <stp>EK824997 Corp</stp>
        <stp>ID_ISIN</stp>
        <stp>[curves by issuer 01.xlsx]tkrBbg!R122C6</stp>
        <tr r="F122" s="5"/>
      </tp>
      <tp t="s">
        <v>FR0013457157</v>
        <stp/>
        <stp>##V3_BDPV12</stp>
        <stp>ZQ258633 Corp</stp>
        <stp>ID_ISIN</stp>
        <stp>[curves by issuer 01.xlsx]tkrBbg!R152C6</stp>
        <tr r="F152" s="5"/>
      </tp>
      <tp t="s">
        <v>XS1268050397</v>
        <stp/>
        <stp>##V3_BDPV12</stp>
        <stp>UV309787 Corp</stp>
        <stp>ID_ISIN</stp>
        <stp>[curves by issuer 01.xlsx]tkrBbg!R158C6</stp>
        <tr r="F158" s="5"/>
      </tp>
      <tp>
        <v>500000000</v>
        <stp/>
        <stp>##V3_BDPV12</stp>
        <stp>XS1716927766 Corp</stp>
        <stp>amt_outstanding</stp>
        <stp>[curves by issuer 01.xlsx]tkrBbg!R156C13</stp>
        <tr r="M156" s="5"/>
      </tp>
      <tp>
        <v>500000000</v>
        <stp/>
        <stp>##V3_BDPV12</stp>
        <stp>XS2010044977 Corp</stp>
        <stp>amt_outstanding</stp>
        <stp>[curves by issuer 01.xlsx]tkrBbg!R123C13</stp>
        <tr r="M123" s="5"/>
      </tp>
      <tp>
        <v>1500000000</v>
        <stp/>
        <stp>##V3_BDPV12</stp>
        <stp>XS1799939027 Corp</stp>
        <stp>amt_outstanding</stp>
        <stp>[curves by issuer 01.xlsx]tkrBbg!R147C13</stp>
        <tr r="M147" s="5"/>
      </tp>
      <tp>
        <v>400000000</v>
        <stp/>
        <stp>##V3_BDPV12</stp>
        <stp>XS1322373017 Corp</stp>
        <stp>amt_outstanding</stp>
        <stp>[curves by issuer 01.xlsx]tkrBbg!R107C13</stp>
        <tr r="M107" s="5"/>
      </tp>
      <tp>
        <v>317360000</v>
        <stp/>
        <stp>##V3_BDPV12</stp>
        <stp>XS1254119750 Corp</stp>
        <stp>amt_outstanding</stp>
        <stp>[curves by issuer 01.xlsx]tkrBbg!R104C13</stp>
        <tr r="M104" s="5"/>
      </tp>
      <tp>
        <v>500000000</v>
        <stp/>
        <stp>##V3_BDPV12</stp>
        <stp>XS1788973573 Corp</stp>
        <stp>amt_outstanding</stp>
        <stp>[curves by issuer 01.xlsx]tkrBbg!R163C13</stp>
        <tr r="M163" s="5"/>
      </tp>
      <tp>
        <v>1000000000</v>
        <stp/>
        <stp>##V3_BDPV12</stp>
        <stp>XS1205618470 Corp</stp>
        <stp>amt_outstanding</stp>
        <stp>[curves by issuer 01.xlsx]tkrBbg!R106C13</stp>
        <tr r="M106" s="5"/>
      </tp>
      <tp>
        <v>900001000</v>
        <stp/>
        <stp>##V3_BDPV12</stp>
        <stp>XS2000719992 Corp</stp>
        <stp>amt_outstanding</stp>
        <stp>[curves by issuer 01.xlsx]tkrBbg!R111C13</stp>
        <tr r="M111" s="5"/>
      </tp>
      <tp t="s">
        <v>SOLBBB 4 1/4 PERP</v>
        <stp/>
        <stp>##V3_BDPV12</stp>
        <stp>AV915324 Corp</stp>
        <stp>security name</stp>
        <stp>[curves by issuer 01.xlsx]tkrBbg!R4C7</stp>
        <tr r="G4" s="5"/>
      </tp>
      <tp t="s">
        <v>SOLBBB 5.425 PERP</v>
        <stp/>
        <stp>##V3_BDPV12</stp>
        <stp>EJ917655 Corp</stp>
        <stp>security name</stp>
        <stp>[curves by issuer 01.xlsx]tkrBbg!R3C7</stp>
        <tr r="G3" s="5"/>
      </tp>
      <tp t="s">
        <v>MRKGR</v>
        <stp/>
        <stp>##V3_BDPV12</stp>
        <stp>EK634166 Corp</stp>
        <stp>ticker</stp>
        <stp>[curves by issuer 01.xlsx]tkrBbg!R14C8</stp>
        <tr r="H14" s="5"/>
      </tp>
      <tp t="s">
        <v>REPSM</v>
        <stp/>
        <stp>##V3_BDPV12</stp>
        <stp>BJ815149 Corp</stp>
        <stp>ticker</stp>
        <stp>[curves by issuer 01.xlsx]tkrBbg!R32C8</stp>
        <tr r="H32" s="5"/>
      </tp>
      <tp t="s">
        <v>CPIPGR 4 7/8 PERP</v>
        <stp/>
        <stp>##V3_BDPV12</stp>
        <stp>ZS108668 Corp</stp>
        <stp>security_name</stp>
        <stp>[curves by issuer 01.xlsx]curves!R17C8</stp>
        <tr r="H17" s="20"/>
      </tp>
      <tp t="s">
        <v>OMVAV 6 1/4 PERP</v>
        <stp/>
        <stp>##V3_BDPV12</stp>
        <stp>QJ993374 Corp</stp>
        <stp>security name</stp>
        <stp>[curves by issuer 01.xlsx]tkrBbg!R28C7</stp>
        <tr r="G28" s="5"/>
      </tp>
      <tp t="s">
        <v>SBBBSS 2.624 PERP</v>
        <stp/>
        <stp>##V3_BDPV12</stp>
        <stp>ZP659512 Corp</stp>
        <stp>security_name</stp>
        <stp>[curves by issuer 01.xlsx]curves!R38C8</stp>
        <tr r="H38" s="20"/>
      </tp>
      <tp>
        <v>515.6943359375</v>
        <stp/>
        <stp>##V3_BDPV12</stp>
        <stp>AL211915 Corp</stp>
        <stp>blp_i_sprd_mid</stp>
        <stp>[curves by issuer 01.xlsx]curves eur!R34C13</stp>
        <tr r="M34" s="21"/>
      </tp>
      <tp t="s">
        <v>#N/A Requesting Data...</v>
        <stp/>
        <stp>##V3_BDPV12</stp>
        <stp>EK323431 Corp</stp>
        <stp>ticker</stp>
        <stp>[curves by issuer 01.xlsx]tkrBbg!R83C8</stp>
        <tr r="H83" s="5"/>
      </tp>
      <tp t="s">
        <v>AMXLMM</v>
        <stp/>
        <stp>##V3_BDPV12</stp>
        <stp>EJ814830 Corp</stp>
        <stp>ticker</stp>
        <stp>[curves by issuer 01.xlsx]tkrBbg!R44C8</stp>
        <tr r="H44" s="5"/>
      </tp>
      <tp t="s">
        <v>ENBW</v>
        <stp/>
        <stp>##V3_BDPV12</stp>
        <stp>EK117900 Corp</stp>
        <stp>ticker</stp>
        <stp>[curves by issuer 01.xlsx]tkrBbg!R97C8</stp>
        <tr r="H97" s="5"/>
      </tp>
      <tp t="s">
        <v>TELIAS 1 3/8 05/11/81</v>
        <stp/>
        <stp>##V3_BDPV12</stp>
        <stp>ZP870673 Corp</stp>
        <stp>security name</stp>
        <stp>[curves by issuer 01.xlsx]tkrBbg!R51C7</stp>
        <tr r="G51" s="5"/>
      </tp>
      <tp t="s">
        <v>EUR</v>
        <stp/>
        <stp>##V3_BDPV12</stp>
        <stp>AZ207706 Corp</stp>
        <stp>crncy</stp>
        <stp>[curves by issuer 01.xlsx]curves!R30C21</stp>
        <tr r="U30" s="20"/>
      </tp>
      <tp t="s">
        <v>BRITEL</v>
        <stp/>
        <stp>##V3_BDPV12</stp>
        <stp>BG013162 Corp</stp>
        <stp>ticker</stp>
        <stp>[curves by issuer 01.xlsx]tkrBbg!R74C8</stp>
        <tr r="H74" s="5"/>
      </tp>
      <tp t="s">
        <v>REPSM 4 1/2 03/25/75</v>
        <stp/>
        <stp>##V3_BDPV12</stp>
        <stp>EK814844 Corp</stp>
        <stp>security name</stp>
        <stp>[curves by issuer 01.xlsx]tkrBbg!R30C7</stp>
        <tr r="G30" s="5"/>
      </tp>
      <tp t="s">
        <v>ENGIFP 4 3/4 PERP</v>
        <stp/>
        <stp>##V3_BDPV12</stp>
        <stp>EJ744879 Corp</stp>
        <stp>security name</stp>
        <stp>[curves by issuer 01.xlsx]tkrBbg!R78C7</stp>
        <tr r="G78" s="5"/>
      </tp>
      <tp t="s">
        <v>AMXLMM 6 3/8 09/06/73</v>
        <stp/>
        <stp>##V3_BDPV12</stp>
        <stp>EJ814830 Corp</stp>
        <stp>security name</stp>
        <stp>[curves by issuer 01.xlsx]tkrBbg!R44C7</stp>
        <tr r="G44" s="5"/>
      </tp>
      <tp t="s">
        <v>TELEFO 4 3/8 PERP</v>
        <stp/>
        <stp>##V3_BDPV12</stp>
        <stp>AX520482 Corp</stp>
        <stp>security name</stp>
        <stp>[curves by issuer 01.xlsx]tkrBbg!R65C7</stp>
        <tr r="G65" s="5"/>
      </tp>
      <tp t="s">
        <v>09/12/2021</v>
        <stp/>
        <stp>##V3_BDPV12</stp>
        <stp>XS1294342792 Corp</stp>
        <stp>nxt_call_dt</stp>
        <stp>[curves by issuer 01.xlsx]tkrBbg!R26C10</stp>
        <tr r="J26" s="5"/>
      </tp>
      <tp t="s">
        <v>KPN 7 03/28/73</v>
        <stp/>
        <stp>##V3_BDPV12</stp>
        <stp>EJ606316 Corp</stp>
        <stp>security_name</stp>
        <stp>[curves by issuer 01.xlsx]curves!R29C7</stp>
        <tr r="G29" s="20"/>
      </tp>
      <tp t="s">
        <v>SOFTBK 6 PERP</v>
        <stp/>
        <stp>##V3_BDPV12</stp>
        <stp>AO262498 Corp</stp>
        <stp>security_name</stp>
        <stp>[curves by issuer 01.xlsx]curves!R41C7</stp>
        <tr r="G41" s="20"/>
      </tp>
      <tp t="s">
        <v>BB</v>
        <stp/>
        <stp>##V3_BDPV12</stp>
        <stp>ZP454068 Corp</stp>
        <stp>rtg_sp</stp>
        <stp>[curves by issuer 01.xlsx]curves eur!R17C17</stp>
        <tr r="Q17" s="21"/>
        <tr r="Q17" s="21"/>
      </tp>
      <tp t="s">
        <v>REPSM 3 7/8 PERP</v>
        <stp/>
        <stp>##V3_BDPV12</stp>
        <stp>EK803079 Corp</stp>
        <stp>security_name</stp>
        <stp>[curves by issuer 01.xlsx]curves!R36C7</stp>
        <tr r="G36" s="20"/>
      </tp>
      <tp t="s">
        <v>REPSM 3 3/4 PERP</v>
        <stp/>
        <stp>##V3_BDPV12</stp>
        <stp>BJ814648 Corp</stp>
        <stp>security_name</stp>
        <stp>[curves by issuer 01.xlsx]curves!R36C8</stp>
        <tr r="H36" s="20"/>
      </tp>
      <tp t="s">
        <v>EVKGR 2 1/8 07/07/77</v>
        <stp/>
        <stp>##V3_BDPV12</stp>
        <stp>AO148682 Corp</stp>
        <stp>security name</stp>
        <stp>[curves by issuer 01.xlsx]tkrBbg!R23C7</stp>
        <tr r="G23" s="5"/>
      </tp>
      <tp t="s">
        <v>EUR</v>
        <stp/>
        <stp>##V3_BDPV12</stp>
        <stp>EK753416 Corp</stp>
        <stp>crncy</stp>
        <stp>[curves by issuer 01.xlsx]curves!R26C20</stp>
        <tr r="T26" s="20"/>
      </tp>
      <tp t="s">
        <v>#N/A N/A</v>
        <stp/>
        <stp>##V3_BDPV12</stp>
        <stp>AP809058 Corp</stp>
        <stp>rtg_sp</stp>
        <stp>[curves by issuer 01.xlsx]curves eur!R21C17</stp>
        <tr r="Q21" s="21"/>
      </tp>
      <tp t="s">
        <v>EUR</v>
        <stp/>
        <stp>##V3_BDPV12</stp>
        <stp>BJ814648 Corp</stp>
        <stp>crncy</stp>
        <stp>[curves by issuer 01.xlsx]curves!R36C21</stp>
        <tr r="U36" s="20"/>
      </tp>
      <tp>
        <v>6.5</v>
        <stp/>
        <stp>##V3_BDPV12</stp>
        <stp>QJ191077 Corp</stp>
        <stp>coupon</stp>
        <stp>[curves by issuer 01.xlsx]tkrBbg!R43C9</stp>
        <tr r="I43" s="5"/>
      </tp>
      <tp t="s">
        <v>BERTEL 3 04/23/75</v>
        <stp/>
        <stp>##V3_BDPV12</stp>
        <stp>EK848378 Corp</stp>
        <stp>security_name</stp>
        <stp>[curves by issuer 01.xlsx]curves!R13C7</stp>
        <tr r="G13" s="20"/>
      </tp>
      <tp t="s">
        <v>ORAFP 4 PERP</v>
        <stp/>
        <stp>##V3_BDPV12</stp>
        <stp>EK508481 Corp</stp>
        <stp>security name</stp>
        <stp>[curves by issuer 01.xlsx]tkrBbg!R54C7</stp>
        <tr r="G54" s="5"/>
      </tp>
      <tp t="s">
        <v>EUR</v>
        <stp/>
        <stp>##V3_BDPV12</stp>
        <stp>EK803079 Corp</stp>
        <stp>crncy</stp>
        <stp>[curves by issuer 01.xlsx]curves!R36C20</stp>
        <tr r="T36" s="20"/>
      </tp>
      <tp t="s">
        <v>06/09/2020</v>
        <stp/>
        <stp>##V3_BDPV12</stp>
        <stp>XS0969342384 Corp</stp>
        <stp>nxt_call_dt</stp>
        <stp>[curves by issuer 01.xlsx]tkrBbg!R45C10</stp>
        <tr r="J45" s="5"/>
      </tp>
      <tp t="s">
        <v>SESGFP 4 5/8 PERP</v>
        <stp/>
        <stp>##V3_BDPV12</stp>
        <stp>LW253022 Corp</stp>
        <stp>security name</stp>
        <stp>[curves by issuer 01.xlsx]tkrBbg!R52C7</stp>
        <tr r="G52" s="5"/>
      </tp>
      <tp t="s">
        <v>EUR</v>
        <stp/>
        <stp>##V3_BDPV12</stp>
        <stp>BJ924355 Corp</stp>
        <stp>crncy</stp>
        <stp>[curves by issuer 01.xlsx]curves!R19C21</stp>
        <tr r="U19" s="20"/>
      </tp>
      <tp t="s">
        <v>EUR</v>
        <stp/>
        <stp>##V3_BDPV12</stp>
        <stp>EJ723329 Corp</stp>
        <stp>crncy</stp>
        <stp>[curves by issuer 01.xlsx]curves!R35C20</stp>
        <tr r="T35" s="20"/>
      </tp>
      <tp t="s">
        <v>EUR</v>
        <stp/>
        <stp>##V3_BDPV12</stp>
        <stp>EK858869 Corp</stp>
        <stp>crncy</stp>
        <stp>[curves by issuer 01.xlsx]sectors (table)!R5C17</stp>
        <tr r="Q5" s="24"/>
      </tp>
      <tp t="s">
        <v>EUR</v>
        <stp/>
        <stp>##V3_BDPV12</stp>
        <stp>EK293278 Corp</stp>
        <stp>crncy</stp>
        <stp>[curves by issuer 01.xlsx]tkrBbg!R80C12</stp>
        <tr r="L80" s="5"/>
      </tp>
      <tp t="s">
        <v>EUR</v>
        <stp/>
        <stp>##V3_BDPV12</stp>
        <stp>EK803079 Corp</stp>
        <stp>crncy</stp>
        <stp>[curves by issuer 01.xlsx]tkrBbg!R29C12</stp>
        <tr r="L29" s="5"/>
      </tp>
      <tp t="s">
        <v>EUR</v>
        <stp/>
        <stp>##V3_BDPV12</stp>
        <stp>BJ814648 Corp</stp>
        <stp>crncy</stp>
        <stp>[curves by issuer 01.xlsx]tkrBbg!R31C12</stp>
        <tr r="L31" s="5"/>
      </tp>
      <tp t="s">
        <v>EUR</v>
        <stp/>
        <stp>##V3_BDPV12</stp>
        <stp>EK143492 Corp</stp>
        <stp>crncy</stp>
        <stp>[curves by issuer 01.xlsx]tkrBbg!R64C12</stp>
        <tr r="L64" s="5"/>
      </tp>
      <tp t="s">
        <v>#N/A Requesting Data...</v>
        <stp/>
        <stp>##V3_BDPV12</stp>
        <stp>EK323431 Corp</stp>
        <stp>crncy</stp>
        <stp>[curves by issuer 01.xlsx]tkrBbg!R83C12</stp>
        <tr r="L83" s="5"/>
      </tp>
      <tp t="s">
        <v>XS1498442521</v>
        <stp/>
        <stp>##V3_BDPV12</stp>
        <stp>QZ677477 Corp</stp>
        <stp>ID_ISIN</stp>
        <stp>[curves by issuer 01.xlsx]tkrBbg!R101C6</stp>
        <tr r="F101" s="5"/>
      </tp>
      <tp t="s">
        <v>XS2010044977</v>
        <stp/>
        <stp>##V3_BDPV12</stp>
        <stp>ZR363806 Corp</stp>
        <stp>ID_ISIN</stp>
        <stp>[curves by issuer 01.xlsx]tkrBbg!R123C6</stp>
        <tr r="F123" s="5"/>
      </tp>
      <tp t="s">
        <v>XS1713463559</v>
        <stp/>
        <stp>##V3_BDPV12</stp>
        <stp>AS640440 Corp</stp>
        <stp>ID_ISIN</stp>
        <stp>[curves by issuer 01.xlsx]tkrBbg!R112C6</stp>
        <tr r="F112" s="5"/>
      </tp>
      <tp t="s">
        <v>EUR</v>
        <stp/>
        <stp>##V3_BDPV12</stp>
        <stp>AZ207706 Corp</stp>
        <stp>crncy</stp>
        <stp>[curves by issuer 01.xlsx]tkrBbg!R17C12</stp>
        <tr r="L17" s="5"/>
      </tp>
      <tp t="s">
        <v>XS1721244371</v>
        <stp/>
        <stp>##V3_BDPV12</stp>
        <stp>AQ026565 Corp</stp>
        <stp>ID_ISIN</stp>
        <stp>[curves by issuer 01.xlsx]tkrBbg!R116C6</stp>
        <tr r="F116" s="5"/>
      </tp>
      <tp>
        <v>250000000</v>
        <stp/>
        <stp>##V3_BDPV12</stp>
        <stp>XS1268050397 Corp</stp>
        <stp>amt_outstanding</stp>
        <stp>[curves by issuer 01.xlsx]tkrBbg!R158C13</stp>
        <tr r="M158" s="5"/>
      </tp>
      <tp>
        <v>500000000</v>
        <stp/>
        <stp>##V3_BDPV12</stp>
        <stp>XS1757377400 Corp</stp>
        <stp>amt_outstanding</stp>
        <stp>[curves by issuer 01.xlsx]tkrBbg!R130C13</stp>
        <tr r="M130" s="5"/>
      </tp>
      <tp>
        <v>600000000</v>
        <stp/>
        <stp>##V3_BDPV12</stp>
        <stp>XS2055106210 Corp</stp>
        <stp>amt_outstanding</stp>
        <stp>[curves by issuer 01.xlsx]tkrBbg!R166C13</stp>
        <tr r="M166" s="5"/>
      </tp>
      <tp>
        <v>641500000</v>
        <stp/>
        <stp>##V3_BDPV12</stp>
        <stp>XS1634523754 Corp</stp>
        <stp>amt_outstanding</stp>
        <stp>[curves by issuer 01.xlsx]tkrBbg!R173C13</stp>
        <tr r="M173" s="5"/>
      </tp>
      <tp>
        <v>1100000000</v>
        <stp/>
        <stp>##V3_BDPV12</stp>
        <stp>XS1206540806 Corp</stp>
        <stp>amt_outstanding</stp>
        <stp>[curves by issuer 01.xlsx]tkrBbg!R141C13</stp>
        <tr r="M141" s="5"/>
      </tp>
      <tp>
        <v>1400000000</v>
        <stp/>
        <stp>##V3_BDPV12</stp>
        <stp>XS1206541366 Corp</stp>
        <stp>amt_outstanding</stp>
        <stp>[curves by issuer 01.xlsx]tkrBbg!R148C13</stp>
        <tr r="M148" s="5"/>
      </tp>
      <tp>
        <v>1750000000</v>
        <stp/>
        <stp>##V3_BDPV12</stp>
        <stp>XS1048428442 Corp</stp>
        <stp>amt_outstanding</stp>
        <stp>[curves by issuer 01.xlsx]tkrBbg!R145C13</stp>
        <tr r="M145" s="5"/>
      </tp>
      <tp>
        <v>1250000000</v>
        <stp/>
        <stp>##V3_BDPV12</stp>
        <stp>XS1048428012 Corp</stp>
        <stp>amt_outstanding</stp>
        <stp>[curves by issuer 01.xlsx]tkrBbg!R140C13</stp>
        <tr r="M140" s="5"/>
      </tp>
      <tp t="s">
        <v>EUR</v>
        <stp/>
        <stp>##V3_BDPV12</stp>
        <stp>AS146490 Corp</stp>
        <stp>crncy</stp>
        <stp>[curves by issuer 01.xlsx]curves!R48C21</stp>
        <tr r="U48" s="20"/>
      </tp>
      <tp t="s">
        <v>EUR</v>
        <stp/>
        <stp>##V3_BDPV12</stp>
        <stp>AS256491 Corp</stp>
        <stp>crncy</stp>
        <stp>[curves by issuer 01.xlsx]curves!R26C21</stp>
        <tr r="U26" s="20"/>
      </tp>
      <tp t="s">
        <v>EUR</v>
        <stp/>
        <stp>##V3_BDPV12</stp>
        <stp>AS146424 Corp</stp>
        <stp>crncy</stp>
        <stp>[curves by issuer 01.xlsx]curves!R48C20</stp>
        <tr r="T48" s="20"/>
      </tp>
      <tp t="s">
        <v>OMVAV 6 1/4 PERP</v>
        <stp/>
        <stp>##V3_BDPV12</stp>
        <stp>QJ993374 Corp</stp>
        <stp>security_name</stp>
        <stp>[curves by issuer 01.xlsx]curves!R33C8</stp>
        <tr r="H33" s="20"/>
      </tp>
      <tp t="s">
        <v>EUR</v>
        <stp/>
        <stp>##V3_BDPV12</stp>
        <stp>AQ026565 Corp</stp>
        <stp>crncy</stp>
        <stp>[curves by issuer 01.xlsx]curves!R27C20</stp>
        <tr r="T27" s="20"/>
      </tp>
      <tp t="s">
        <v>EUR</v>
        <stp/>
        <stp>##V3_BDPV12</stp>
        <stp>AZ576858 Corp</stp>
        <stp>crncy</stp>
        <stp>[curves by issuer 01.xlsx]curves!R11C21</stp>
        <tr r="U11" s="20"/>
      </tp>
      <tp t="s">
        <v>OMVAV 5 1/4 PERP</v>
        <stp/>
        <stp>##V3_BDPV12</stp>
        <stp>UV853118 Corp</stp>
        <stp>security_name</stp>
        <stp>[curves by issuer 01.xlsx]curves!R33C7</stp>
        <tr r="G33" s="20"/>
      </tp>
      <tp>
        <v>1.75</v>
        <stp/>
        <stp>##V3_BDPV12</stp>
        <stp>ZR570567 Corp</stp>
        <stp>coupon</stp>
        <stp>[curves by issuer 01.xlsx]tkrBbg!R58C9</stp>
        <tr r="I58" s="5"/>
      </tp>
      <tp t="s">
        <v>EDF 3 PERP</v>
        <stp/>
        <stp>##V3_BDPV12</stp>
        <stp>ZQ782646 Corp</stp>
        <stp>security_name</stp>
        <stp>[curves by issuer 01.xlsx]curves!R20C8</stp>
        <tr r="H20" s="20"/>
      </tp>
      <tp t="s">
        <v>AMXLMM</v>
        <stp/>
        <stp>##V3_BDPV12</stp>
        <stp>EJ814840 Corp</stp>
        <stp>ticker</stp>
        <stp>[curves by issuer 01.xlsx]tkrBbg!R45C8</stp>
        <tr r="H45" s="5"/>
      </tp>
      <tp t="s">
        <v>ENBW</v>
        <stp/>
        <stp>##V3_BDPV12</stp>
        <stp>EK117900 Corp</stp>
        <stp>ticker</stp>
        <stp>[curves by issuer 01.xlsx]tkrBbg!R96C8</stp>
        <tr r="H96" s="5"/>
      </tp>
      <tp t="s">
        <v>EUR</v>
        <stp/>
        <stp>##V3_BDPV12</stp>
        <stp>AX076550 Corp</stp>
        <stp>crncy</stp>
        <stp>[curves by issuer 01.xlsx]curves!R27C21</stp>
        <tr r="U27" s="20"/>
      </tp>
      <tp t="s">
        <v>KPN 2 PERP</v>
        <stp/>
        <stp>##V3_BDPV12</stp>
        <stp>ZQ376350 Corp</stp>
        <stp>security_name</stp>
        <stp>[curves by issuer 01.xlsx]curves!R29C8</stp>
        <tr r="H29" s="20"/>
      </tp>
      <tp t="s">
        <v>RWE 6 5/8 07/30/75</v>
        <stp/>
        <stp>##V3_BDPV12</stp>
        <stp>UV323151 Corp</stp>
        <stp>security_name</stp>
        <stp>[curves by issuer 01.xlsx]sectors (table)!R5C6</stp>
        <tr r="F5" s="24"/>
      </tp>
      <tp t="s">
        <v>AMXLMM 6 3/8 09/06/73</v>
        <stp/>
        <stp>##V3_BDPV12</stp>
        <stp>EJ814840 Corp</stp>
        <stp>security name</stp>
        <stp>[curves by issuer 01.xlsx]tkrBbg!R45C7</stp>
        <tr r="G45" s="5"/>
      </tp>
      <tp>
        <v>6.25</v>
        <stp/>
        <stp>##V3_BDPV12</stp>
        <stp>QJ201811 Corp</stp>
        <stp>coupon</stp>
        <stp>[curves by issuer 01.xlsx]tkrBbg!R42C9</stp>
        <tr r="I42" s="5"/>
      </tp>
      <tp t="s">
        <v>ORAFP 5 1/4 PERP</v>
        <stp/>
        <stp>##V3_BDPV12</stp>
        <stp>EK041235 Corp</stp>
        <stp>security name</stp>
        <stp>[curves by issuer 01.xlsx]tkrBbg!R55C7</stp>
        <tr r="G55" s="5"/>
      </tp>
      <tp t="s">
        <v>TELEFO 2 5/8 PERP</v>
        <stp/>
        <stp>##V3_BDPV12</stp>
        <stp>AQ234625 Corp</stp>
        <stp>security name</stp>
        <stp>[curves by issuer 01.xlsx]tkrBbg!R62C7</stp>
        <tr r="G62" s="5"/>
      </tp>
      <tp t="s">
        <v>ORSTED 6 1/4 06/26/13</v>
        <stp/>
        <stp>##V3_BDPV12</stp>
        <stp>EJ723329 Corp</stp>
        <stp>security_name</stp>
        <stp>[curves by issuer 01.xlsx]curves!R35C7</stp>
        <tr r="G35" s="20"/>
      </tp>
      <tp t="s">
        <v>DBOERS 1 1/4 06/16/47</v>
        <stp/>
        <stp>##V3_BDPV12</stp>
        <stp>BJ924355 Corp</stp>
        <stp>security_name</stp>
        <stp>[curves by issuer 01.xlsx]curves!R19C8</stp>
        <tr r="H19" s="20"/>
      </tp>
      <tp t="s">
        <v>TELEFO</v>
        <stp/>
        <stp>##V3_BDPV12</stp>
        <stp>AX520482 Corp</stp>
        <stp>ticker</stp>
        <stp>[curves by issuer 01.xlsx]tkrBbg!R65C8</stp>
        <tr r="H65" s="5"/>
      </tp>
      <tp t="s">
        <v>ARNDTN 2 7/8 PERP</v>
        <stp/>
        <stp>##V3_BDPV12</stp>
        <stp>AZ576858 Corp</stp>
        <stp>security_name</stp>
        <stp>[curves by issuer 01.xlsx]curves!R11C8</stp>
        <tr r="H11" s="20"/>
      </tp>
      <tp t="s">
        <v>BB+</v>
        <stp/>
        <stp>##V3_BDPV12</stp>
        <stp>AU692498 Corp</stp>
        <stp>rtg_sp</stp>
        <stp>[curves by issuer 01.xlsx]curves eur!R42C17</stp>
        <tr r="Q42" s="21"/>
        <tr r="Q42" s="21"/>
      </tp>
      <tp t="s">
        <v>EUR</v>
        <stp/>
        <stp>##V3_BDPV12</stp>
        <stp>EK352403 Corp</stp>
        <stp>crncy</stp>
        <stp>[curves by issuer 01.xlsx]curves!R12C20</stp>
        <tr r="T12" s="20"/>
      </tp>
      <tp t="s">
        <v>EUR</v>
        <stp/>
        <stp>##V3_BDPV12</stp>
        <stp>EK872764 Corp</stp>
        <stp>crncy</stp>
        <stp>[curves by issuer 01.xlsx]curves!R32C21</stp>
        <tr r="U32" s="20"/>
      </tp>
      <tp t="s">
        <v>VOD</v>
        <stp/>
        <stp>##V3_BDPV12</stp>
        <stp>AX916964 Corp</stp>
        <stp>ticker</stp>
        <stp>[curves by issuer 01.xlsx]tkrBbg!R73C8</stp>
        <tr r="H73" s="5"/>
      </tp>
      <tp t="s">
        <v>VOD</v>
        <stp/>
        <stp>##V3_BDPV12</stp>
        <stp>AU654475 Corp</stp>
        <stp>ticker</stp>
        <stp>[curves by issuer 01.xlsx]tkrBbg!R71C8</stp>
        <tr r="H71" s="5"/>
      </tp>
      <tp t="s">
        <v>ORAFP 5 PERP</v>
        <stp/>
        <stp>##V3_BDPV12</stp>
        <stp>EK508523 Corp</stp>
        <stp>security name</stp>
        <stp>[curves by issuer 01.xlsx]tkrBbg!R57C7</stp>
        <tr r="G57" s="5"/>
      </tp>
      <tp t="s">
        <v>MRKGR 3 3/8 12/12/74</v>
        <stp/>
        <stp>##V3_BDPV12</stp>
        <stp>EK648265 Corp</stp>
        <stp>security name</stp>
        <stp>[curves by issuer 01.xlsx]tkrBbg!R15C7</stp>
        <tr r="G15" s="5"/>
      </tp>
      <tp t="s">
        <v>14/12/2024</v>
        <stp/>
        <stp>##V3_BDPV12</stp>
        <stp>XS1933828433 Corp</stp>
        <stp>nxt_call_dt</stp>
        <stp>[curves by issuer 01.xlsx]tkrBbg!R65C10</stp>
        <tr r="J65" s="5"/>
      </tp>
      <tp t="s">
        <v>SESGFP 4 5/8 PERP</v>
        <stp/>
        <stp>##V3_BDPV12</stp>
        <stp>LW253022 Corp</stp>
        <stp>security_name</stp>
        <stp>[curves by issuer 01.xlsx]curves!R39C7</stp>
        <tr r="G39" s="20"/>
      </tp>
      <tp t="s">
        <v>EUR</v>
        <stp/>
        <stp>##V3_BDPV12</stp>
        <stp>AN206662 Corp</stp>
        <stp>crncy</stp>
        <stp>[curves by issuer 01.xlsx]tkrBbg!R85C12</stp>
        <tr r="L85" s="5"/>
      </tp>
      <tp t="s">
        <v>EUR</v>
        <stp/>
        <stp>##V3_BDPV12</stp>
        <stp>BJ815149 Corp</stp>
        <stp>crncy</stp>
        <stp>[curves by issuer 01.xlsx]tkrBbg!R32C12</stp>
        <tr r="L32" s="5"/>
      </tp>
      <tp t="s">
        <v>Baa3</v>
        <stp/>
        <stp>##V3_BDPV12</stp>
        <stp>EK508481 Corp</stp>
        <stp>rtg_moody</stp>
        <stp>[curves by issuer 01.xlsx]sectors (table)!R13C15</stp>
        <tr r="O13" s="24"/>
      </tp>
      <tp t="s">
        <v>USD</v>
        <stp/>
        <stp>##V3_BDPV12</stp>
        <stp>AX916964 Corp</stp>
        <stp>crncy</stp>
        <stp>[curves by issuer 01.xlsx]tkrBbg!R73C12</stp>
        <tr r="L73" s="5"/>
      </tp>
      <tp t="s">
        <v>EUR</v>
        <stp/>
        <stp>##V3_BDPV12</stp>
        <stp>AR776117 Corp</stp>
        <stp>crncy</stp>
        <stp>[curves by issuer 01.xlsx]tkrBbg!R27C12</stp>
        <tr r="L27" s="5"/>
      </tp>
      <tp t="s">
        <v>XS1582433428</v>
        <stp/>
        <stp>##V3_BDPV12</stp>
        <stp>AM679347 Corp</stp>
        <stp>ID_ISIN</stp>
        <stp>[curves by issuer 01.xlsx]tkrBbg!R183C6</stp>
        <tr r="F183" s="5"/>
      </tp>
      <tp t="s">
        <v>#N/A Requesting Data...</v>
        <stp/>
        <stp>##V3_BDPV12</stp>
        <stp>EK013990 Corp</stp>
        <stp>ID_ISIN</stp>
        <stp>[curves by issuer 01.xlsx]tkrBbg!R108C6</stp>
        <tr r="F108" s="5"/>
      </tp>
      <tp t="s">
        <v>XS2017788592</v>
        <stp/>
        <stp>##V3_BDPV12</stp>
        <stp>AZ207973 Corp</stp>
        <stp>ID_ISIN</stp>
        <stp>[curves by issuer 01.xlsx]tkrBbg!R174C6</stp>
        <tr r="F174" s="5"/>
      </tp>
      <tp>
        <v>1250000000</v>
        <stp/>
        <stp>##V3_BDPV12</stp>
        <stp>FR0013292828 Corp</stp>
        <stp>amt_outstanding</stp>
        <stp>[curves by issuer 01.xlsx]tkrBbg!R157C13</stp>
        <tr r="M157" s="5"/>
      </tp>
      <tp>
        <v>2000000000</v>
        <stp/>
        <stp>##V3_BDPV12</stp>
        <stp>XS1629774230 Corp</stp>
        <stp>amt_outstanding</stp>
        <stp>[curves by issuer 01.xlsx]tkrBbg!R146C13</stp>
        <tr r="M146" s="5"/>
      </tp>
      <tp>
        <v>500000000</v>
        <stp/>
        <stp>##V3_BDPV12</stp>
        <stp>XS1141810991 Corp</stp>
        <stp>amt_outstanding</stp>
        <stp>[curves by issuer 01.xlsx]tkrBbg!R134C13</stp>
        <tr r="M134" s="5"/>
      </tp>
      <tp>
        <v>500000000</v>
        <stp/>
        <stp>##V3_BDPV12</stp>
        <stp>XS1271836600 Corp</stp>
        <stp>amt_outstanding</stp>
        <stp>[curves by issuer 01.xlsx]tkrBbg!R154C13</stp>
        <tr r="M154" s="5"/>
      </tp>
      <tp>
        <v>1250000000</v>
        <stp/>
        <stp>##V3_BDPV12</stp>
        <stp>XS1799938995 Corp</stp>
        <stp>amt_outstanding</stp>
        <stp>[curves by issuer 01.xlsx]tkrBbg!R144C13</stp>
        <tr r="M144" s="5"/>
      </tp>
      <tp>
        <v>750000000</v>
        <stp/>
        <stp>##V3_BDPV12</stp>
        <stp>XS1216020161 Corp</stp>
        <stp>amt_outstanding</stp>
        <stp>[curves by issuer 01.xlsx]tkrBbg!R121C13</stp>
        <tr r="M121" s="5"/>
      </tp>
      <tp>
        <v>200000000</v>
        <stp/>
        <stp>##V3_BDPV12</stp>
        <stp>XS1491364953 Corp</stp>
        <stp>amt_outstanding</stp>
        <stp>[curves by issuer 01.xlsx]tkrBbg!R176C13</stp>
        <tr r="M176" s="5"/>
      </tp>
      <tp>
        <v>300000000</v>
        <stp/>
        <stp>##V3_BDPV12</stp>
        <stp>XS1498442521 Corp</stp>
        <stp>amt_outstanding</stp>
        <stp>[curves by issuer 01.xlsx]tkrBbg!R101C13</stp>
        <tr r="M101" s="5"/>
      </tp>
      <tp t="s">
        <v>BAYNGR 2 3/8 11/12/79</v>
        <stp/>
        <stp>##V3_BDPV12</stp>
        <stp>ZQ512606 Corp</stp>
        <stp>security name</stp>
        <stp>[curves by issuer 01.xlsx]tkrBbg!R8C7</stp>
        <tr r="G8" s="5"/>
      </tp>
      <tp t="s">
        <v>BAYNGR 3 1/8 11/12/79</v>
        <stp/>
        <stp>##V3_BDPV12</stp>
        <stp>ZQ513315 Corp</stp>
        <stp>security name</stp>
        <stp>[curves by issuer 01.xlsx]tkrBbg!R9C7</stp>
        <tr r="G9" s="5"/>
      </tp>
      <tp t="s">
        <v>EUR</v>
        <stp/>
        <stp>##V3_BDPV12</stp>
        <stp>ZQ512606 Corp</stp>
        <stp>crncy</stp>
        <stp>[curves by issuer 01.xlsx]curves!R12C21</stp>
        <tr r="U12" s="20"/>
      </tp>
      <tp t="s">
        <v>EUR</v>
        <stp/>
        <stp>##V3_BDPV12</stp>
        <stp>ZQ782646 Corp</stp>
        <stp>crncy</stp>
        <stp>[curves by issuer 01.xlsx]curves!R20C21</stp>
        <tr r="U20" s="20"/>
      </tp>
      <tp>
        <v>4.625</v>
        <stp/>
        <stp>##V3_BDPV12</stp>
        <stp>LW253022 Corp</stp>
        <stp>coupon</stp>
        <stp>[curves by issuer 01.xlsx]tkrBbg!R52C9</stp>
        <tr r="I52" s="5"/>
      </tp>
      <tp t="s">
        <v>Utilities</v>
        <stp/>
        <stp>##V3_BDPV12</stp>
        <stp>USF2893TAF33 Corp</stp>
        <stp>industry_sector</stp>
        <stp>[curves by issuer 01.xlsx]tkrBbg!R94C15</stp>
        <tr r="O94" s="5"/>
      </tp>
      <tp t="s">
        <v>BBB-</v>
        <stp/>
        <stp>##V3_BDPV12</stp>
        <stp>EK811579 Corp</stp>
        <stp>rtg_sp</stp>
        <stp>[curves by issuer 01.xlsx]curves eur!R43C17</stp>
        <tr r="Q43" s="21"/>
        <tr r="Q43" s="21"/>
      </tp>
      <tp>
        <v>5.875</v>
        <stp/>
        <stp>##V3_BDPV12</stp>
        <stp>EK041241 Corp</stp>
        <stp>coupon</stp>
        <stp>[curves by issuer 01.xlsx]tkrBbg!R59C9</stp>
        <tr r="I59" s="5"/>
      </tp>
      <tp t="s">
        <v>TELIAS</v>
        <stp/>
        <stp>##V3_BDPV12</stp>
        <stp>ZP870673 Corp</stp>
        <stp>ticker</stp>
        <stp>[curves by issuer 01.xlsx]tkrBbg!R51C8</stp>
        <tr r="H51" s="5"/>
      </tp>
      <tp>
        <v>5.75</v>
        <stp/>
        <stp>##V3_BDPV12</stp>
        <stp>EK508571 Corp</stp>
        <stp>coupon</stp>
        <stp>[curves by issuer 01.xlsx]tkrBbg!R60C9</stp>
        <tr r="I60" s="5"/>
      </tp>
      <tp t="s">
        <v>EUR</v>
        <stp/>
        <stp>##V3_BDPV12</stp>
        <stp>ZP482524 Corp</stp>
        <stp>crncy</stp>
        <stp>[curves by issuer 01.xlsx]tkrBbg!R20C12</stp>
        <tr r="L20" s="5"/>
      </tp>
      <tp t="s">
        <v>EUR</v>
        <stp/>
        <stp>##V3_BDPV12</stp>
        <stp>ZQ782646 Corp</stp>
        <stp>crncy</stp>
        <stp>[curves by issuer 01.xlsx]tkrBbg!R91C12</stp>
        <tr r="L91" s="5"/>
      </tp>
      <tp t="s">
        <v>Baa2</v>
        <stp/>
        <stp>##V3_BDPV12</stp>
        <stp>AQ711148 Corp</stp>
        <stp>rtg_moody</stp>
        <stp>[curves by issuer 01.xlsx]sectors (table)!R37C15</stp>
        <tr r="O37" s="24"/>
      </tp>
      <tp t="s">
        <v>EUR</v>
        <stp/>
        <stp>##V3_BDPV12</stp>
        <stp>ZP482524 Corp</stp>
        <stp>crncy</stp>
        <stp>[curves by issuer 01.xlsx]curves eur!R8C20</stp>
        <tr r="T8" s="21"/>
      </tp>
      <tp t="s">
        <v>Utilities</v>
        <stp/>
        <stp>##V3_BDPV12</stp>
        <stp>BE0002597756 Corp</stp>
        <stp>industry_sector</stp>
        <stp>[curves by issuer 01.xlsx]tkrBbg!R137C15</stp>
        <tr r="O137" s="5"/>
      </tp>
      <tp t="s">
        <v>PERP/CALL</v>
        <stp/>
        <stp>##V3_BDPV12</stp>
        <stp>FR0012650281 Corp</stp>
        <stp>mty_typ</stp>
        <stp>[curves by issuer 01.xlsx]tkrBbg!R153C11</stp>
        <tr r="K153" s="5"/>
      </tp>
      <tp t="s">
        <v>PERP/CALL</v>
        <stp/>
        <stp>##V3_BDPV12</stp>
        <stp>FR0013330537 Corp</stp>
        <stp>mty_typ</stp>
        <stp>[curves by issuer 01.xlsx]tkrBbg!R162C11</stp>
        <tr r="K162" s="5"/>
      </tp>
      <tp t="s">
        <v>CALLABLE</v>
        <stp/>
        <stp>##V3_BDPV12</stp>
        <stp>DE000A161W62 Corp</stp>
        <stp>mty_typ</stp>
        <stp>[curves by issuer 01.xlsx]tkrBbg!R159C11</stp>
        <tr r="K159" s="5"/>
      </tp>
      <tp t="s">
        <v>PERP/CALL</v>
        <stp/>
        <stp>##V3_BDPV12</stp>
        <stp>FR0012005924 Corp</stp>
        <stp>mty_typ</stp>
        <stp>[curves by issuer 01.xlsx]tkrBbg!R149C11</stp>
        <tr r="K149" s="5"/>
      </tp>
      <tp t="s">
        <v>EDPPL 4.496 04/30/79</v>
        <stp/>
        <stp>##V3_BDPV12</stp>
        <stp>AW875570 Corp</stp>
        <stp>security_name</stp>
        <stp>[curves by issuer 01.xlsx]all names!R28C6</stp>
        <tr r="F28" s="16"/>
      </tp>
      <tp t="s">
        <v>KPN 2 PERP</v>
        <stp/>
        <stp>##V3_BDPV12</stp>
        <stp>ZQ376350 Corp</stp>
        <stp>security_name</stp>
        <stp>[curves by issuer 01.xlsx]all names!R41C7</stp>
        <tr r="G41" s="16"/>
      </tp>
      <tp t="s">
        <v>MRKGR 2 7/8 06/25/79</v>
        <stp/>
        <stp>##V3_BDPV12</stp>
        <stp>AZ207706 Corp</stp>
        <stp>security_name</stp>
        <stp>[curves by issuer 01.xlsx]all names!R45C7</stp>
        <tr r="G45" s="16"/>
      </tp>
      <tp t="s">
        <v>PERP/CALL</v>
        <stp/>
        <stp>##V3_BDPV12</stp>
        <stp>XS2027946610 Corp</stp>
        <stp>mty_typ</stp>
        <stp>[curves by issuer 01.xlsx]tkrBbg!R172C11</stp>
        <tr r="K172" s="5"/>
      </tp>
      <tp t="s">
        <v>CPIPGR 4 3/8 PERP</v>
        <stp/>
        <stp>##V3_BDPV12</stp>
        <stp>AS322477 Corp</stp>
        <stp>security_name</stp>
        <stp>[curves by issuer 01.xlsx]all names!R23C6</stp>
        <tr r="F23" s="16"/>
      </tp>
      <tp t="s">
        <v>PERP/CALL</v>
        <stp/>
        <stp>##V3_BDPV12</stp>
        <stp>XS1797138960 Corp</stp>
        <stp>mty_typ</stp>
        <stp>[curves by issuer 01.xlsx]tkrBbg!R117C11</stp>
        <tr r="K117" s="5"/>
      </tp>
      <tp t="s">
        <v>Financial</v>
        <stp/>
        <stp>##V3_BDPV12</stp>
        <stp>XS2110077299 Corp</stp>
        <stp>industry_sector</stp>
        <stp>[curves by issuer 01.xlsx]tkrBbg!R164C15</stp>
        <tr r="O164" s="5"/>
      </tp>
      <tp t="s">
        <v>CALLABLE</v>
        <stp/>
        <stp>##V3_BDPV12</stp>
        <stp>XS1572349865 Corp</stp>
        <stp>mty_typ</stp>
        <stp>[curves by issuer 01.xlsx]tkrBbg!R128C11</stp>
        <tr r="K128" s="5"/>
      </tp>
      <tp t="s">
        <v>Utilities</v>
        <stp/>
        <stp>##V3_BDPV12</stp>
        <stp>XS2035564629 Corp</stp>
        <stp>industry_sector</stp>
        <stp>[curves by issuer 01.xlsx]tkrBbg!R100C15</stp>
        <tr r="O100" s="5"/>
      </tp>
      <tp t="s">
        <v>LXSGR 4 1/2 12/06/76</v>
        <stp/>
        <stp>##V3_BDPV12</stp>
        <stp>AL243419 Corp</stp>
        <stp>security_name</stp>
        <stp>[curves by issuer 01.xlsx]all names!R44C7</stp>
        <tr r="G44" s="16"/>
      </tp>
      <tp t="s">
        <v>LXSGR 4 1/2 12/06/76</v>
        <stp/>
        <stp>##V3_BDPV12</stp>
        <stp>AL243419 Corp</stp>
        <stp>security_name</stp>
        <stp>[curves by issuer 01.xlsx]all names!R44C6</stp>
        <tr r="F44" s="16"/>
      </tp>
      <tp t="s">
        <v>Financial</v>
        <stp/>
        <stp>##V3_BDPV12</stp>
        <stp>XS1752984440 Corp</stp>
        <stp>industry_sector</stp>
        <stp>[curves by issuer 01.xlsx]tkrBbg!R171C15</stp>
        <tr r="O171" s="5"/>
      </tp>
      <tp t="s">
        <v>PERP/CALL</v>
        <stp/>
        <stp>##V3_BDPV12</stp>
        <stp>XS1191320297 Corp</stp>
        <stp>mty_typ</stp>
        <stp>[curves by issuer 01.xlsx]tkrBbg!R175C11</stp>
        <tr r="K175" s="5"/>
      </tp>
    </main>
    <main first="bofaddin.rtdserver">
      <tp t="s">
        <v>#N/A N/A</v>
        <stp/>
        <stp>BDH|11276925701304285624</stp>
        <tr r="Z20" s="20"/>
        <tr r="Y16" s="21"/>
      </tp>
      <tp t="s">
        <v>#N/A N/A</v>
        <stp/>
        <stp>BDH|17770196594731893439</stp>
        <tr r="Z25" s="20"/>
        <tr r="Y21" s="21"/>
      </tp>
      <tp t="s">
        <v>#N/A N/A</v>
        <stp/>
        <stp>BDH|10733951383328393308</stp>
        <tr r="T22" s="26"/>
        <tr r="S23" s="26"/>
      </tp>
      <tp t="e">
        <v>#N/A</v>
        <stp/>
        <stp>BDH|16939835871475919607</stp>
        <tr r="T30" s="24"/>
      </tp>
      <tp t="s">
        <v>#N/A N/A</v>
        <stp/>
        <stp>BDH|17420795498453070014</stp>
        <tr r="X19" s="21"/>
        <tr r="Y23" s="20"/>
      </tp>
      <tp t="e">
        <v>#N/A</v>
        <stp/>
        <stp>BDH|12328637671009475028</stp>
        <tr r="AC11" s="21"/>
        <tr r="AD13" s="20"/>
      </tp>
      <tp t="e">
        <v>#N/A</v>
        <stp/>
        <stp>BDH|15913924153796889569</stp>
        <tr r="AE28" s="20"/>
        <tr r="AD24" s="21"/>
      </tp>
      <tp t="s">
        <v>#N/A N/A</v>
        <stp/>
        <stp>BDH|16536048822418613638</stp>
        <tr r="X11" s="21"/>
        <tr r="Y13" s="20"/>
      </tp>
      <tp t="s">
        <v>#N/A N/A</v>
        <stp/>
        <stp>BDH|12283977636436288477</stp>
        <tr r="T26" s="26"/>
        <tr r="S27" s="26"/>
      </tp>
      <tp t="s">
        <v>#N/A N/A</v>
        <stp/>
        <stp>BDH|12077544603669381429</stp>
        <tr r="Z10" s="24"/>
      </tp>
    </main>
    <main first="bloomberg.rtd">
      <tp t="s">
        <v>BBB-</v>
        <stp/>
        <stp>##V3_BDPV12</stp>
        <stp>ZP482524 Corp</stp>
        <stp>rtg_sp</stp>
        <stp>[curves by issuer 01.xlsx]curves eur!R8C17</stp>
        <tr r="Q8" s="21"/>
        <tr r="Q8" s="21"/>
      </tp>
    </main>
    <main first="bofaddin.rtdserver">
      <tp t="s">
        <v>#N/A N/A</v>
        <stp/>
        <stp>BDH|12766061138853460853</stp>
        <tr r="Z6" s="24"/>
      </tp>
      <tp t="s">
        <v>#N/A N/A</v>
        <stp/>
        <stp>BDH|17909194898445521060</stp>
        <tr r="O27" s="26"/>
        <tr r="O38" s="26"/>
        <tr r="N28" s="26"/>
      </tp>
      <tp t="s">
        <v>#N/A N/A</v>
        <stp/>
        <stp>BDH|10428690091110550541</stp>
        <tr r="Y38" s="24"/>
      </tp>
    </main>
    <main first="bloomberg.rtd">
      <tp>
        <v>3.1</v>
        <stp/>
        <stp>##V3_BDPV12</stp>
        <stp>AU654481 Corp</stp>
        <stp>coupon</stp>
        <stp>[curves by issuer 01.xlsx]tkrBbg!R69C9</stp>
        <tr r="I69" s="5"/>
      </tp>
      <tp t="s">
        <v>OMVAV</v>
        <stp/>
        <stp>##V3_BDPV12</stp>
        <stp>QJ993374 Corp</stp>
        <stp>ticker</stp>
        <stp>[curves by issuer 01.xlsx]tkrBbg!R28C8</stp>
        <tr r="H28" s="5"/>
      </tp>
      <tp>
        <v>231.0321044921875</v>
        <stp/>
        <stp>##V3_BDPV12</stp>
        <stp>ZR363806 Corp</stp>
        <stp>blp_i_sprd_mid</stp>
        <stp>[curves by issuer 01.xlsx]curves eur!R26C12</stp>
        <tr r="L26" s="21"/>
      </tp>
      <tp>
        <v>256.98529052734375</v>
        <stp/>
        <stp>##V3_BDPV12</stp>
        <stp>ZR363807 Corp</stp>
        <stp>blp_i_sprd_mid</stp>
        <stp>[curves by issuer 01.xlsx]curves eur!R26C13</stp>
        <tr r="M26" s="21"/>
      </tp>
      <tp>
        <v>393.62130737304688</v>
        <stp/>
        <stp>##V3_BDPV12</stp>
        <stp>ZR796862 Corp</stp>
        <stp>blp_i_sprd_mid</stp>
        <stp>[curves by issuer 01.xlsx]curves eur!R24C13</stp>
        <tr r="M24" s="21"/>
      </tp>
      <tp t="s">
        <v>EUR</v>
        <stp/>
        <stp>##V3_BDPV12</stp>
        <stp>ZR363806 Corp</stp>
        <stp>crncy</stp>
        <stp>[curves by issuer 01.xlsx]curves!R31C20</stp>
        <tr r="T31" s="20"/>
      </tp>
      <tp t="s">
        <v>EUR</v>
        <stp/>
        <stp>##V3_BDPV12</stp>
        <stp>ZR363807 Corp</stp>
        <stp>crncy</stp>
        <stp>[curves by issuer 01.xlsx]curves!R31C21</stp>
        <tr r="U31" s="20"/>
      </tp>
      <tp t="s">
        <v>AKFAST 3 7/8 10/05/78</v>
        <stp/>
        <stp>##V3_BDPV12</stp>
        <stp>AR936992 Corp</stp>
        <stp>security_name</stp>
        <stp>[curves by issuer 01.xlsx]curves eur!R9C6</stp>
        <tr r="F9" s="21"/>
      </tp>
      <tp t="s">
        <v>IFXGR</v>
        <stp/>
        <stp>##V3_BDPV12</stp>
        <stp>ZR796862 Corp</stp>
        <stp>ticker</stp>
        <stp>[curves by issuer 01.xlsx]tkrBbg!R76C8</stp>
        <tr r="H76" s="5"/>
      </tp>
      <tp t="s">
        <v>TELEFO</v>
        <stp/>
        <stp>##V3_BDPV12</stp>
        <stp>ZP707724 Corp</stp>
        <stp>ticker</stp>
        <stp>[curves by issuer 01.xlsx]tkrBbg!R67C8</stp>
        <tr r="H67" s="5"/>
      </tp>
      <tp t="s">
        <v>EUR</v>
        <stp/>
        <stp>##V3_BDPV12</stp>
        <stp>ZQ258633 Corp</stp>
        <stp>crncy</stp>
        <stp>[curves by issuer 01.xlsx]sectors (table)!R4C18</stp>
        <tr r="R4" s="24"/>
      </tp>
      <tp t="s">
        <v>EUR</v>
        <stp/>
        <stp>##V3_BDPV12</stp>
        <stp>ZS023353 Corp</stp>
        <stp>crncy</stp>
        <stp>[curves by issuer 01.xlsx]tkrBbg!R56C12</stp>
        <tr r="L56" s="5"/>
      </tp>
      <tp t="s">
        <v>Ba1</v>
        <stp/>
        <stp>##V3_BDPV12</stp>
        <stp>AU654481 Corp</stp>
        <stp>rtg_moody</stp>
        <stp>[curves by issuer 01.xlsx]sectors (table)!R34C15</stp>
        <tr r="O34" s="24"/>
      </tp>
      <tp t="s">
        <v>Utilities</v>
        <stp/>
        <stp>##V3_BDPV12</stp>
        <stp>PTEDPLOM0017 Corp</stp>
        <stp>industry_sector</stp>
        <stp>[curves by issuer 01.xlsx]tkrBbg!R136C15</stp>
        <tr r="O136" s="5"/>
      </tp>
      <tp t="s">
        <v>EUR</v>
        <stp/>
        <stp>##V3_BDPV12</stp>
        <stp>QZ498658 Corp</stp>
        <stp>crncy</stp>
        <stp>[curves by issuer 01.xlsx]tkrBbg!R61C12</stp>
        <tr r="L61" s="5"/>
      </tp>
      <tp t="s">
        <v>Consumer, Cyclical</v>
        <stp/>
        <stp>##V3_BDPV12</stp>
        <stp>FR0013399177 Corp</stp>
        <stp>industry_sector</stp>
        <stp>[curves by issuer 01.xlsx]tkrBbg!R150C15</stp>
        <tr r="O150" s="5"/>
      </tp>
      <tp t="s">
        <v>KPN 7 03/28/73</v>
        <stp/>
        <stp>##V3_BDPV12</stp>
        <stp>EJ606316 Corp</stp>
        <stp>security_name</stp>
        <stp>[curves by issuer 01.xlsx]all names!R41C6</stp>
        <tr r="F41" s="16"/>
      </tp>
      <tp t="s">
        <v>CALLABLE</v>
        <stp/>
        <stp>##V3_BDPV12</stp>
        <stp>XS1572343744 Corp</stp>
        <stp>mty_typ</stp>
        <stp>[curves by issuer 01.xlsx]tkrBbg!R129C11</stp>
        <tr r="K129" s="5"/>
      </tp>
      <tp t="s">
        <v>CALLABLE</v>
        <stp/>
        <stp>##V3_BDPV12</stp>
        <stp>XS2010045511 Corp</stp>
        <stp>mty_typ</stp>
        <stp>[curves by issuer 01.xlsx]tkrBbg!R124C11</stp>
        <tr r="K124" s="5"/>
      </tp>
      <tp t="s">
        <v>SESGFP 5 5/8 PERP</v>
        <stp/>
        <stp>##V3_BDPV12</stp>
        <stp>AL211915 Corp</stp>
        <stp>security_name</stp>
        <stp>[curves by issuer 01.xlsx]all names!R55C7</stp>
        <tr r="G55" s="16"/>
      </tp>
      <tp t="s">
        <v>HEIBOS 3.248 PERP</v>
        <stp/>
        <stp>##V3_BDPV12</stp>
        <stp>ZQ578143 Corp</stp>
        <stp>security_name</stp>
        <stp>[curves by issuer 01.xlsx]all names!R37C7</stp>
        <tr r="G37" s="16"/>
      </tp>
      <tp t="s">
        <v>HEIBOS 3.248 PERP</v>
        <stp/>
        <stp>##V3_BDPV12</stp>
        <stp>ZQ578143 Corp</stp>
        <stp>security_name</stp>
        <stp>[curves by issuer 01.xlsx]all names!R37C6</stp>
        <tr r="F37" s="16"/>
      </tp>
      <tp t="s">
        <v>BRITEL 1.874 08/18/80</v>
        <stp/>
        <stp>##V3_BDPV12</stp>
        <stp>BG013162 Corp</stp>
        <stp>security_name</stp>
        <stp>[curves by issuer 01.xlsx]all names!R20C6</stp>
        <tr r="F20" s="16"/>
      </tp>
      <tp t="s">
        <v>BRITEL 1.874 08/18/80</v>
        <stp/>
        <stp>##V3_BDPV12</stp>
        <stp>BG013162 Corp</stp>
        <stp>security_name</stp>
        <stp>[curves by issuer 01.xlsx]all names!R20C7</stp>
        <tr r="G20" s="16"/>
      </tp>
      <tp t="s">
        <v>Energy</v>
        <stp/>
        <stp>##V3_BDPV12</stp>
        <stp>XS1582433428 Corp</stp>
        <stp>industry_sector</stp>
        <stp>[curves by issuer 01.xlsx]tkrBbg!R183C15</stp>
        <tr r="O183" s="5"/>
      </tp>
      <tp t="s">
        <v>ANNGR 4 PERP</v>
        <stp/>
        <stp>##V3_BDPV12</stp>
        <stp>EK642935 Corp</stp>
        <stp>security_name</stp>
        <stp>[curves by issuer 01.xlsx]all names!R13C6</stp>
        <tr r="F13" s="16"/>
      </tp>
      <tp t="s">
        <v>ANNGR 4 PERP</v>
        <stp/>
        <stp>##V3_BDPV12</stp>
        <stp>EK642935 Corp</stp>
        <stp>security_name</stp>
        <stp>[curves by issuer 01.xlsx]all names!R13C7</stp>
        <tr r="G13" s="16"/>
      </tp>
      <tp t="s">
        <v>Communications</v>
        <stp/>
        <stp>##V3_BDPV12</stp>
        <stp>XS1642682410 Corp</stp>
        <stp>industry_sector</stp>
        <stp>[curves by issuer 01.xlsx]tkrBbg!R186C15</stp>
        <tr r="O186" s="5"/>
      </tp>
      <tp t="s">
        <v>TOTAL 3 7/8 PERP</v>
        <stp/>
        <stp>##V3_BDPV12</stp>
        <stp>LW068019 Corp</stp>
        <stp>security_name</stp>
        <stp>[curves by issuer 01.xlsx]all names!R67C6</stp>
        <tr r="F67" s="16"/>
      </tp>
      <tp t="s">
        <v>OMVAV 6 1/4 PERP</v>
        <stp/>
        <stp>##V3_BDPV12</stp>
        <stp>QJ993374 Corp</stp>
        <stp>security_name</stp>
        <stp>[curves by issuer 01.xlsx]all names!R48C7</stp>
        <tr r="G48" s="16"/>
      </tp>
      <tp t="s">
        <v>ERFFP 2 7/8 PERP</v>
        <stp/>
        <stp>##V3_BDPV12</stp>
        <stp>ZR457518 Corp</stp>
        <stp>security_name</stp>
        <stp>[curves by issuer 01.xlsx]all names!R33C6</stp>
        <tr r="F33" s="16"/>
      </tp>
      <tp t="s">
        <v>IFXGR 2 7/8 PERP</v>
        <stp/>
        <stp>##V3_BDPV12</stp>
        <stp>ZR796682 Corp</stp>
        <stp>security_name</stp>
        <stp>[curves by issuer 01.xlsx]all names!R39C6</stp>
        <tr r="F39" s="16"/>
      </tp>
    </main>
    <main first="bofaddin.rtdserver">
      <tp t="s">
        <v>#N/A N/A</v>
        <stp/>
        <stp>BDH|13360344974235324958</stp>
        <tr r="Y15" s="20"/>
      </tp>
      <tp t="e">
        <v>#N/A</v>
        <stp/>
        <stp>BDH|11992522236675183989</stp>
        <tr r="U14" s="24"/>
      </tp>
      <tp t="s">
        <v>#N/A N/A</v>
        <stp/>
        <stp>BDH|18361585254621867230</stp>
        <tr r="X39" s="21"/>
        <tr r="Y45" s="20"/>
      </tp>
      <tp t="s">
        <v>#N/A N/A</v>
        <stp/>
        <stp>BDH|10681246095829929998</stp>
        <tr r="Z39" s="20"/>
        <tr r="Y34" s="21"/>
      </tp>
      <tp t="e">
        <v>#N/A</v>
        <stp/>
        <stp>BDH|11406826055281685628</stp>
        <tr r="T12" s="24"/>
      </tp>
      <tp t="e">
        <v>#N/A</v>
        <stp/>
        <stp>BDH|13370361741078334718</stp>
        <tr r="AE37" s="20"/>
        <tr r="AD32" s="21"/>
      </tp>
      <tp t="s">
        <v>#N/A N/A</v>
        <stp/>
        <stp>BDH|18154400470640363045</stp>
        <tr r="Z13" s="20"/>
        <tr r="Y11" s="21"/>
      </tp>
      <tp t="e">
        <v>#N/A</v>
        <stp/>
        <stp>BDH|14501311893447607272</stp>
        <tr r="U37" s="24"/>
      </tp>
      <tp t="e">
        <v>#N/A</v>
        <stp/>
        <stp>BDH|16048141286593847734</stp>
        <tr r="AC35" s="21"/>
        <tr r="AD40" s="20"/>
      </tp>
      <tp t="s">
        <v>#N/A N/A</v>
        <stp/>
        <stp>BDH|11557020067474946805</stp>
        <tr r="Z11" s="24"/>
      </tp>
      <tp t="e">
        <v>#N/A</v>
        <stp/>
        <stp>BDH|15197678637708400398</stp>
        <tr r="AE30" s="20"/>
        <tr r="AD25" s="21"/>
      </tp>
      <tp t="e">
        <v>#N/A</v>
        <stp/>
        <stp>BDH|15831760263939276631</stp>
        <tr r="T19" s="24"/>
      </tp>
      <tp t="s">
        <v>#N/A N/A</v>
        <stp/>
        <stp>BDH|13176361093607884538</stp>
        <tr r="X41" s="21"/>
        <tr r="Y48" s="20"/>
      </tp>
      <tp t="s">
        <v>#N/A N/A</v>
        <stp/>
        <stp>BDH|14919616142665733832</stp>
        <tr r="Y9" s="24"/>
      </tp>
    </main>
    <main first="bloomberg.rtd">
      <tp t="s">
        <v>EUR</v>
        <stp/>
        <stp>##V3_BDPV12</stp>
        <stp>ZP870673 Corp</stp>
        <stp>crncy</stp>
        <stp>[curves by issuer 01.xlsx]curves!R45C21</stp>
        <tr r="U45" s="20"/>
      </tp>
      <tp t="s">
        <v>EUR</v>
        <stp/>
        <stp>##V3_BDPV12</stp>
        <stp>ZR570567 Corp</stp>
        <stp>crncy</stp>
        <stp>[curves by issuer 01.xlsx]curves!R34C21</stp>
        <tr r="U34" s="20"/>
      </tp>
      <tp>
        <v>3.875</v>
        <stp/>
        <stp>##V3_BDPV12</stp>
        <stp>AR738797 Corp</stp>
        <stp>coupon</stp>
        <stp>[curves by issuer 01.xlsx]tkrBbg!R66C9</stp>
        <tr r="I66" s="5"/>
      </tp>
      <tp t="s">
        <v>EUR</v>
        <stp/>
        <stp>##V3_BDPV12</stp>
        <stp>ZQ100348 Corp</stp>
        <stp>crncy</stp>
        <stp>[curves by issuer 01.xlsx]curves!R18C21</stp>
        <tr r="U18" s="20"/>
      </tp>
      <tp>
        <v>1.625</v>
        <stp/>
        <stp>##V3_BDPV12</stp>
        <stp>AZ208021 Corp</stp>
        <stp>coupon</stp>
        <stp>[curves by issuer 01.xlsx]tkrBbg!R16C9</stp>
        <tr r="I16" s="5"/>
      </tp>
      <tp t="s">
        <v>TOTAL</v>
        <stp/>
        <stp>##V3_BDPV12</stp>
        <stp>QZ730458 Corp</stp>
        <stp>ticker</stp>
        <stp>[curves by issuer 01.xlsx]tkrBbg!R38C8</stp>
        <tr r="H38" s="5"/>
      </tp>
      <tp t="s">
        <v>BB+</v>
        <stp/>
        <stp>##V3_BDPV12</stp>
        <stp>EK872764 Corp</stp>
        <stp>rtg_sp</stp>
        <stp>[curves by issuer 01.xlsx]curves eur!R27C17</stp>
        <tr r="Q27" s="21"/>
        <tr r="Q27" s="21"/>
      </tp>
      <tp>
        <v>3.875</v>
        <stp/>
        <stp>##V3_BDPV12</stp>
        <stp>EK803079 Corp</stp>
        <stp>coupon</stp>
        <stp>[curves by issuer 01.xlsx]tkrBbg!R29C9</stp>
        <tr r="I29" s="5"/>
      </tp>
      <tp t="s">
        <v>BB+</v>
        <stp/>
        <stp>##V3_BDPV12</stp>
        <stp>BJ814648 Corp</stp>
        <stp>rtg_sp</stp>
        <stp>[curves by issuer 01.xlsx]curves eur!R31C17</stp>
        <tr r="Q31" s="21"/>
        <tr r="Q31" s="21"/>
      </tp>
      <tp t="s">
        <v>Basic Materials</v>
        <stp/>
        <stp>##V3_BDPV12</stp>
        <stp>DE000A2GSFF1 Corp</stp>
        <stp>industry_sector</stp>
        <stp>[curves by issuer 01.xlsx]tkrBbg!R23C15</stp>
        <tr r="O23" s="5"/>
      </tp>
      <tp t="s">
        <v>EDF</v>
        <stp/>
        <stp>##V3_BDPV12</stp>
        <stp>ZQ782646 Corp</stp>
        <stp>ticker</stp>
        <stp>[curves by issuer 01.xlsx]tkrBbg!R91C8</stp>
        <tr r="H91" s="5"/>
      </tp>
      <tp t="s">
        <v>IFXGR</v>
        <stp/>
        <stp>##V3_BDPV12</stp>
        <stp>ZR796682 Corp</stp>
        <stp>ticker</stp>
        <stp>[curves by issuer 01.xlsx]tkrBbg!R75C8</stp>
        <tr r="H75" s="5"/>
      </tp>
      <tp t="s">
        <v>Ba2</v>
        <stp/>
        <stp>##V3_BDPV12</stp>
        <stp>AW875570 Corp</stp>
        <stp>rtg_moody</stp>
        <stp>[curves by issuer 01.xlsx]sectors (table)!R39C15</stp>
        <tr r="O39" s="24"/>
      </tp>
      <tp t="s">
        <v>EUR</v>
        <stp/>
        <stp>##V3_BDPV12</stp>
        <stp>ZQ100348 Corp</stp>
        <stp>crncy</stp>
        <stp>[curves by issuer 01.xlsx]tkrBbg!R25C12</stp>
        <tr r="L25" s="5"/>
      </tp>
      <tp t="s">
        <v>EUR</v>
        <stp/>
        <stp>##V3_BDPV12</stp>
        <stp>ZR570567 Corp</stp>
        <stp>crncy</stp>
        <stp>[curves by issuer 01.xlsx]tkrBbg!R58C12</stp>
        <tr r="L58" s="5"/>
      </tp>
      <tp t="s">
        <v>Utilities</v>
        <stp/>
        <stp>##V3_BDPV12</stp>
        <stp>PTEDPKOM0034 Corp</stp>
        <stp>industry_sector</stp>
        <stp>[curves by issuer 01.xlsx]tkrBbg!R135C15</stp>
        <tr r="O135" s="5"/>
      </tp>
      <tp t="s">
        <v>EUR</v>
        <stp/>
        <stp>##V3_BDPV12</stp>
        <stp>ZP870673 Corp</stp>
        <stp>crncy</stp>
        <stp>[curves by issuer 01.xlsx]tkrBbg!R51C12</stp>
        <tr r="L51" s="5"/>
      </tp>
      <tp t="s">
        <v>PERP/CALL</v>
        <stp/>
        <stp>##V3_BDPV12</stp>
        <stp>XS2010037765 Corp</stp>
        <stp>mty_typ</stp>
        <stp>[curves by issuer 01.xlsx]tkrBbg!R167C11</stp>
        <tr r="K167" s="5"/>
      </tp>
      <tp t="s">
        <v>SESGFP 4 5/8 PERP</v>
        <stp/>
        <stp>##V3_BDPV12</stp>
        <stp>LW253022 Corp</stp>
        <stp>security_name</stp>
        <stp>[curves by issuer 01.xlsx]all names!R55C6</stp>
        <tr r="F55" s="16"/>
      </tp>
      <tp t="s">
        <v>BAYNGR 3 3/4 07/01/74</v>
        <stp/>
        <stp>##V3_BDPV12</stp>
        <stp>EK352403 Corp</stp>
        <stp>security_name</stp>
        <stp>[curves by issuer 01.xlsx]all names!R16C6</stp>
        <tr r="F16" s="16"/>
      </tp>
      <tp t="s">
        <v>ENELIM 2 1/2 11/24/78</v>
        <stp/>
        <stp>##V3_BDPV12</stp>
        <stp>AS640422 Corp</stp>
        <stp>security_name</stp>
        <stp>[curves by issuer 01.xlsx]all names!R31C6</stp>
        <tr r="F31" s="16"/>
      </tp>
      <tp t="s">
        <v>Financial</v>
        <stp/>
        <stp>##V3_BDPV12</stp>
        <stp>XS1982704824 Corp</stp>
        <stp>industry_sector</stp>
        <stp>[curves by issuer 01.xlsx]tkrBbg!R179C15</stp>
        <tr r="O179" s="5"/>
      </tp>
      <tp t="s">
        <v>PERP/CALL</v>
        <stp/>
        <stp>##V3_BDPV12</stp>
        <stp>XS2033327854 Corp</stp>
        <stp>mty_typ</stp>
        <stp>[curves by issuer 01.xlsx]tkrBbg!R184C11</stp>
        <tr r="K184" s="5"/>
      </tp>
      <tp t="s">
        <v>MRKGR 2 5/8 12/12/74</v>
        <stp/>
        <stp>##V3_BDPV12</stp>
        <stp>EK634166 Corp</stp>
        <stp>security_name</stp>
        <stp>[curves by issuer 01.xlsx]all names!R45C6</stp>
        <tr r="F45" s="16"/>
      </tp>
      <tp t="s">
        <v>Utilities</v>
        <stp/>
        <stp>##V3_BDPV12</stp>
        <stp>XS1591694481 Corp</stp>
        <stp>industry_sector</stp>
        <stp>[curves by issuer 01.xlsx]tkrBbg!R105C15</stp>
        <tr r="O105" s="5"/>
      </tp>
      <tp t="s">
        <v>PERP/CALL</v>
        <stp/>
        <stp>##V3_BDPV12</stp>
        <stp>XS1811181566 Corp</stp>
        <stp>mty_typ</stp>
        <stp>[curves by issuer 01.xlsx]tkrBbg!R177C11</stp>
        <tr r="K177" s="5"/>
      </tp>
      <tp t="s">
        <v>TELIAS 3 04/04/78</v>
        <stp/>
        <stp>##V3_BDPV12</stp>
        <stp>AM938782 Corp</stp>
        <stp>security_name</stp>
        <stp>[curves by issuer 01.xlsx]all names!R64C6</stp>
        <tr r="F64" s="16"/>
      </tp>
      <tp t="s">
        <v>NGGLN 2 1/8 09/05/82</v>
        <stp/>
        <stp>##V3_BDPV12</stp>
        <stp>ZR363807 Corp</stp>
        <stp>security_name</stp>
        <stp>[curves by issuer 01.xlsx]all names!R46C7</stp>
        <tr r="G46" s="16"/>
      </tp>
      <tp t="s">
        <v>PERP/CALL</v>
        <stp/>
        <stp>##V3_BDPV12</stp>
        <stp>XS1117300837 Corp</stp>
        <stp>mty_typ</stp>
        <stp>[curves by issuer 01.xlsx]tkrBbg!R160C11</stp>
        <tr r="K160" s="5"/>
      </tp>
      <tp t="s">
        <v>NGGLN 1 5/8 12/05/79</v>
        <stp/>
        <stp>##V3_BDPV12</stp>
        <stp>ZR363806 Corp</stp>
        <stp>security_name</stp>
        <stp>[curves by issuer 01.xlsx]all names!R46C6</stp>
        <tr r="F46" s="16"/>
      </tp>
      <tp t="s">
        <v>Utilities</v>
        <stp/>
        <stp>##V3_BDPV12</stp>
        <stp>XS1014987355 Corp</stp>
        <stp>industry_sector</stp>
        <stp>[curves by issuer 01.xlsx]tkrBbg!R114C15</stp>
        <tr r="O114" s="5"/>
      </tp>
      <tp t="s">
        <v>Utilities</v>
        <stp/>
        <stp>##V3_BDPV12</stp>
        <stp>XS0943370543 Corp</stp>
        <stp>industry_sector</stp>
        <stp>[curves by issuer 01.xlsx]tkrBbg!R131C15</stp>
        <tr r="O131" s="5"/>
      </tp>
      <tp t="s">
        <v>VATFAL 3 03/19/77</v>
        <stp/>
        <stp>##V3_BDPV12</stp>
        <stp>EK785024 Corp</stp>
        <stp>security_name</stp>
        <stp>[curves by issuer 01.xlsx]all names!R70C7</stp>
        <tr r="G70" s="16"/>
      </tp>
      <tp t="s">
        <v>PERP/CALL</v>
        <stp/>
        <stp>##V3_BDPV12</stp>
        <stp>XS1629658755 Corp</stp>
        <stp>mty_typ</stp>
        <stp>[curves by issuer 01.xlsx]tkrBbg!R142C11</stp>
        <tr r="K142" s="5"/>
      </tp>
      <tp t="s">
        <v>CALLABLE</v>
        <stp/>
        <stp>##V3_BDPV12</stp>
        <stp>XS1797663967 Corp</stp>
        <stp>mty_typ</stp>
        <stp>[curves by issuer 01.xlsx]tkrBbg!R185C11</stp>
        <tr r="K185" s="5"/>
      </tp>
      <tp t="s">
        <v>ORSTED 6 1/4 06/26/13</v>
        <stp/>
        <stp>##V3_BDPV12</stp>
        <stp>EJ723329 Corp</stp>
        <stp>security_name</stp>
        <stp>[curves by issuer 01.xlsx]all names!R50C6</stp>
        <tr r="F50" s="16"/>
      </tp>
      <tp t="s">
        <v>TOTAL 3.369 PERP</v>
        <stp/>
        <stp>##V3_BDPV12</stp>
        <stp>QZ730458 Corp</stp>
        <stp>security_name</stp>
        <stp>[curves by issuer 01.xlsx]all names!R67C7</stp>
        <tr r="G67" s="16"/>
      </tp>
      <tp t="s">
        <v>CALLABLE</v>
        <stp/>
        <stp>##V3_BDPV12</stp>
        <stp>XS1216019585 Corp</stp>
        <stp>mty_typ</stp>
        <stp>[curves by issuer 01.xlsx]tkrBbg!R122C11</stp>
        <tr r="K122" s="5"/>
      </tp>
    </main>
    <main first="bofaddin.rtdserver">
      <tp t="e">
        <v>#N/A</v>
        <stp/>
        <stp>BDH|17078335862172592842</stp>
        <tr r="U4" s="24"/>
      </tp>
      <tp t="e">
        <v>#N/A</v>
        <stp/>
        <stp>BDH|18311154736153359134</stp>
        <tr r="AC21" s="21"/>
        <tr r="AD25" s="20"/>
      </tp>
      <tp t="s">
        <v>#N/A N/A</v>
        <stp/>
        <stp>BDH|14646633496356141513</stp>
        <tr r="Z39" s="24"/>
      </tp>
      <tp t="s">
        <v>#N/A N/A</v>
        <stp/>
        <stp>BDH|16865980729242910750</stp>
        <tr r="Z49" s="20"/>
      </tp>
      <tp t="s">
        <v>#N/A N/A</v>
        <stp/>
        <stp>BDH|18283227354882697564</stp>
        <tr r="Y7" s="24"/>
      </tp>
      <tp t="e">
        <v>#N/A</v>
        <stp/>
        <stp>BDH|10767658227149723562</stp>
        <tr r="AE24" s="20"/>
        <tr r="AD20" s="21"/>
      </tp>
      <tp t="e">
        <v>#N/A</v>
        <stp/>
        <stp>BDH|11825902220396661490</stp>
        <tr r="F24" s="15"/>
      </tp>
      <tp t="s">
        <v>#N/A N/A</v>
        <stp/>
        <stp>BDH|15233930435881093625</stp>
        <tr r="X31" s="21"/>
        <tr r="Y36" s="20"/>
      </tp>
      <tp t="s">
        <v>#N/A N/A</v>
        <stp/>
        <stp>BDH|14156668193064469781</stp>
        <tr r="X25" s="21"/>
        <tr r="Y30" s="20"/>
      </tp>
      <tp t="s">
        <v>#N/A N/A</v>
        <stp/>
        <stp>BDH|17588296843600420934</stp>
        <tr r="Z8" s="20"/>
        <tr r="Y8" s="21"/>
      </tp>
      <tp t="s">
        <v>#N/A N/A</v>
        <stp/>
        <stp>BDH|11066182206961517907</stp>
        <tr r="Z27" s="24"/>
      </tp>
      <tp t="e">
        <v>#N/A</v>
        <stp/>
        <stp>BDH|12575848838909531870</stp>
        <tr r="U19" s="24"/>
      </tp>
      <tp t="e">
        <v>#N/A</v>
        <stp/>
        <stp>BDH|10331367304948875343</stp>
        <tr r="AC34" s="21"/>
        <tr r="AD39" s="20"/>
      </tp>
      <tp t="s">
        <v>#N/A N/A</v>
        <stp/>
        <stp>BDH|17238428379395171940</stp>
        <tr r="X21" s="21"/>
        <tr r="Y25" s="20"/>
      </tp>
      <tp t="e">
        <v>#N/A</v>
        <stp/>
        <stp>BDH|16407448897590876318</stp>
        <tr r="AE38" s="20"/>
        <tr r="AD33" s="21"/>
      </tp>
    </main>
    <main first="bloomberg.rtd">
      <tp t="s">
        <v>EUR</v>
        <stp/>
        <stp>##V3_BDPV12</stp>
        <stp>ZR441424 Corp</stp>
        <stp>crncy</stp>
        <stp>[curves by issuer 01.xlsx]curves!R40C21</stp>
        <tr r="U40" s="20"/>
      </tp>
      <tp t="s">
        <v>BHP</v>
        <stp/>
        <stp>##V3_BDPV12</stp>
        <stp>QJ190690 Corp</stp>
        <stp>ticker</stp>
        <stp>[curves by issuer 01.xlsx]tkrBbg!R39C8</stp>
        <tr r="H39" s="5"/>
      </tp>
      <tp t="s">
        <v>TELEFO</v>
        <stp/>
        <stp>##V3_BDPV12</stp>
        <stp>QZ498658 Corp</stp>
        <stp>ticker</stp>
        <stp>[curves by issuer 01.xlsx]tkrBbg!R61C8</stp>
        <tr r="H61" s="5"/>
      </tp>
      <tp t="s">
        <v>AKEFP</v>
        <stp/>
        <stp>##V3_BDPV12</stp>
        <stp>ZP482524 Corp</stp>
        <stp>ticker</stp>
        <stp>[curves by issuer 01.xlsx]tkrBbg!R20C8</stp>
        <tr r="H20" s="5"/>
      </tp>
      <tp t="s">
        <v>EUR</v>
        <stp/>
        <stp>##V3_BDPV12</stp>
        <stp>ZP991036 Corp</stp>
        <stp>crncy</stp>
        <stp>[curves by issuer 01.xlsx]tkrBbg!R77C12</stp>
        <tr r="L77" s="5"/>
      </tp>
      <tp t="s">
        <v>EUR</v>
        <stp/>
        <stp>##V3_BDPV12</stp>
        <stp>ZR441424 Corp</stp>
        <stp>crncy</stp>
        <stp>[curves by issuer 01.xlsx]tkrBbg!R86C12</stp>
        <tr r="L86" s="5"/>
      </tp>
      <tp t="s">
        <v>A2</v>
        <stp/>
        <stp>##V3_BDPV12</stp>
        <stp>ZQ099270 Corp</stp>
        <stp>rtg_moody</stp>
        <stp>[curves by issuer 01.xlsx]sectors (table)!R28C15</stp>
        <tr r="O28" s="24"/>
      </tp>
      <tp t="s">
        <v>PERP/CALL</v>
        <stp/>
        <stp>##V3_BDPV12</stp>
        <stp>XS1934875219 Corp</stp>
        <stp>mty_typ</stp>
        <stp>[curves by issuer 01.xlsx]tkrBbg!R180C11</stp>
        <tr r="K180" s="5"/>
      </tp>
      <tp t="s">
        <v>SBBBSS 2.624 PERP</v>
        <stp/>
        <stp>##V3_BDPV12</stp>
        <stp>ZP659512 Corp</stp>
        <stp>security_name</stp>
        <stp>[curves by issuer 01.xlsx]all names!R53C7</stp>
        <tr r="G53" s="16"/>
      </tp>
      <tp t="s">
        <v>CALLABLE</v>
        <stp/>
        <stp>##V3_BDPV12</stp>
        <stp>XS2010036874 Corp</stp>
        <stp>mty_typ</stp>
        <stp>[curves by issuer 01.xlsx]tkrBbg!R133C11</stp>
        <tr r="K133" s="5"/>
      </tp>
      <tp t="s">
        <v>CALLABLE</v>
        <stp/>
        <stp>##V3_BDPV12</stp>
        <stp>XS1713463716 Corp</stp>
        <stp>mty_typ</stp>
        <stp>[curves by issuer 01.xlsx]tkrBbg!R109C11</stp>
        <tr r="K109" s="5"/>
      </tp>
      <tp t="s">
        <v>SOFTBK 6 7/8 PERP</v>
        <stp/>
        <stp>##V3_BDPV12</stp>
        <stp>AO262515 Corp</stp>
        <stp>security_name</stp>
        <stp>[curves by issuer 01.xlsx]all names!R57C7</stp>
        <tr r="G57" s="16"/>
      </tp>
      <tp t="s">
        <v>RWE 6 5/8 07/30/75</v>
        <stp/>
        <stp>##V3_BDPV12</stp>
        <stp>UV323151 Corp</stp>
        <stp>security_name</stp>
        <stp>[curves by issuer 01.xlsx]all names!R52C7</stp>
        <tr r="G52" s="16"/>
      </tp>
      <tp t="s">
        <v>CALLABLE</v>
        <stp/>
        <stp>##V3_BDPV12</stp>
        <stp>XS0954675129 Corp</stp>
        <stp>mty_typ</stp>
        <stp>[curves by issuer 01.xlsx]tkrBbg!R110C11</stp>
        <tr r="K110" s="5"/>
      </tp>
      <tp t="s">
        <v>ORAFP 4 PERP</v>
        <stp/>
        <stp>##V3_BDPV12</stp>
        <stp>EK508481 Corp</stp>
        <stp>security_name</stp>
        <stp>[curves by issuer 01.xlsx]all names!R49C6</stp>
        <tr r="F49" s="16"/>
      </tp>
      <tp t="s">
        <v>SOLBBB 5.118 PERP</v>
        <stp/>
        <stp>##V3_BDPV12</stp>
        <stp>QJ937853 Corp</stp>
        <stp>security_name</stp>
        <stp>[curves by issuer 01.xlsx]all names!R58C6</stp>
        <tr r="F58" s="16"/>
      </tp>
      <tp t="s">
        <v>ARNDTN 2 7/8 PERP</v>
        <stp/>
        <stp>##V3_BDPV12</stp>
        <stp>AZ576858 Corp</stp>
        <stp>security_name</stp>
        <stp>[curves by issuer 01.xlsx]all names!R14C7</stp>
        <tr r="G14" s="16"/>
      </tp>
      <tp t="s">
        <v>EDF 3 PERP</v>
        <stp/>
        <stp>##V3_BDPV12</stp>
        <stp>ZQ782646 Corp</stp>
        <stp>security_name</stp>
        <stp>[curves by issuer 01.xlsx]all names!R27C7</stp>
        <tr r="G27" s="16"/>
      </tp>
      <tp t="s">
        <v>VATFAL 6.1 11/19/78</v>
        <stp/>
        <stp>##V3_BDPV12</stp>
        <stp>QJ787834 Corp</stp>
        <stp>security_name</stp>
        <stp>[curves by issuer 01.xlsx]all names!R70C6</stp>
        <tr r="F70" s="16"/>
      </tp>
      <tp t="s">
        <v>CPIPGR 4 7/8 PERP</v>
        <stp/>
        <stp>##V3_BDPV12</stp>
        <stp>ZS108668 Corp</stp>
        <stp>security_name</stp>
        <stp>[curves by issuer 01.xlsx]all names!R23C7</stp>
        <tr r="G23" s="16"/>
      </tp>
    </main>
    <main first="bofaddin.rtdserver">
      <tp t="e">
        <v>#N/A</v>
        <stp/>
        <stp>BDH|15301195378812452866</stp>
        <tr r="AC33" s="21"/>
        <tr r="AD38" s="20"/>
      </tp>
      <tp t="e">
        <v>#N/A</v>
        <stp/>
        <stp>BDH|14784790524238924018</stp>
        <tr r="AD29" s="20"/>
      </tp>
      <tp t="e">
        <v>#N/A</v>
        <stp/>
        <stp>BDH|11471179825393240811</stp>
        <tr r="AE27" s="20"/>
        <tr r="AD23" s="21"/>
      </tp>
      <tp t="e">
        <v>#N/A</v>
        <stp/>
        <stp>BDH|17183295015828234573</stp>
        <tr r="U30" s="24"/>
      </tp>
      <tp t="e">
        <v>#N/A</v>
        <stp/>
        <stp>BDH|14005354439308516522</stp>
        <tr r="T22" s="24"/>
      </tp>
      <tp t="s">
        <v>#N/A N/A</v>
        <stp/>
        <stp>BDH|18395799457513505051</stp>
        <tr r="O79" s="26"/>
        <tr r="O70" s="26"/>
        <tr r="O77" s="26"/>
      </tp>
      <tp t="s">
        <v>#N/A N/A</v>
        <stp/>
        <stp>BDH|11195998287060685960</stp>
        <tr r="Z32" s="20"/>
        <tr r="Y27" s="21"/>
      </tp>
      <tp t="e">
        <v>#N/A</v>
        <stp/>
        <stp>BDH|11858608062241394968</stp>
        <tr r="U21" s="24"/>
      </tp>
      <tp t="s">
        <v>#N/A N/A</v>
        <stp/>
        <stp>BDH|12497575179258712131</stp>
        <tr r="Z34" s="20"/>
        <tr r="Y29" s="21"/>
      </tp>
    </main>
    <main first="bloomberg.rtd">
      <tp>
        <v>1.375</v>
        <stp/>
        <stp>##V3_BDPV12</stp>
        <stp>AQ711148 Corp</stp>
        <stp>coupon</stp>
        <stp>[curves by issuer 01.xlsx]tkrBbg!R79C9</stp>
        <tr r="I79" s="5"/>
      </tp>
      <tp t="s">
        <v>EUR</v>
        <stp/>
        <stp>##V3_BDPV12</stp>
        <stp>ZR796682 Corp</stp>
        <stp>crncy</stp>
        <stp>[curves by issuer 01.xlsx]curves!R28C20</stp>
        <tr r="T28" s="20"/>
      </tp>
      <tp>
        <v>165.05926513671875</v>
        <stp/>
        <stp>##V3_BDPV12</stp>
        <stp>QZ716550 Corp</stp>
        <stp>blp_i_sprd_mid</stp>
        <stp>[curves by issuer 01.xlsx]curves eur!R18C12</stp>
        <tr r="L18" s="21"/>
      </tp>
      <tp t="s">
        <v>EUR</v>
        <stp/>
        <stp>##V3_BDPV12</stp>
        <stp>ZQ376350 Corp</stp>
        <stp>crncy</stp>
        <stp>[curves by issuer 01.xlsx]curves!R29C21</stp>
        <tr r="U29" s="20"/>
      </tp>
      <tp>
        <v>1.125</v>
        <stp/>
        <stp>##V3_BDPV12</stp>
        <stp>AZ851393 Corp</stp>
        <stp>coupon</stp>
        <stp>[curves by issuer 01.xlsx]tkrBbg!R99C9</stp>
        <tr r="I99" s="5"/>
      </tp>
      <tp t="s">
        <v>EUR</v>
        <stp/>
        <stp>##V3_BDPV12</stp>
        <stp>ZR796862 Corp</stp>
        <stp>crncy</stp>
        <stp>[curves by issuer 01.xlsx]curves!R28C21</stp>
        <tr r="U28" s="20"/>
      </tp>
      <tp>
        <v>4.75</v>
        <stp/>
        <stp>##V3_BDPV12</stp>
        <stp>EJ744879 Corp</stp>
        <stp>coupon</stp>
        <stp>[curves by issuer 01.xlsx]tkrBbg!R78C9</stp>
        <tr r="I78" s="5"/>
      </tp>
      <tp t="s">
        <v>ENBW</v>
        <stp/>
        <stp>##V3_BDPV12</stp>
        <stp>QZ716550 Corp</stp>
        <stp>ticker</stp>
        <stp>[curves by issuer 01.xlsx]tkrBbg!R98C8</stp>
        <tr r="H98" s="5"/>
      </tp>
      <tp t="s">
        <v>DBHNGR</v>
        <stp/>
        <stp>##V3_BDPV12</stp>
        <stp>ZQ100348 Corp</stp>
        <stp>ticker</stp>
        <stp>[curves by issuer 01.xlsx]tkrBbg!R25C8</stp>
        <tr r="H25" s="5"/>
      </tp>
      <tp t="s">
        <v>ORAFP</v>
        <stp/>
        <stp>##V3_BDPV12</stp>
        <stp>ZS023353 Corp</stp>
        <stp>ticker</stp>
        <stp>[curves by issuer 01.xlsx]tkrBbg!R56C8</stp>
        <tr r="H56" s="5"/>
      </tp>
      <tp>
        <v>3</v>
        <stp/>
        <stp>##V3_BDPV12</stp>
        <stp>AM938782 Corp</stp>
        <stp>coupon</stp>
        <stp>[curves by issuer 01.xlsx]tkrBbg!R50C9</stp>
        <tr r="I50" s="5"/>
      </tp>
      <tp>
        <v>4</v>
        <stp/>
        <stp>##V3_BDPV12</stp>
        <stp>EK508481 Corp</stp>
        <stp>coupon</stp>
        <stp>[curves by issuer 01.xlsx]tkrBbg!R54C9</stp>
        <tr r="I54" s="5"/>
      </tp>
      <tp t="s">
        <v>#N/A N/A</v>
        <stp/>
        <stp>##V3_BDPV12</stp>
        <stp>ZR796682 Corp</stp>
        <stp>rtg_moody</stp>
        <stp>[curves by issuer 01.xlsx]sectors (table)!R27C15</stp>
        <tr r="O27" s="24"/>
      </tp>
      <tp t="s">
        <v>EUR</v>
        <stp/>
        <stp>##V3_BDPV12</stp>
        <stp>ZQ376350 Corp</stp>
        <stp>crncy</stp>
        <stp>[curves by issuer 01.xlsx]tkrBbg!R49C12</stp>
        <tr r="L49" s="5"/>
      </tp>
      <tp t="s">
        <v>EUR</v>
        <stp/>
        <stp>##V3_BDPV12</stp>
        <stp>ZR796682 Corp</stp>
        <stp>crncy</stp>
        <stp>[curves by issuer 01.xlsx]tkrBbg!R75C12</stp>
        <tr r="L75" s="5"/>
      </tp>
      <tp t="s">
        <v>#N/A N/A</v>
        <stp/>
        <stp>##V3_BDPV12</stp>
        <stp>UV391246 Corp</stp>
        <stp>rtg_moody</stp>
        <stp>[curves by issuer 01.xlsx]sectors (table)!R12C15</stp>
        <tr r="O12" s="24"/>
      </tp>
      <tp t="s">
        <v>Baa3</v>
        <stp/>
        <stp>##V3_BDPV12</stp>
        <stp>AQ026565 Corp</stp>
        <stp>rtg_moody</stp>
        <stp>[curves by issuer 01.xlsx]sectors (table)!R35C15</stp>
        <tr r="O35" s="24"/>
      </tp>
      <tp t="s">
        <v>EUR</v>
        <stp/>
        <stp>##V3_BDPV12</stp>
        <stp>ZR796862 Corp</stp>
        <stp>crncy</stp>
        <stp>[curves by issuer 01.xlsx]tkrBbg!R76C12</stp>
        <tr r="L76" s="5"/>
      </tp>
      <tp t="s">
        <v>PERP/CALL</v>
        <stp/>
        <stp>##V3_BDPV12</stp>
        <stp>XS1268050397 Corp</stp>
        <stp>mty_typ</stp>
        <stp>[curves by issuer 01.xlsx]tkrBbg!R158C11</stp>
        <tr r="K158" s="5"/>
      </tp>
      <tp t="s">
        <v>BAYNGR 2 3/8 11/12/79</v>
        <stp/>
        <stp>##V3_BDPV12</stp>
        <stp>ZQ512606 Corp</stp>
        <stp>security_name</stp>
        <stp>[curves by issuer 01.xlsx]all names!R16C7</stp>
        <tr r="G16" s="16"/>
      </tp>
      <tp t="s">
        <v>SOLBBB 4 1/4 PERP</v>
        <stp/>
        <stp>##V3_BDPV12</stp>
        <stp>AV915324 Corp</stp>
        <stp>security_name</stp>
        <stp>[curves by issuer 01.xlsx]all names!R58C7</stp>
        <tr r="G58" s="16"/>
      </tp>
      <tp t="s">
        <v>TELEFO 3 PERP</v>
        <stp/>
        <stp>##V3_BDPV12</stp>
        <stp>AR738776 Corp</stp>
        <stp>security_name</stp>
        <stp>[curves by issuer 01.xlsx]all names!R63C6</stp>
        <tr r="F63" s="16"/>
      </tp>
      <tp t="s">
        <v>ENELIM 3 3/8 11/24/81</v>
        <stp/>
        <stp>##V3_BDPV12</stp>
        <stp>AS640440 Corp</stp>
        <stp>security_name</stp>
        <stp>[curves by issuer 01.xlsx]all names!R31C7</stp>
        <tr r="G31" s="16"/>
      </tp>
      <tp t="s">
        <v>PERP/CALL</v>
        <stp/>
        <stp>##V3_BDPV12</stp>
        <stp>XS1757377400 Corp</stp>
        <stp>mty_typ</stp>
        <stp>[curves by issuer 01.xlsx]tkrBbg!R130C11</stp>
        <tr r="K130" s="5"/>
      </tp>
      <tp t="s">
        <v>ALLRNV 1 5/8 PERP</v>
        <stp/>
        <stp>##V3_BDPV12</stp>
        <stp>AR008123 Corp</stp>
        <stp>security_name</stp>
        <stp>[curves by issuer 01.xlsx]all names!R11C6</stp>
        <tr r="F11" s="16"/>
      </tp>
      <tp t="s">
        <v>PERP/CALL</v>
        <stp/>
        <stp>##V3_BDPV12</stp>
        <stp>XS2055106210 Corp</stp>
        <stp>mty_typ</stp>
        <stp>[curves by issuer 01.xlsx]tkrBbg!R166C11</stp>
        <tr r="K166" s="5"/>
      </tp>
      <tp t="s">
        <v>PERP/CALL</v>
        <stp/>
        <stp>##V3_BDPV12</stp>
        <stp>XS1206540806 Corp</stp>
        <stp>mty_typ</stp>
        <stp>[curves by issuer 01.xlsx]tkrBbg!R141C11</stp>
        <tr r="K141" s="5"/>
      </tp>
      <tp t="s">
        <v>PERP/CALL</v>
        <stp/>
        <stp>##V3_BDPV12</stp>
        <stp>XS1634523754 Corp</stp>
        <stp>mty_typ</stp>
        <stp>[curves by issuer 01.xlsx]tkrBbg!R173C11</stp>
        <tr r="K173" s="5"/>
      </tp>
      <tp t="s">
        <v>SBBBSS 4 5/8 PERP</v>
        <stp/>
        <stp>##V3_BDPV12</stp>
        <stp>ZS235422 Corp</stp>
        <stp>security_name</stp>
        <stp>[curves by issuer 01.xlsx]all names!R53C6</stp>
        <tr r="F53" s="16"/>
      </tp>
      <tp t="s">
        <v>PERP/CALL</v>
        <stp/>
        <stp>##V3_BDPV12</stp>
        <stp>XS1206541366 Corp</stp>
        <stp>mty_typ</stp>
        <stp>[curves by issuer 01.xlsx]tkrBbg!R148C11</stp>
        <tr r="K148" s="5"/>
      </tp>
      <tp t="s">
        <v>Utilities</v>
        <stp/>
        <stp>##V3_BDPV12</stp>
        <stp>XS1139494493 Corp</stp>
        <stp>industry_sector</stp>
        <stp>[curves by issuer 01.xlsx]tkrBbg!R119C15</stp>
        <tr r="O119" s="5"/>
      </tp>
      <tp t="s">
        <v>PERP/CALL</v>
        <stp/>
        <stp>##V3_BDPV12</stp>
        <stp>XS1048428012 Corp</stp>
        <stp>mty_typ</stp>
        <stp>[curves by issuer 01.xlsx]tkrBbg!R140C11</stp>
        <tr r="K140" s="5"/>
      </tp>
      <tp t="s">
        <v>PERP/CALL</v>
        <stp/>
        <stp>##V3_BDPV12</stp>
        <stp>XS1048428442 Corp</stp>
        <stp>mty_typ</stp>
        <stp>[curves by issuer 01.xlsx]tkrBbg!R145C11</stp>
        <tr r="K145" s="5"/>
      </tp>
      <tp t="s">
        <v>LHAGR 5 1/8 08/12/75</v>
        <stp/>
        <stp>##V3_BDPV12</stp>
        <stp>UV429459 Corp</stp>
        <stp>security_name</stp>
        <stp>[curves by issuer 01.xlsx]all names!R42C7</stp>
        <tr r="G42" s="16"/>
      </tp>
      <tp t="s">
        <v>LHAGR 5 1/8 08/12/75</v>
        <stp/>
        <stp>##V3_BDPV12</stp>
        <stp>UV429459 Corp</stp>
        <stp>security_name</stp>
        <stp>[curves by issuer 01.xlsx]all names!R42C6</stp>
        <tr r="F42" s="16"/>
      </tp>
      <tp t="s">
        <v>Financial</v>
        <stp/>
        <stp>##V3_BDPV12</stp>
        <stp>XS2010032618 Corp</stp>
        <stp>industry_sector</stp>
        <stp>[curves by issuer 01.xlsx]tkrBbg!R169C15</stp>
        <tr r="O169" s="5"/>
      </tp>
      <tp t="s">
        <v>DBHNGR 0.95 PERP</v>
        <stp/>
        <stp>##V3_BDPV12</stp>
        <stp>ZQ099270 Corp</stp>
        <stp>security_name</stp>
        <stp>[curves by issuer 01.xlsx]all names!R24C6</stp>
        <tr r="F24" s="16"/>
      </tp>
      <tp t="s">
        <v>Utilities</v>
        <stp/>
        <stp>##V3_BDPV12</stp>
        <stp>XS0954674825 Corp</stp>
        <stp>industry_sector</stp>
        <stp>[curves by issuer 01.xlsx]tkrBbg!R113C15</stp>
        <tr r="O113" s="5"/>
      </tp>
    </main>
    <main first="bofaddin.rtdserver">
      <tp t="e">
        <v>#N/A</v>
        <stp/>
        <stp>BDH|13721705004758330219</stp>
        <tr r="AE22" s="20"/>
        <tr r="AD18" s="21"/>
      </tp>
      <tp t="e">
        <v>#N/A</v>
        <stp/>
        <stp>BDH|17135020370847477971</stp>
        <tr r="U33" s="24"/>
      </tp>
      <tp t="e">
        <v>#N/A</v>
        <stp/>
        <stp>BDH|10978392697000224451</stp>
        <tr r="T16" s="24"/>
      </tp>
      <tp t="e">
        <v>#N/A</v>
        <stp/>
        <stp>BDH|18144966264640262926</stp>
        <tr r="U39" s="24"/>
      </tp>
      <tp t="s">
        <v>#N/A N/A</v>
        <stp/>
        <stp>BDH|15644044894053638150</stp>
        <tr r="Z7" s="24"/>
      </tp>
      <tp t="s">
        <v>#N/A N/A</v>
        <stp/>
        <stp>BDH|14362914395992581840</stp>
        <tr r="Y5" s="24"/>
      </tp>
    </main>
    <main first="bloomberg.rtd">
      <tp t="s">
        <v>#N/A Invalid Security</v>
        <stp/>
        <stp>##V3_BDPV12</stp>
        <stp/>
        <stp>security name</stp>
        <stp>[curves by issuer 01.xlsx]tkrBbg!R189C7</stp>
        <tr r="G189" s="5"/>
      </tp>
    </main>
    <main first="bofaddin.rtdserver">
      <tp t="e">
        <v>#N/A</v>
        <stp/>
        <stp>BDH|13379663204752398997</stp>
        <tr r="T38" s="24"/>
      </tp>
      <tp t="s">
        <v>#N/A N/A</v>
        <stp/>
        <stp>BDH|11509987131261354444</stp>
        <tr r="Z24" s="24"/>
      </tp>
      <tp t="s">
        <v>#N/A N/A</v>
        <stp/>
        <stp>BDH|16198398872769554504</stp>
        <tr r="Y16" s="20"/>
      </tp>
      <tp t="s">
        <v>#N/A N/A</v>
        <stp/>
        <stp>BDH|16455946768844040379</stp>
        <tr r="S70" s="26"/>
        <tr r="T69" s="26"/>
      </tp>
    </main>
    <main first="bloomberg.rtd">
      <tp t="s">
        <v>EUR</v>
        <stp/>
        <stp>##V3_BDPV12</stp>
        <stp>ZR457518 Corp</stp>
        <stp>crncy</stp>
        <stp>[curves by issuer 01.xlsx]curves!R25C20</stp>
        <tr r="T25" s="20"/>
      </tp>
      <tp>
        <v>256.19790649414063</v>
        <stp/>
        <stp>##V3_BDPV12</stp>
        <stp>QZ730458 Corp</stp>
        <stp>blp_i_sprd_mid</stp>
        <stp>[curves by issuer 01.xlsx]curves eur!R40C13</stp>
        <tr r="M40" s="21"/>
      </tp>
      <tp>
        <v>230.135498046875</v>
        <stp/>
        <stp>##V3_BDPV12</stp>
        <stp>AZ851450 Corp</stp>
        <stp>blp_i_sprd_mid</stp>
        <stp>[curves by issuer 01.xlsx]curves eur!R18C13</stp>
        <tr r="M18" s="21"/>
      </tp>
      <tp t="s">
        <v>AKEFP 4 3/4 PERP</v>
        <stp/>
        <stp>##V3_BDPV12</stp>
        <stp>EK545606 Corp</stp>
        <stp>security_name</stp>
        <stp>[curves by issuer 01.xlsx]curves eur!R8C6</stp>
        <tr r="F8" s="21"/>
      </tp>
      <tp>
        <v>3.375</v>
        <stp/>
        <stp>##V3_BDPV12</stp>
        <stp>EK648265 Corp</stp>
        <stp>coupon</stp>
        <stp>[curves by issuer 01.xlsx]tkrBbg!R15C9</stp>
        <tr r="I15" s="5"/>
      </tp>
      <tp>
        <v>4.75</v>
        <stp/>
        <stp>##V3_BDPV12</stp>
        <stp>EK545606 Corp</stp>
        <stp>coupon</stp>
        <stp>[curves by issuer 01.xlsx]tkrBbg!R18C9</stp>
        <tr r="I18" s="5"/>
      </tp>
      <tp t="s">
        <v>USD</v>
        <stp/>
        <stp>##V3_BDPV12</stp>
        <stp>UV323151 Corp</stp>
        <stp>crncy</stp>
        <stp>[curves by issuer 01.xlsx]sectors (table)!R5C18</stp>
        <tr r="R5" s="24"/>
      </tp>
      <tp t="s">
        <v>EUR</v>
        <stp/>
        <stp>##V3_BDPV12</stp>
        <stp>ZR457518 Corp</stp>
        <stp>crncy</stp>
        <stp>[curves by issuer 01.xlsx]tkrBbg!R11C12</stp>
        <tr r="L11" s="5"/>
      </tp>
      <tp t="s">
        <v>EUR</v>
        <stp/>
        <stp>##V3_BDPV12</stp>
        <stp>ZP707724 Corp</stp>
        <stp>crncy</stp>
        <stp>[curves by issuer 01.xlsx]tkrBbg!R67C12</stp>
        <tr r="L67" s="5"/>
      </tp>
      <tp t="s">
        <v>Ba2</v>
        <stp/>
        <stp>##V3_BDPV12</stp>
        <stp>AR738776 Corp</stp>
        <stp>rtg_moody</stp>
        <stp>[curves by issuer 01.xlsx]sectors (table)!R36C15</stp>
        <tr r="O36" s="24"/>
      </tp>
      <tp t="s">
        <v>Financial</v>
        <stp/>
        <stp>##V3_BDPV12</stp>
        <stp>FR0013330529 Corp</stp>
        <stp>industry_sector</stp>
        <stp>[curves by issuer 01.xlsx]tkrBbg!R161C15</stp>
        <tr r="O161" s="5"/>
      </tp>
      <tp t="s">
        <v>PERP/CALL</v>
        <stp/>
        <stp>##V3_BDPV12</stp>
        <stp>FR0013292828 Corp</stp>
        <stp>mty_typ</stp>
        <stp>[curves by issuer 01.xlsx]tkrBbg!R157C11</stp>
        <tr r="K157" s="5"/>
      </tp>
      <tp t="s">
        <v>PERP/CALL</v>
        <stp/>
        <stp>##V3_BDPV12</stp>
        <stp>XS1629774230 Corp</stp>
        <stp>mty_typ</stp>
        <stp>[curves by issuer 01.xlsx]tkrBbg!R146C11</stp>
        <tr r="K146" s="5"/>
      </tp>
      <tp t="s">
        <v>PERP/CALL</v>
        <stp/>
        <stp>##V3_BDPV12</stp>
        <stp>XS1141810991 Corp</stp>
        <stp>mty_typ</stp>
        <stp>[curves by issuer 01.xlsx]tkrBbg!R134C11</stp>
        <tr r="K134" s="5"/>
      </tp>
      <tp t="s">
        <v>ENBW 3 3/8 04/05/77</v>
        <stp/>
        <stp>##V3_BDPV12</stp>
        <stp>QZ716550 Corp</stp>
        <stp>security_name</stp>
        <stp>[curves by issuer 01.xlsx]all names!R30C6</stp>
        <tr r="F30" s="16"/>
      </tp>
      <tp t="s">
        <v>TLGGR 3 3/8 PERP</v>
        <stp/>
        <stp>##V3_BDPV12</stp>
        <stp>ZR668027 Corp</stp>
        <stp>security_name</stp>
        <stp>[curves by issuer 01.xlsx]all names!R66C7</stp>
        <tr r="G66" s="16"/>
      </tp>
      <tp t="s">
        <v>TLGGR 3 3/8 PERP</v>
        <stp/>
        <stp>##V3_BDPV12</stp>
        <stp>ZR668027 Corp</stp>
        <stp>security_name</stp>
        <stp>[curves by issuer 01.xlsx]all names!R66C6</stp>
        <tr r="F66" s="16"/>
      </tp>
      <tp t="s">
        <v>Financial</v>
        <stp/>
        <stp>##V3_BDPV12</stp>
        <stp>XS2017788592 Corp</stp>
        <stp>industry_sector</stp>
        <stp>[curves by issuer 01.xlsx]tkrBbg!R174C15</stp>
        <tr r="O174" s="5"/>
      </tp>
      <tp t="s">
        <v>Utilities</v>
        <stp/>
        <stp>##V3_BDPV12</stp>
        <stp>XS1219498141 Corp</stp>
        <stp>industry_sector</stp>
        <stp>[curves by issuer 01.xlsx]tkrBbg!R102C15</stp>
        <tr r="O102" s="5"/>
      </tp>
      <tp t="s">
        <v>CALLABLE</v>
        <stp/>
        <stp>##V3_BDPV12</stp>
        <stp>XS1216020161 Corp</stp>
        <stp>mty_typ</stp>
        <stp>[curves by issuer 01.xlsx]tkrBbg!R121C11</stp>
        <tr r="K121" s="5"/>
      </tp>
      <tp t="s">
        <v>PERP/CALL</v>
        <stp/>
        <stp>##V3_BDPV12</stp>
        <stp>XS1799938995 Corp</stp>
        <stp>mty_typ</stp>
        <stp>[curves by issuer 01.xlsx]tkrBbg!R144C11</stp>
        <tr r="K144" s="5"/>
      </tp>
      <tp t="s">
        <v>CALLABLE</v>
        <stp/>
        <stp>##V3_BDPV12</stp>
        <stp>XS1271836600 Corp</stp>
        <stp>mty_typ</stp>
        <stp>[curves by issuer 01.xlsx]tkrBbg!R154C11</stp>
        <tr r="K154" s="5"/>
      </tp>
      <tp t="s">
        <v>TELEFO 2 7/8 PERP</v>
        <stp/>
        <stp>##V3_BDPV12</stp>
        <stp>ZR655675 Corp</stp>
        <stp>security_name</stp>
        <stp>[curves by issuer 01.xlsx]all names!R63C7</stp>
        <tr r="G63" s="16"/>
      </tp>
      <tp t="s">
        <v>DBOERS 2 3/4 02/05/41</v>
        <stp/>
        <stp>##V3_BDPV12</stp>
        <stp>UV391246 Corp</stp>
        <stp>security_name</stp>
        <stp>[curves by issuer 01.xlsx]all names!R25C6</stp>
        <tr r="F25" s="16"/>
      </tp>
      <tp t="s">
        <v>Consumer, Cyclical</v>
        <stp/>
        <stp>##V3_BDPV12</stp>
        <stp>XS0968913342 Corp</stp>
        <stp>industry_sector</stp>
        <stp>[curves by issuer 01.xlsx]tkrBbg!R143C15</stp>
        <tr r="O143" s="5"/>
      </tp>
      <tp t="s">
        <v>PERP/CALL</v>
        <stp/>
        <stp>##V3_BDPV12</stp>
        <stp>XS1491364953 Corp</stp>
        <stp>mty_typ</stp>
        <stp>[curves by issuer 01.xlsx]tkrBbg!R176C11</stp>
        <tr r="K176" s="5"/>
      </tp>
      <tp t="s">
        <v>Utilities</v>
        <stp/>
        <stp>##V3_BDPV12</stp>
        <stp>XS0903532090 Corp</stp>
        <stp>industry_sector</stp>
        <stp>[curves by issuer 01.xlsx]tkrBbg!R125C15</stp>
        <tr r="O125" s="5"/>
      </tp>
      <tp t="s">
        <v>Utilities</v>
        <stp/>
        <stp>##V3_BDPV12</stp>
        <stp>XS1224710399 Corp</stp>
        <stp>industry_sector</stp>
        <stp>[curves by issuer 01.xlsx]tkrBbg!R120C15</stp>
        <tr r="O120" s="5"/>
      </tp>
      <tp t="s">
        <v>JUSTLN 9 3/8 PERP</v>
        <stp/>
        <stp>##V3_BDPV12</stp>
        <stp>AX691342 Corp</stp>
        <stp>security_name</stp>
        <stp>[curves by issuer 01.xlsx]all names!R40C7</stp>
        <tr r="G40" s="16"/>
      </tp>
      <tp t="s">
        <v>JUSTLN 9 3/8 PERP</v>
        <stp/>
        <stp>##V3_BDPV12</stp>
        <stp>AX691342 Corp</stp>
        <stp>security_name</stp>
        <stp>[curves by issuer 01.xlsx]all names!R40C6</stp>
        <tr r="F40" s="16"/>
      </tp>
      <tp t="s">
        <v>CALLABLE</v>
        <stp/>
        <stp>##V3_BDPV12</stp>
        <stp>XS1498442521 Corp</stp>
        <stp>mty_typ</stp>
        <stp>[curves by issuer 01.xlsx]tkrBbg!R101C11</stp>
        <tr r="K101" s="5"/>
      </tp>
      <tp t="s">
        <v>Consumer, Cyclical</v>
        <stp/>
        <stp>##V3_BDPV12</stp>
        <stp>XS1150695192 Corp</stp>
        <stp>industry_sector</stp>
        <stp>[curves by issuer 01.xlsx]tkrBbg!R139C15</stp>
        <tr r="O139" s="5"/>
      </tp>
    </main>
    <main first="bofaddin.rtdserver">
      <tp t="e">
        <v>#N/A</v>
        <stp/>
        <stp>BDH|17840840781450830852</stp>
        <tr r="U26" s="24"/>
      </tp>
      <tp t="s">
        <v>#N/A N/A</v>
        <stp/>
        <stp>BDH|15788204731538446318</stp>
        <tr r="N20" s="26"/>
      </tp>
      <tp t="s">
        <v>#N/A N/A</v>
        <stp/>
        <stp>BDH|11741000583652646402</stp>
        <tr r="Y11" s="24"/>
      </tp>
      <tp t="s">
        <v>#N/A N/A</v>
        <stp/>
        <stp>BDH|14428842982359313257</stp>
        <tr r="Z31" s="24"/>
      </tp>
      <tp t="e">
        <v>#N/A</v>
        <stp/>
        <stp>BDH|14920107290225796686</stp>
        <tr r="U38" s="24"/>
      </tp>
    </main>
    <main first="bloomberg.rtd">
      <tp t="s">
        <v>#N/A Invalid Security</v>
        <stp/>
        <stp>##V3_BDPV12</stp>
        <stp/>
        <stp>security name</stp>
        <stp>[curves by issuer 01.xlsx]tkrBbg!R188C7</stp>
        <tr r="G188" s="5"/>
      </tp>
    </main>
    <main first="bofaddin.rtdserver">
      <tp t="e">
        <v>#N/A</v>
        <stp/>
        <stp>BDH|13444437593035671499</stp>
        <tr r="AE26" s="20"/>
        <tr r="AD22" s="21"/>
      </tp>
      <tp t="s">
        <v>#N/A N/A</v>
        <stp/>
        <stp>BDH|14994882966962440792</stp>
        <tr r="Z35" s="24"/>
      </tp>
      <tp t="e">
        <v>#N/A</v>
        <stp/>
        <stp>BDH|15454176323851848845</stp>
        <tr r="U23" s="24"/>
      </tp>
      <tp t="s">
        <v>#N/A N/A</v>
        <stp/>
        <stp>BDH|15350091024960029823</stp>
        <tr r="O26" s="26"/>
        <tr r="N27" s="26"/>
      </tp>
      <tp t="s">
        <v>#N/A N/A</v>
        <stp/>
        <stp>BDH|10657654958969516505</stp>
        <tr r="Y33" s="24"/>
      </tp>
    </main>
    <main first="bloomberg.rtd">
      <tp>
        <v>3.25</v>
        <stp/>
        <stp>##V3_BDPV12</stp>
        <stp>AP809058 Corp</stp>
        <stp>coupon</stp>
        <stp>[curves by issuer 01.xlsx]tkrBbg!R13C9</stp>
        <tr r="I13" s="5"/>
      </tp>
      <tp>
        <v>206.04299926757813</v>
        <stp/>
        <stp>##V3_BDPV12</stp>
        <stp>AX076550 Corp</stp>
        <stp>blp_i_sprd_mid</stp>
        <stp>[curves by issuer 01.xlsx]curves eur!R23C13</stp>
        <tr r="M23" s="21"/>
      </tp>
      <tp t="s">
        <v>AKEFP 1 1/2 PERP</v>
        <stp/>
        <stp>##V3_BDPV12</stp>
        <stp>ZP482524 Corp</stp>
        <stp>security_name</stp>
        <stp>[curves by issuer 01.xlsx]curves eur!R8C7</stp>
        <tr r="G8" s="21"/>
      </tp>
      <tp t="s">
        <v>EUR</v>
        <stp/>
        <stp>##V3_BDPV12</stp>
        <stp>ZQ804479 Corp</stp>
        <stp>crncy</stp>
        <stp>[curves by issuer 01.xlsx]curves!R35C21</stp>
        <tr r="U35" s="20"/>
      </tp>
      <tp>
        <v>249.37799072265625</v>
        <stp/>
        <stp>##V3_BDPV12</stp>
        <stp>AZ207706 Corp</stp>
        <stp>blp_i_sprd_mid</stp>
        <stp>[curves by issuer 01.xlsx]curves eur!R25C13</stp>
        <tr r="M25" s="21"/>
      </tp>
      <tp t="s">
        <v>EUR</v>
        <stp/>
        <stp>##V3_BDPV12</stp>
        <stp>ZP454068 Corp</stp>
        <stp>crncy</stp>
        <stp>[curves by issuer 01.xlsx]curves!R21C21</stp>
        <tr r="U21" s="20"/>
      </tp>
      <tp>
        <v>7</v>
        <stp/>
        <stp>##V3_BDPV12</stp>
        <stp>EJ606316 Corp</stp>
        <stp>coupon</stp>
        <stp>[curves by issuer 01.xlsx]tkrBbg!R48C9</stp>
        <tr r="I48" s="5"/>
      </tp>
      <tp>
        <v>3</v>
        <stp/>
        <stp>##V3_BDPV12</stp>
        <stp>EK848378 Corp</stp>
        <stp>coupon</stp>
        <stp>[curves by issuer 01.xlsx]tkrBbg!R46C9</stp>
        <tr r="I46" s="5"/>
      </tp>
      <tp t="s">
        <v>SEVFP</v>
        <stp/>
        <stp>##V3_BDPV12</stp>
        <stp>ZR441424 Corp</stp>
        <stp>ticker</stp>
        <stp>[curves by issuer 01.xlsx]tkrBbg!R86C8</stp>
        <tr r="H86" s="5"/>
      </tp>
      <tp t="s">
        <v>Consumer, Non-cyclical</v>
        <stp/>
        <stp>##V3_BDPV12</stp>
        <stp>FR0011606169 Corp</stp>
        <stp>industry_sector</stp>
        <stp>[curves by issuer 01.xlsx]tkrBbg!R182C15</stp>
        <tr r="O182" s="5"/>
      </tp>
      <tp t="s">
        <v>PERP/CALL</v>
        <stp/>
        <stp>##V3_BDPV12</stp>
        <stp>FR0013457157 Corp</stp>
        <stp>mty_typ</stp>
        <stp>[curves by issuer 01.xlsx]tkrBbg!R152C11</stp>
        <tr r="K152" s="5"/>
      </tp>
      <tp t="s">
        <v>CALLABLE</v>
        <stp/>
        <stp>##V3_BDPV12</stp>
        <stp>XS1677911825 Corp</stp>
        <stp>mty_typ</stp>
        <stp>[curves by issuer 01.xlsx]tkrBbg!R165C11</stp>
        <tr r="K165" s="5"/>
      </tp>
      <tp t="s">
        <v>PERP/CALL</v>
        <stp/>
        <stp>##V3_BDPV12</stp>
        <stp>XS0222524372 Corp</stp>
        <stp>mty_typ</stp>
        <stp>[curves by issuer 01.xlsx]tkrBbg!R181C11</stp>
        <tr r="K181" s="5"/>
      </tp>
      <tp t="s">
        <v>PERP/CALL</v>
        <stp/>
        <stp>##V3_BDPV12</stp>
        <stp>XS1721244371 Corp</stp>
        <stp>mty_typ</stp>
        <stp>[curves by issuer 01.xlsx]tkrBbg!R116C11</stp>
        <tr r="K116" s="5"/>
      </tp>
      <tp t="s">
        <v>EDF 4 PERP</v>
        <stp/>
        <stp>##V3_BDPV12</stp>
        <stp>AU669900 Corp</stp>
        <stp>security_name</stp>
        <stp>[curves by issuer 01.xlsx]all names!R27C6</stp>
        <tr r="F27" s="16"/>
      </tp>
      <tp t="s">
        <v>ALLRNV 0 3/8 06/10/30</v>
        <stp/>
        <stp>##V3_BDPV12</stp>
        <stp>BJ838285 Corp</stp>
        <stp>security_name</stp>
        <stp>[curves by issuer 01.xlsx]all names!R11C7</stp>
        <tr r="G11" s="16"/>
      </tp>
      <tp t="s">
        <v>Utilities</v>
        <stp/>
        <stp>##V3_BDPV12</stp>
        <stp>XS1890845875 Corp</stp>
        <stp>industry_sector</stp>
        <stp>[curves by issuer 01.xlsx]tkrBbg!R118C15</stp>
        <tr r="O118" s="5"/>
      </tp>
      <tp t="s">
        <v>Utilities</v>
        <stp/>
        <stp>##V3_BDPV12</stp>
        <stp>XS1196714429 Corp</stp>
        <stp>industry_sector</stp>
        <stp>[curves by issuer 01.xlsx]tkrBbg!R127C15</stp>
        <tr r="O127" s="5"/>
      </tp>
      <tp t="s">
        <v>ULFP 2 7/8 PERP</v>
        <stp/>
        <stp>##V3_BDPV12</stp>
        <stp>AS146490 Corp</stp>
        <stp>security_name</stp>
        <stp>[curves by issuer 01.xlsx]all names!R69C7</stp>
        <tr r="G69" s="16"/>
      </tp>
      <tp t="s">
        <v>Utilities</v>
        <stp/>
        <stp>##V3_BDPV12</stp>
        <stp>XS1219499032 Corp</stp>
        <stp>industry_sector</stp>
        <stp>[curves by issuer 01.xlsx]tkrBbg!R103C15</stp>
        <tr r="O103" s="5"/>
      </tp>
      <tp t="s">
        <v>Financial</v>
        <stp/>
        <stp>##V3_BDPV12</stp>
        <stp>XS1819537132 Corp</stp>
        <stp>industry_sector</stp>
        <stp>[curves by issuer 01.xlsx]tkrBbg!R178C15</stp>
        <tr r="O178" s="5"/>
      </tp>
      <tp t="s">
        <v>OMVAV 5 1/4 PERP</v>
        <stp/>
        <stp>##V3_BDPV12</stp>
        <stp>UV853118 Corp</stp>
        <stp>security_name</stp>
        <stp>[curves by issuer 01.xlsx]all names!R48C6</stp>
        <tr r="F48" s="16"/>
      </tp>
      <tp t="s">
        <v>Financial</v>
        <stp/>
        <stp>##V3_BDPV12</stp>
        <stp>XS1508392625 Corp</stp>
        <stp>industry_sector</stp>
        <stp>[curves by issuer 01.xlsx]tkrBbg!R170C15</stp>
        <tr r="O170" s="5"/>
      </tp>
      <tp t="s">
        <v>ENGIFP 1 3/8 PERP</v>
        <stp/>
        <stp>##V3_BDPV12</stp>
        <stp>AQ711148 Corp</stp>
        <stp>security_name</stp>
        <stp>[curves by issuer 01.xlsx]all names!R32C6</stp>
        <tr r="F32" s="16"/>
      </tp>
      <tp t="s">
        <v>DBHNGR 1.6 PERP</v>
        <stp/>
        <stp>##V3_BDPV12</stp>
        <stp>ZQ100348 Corp</stp>
        <stp>security_name</stp>
        <stp>[curves by issuer 01.xlsx]all names!R24C7</stp>
        <tr r="G24" s="16"/>
      </tp>
    </main>
    <main first="bofaddin.rtdserver">
      <tp t="s">
        <v>#N/A N/A</v>
        <stp/>
        <stp>BDH|18121730032661028126</stp>
        <tr r="S25" s="26"/>
        <tr r="T24" s="26"/>
      </tp>
      <tp t="e">
        <v>#N/A</v>
        <stp/>
        <stp>BDH|16657493198120921785</stp>
        <tr r="T31" s="24"/>
      </tp>
      <tp t="s">
        <v>#N/A N/A</v>
        <stp/>
        <stp>BDH|11827671085562202104</stp>
        <tr r="Z18" s="24"/>
      </tp>
      <tp t="s">
        <v>#N/A N/A</v>
        <stp/>
        <stp>BDH|16048001193836903516</stp>
        <tr r="Z38" s="24"/>
      </tp>
      <tp t="e">
        <v>#N/A</v>
        <stp/>
        <stp>BDH|14548059889512673258</stp>
        <tr r="AC23" s="21"/>
        <tr r="AD27" s="20"/>
      </tp>
      <tp t="e">
        <v>#N/A</v>
        <stp/>
        <stp>BDH|10388498878189880672</stp>
        <tr r="T14" s="24"/>
      </tp>
      <tp t="e">
        <v>#N/A</v>
        <stp/>
        <stp>BDH|13086282332798060675</stp>
        <tr r="U36" s="24"/>
      </tp>
      <tp t="s">
        <v>#N/A N/A</v>
        <stp/>
        <stp>BDH|15950968849410967437</stp>
        <tr r="Z24" s="20"/>
        <tr r="Y20" s="21"/>
      </tp>
      <tp t="e">
        <v>#N/A</v>
        <stp/>
        <stp>BDH|12189336275268047280</stp>
        <tr r="AC10" s="21"/>
        <tr r="AD12" s="20"/>
      </tp>
      <tp t="s">
        <v>#N/A N/A</v>
        <stp/>
        <stp>BDH|16135992872630695431</stp>
        <tr r="N64" s="26"/>
      </tp>
      <tp t="e">
        <v>#N/A</v>
        <stp/>
        <stp>BDH|11545528998393282228</stp>
        <tr r="AC22" s="21"/>
        <tr r="AD26" s="20"/>
      </tp>
      <tp t="s">
        <v>#N/A N/A</v>
        <stp/>
        <stp>BDH|16828897028117731709</stp>
        <tr r="Y11" s="20"/>
      </tp>
    </main>
    <main first="bloomberg.rtd">
      <tp>
        <v>397.13302612304688</v>
        <stp/>
        <stp>##V3_BDPV12</stp>
        <stp>AU669900 Corp</stp>
        <stp>blp_i_sprd_mid</stp>
        <stp>[curves by issuer 01.xlsx]curves eur!R16C12</stp>
        <tr r="L16" s="21"/>
      </tp>
      <tp t="s">
        <v>EUR</v>
        <stp/>
        <stp>##V3_BDPV12</stp>
        <stp>ZS235422 Corp</stp>
        <stp>crncy</stp>
        <stp>[curves by issuer 01.xlsx]curves!R38C20</stp>
        <tr r="T38" s="20"/>
      </tp>
      <tp t="s">
        <v>EUR</v>
        <stp/>
        <stp>##V3_BDPV12</stp>
        <stp>ZR655675 Corp</stp>
        <stp>crncy</stp>
        <stp>[curves by issuer 01.xlsx]curves!R44C21</stp>
        <tr r="U44" s="20"/>
      </tp>
      <tp>
        <v>3</v>
        <stp/>
        <stp>##V3_BDPV12</stp>
        <stp>AR738776 Corp</stp>
        <stp>coupon</stp>
        <stp>[curves by issuer 01.xlsx]tkrBbg!R63C9</stp>
        <tr r="I63" s="5"/>
      </tp>
      <tp t="s">
        <v>BBB</v>
        <stp/>
        <stp>##V3_BDPV12</stp>
        <stp>BK123260 Corp</stp>
        <stp>rtg_sp</stp>
        <stp>[curves by issuer 01.xlsx]curves eur!R12C17</stp>
        <tr r="Q12" s="21"/>
        <tr r="Q12" s="21"/>
      </tp>
      <tp>
        <v>2.125</v>
        <stp/>
        <stp>##V3_BDPV12</stp>
        <stp>AO148682 Corp</stp>
        <stp>coupon</stp>
        <stp>[curves by issuer 01.xlsx]tkrBbg!R23C9</stp>
        <tr r="I23" s="5"/>
      </tp>
      <tp t="s">
        <v>#N/A N/A</v>
        <stp/>
        <stp>##V3_BDPV12</stp>
        <stp>QJ993374 Corp</stp>
        <stp>rtg_sp</stp>
        <stp>[curves by issuer 01.xlsx]curves eur!R28C17</stp>
        <tr r="Q28" s="21"/>
      </tp>
      <tp>
        <v>5.375</v>
        <stp/>
        <stp>##V3_BDPV12</stp>
        <stp>EJ516233 Corp</stp>
        <stp>coupon</stp>
        <stp>[curves by issuer 01.xlsx]tkrBbg!R89C9</stp>
        <tr r="I89" s="5"/>
      </tp>
      <tp t="s">
        <v>T</v>
        <stp/>
        <stp>##V3_BDPV12</stp>
        <stp>ZP991036 Corp</stp>
        <stp>ticker</stp>
        <stp>[curves by issuer 01.xlsx]tkrBbg!R77C8</stp>
        <tr r="H77" s="5"/>
      </tp>
      <tp t="s">
        <v>A+</v>
        <stp/>
        <stp>##V3_BDPV12</stp>
        <stp>BJ924355 Corp</stp>
        <stp>rtg_sp</stp>
        <stp>[curves by issuer 01.xlsx]curves eur!R15C17</stp>
        <tr r="Q15" s="21"/>
        <tr r="Q15" s="21"/>
      </tp>
      <tp t="s">
        <v>ERFFP</v>
        <stp/>
        <stp>##V3_BDPV12</stp>
        <stp>ZR457518 Corp</stp>
        <stp>ticker</stp>
        <stp>[curves by issuer 01.xlsx]tkrBbg!R11C8</stp>
        <tr r="H11" s="5"/>
      </tp>
      <tp>
        <v>5</v>
        <stp/>
        <stp>##V3_BDPV12</stp>
        <stp>EK508523 Corp</stp>
        <stp>coupon</stp>
        <stp>[curves by issuer 01.xlsx]tkrBbg!R57C9</stp>
        <tr r="I57" s="5"/>
      </tp>
      <tp t="s">
        <v>Baa2</v>
        <stp/>
        <stp>##V3_BDPV12</stp>
        <stp>UV853118 Corp</stp>
        <stp>rtg_moody</stp>
        <stp>[curves by issuer 01.xlsx]sectors (table)!R10C15</stp>
        <tr r="O10" s="24"/>
      </tp>
      <tp t="s">
        <v>EUR</v>
        <stp/>
        <stp>##V3_BDPV12</stp>
        <stp>ZR655675 Corp</stp>
        <stp>crncy</stp>
        <stp>[curves by issuer 01.xlsx]tkrBbg!R68C12</stp>
        <tr r="L68" s="5"/>
      </tp>
      <tp t="s">
        <v>#N/A N/A</v>
        <stp/>
        <stp>##V3_BDPV12</stp>
        <stp>ZR457518 Corp</stp>
        <stp>rtg_moody</stp>
        <stp>[curves by issuer 01.xlsx]sectors (table)!R29C15</stp>
        <tr r="O29" s="24"/>
      </tp>
      <tp t="s">
        <v>Ba1</v>
        <stp/>
        <stp>##V3_BDPV12</stp>
        <stp>AS640422 Corp</stp>
        <stp>rtg_moody</stp>
        <stp>[curves by issuer 01.xlsx]sectors (table)!R16C15</stp>
        <tr r="O16" s="24"/>
      </tp>
      <tp t="s">
        <v>Ba1</v>
        <stp/>
        <stp>##V3_BDPV12</stp>
        <stp>AS322477 Corp</stp>
        <stp>rtg_moody</stp>
        <stp>[curves by issuer 01.xlsx]sectors (table)!R14C15</stp>
        <tr r="O14" s="24"/>
      </tp>
      <tp t="s">
        <v>A2</v>
        <stp/>
        <stp>##V3_BDPV12</stp>
        <stp>LW068019 Corp</stp>
        <stp>rtg_moody</stp>
        <stp>[curves by issuer 01.xlsx]sectors (table)!R32C15</stp>
        <tr r="O32" s="24"/>
      </tp>
      <tp t="s">
        <v>#N/A N/A</v>
        <stp/>
        <stp>##V3_BDPV12</stp>
        <stp>ZS235422 Corp</stp>
        <stp>rtg_moody</stp>
        <stp>[curves by issuer 01.xlsx]sectors (table)!R24C15</stp>
        <tr r="O24" s="24"/>
      </tp>
      <tp t="s">
        <v>Baa2</v>
        <stp/>
        <stp>##V3_BDPV12</stp>
        <stp>AS146424 Corp</stp>
        <stp>rtg_moody</stp>
        <stp>[curves by issuer 01.xlsx]sectors (table)!R38C15</stp>
        <tr r="O38" s="24"/>
      </tp>
      <tp t="s">
        <v>PERP/CALL</v>
        <stp/>
        <stp>##V3_BDPV12</stp>
        <stp>XS1716927766 Corp</stp>
        <stp>mty_typ</stp>
        <stp>[curves by issuer 01.xlsx]tkrBbg!R156C11</stp>
        <tr r="K156" s="5"/>
      </tp>
      <tp t="s">
        <v>CNALN 5 1/4 04/10/75</v>
        <stp/>
        <stp>##V3_BDPV12</stp>
        <stp>EK824997 Corp</stp>
        <stp>security_name</stp>
        <stp>[curves by issuer 01.xlsx]all names!R21C7</stp>
        <tr r="G21" s="16"/>
      </tp>
      <tp t="s">
        <v>CALLABLE</v>
        <stp/>
        <stp>##V3_BDPV12</stp>
        <stp>XS2010044977 Corp</stp>
        <stp>mty_typ</stp>
        <stp>[curves by issuer 01.xlsx]tkrBbg!R123C11</stp>
        <tr r="K123" s="5"/>
      </tp>
      <tp t="s">
        <v>Utilities</v>
        <stp/>
        <stp>##V3_BDPV12</stp>
        <stp>XS1196713298 Corp</stp>
        <stp>industry_sector</stp>
        <stp>[curves by issuer 01.xlsx]tkrBbg!R126C15</stp>
        <tr r="O126" s="5"/>
      </tp>
      <tp t="s">
        <v>GYCGR 3 3/4 PERP</v>
        <stp/>
        <stp>##V3_BDPV12</stp>
        <stp>EK753416 Corp</stp>
        <stp>security_name</stp>
        <stp>[curves by issuer 01.xlsx]all names!R36C6</stp>
        <tr r="F36" s="16"/>
      </tp>
      <tp t="s">
        <v>PERP/CALL</v>
        <stp/>
        <stp>##V3_BDPV12</stp>
        <stp>XS1799939027 Corp</stp>
        <stp>mty_typ</stp>
        <stp>[curves by issuer 01.xlsx]tkrBbg!R147C11</stp>
        <tr r="K147" s="5"/>
      </tp>
      <tp t="s">
        <v>AKFAST 3 7/8 10/05/78</v>
        <stp/>
        <stp>##V3_BDPV12</stp>
        <stp>AR936992 Corp</stp>
        <stp>security_name</stp>
        <stp>[curves by issuer 01.xlsx]all names!R10C6</stp>
        <tr r="F10" s="16"/>
      </tp>
      <tp t="s">
        <v>CALLABLE</v>
        <stp/>
        <stp>##V3_BDPV12</stp>
        <stp>XS1322373017 Corp</stp>
        <stp>mty_typ</stp>
        <stp>[curves by issuer 01.xlsx]tkrBbg!R107C11</stp>
        <tr r="K107" s="5"/>
      </tp>
      <tp t="s">
        <v>SEVFP 1 5/8 PERP</v>
        <stp/>
        <stp>##V3_BDPV12</stp>
        <stp>ZR441424 Corp</stp>
        <stp>security_name</stp>
        <stp>[curves by issuer 01.xlsx]all names!R56C7</stp>
        <tr r="G56" s="16"/>
      </tp>
      <tp t="s">
        <v>EUR</v>
        <stp/>
        <stp>##V3_BDPV12</stp>
        <stp>EK337178 Corp</stp>
        <stp>crncy</stp>
        <stp>[curves by issuer 01.xlsx]curves eur!R7C19</stp>
        <tr r="S7" s="21"/>
      </tp>
      <tp t="s">
        <v>CALLABLE</v>
        <stp/>
        <stp>##V3_BDPV12</stp>
        <stp>XS1254119750 Corp</stp>
        <stp>mty_typ</stp>
        <stp>[curves by issuer 01.xlsx]tkrBbg!R104C11</stp>
        <tr r="K104" s="5"/>
      </tp>
      <tp t="s">
        <v>Utilities</v>
        <stp/>
        <stp>##V3_BDPV12</stp>
        <stp>XS1713463559 Corp</stp>
        <stp>industry_sector</stp>
        <stp>[curves by issuer 01.xlsx]tkrBbg!R112C15</stp>
        <tr r="O112" s="5"/>
      </tp>
      <tp t="s">
        <v>Communications</v>
        <stp/>
        <stp>##V3_BDPV12</stp>
        <stp>XS1642686676 Corp</stp>
        <stp>industry_sector</stp>
        <stp>[curves by issuer 01.xlsx]tkrBbg!R187C15</stp>
        <tr r="O187" s="5"/>
      </tp>
      <tp t="s">
        <v>Financial</v>
        <stp/>
        <stp>##V3_BDPV12</stp>
        <stp>XS1974894138 Corp</stp>
        <stp>industry_sector</stp>
        <stp>[curves by issuer 01.xlsx]tkrBbg!R168C15</stp>
        <tr r="O168" s="5"/>
      </tp>
      <tp t="s">
        <v>CALLABLE</v>
        <stp/>
        <stp>##V3_BDPV12</stp>
        <stp>XS1788973573 Corp</stp>
        <stp>mty_typ</stp>
        <stp>[curves by issuer 01.xlsx]tkrBbg!R163C11</stp>
        <tr r="K163" s="5"/>
      </tp>
      <tp t="s">
        <v>Utilities</v>
        <stp/>
        <stp>##V3_BDPV12</stp>
        <stp>XS1720192696 Corp</stp>
        <stp>industry_sector</stp>
        <stp>[curves by issuer 01.xlsx]tkrBbg!R132C15</stp>
        <tr r="O132" s="5"/>
      </tp>
      <tp t="s">
        <v>CALLABLE</v>
        <stp/>
        <stp>##V3_BDPV12</stp>
        <stp>XS1205618470 Corp</stp>
        <stp>mty_typ</stp>
        <stp>[curves by issuer 01.xlsx]tkrBbg!R106C11</stp>
        <tr r="K106" s="5"/>
      </tp>
      <tp t="s">
        <v>CALLABLE</v>
        <stp/>
        <stp>##V3_BDPV12</stp>
        <stp>XS2000719992 Corp</stp>
        <stp>mty_typ</stp>
        <stp>[curves by issuer 01.xlsx]tkrBbg!R111C11</stp>
        <tr r="K111" s="5"/>
      </tp>
    </main>
    <main first="bofaddin.rtdserver">
      <tp t="s">
        <v>#N/A N/A</v>
        <stp/>
        <stp>BDH|17566232981212573230</stp>
        <tr r="Y6" s="24"/>
      </tp>
      <tp t="s">
        <v>#N/A N/A</v>
        <stp/>
        <stp>BDH|16513152581635706773</stp>
        <tr r="Z29" s="24"/>
      </tp>
      <tp t="s">
        <v>#N/A N/A</v>
        <stp/>
        <stp>BDH|17843030703009231388</stp>
        <tr r="Y39" s="24"/>
      </tp>
      <tp t="s">
        <v>#N/A N/A</v>
        <stp/>
        <stp>BDH|17471297011539947010</stp>
        <tr r="Y13" s="24"/>
      </tp>
      <tp t="e">
        <v>#N/A</v>
        <stp/>
        <stp>BDH|13725616395475663424</stp>
        <tr r="AE50" s="20"/>
        <tr r="AD42" s="21"/>
      </tp>
      <tp t="s">
        <v>#N/A N/A</v>
        <stp/>
        <stp>BDH|10772803005947071242</stp>
        <tr r="Z25" s="24"/>
      </tp>
      <tp t="s">
        <v>#N/A N/A</v>
        <stp/>
        <stp>BDH|18366423619427957799</stp>
        <tr r="Z46" s="20"/>
        <tr r="Y40" s="21"/>
      </tp>
    </main>
    <main first="bloomberg.rtd">
      <tp t="s">
        <v>BHP</v>
        <stp/>
        <stp>##V3_BDPV12</stp>
        <stp>QJ191077 Corp</stp>
        <stp>ticker</stp>
        <stp>[curves by issuer 01.xlsx]tkrBbg!R43C8</stp>
        <tr r="H43" s="5"/>
      </tp>
      <tp>
        <v>3.625</v>
        <stp/>
        <stp>##V3_BDPV12</stp>
        <stp>EK117900 Corp</stp>
        <stp>coupon</stp>
        <stp>[curves by issuer 01.xlsx]tkrBbg!R97C9</stp>
        <tr r="I97" s="5"/>
      </tp>
      <tp>
        <v>6.375</v>
        <stp/>
        <stp>##V3_BDPV12</stp>
        <stp>EJ814830 Corp</stp>
        <stp>coupon</stp>
        <stp>[curves by issuer 01.xlsx]tkrBbg!R44C9</stp>
        <tr r="I44" s="5"/>
      </tp>
      <tp t="s">
        <v>USD</v>
        <stp/>
        <stp>##V3_BDPV12</stp>
        <stp>QJ201812 Corp</stp>
        <stp>crncy</stp>
        <stp>[curves by issuer 01.xlsx]curves!R14C21</stp>
        <tr r="U14" s="20"/>
      </tp>
      <tp>
        <v>1.8740000000000001</v>
        <stp/>
        <stp>##V3_BDPV12</stp>
        <stp>BG013162 Corp</stp>
        <stp>coupon</stp>
        <stp>[curves by issuer 01.xlsx]tkrBbg!R74C9</stp>
        <tr r="I74" s="5"/>
      </tp>
      <tp>
        <v>4.2469999999999999</v>
        <stp/>
        <stp>##V3_BDPV12</stp>
        <stp>BJ815149 Corp</stp>
        <stp>coupon</stp>
        <stp>[curves by issuer 01.xlsx]tkrBbg!R32C9</stp>
        <tr r="I32" s="5"/>
      </tp>
      <tp>
        <v>2.625</v>
        <stp/>
        <stp>##V3_BDPV12</stp>
        <stp>EK634166 Corp</stp>
        <stp>coupon</stp>
        <stp>[curves by issuer 01.xlsx]tkrBbg!R14C9</stp>
        <tr r="I14" s="5"/>
      </tp>
      <tp t="s">
        <v>GBP</v>
        <stp/>
        <stp>##V3_BDPV12</stp>
        <stp>QJ191077 Corp</stp>
        <stp>crncy</stp>
        <stp>[curves by issuer 01.xlsx]curves!R14C20</stp>
        <tr r="T14" s="20"/>
      </tp>
      <tp t="s">
        <v>#N/A Requesting Data...</v>
        <stp/>
        <stp>##V3_BDPV12</stp>
        <stp>EK323431 Corp</stp>
        <stp>coupon</stp>
        <stp>[curves by issuer 01.xlsx]tkrBbg!R83C9</stp>
        <tr r="I83" s="5"/>
      </tp>
      <tp t="s">
        <v>Communications</v>
        <stp/>
        <stp>##V3_BDPV12</stp>
        <stp>USN4297BBC74 Corp</stp>
        <stp>industry_sector</stp>
        <stp>[curves by issuer 01.xlsx]tkrBbg!R48C15</stp>
        <tr r="O48" s="5"/>
      </tp>
      <tp t="s">
        <v>USD</v>
        <stp/>
        <stp>##V3_BDPV12</stp>
        <stp>QJ201811 Corp</stp>
        <stp>crncy</stp>
        <stp>[curves by issuer 01.xlsx]tkrBbg!R42C12</stp>
        <tr r="L42" s="5"/>
      </tp>
      <tp t="s">
        <v>USD</v>
        <stp/>
        <stp>##V3_BDPV12</stp>
        <stp>QJ201812 Corp</stp>
        <stp>crncy</stp>
        <stp>[curves by issuer 01.xlsx]tkrBbg!R41C12</stp>
        <tr r="L41" s="5"/>
      </tp>
      <tp t="s">
        <v>GBP</v>
        <stp/>
        <stp>##V3_BDPV12</stp>
        <stp>QJ191077 Corp</stp>
        <stp>crncy</stp>
        <stp>[curves by issuer 01.xlsx]tkrBbg!R43C12</stp>
        <tr r="L43" s="5"/>
      </tp>
      <tp t="s">
        <v>SBRYLN 6 1/2 PERP</v>
        <stp/>
        <stp>##V3_BDPV12</stp>
        <stp>UV309787 Corp</stp>
        <stp>security_name</stp>
        <stp>[curves by issuer 01.xlsx]all names!R54C7</stp>
        <tr r="G54" s="16"/>
      </tp>
      <tp t="s">
        <v>SBRYLN 6 1/2 PERP</v>
        <stp/>
        <stp>##V3_BDPV12</stp>
        <stp>UV309787 Corp</stp>
        <stp>security_name</stp>
        <stp>[curves by issuer 01.xlsx]all names!R54C6</stp>
        <tr r="F54" s="16"/>
      </tp>
      <tp t="s">
        <v>SEVFP 2 1/2 PERP</v>
        <stp/>
        <stp>##V3_BDPV12</stp>
        <stp>EK821917 Corp</stp>
        <stp>security_name</stp>
        <stp>[curves by issuer 01.xlsx]all names!R56C6</stp>
        <tr r="F56" s="16"/>
      </tp>
      <tp t="s">
        <v>ARNDTN 5 1/4 PERP</v>
        <stp/>
        <stp>##V3_BDPV12</stp>
        <stp>AN964724 Corp</stp>
        <stp>security_name</stp>
        <stp>[curves by issuer 01.xlsx]all names!R14C6</stp>
        <tr r="F14" s="16"/>
      </tp>
      <tp t="s">
        <v>Financial</v>
        <stp/>
        <stp>##V3_BDPV12</stp>
        <stp>XS1934875219 Corp</stp>
        <stp>industry_sector</stp>
        <stp>[curves by issuer 01.xlsx]tkrBbg!R180C15</stp>
        <tr r="O180" s="5"/>
      </tp>
      <tp t="s">
        <v>Utilities</v>
        <stp/>
        <stp>##V3_BDPV12</stp>
        <stp>XS2010036874 Corp</stp>
        <stp>industry_sector</stp>
        <stp>[curves by issuer 01.xlsx]tkrBbg!R133C15</stp>
        <tr r="O133" s="5"/>
      </tp>
      <tp t="s">
        <v>Utilities</v>
        <stp/>
        <stp>##V3_BDPV12</stp>
        <stp>XS1713463716 Corp</stp>
        <stp>industry_sector</stp>
        <stp>[curves by issuer 01.xlsx]tkrBbg!R109C15</stp>
        <tr r="O109" s="5"/>
      </tp>
      <tp t="s">
        <v>TENN 2.995 PERP</v>
        <stp/>
        <stp>##V3_BDPV12</stp>
        <stp>AM888722 Corp</stp>
        <stp>security_name</stp>
        <stp>[curves by issuer 01.xlsx]all names!R65C6</stp>
        <tr r="F65" s="16"/>
      </tp>
      <tp t="s">
        <v>TENN 2.995 PERP</v>
        <stp/>
        <stp>##V3_BDPV12</stp>
        <stp>AM888722 Corp</stp>
        <stp>security_name</stp>
        <stp>[curves by issuer 01.xlsx]all names!R65C7</stp>
        <tr r="G65" s="16"/>
      </tp>
      <tp t="s">
        <v>Utilities</v>
        <stp/>
        <stp>##V3_BDPV12</stp>
        <stp>XS0954675129 Corp</stp>
        <stp>industry_sector</stp>
        <stp>[curves by issuer 01.xlsx]tkrBbg!R110C15</stp>
        <tr r="O110" s="5"/>
      </tp>
      <tp t="s">
        <v>ORSTED 1 3/4 12/09/19</v>
        <stp/>
        <stp>##V3_BDPV12</stp>
        <stp>ZQ804479 Corp</stp>
        <stp>security_name</stp>
        <stp>[curves by issuer 01.xlsx]all names!R50C7</stp>
        <tr r="G50" s="16"/>
      </tp>
    </main>
    <main first="bofaddin.rtdserver">
      <tp t="s">
        <v>#N/A N/A</v>
        <stp/>
        <stp>BDH|11903611088809209413</stp>
        <tr r="Z7" s="20"/>
        <tr r="Y7" s="21"/>
      </tp>
      <tp t="s">
        <v>#N/A N/A</v>
        <stp/>
        <stp>BDH|11576185368782631661</stp>
        <tr r="Z11" s="20"/>
      </tp>
      <tp t="e">
        <v>#N/A</v>
        <stp/>
        <stp>BDH|13263436735633480579</stp>
        <tr r="AE16" s="20"/>
      </tp>
      <tp t="e">
        <v>#N/A</v>
        <stp/>
        <stp>BDH|15314811499134887252</stp>
        <tr r="AE12" s="20"/>
        <tr r="AD10" s="21"/>
      </tp>
      <tp t="e">
        <v>#N/A</v>
        <stp/>
        <stp>BDH|13210663739637461301</stp>
        <tr r="T6" s="24"/>
      </tp>
      <tp t="e">
        <v>#N/A</v>
        <stp/>
        <stp>BDH|11473931441978897674</stp>
        <tr r="AC32" s="21"/>
        <tr r="AD37" s="20"/>
      </tp>
      <tp t="e">
        <v>#N/A</v>
        <stp/>
        <stp>BDH|16987785863705282080</stp>
        <tr r="AE42" s="20"/>
        <tr r="AD36" s="21"/>
      </tp>
      <tp t="e">
        <v>#N/A</v>
        <stp/>
        <stp>BDH|12882753309035674294</stp>
        <tr r="U32" s="24"/>
      </tp>
      <tp t="s">
        <v>#N/A N/A</v>
        <stp/>
        <stp>BDH|12561401348852060264</stp>
        <tr r="Z14" s="24"/>
      </tp>
      <tp t="s">
        <v>#N/A N/A</v>
        <stp/>
        <stp>BDH|15203570201354643691</stp>
        <tr r="Y30" s="24"/>
      </tp>
      <tp t="s">
        <v>#N/A N/A</v>
        <stp/>
        <stp>BDH|18005123344938548799</stp>
        <tr r="Y14" s="20"/>
      </tp>
      <tp t="e">
        <v>#N/A</v>
        <stp/>
        <stp>BDH|12321720936842944633</stp>
        <tr r="AE41" s="20"/>
      </tp>
      <tp t="e">
        <v>#N/A</v>
        <stp/>
        <stp>BDH|10126762567274833747</stp>
        <tr r="U29" s="24"/>
      </tp>
      <tp t="s">
        <v>#N/A N/A</v>
        <stp/>
        <stp>BDH|15786657800038594982</stp>
        <tr r="Z21" s="24"/>
      </tp>
      <tp t="e">
        <v>#N/A</v>
        <stp/>
        <stp>BDH|12783195097690068872</stp>
        <tr r="U8" s="24"/>
      </tp>
      <tp t="s">
        <v>#N/A N/A</v>
        <stp/>
        <stp>BDH|14751232568515030723</stp>
        <tr r="X26" s="21"/>
        <tr r="Y31" s="20"/>
      </tp>
    </main>
    <main first="bloomberg.rtd">
      <tp>
        <v>4.875</v>
        <stp/>
        <stp>##V3_BDPV12</stp>
        <stp>AU654475 Corp</stp>
        <stp>coupon</stp>
        <stp>[curves by issuer 01.xlsx]tkrBbg!R71C9</stp>
        <tr r="I71" s="5"/>
      </tp>
      <tp>
        <v>7</v>
        <stp/>
        <stp>##V3_BDPV12</stp>
        <stp>AX916964 Corp</stp>
        <stp>coupon</stp>
        <stp>[curves by issuer 01.xlsx]tkrBbg!R73C9</stp>
        <tr r="I73" s="5"/>
      </tp>
      <tp t="s">
        <v>BHP</v>
        <stp/>
        <stp>##V3_BDPV12</stp>
        <stp>QJ201811 Corp</stp>
        <stp>ticker</stp>
        <stp>[curves by issuer 01.xlsx]tkrBbg!R42C8</stp>
        <tr r="H42" s="5"/>
      </tp>
      <tp t="s">
        <v>EUR</v>
        <stp/>
        <stp>##V3_BDPV12</stp>
        <stp>QZ730458 Corp</stp>
        <stp>crncy</stp>
        <stp>[curves by issuer 01.xlsx]curves!R46C21</stp>
        <tr r="U46" s="20"/>
      </tp>
      <tp>
        <v>282.87893676757813</v>
        <stp/>
        <stp>##V3_BDPV12</stp>
        <stp>AW875570 Corp</stp>
        <stp>blp_i_sprd_mid</stp>
        <stp>[curves by issuer 01.xlsx]curves eur!R17C12</stp>
        <tr r="L17" s="21"/>
      </tp>
      <tp>
        <v>247.26072692871094</v>
        <stp/>
        <stp>##V3_BDPV12</stp>
        <stp>AZ371883 Corp</stp>
        <stp>blp_i_sprd_mid</stp>
        <stp>[curves by issuer 01.xlsx]curves eur!R20C13</stp>
        <tr r="M20" s="21"/>
      </tp>
      <tp>
        <v>4.375</v>
        <stp/>
        <stp>##V3_BDPV12</stp>
        <stp>AX520482 Corp</stp>
        <stp>coupon</stp>
        <stp>[curves by issuer 01.xlsx]tkrBbg!R65C9</stp>
        <tr r="I65" s="5"/>
      </tp>
      <tp>
        <v>3.625</v>
        <stp/>
        <stp>##V3_BDPV12</stp>
        <stp>EK117900 Corp</stp>
        <stp>coupon</stp>
        <stp>[curves by issuer 01.xlsx]tkrBbg!R96C9</stp>
        <tr r="I96" s="5"/>
      </tp>
      <tp>
        <v>6.375</v>
        <stp/>
        <stp>##V3_BDPV12</stp>
        <stp>EJ814840 Corp</stp>
        <stp>coupon</stp>
        <stp>[curves by issuer 01.xlsx]tkrBbg!R45C9</stp>
        <tr r="I45" s="5"/>
      </tp>
      <tp t="s">
        <v>ORAFP</v>
        <stp/>
        <stp>##V3_BDPV12</stp>
        <stp>ZR570567 Corp</stp>
        <stp>ticker</stp>
        <stp>[curves by issuer 01.xlsx]tkrBbg!R58C8</stp>
        <tr r="H58" s="5"/>
      </tp>
      <tp t="s">
        <v>EUR</v>
        <stp/>
        <stp>##V3_BDPV12</stp>
        <stp>QJ190880 Corp</stp>
        <stp>crncy</stp>
        <stp>[curves by issuer 01.xlsx]tkrBbg!R40C12</stp>
        <tr r="L40" s="5"/>
      </tp>
      <tp t="s">
        <v>EUR</v>
        <stp/>
        <stp>##V3_BDPV12</stp>
        <stp>QJ190690 Corp</stp>
        <stp>crncy</stp>
        <stp>[curves by issuer 01.xlsx]tkrBbg!R39C12</stp>
        <tr r="L39" s="5"/>
      </tp>
      <tp t="s">
        <v>EUR</v>
        <stp/>
        <stp>##V3_BDPV12</stp>
        <stp>QZ730280 Corp</stp>
        <stp>crncy</stp>
        <stp>[curves by issuer 01.xlsx]tkrBbg!R35C12</stp>
        <tr r="L35" s="5"/>
      </tp>
      <tp t="s">
        <v>CALLABLE</v>
        <stp/>
        <stp>##V3_BDPV12</stp>
        <stp>PTEDPKOM0034 Corp</stp>
        <stp>mty_typ</stp>
        <stp>[curves by issuer 01.xlsx]tkrBbg!R135C11</stp>
        <tr r="K135" s="5"/>
      </tp>
      <tp t="s">
        <v>EUR</v>
        <stp/>
        <stp>##V3_BDPV12</stp>
        <stp>QZ730458 Corp</stp>
        <stp>crncy</stp>
        <stp>[curves by issuer 01.xlsx]tkrBbg!R38C12</stp>
        <tr r="L38" s="5"/>
      </tp>
      <tp t="s">
        <v>CALLABLE</v>
        <stp/>
        <stp>##V3_BDPV12</stp>
        <stp>XS1014987355 Corp</stp>
        <stp>mty_typ</stp>
        <stp>[curves by issuer 01.xlsx]tkrBbg!R114C11</stp>
        <tr r="K114" s="5"/>
      </tp>
      <tp t="s">
        <v>IBESM 1 7/8 PERP</v>
        <stp/>
        <stp>##V3_BDPV12</stp>
        <stp>AQ026565 Corp</stp>
        <stp>security_name</stp>
        <stp>[curves by issuer 01.xlsx]all names!R38C6</stp>
        <tr r="F38" s="16"/>
      </tp>
      <tp t="s">
        <v>CALLABLE</v>
        <stp/>
        <stp>##V3_BDPV12</stp>
        <stp>XS0943370543 Corp</stp>
        <stp>mty_typ</stp>
        <stp>[curves by issuer 01.xlsx]tkrBbg!R131C11</stp>
        <tr r="K131" s="5"/>
      </tp>
      <tp t="s">
        <v>STEDIN 3 1/4 PERP</v>
        <stp/>
        <stp>##V3_BDPV12</stp>
        <stp>EK605885 Corp</stp>
        <stp>security_name</stp>
        <stp>[curves by issuer 01.xlsx]all names!R60C7</stp>
        <tr r="G60" s="16"/>
      </tp>
      <tp t="s">
        <v>STEDIN 3 1/4 PERP</v>
        <stp/>
        <stp>##V3_BDPV12</stp>
        <stp>EK605885 Corp</stp>
        <stp>security_name</stp>
        <stp>[curves by issuer 01.xlsx]all names!R60C6</stp>
        <tr r="F60" s="16"/>
      </tp>
      <tp t="s">
        <v>Financial</v>
        <stp/>
        <stp>##V3_BDPV12</stp>
        <stp>XS1797663967 Corp</stp>
        <stp>industry_sector</stp>
        <stp>[curves by issuer 01.xlsx]tkrBbg!R185C15</stp>
        <tr r="O185" s="5"/>
      </tp>
      <tp t="s">
        <v>Consumer, Cyclical</v>
        <stp/>
        <stp>##V3_BDPV12</stp>
        <stp>XS1629658755 Corp</stp>
        <stp>industry_sector</stp>
        <stp>[curves by issuer 01.xlsx]tkrBbg!R142C15</stp>
        <tr r="O142" s="5"/>
      </tp>
      <tp t="s">
        <v>LHNVX 3 PERP</v>
        <stp/>
        <stp>##V3_BDPV12</stp>
        <stp>AX960245 Corp</stp>
        <stp>security_name</stp>
        <stp>[curves by issuer 01.xlsx]all names!R43C6</stp>
        <tr r="F43" s="16"/>
      </tp>
      <tp t="s">
        <v>LHNVX 3 PERP</v>
        <stp/>
        <stp>##V3_BDPV12</stp>
        <stp>AX960245 Corp</stp>
        <stp>security_name</stp>
        <stp>[curves by issuer 01.xlsx]all names!R43C7</stp>
        <tr r="G43" s="16"/>
      </tp>
      <tp t="s">
        <v>VLVY 4.85 03/10/78</v>
        <stp/>
        <stp>##V3_BDPV12</stp>
        <stp>EK628291 Corp</stp>
        <stp>security_name</stp>
        <stp>[curves by issuer 01.xlsx]all names!R71C6</stp>
        <tr r="F71" s="16"/>
      </tp>
      <tp t="s">
        <v>VLVY 4.85 03/10/78</v>
        <stp/>
        <stp>##V3_BDPV12</stp>
        <stp>EK628291 Corp</stp>
        <stp>security_name</stp>
        <stp>[curves by issuer 01.xlsx]all names!R71C7</stp>
        <tr r="G71" s="16"/>
      </tp>
      <tp t="s">
        <v>Utilities</v>
        <stp/>
        <stp>##V3_BDPV12</stp>
        <stp>XS1216019585 Corp</stp>
        <stp>industry_sector</stp>
        <stp>[curves by issuer 01.xlsx]tkrBbg!R122C15</stp>
        <tr r="O122" s="5"/>
      </tp>
      <tp t="s">
        <v>AMXLMM 6 3/8 09/06/73</v>
        <stp/>
        <stp>##V3_BDPV12</stp>
        <stp>EJ814840 Corp</stp>
        <stp>security_name</stp>
        <stp>[curves by issuer 01.xlsx]all names!R12C6</stp>
        <tr r="F12" s="16"/>
      </tp>
      <tp t="s">
        <v>SZUGR Float PERP</v>
        <stp/>
        <stp>##V3_BDPV12</stp>
        <stp>ED984069 Corp</stp>
        <stp>security_name</stp>
        <stp>[curves by issuer 01.xlsx]all names!R61C6</stp>
        <tr r="F61" s="16"/>
      </tp>
      <tp t="s">
        <v>AMXLMM 6 3/8 09/06/73</v>
        <stp/>
        <stp>##V3_BDPV12</stp>
        <stp>EJ814840 Corp</stp>
        <stp>security_name</stp>
        <stp>[curves by issuer 01.xlsx]all names!R12C7</stp>
        <tr r="G12" s="16"/>
      </tp>
      <tp t="s">
        <v>SZUGR Float PERP</v>
        <stp/>
        <stp>##V3_BDPV12</stp>
        <stp>ED984069 Corp</stp>
        <stp>security_name</stp>
        <stp>[curves by issuer 01.xlsx]all names!R61C7</stp>
        <tr r="G61" s="16"/>
      </tp>
      <tp t="s">
        <v>Financial</v>
        <stp/>
        <stp>##V3_BDPV12</stp>
        <stp>XS2010037765 Corp</stp>
        <stp>industry_sector</stp>
        <stp>[curves by issuer 01.xlsx]tkrBbg!R167C15</stp>
        <tr r="O167" s="5"/>
      </tp>
      <tp t="s">
        <v>BHP 6 1/2 10/22/77</v>
        <stp/>
        <stp>##V3_BDPV12</stp>
        <stp>QJ191077 Corp</stp>
        <stp>security_name</stp>
        <stp>[curves by issuer 01.xlsx]all names!R18C6</stp>
        <tr r="F18" s="16"/>
      </tp>
      <tp t="s">
        <v>Energy</v>
        <stp/>
        <stp>##V3_BDPV12</stp>
        <stp>XS2033327854 Corp</stp>
        <stp>industry_sector</stp>
        <stp>[curves by issuer 01.xlsx]tkrBbg!R184C15</stp>
        <tr r="O184" s="5"/>
      </tp>
      <tp t="s">
        <v>PERP/CALL</v>
        <stp/>
        <stp>##V3_BDPV12</stp>
        <stp>XS1982704824 Corp</stp>
        <stp>mty_typ</stp>
        <stp>[curves by issuer 01.xlsx]tkrBbg!R179C11</stp>
        <tr r="K179" s="5"/>
      </tp>
      <tp t="s">
        <v>PERP/CALL</v>
        <stp/>
        <stp>##V3_BDPV12</stp>
        <stp>XS1591694481 Corp</stp>
        <stp>mty_typ</stp>
        <stp>[curves by issuer 01.xlsx]tkrBbg!R105C11</stp>
        <tr r="K105" s="5"/>
      </tp>
      <tp t="s">
        <v>Financial</v>
        <stp/>
        <stp>##V3_BDPV12</stp>
        <stp>XS1811181566 Corp</stp>
        <stp>industry_sector</stp>
        <stp>[curves by issuer 01.xlsx]tkrBbg!R177C15</stp>
        <tr r="O177" s="5"/>
      </tp>
      <tp t="s">
        <v>REPSM 3 7/8 PERP</v>
        <stp/>
        <stp>##V3_BDPV12</stp>
        <stp>EK803079 Corp</stp>
        <stp>security_name</stp>
        <stp>[curves by issuer 01.xlsx]all names!R51C6</stp>
        <tr r="F51" s="16"/>
      </tp>
      <tp t="s">
        <v>Financial</v>
        <stp/>
        <stp>##V3_BDPV12</stp>
        <stp>XS1117300837 Corp</stp>
        <stp>industry_sector</stp>
        <stp>[curves by issuer 01.xlsx]tkrBbg!R160C15</stp>
        <tr r="O160" s="5"/>
      </tp>
      <tp t="s">
        <v>ERFFP 3 1/4 PERP</v>
        <stp/>
        <stp>##V3_BDPV12</stp>
        <stp>AP809058 Corp</stp>
        <stp>security_name</stp>
        <stp>[curves by issuer 01.xlsx]all names!R33C7</stp>
        <tr r="G33" s="16"/>
      </tp>
    </main>
    <main first="bofaddin.rtdserver">
      <tp t="e">
        <v>#N/A</v>
        <stp/>
        <stp>BDH|11708960913573589967</stp>
        <tr r="AE43" s="20"/>
        <tr r="AD37" s="21"/>
        <tr r="AC37" s="21"/>
        <tr r="AD43" s="20"/>
      </tp>
      <tp t="s">
        <v>#N/A N/A</v>
        <stp/>
        <stp>BDH|11775236394649565075</stp>
        <tr r="X9" s="21"/>
        <tr r="Y9" s="20"/>
      </tp>
      <tp t="s">
        <v>#N/A N/A</v>
        <stp/>
        <stp>BDH|10152710373081040277</stp>
        <tr r="N65" s="26"/>
        <tr r="N76" s="26"/>
        <tr r="O64" s="26"/>
      </tp>
      <tp t="s">
        <v>#N/A N/A</v>
        <stp/>
        <stp>BDH|10222344211038015932</stp>
        <tr r="Y34" s="24"/>
      </tp>
    </main>
    <main first="bloomberg.rtd">
      <tp t="s">
        <v>#N/A Invalid Security</v>
        <stp/>
        <stp>##V3_BDPV12</stp>
        <stp/>
        <stp>security name</stp>
        <stp>[curves by issuer 01.xlsx]tkrBbg!R194C7</stp>
        <tr r="G194" s="5"/>
      </tp>
    </main>
    <main first="bofaddin.rtdserver">
      <tp t="s">
        <v>#N/A N/A</v>
        <stp/>
        <stp>BDH|13083089018568997909</stp>
        <tr r="Y29" s="24"/>
      </tp>
      <tp t="e">
        <v>#N/A</v>
        <stp/>
        <stp>BDH|18322806429306705769</stp>
        <tr r="T15" s="24"/>
      </tp>
      <tp t="e">
        <v>#N/A</v>
        <stp/>
        <stp>BDH|15008286446970392066</stp>
        <tr r="U22" s="24"/>
      </tp>
      <tp t="s">
        <v>#N/A N/A</v>
        <stp/>
        <stp>BDH|14144603215428128885</stp>
        <tr r="Z18" s="20"/>
        <tr r="Y14" s="21"/>
      </tp>
      <tp t="e">
        <v>#N/A</v>
        <stp/>
        <stp>BDH|13856718483157202874</stp>
        <tr r="T32" s="24"/>
      </tp>
    </main>
    <main first="bloomberg.rtd">
      <tp t="s">
        <v>EUR</v>
        <stp/>
        <stp>##V3_BDPV12</stp>
        <stp>ZS108668 Corp</stp>
        <stp>crncy</stp>
        <stp>[curves by issuer 01.xlsx]curves!R17C21</stp>
        <tr r="U17" s="20"/>
      </tp>
      <tp>
        <v>2.625</v>
        <stp/>
        <stp>##V3_BDPV12</stp>
        <stp>AQ234625 Corp</stp>
        <stp>coupon</stp>
        <stp>[curves by issuer 01.xlsx]tkrBbg!R62C9</stp>
        <tr r="I62" s="5"/>
      </tp>
      <tp>
        <v>6.25</v>
        <stp/>
        <stp>##V3_BDPV12</stp>
        <stp>AU654357 Corp</stp>
        <stp>coupon</stp>
        <stp>[curves by issuer 01.xlsx]tkrBbg!R72C9</stp>
        <tr r="I72" s="5"/>
      </tp>
      <tp>
        <v>339.024169921875</v>
        <stp/>
        <stp>##V3_BDPV12</stp>
        <stp>AU654481 Corp</stp>
        <stp>blp_i_sprd_mid</stp>
        <stp>[curves by issuer 01.xlsx]curves eur!R42C12</stp>
        <tr r="L42" s="21"/>
      </tp>
      <tp t="s">
        <v>BHP</v>
        <stp/>
        <stp>##V3_BDPV12</stp>
        <stp>QJ190880 Corp</stp>
        <stp>ticker</stp>
        <stp>[curves by issuer 01.xlsx]tkrBbg!R40C8</stp>
        <tr r="H40" s="5"/>
      </tp>
      <tp t="s">
        <v>BHP</v>
        <stp/>
        <stp>##V3_BDPV12</stp>
        <stp>QJ201812 Corp</stp>
        <stp>ticker</stp>
        <stp>[curves by issuer 01.xlsx]tkrBbg!R41C8</stp>
        <tr r="H41" s="5"/>
      </tp>
      <tp>
        <v>320.74908447265625</v>
        <stp/>
        <stp>##V3_BDPV12</stp>
        <stp>AU692498 Corp</stp>
        <stp>blp_i_sprd_mid</stp>
        <stp>[curves by issuer 01.xlsx]curves eur!R42C13</stp>
        <tr r="M42" s="21"/>
      </tp>
      <tp t="s">
        <v>AKFAST 2.249 05/17/81</v>
        <stp/>
        <stp>##V3_BDPV12</stp>
        <stp>ZP989429 Corp</stp>
        <stp>security_name</stp>
        <stp>[curves by issuer 01.xlsx]curves eur!R9C7</stp>
        <tr r="G9" s="21"/>
      </tp>
      <tp>
        <v>5.625</v>
        <stp/>
        <stp>##V3_BDPV12</stp>
        <stp>EK027221 Corp</stp>
        <stp>coupon</stp>
        <stp>[curves by issuer 01.xlsx]tkrBbg!R95C9</stp>
        <tr r="I95" s="5"/>
      </tp>
      <tp>
        <v>2.625</v>
        <stp/>
        <stp>##V3_BDPV12</stp>
        <stp>EK755342 Corp</stp>
        <stp>coupon</stp>
        <stp>[curves by issuer 01.xlsx]tkrBbg!R37C9</stp>
        <tr r="I37" s="5"/>
      </tp>
      <tp>
        <v>3.75</v>
        <stp/>
        <stp>##V3_BDPV12</stp>
        <stp>BJ814648 Corp</stp>
        <stp>coupon</stp>
        <stp>[curves by issuer 01.xlsx]tkrBbg!R31C9</stp>
        <tr r="I31" s="5"/>
      </tp>
      <tp t="s">
        <v>EUR</v>
        <stp/>
        <stp>##V3_BDPV12</stp>
        <stp>QJ993374 Corp</stp>
        <stp>crncy</stp>
        <stp>[curves by issuer 01.xlsx]curves!R33C21</stp>
        <tr r="U33" s="20"/>
      </tp>
      <tp t="s">
        <v>EUR</v>
        <stp/>
        <stp>##V3_BDPV12</stp>
        <stp>QJ993374 Corp</stp>
        <stp>crncy</stp>
        <stp>[curves by issuer 01.xlsx]tkrBbg!R28C12</stp>
        <tr r="L28" s="5"/>
      </tp>
      <tp t="s">
        <v>CALLABLE</v>
        <stp/>
        <stp>##V3_BDPV12</stp>
        <stp>PTEDPLOM0017 Corp</stp>
        <stp>mty_typ</stp>
        <stp>[curves by issuer 01.xlsx]tkrBbg!R136C11</stp>
        <tr r="K136" s="5"/>
      </tp>
      <tp t="s">
        <v>Baa3</v>
        <stp/>
        <stp>##V3_BDPV12</stp>
        <stp>ZR363806 Corp</stp>
        <stp>rtg_moody</stp>
        <stp>[curves by issuer 01.xlsx]sectors (table)!R18C15</stp>
        <tr r="O18" s="24"/>
      </tp>
      <tp t="s">
        <v>PERP/CALL</v>
        <stp/>
        <stp>##V3_BDPV12</stp>
        <stp>FR0013399177 Corp</stp>
        <stp>mty_typ</stp>
        <stp>[curves by issuer 01.xlsx]tkrBbg!R150C11</stp>
        <tr r="K150" s="5"/>
      </tp>
      <tp t="s">
        <v>EUR</v>
        <stp/>
        <stp>##V3_BDPV12</stp>
        <stp>ZQ258633 Corp</stp>
        <stp>crncy</stp>
        <stp>[curves by issuer 01.xlsx]curves eur!R7C20</stp>
        <tr r="T7" s="21"/>
      </tp>
      <tp t="s">
        <v>PERP/CALL</v>
        <stp/>
        <stp>##V3_BDPV12</stp>
        <stp>XS1642682410 Corp</stp>
        <stp>mty_typ</stp>
        <stp>[curves by issuer 01.xlsx]tkrBbg!R186C11</stp>
        <tr r="K186" s="5"/>
      </tp>
      <tp t="s">
        <v>IBESM 3 1/4 PERP</v>
        <stp/>
        <stp>##V3_BDPV12</stp>
        <stp>AX076550 Corp</stp>
        <stp>security_name</stp>
        <stp>[curves by issuer 01.xlsx]all names!R38C7</stp>
        <tr r="G38" s="16"/>
      </tp>
      <tp t="s">
        <v>EVKGR 2 1/8 07/07/77</v>
        <stp/>
        <stp>##V3_BDPV12</stp>
        <stp>AO148682 Corp</stp>
        <stp>security_name</stp>
        <stp>[curves by issuer 01.xlsx]all names!R34C6</stp>
        <tr r="F34" s="16"/>
      </tp>
      <tp t="s">
        <v>EVKGR 2 1/8 07/07/77</v>
        <stp/>
        <stp>##V3_BDPV12</stp>
        <stp>AO148682 Corp</stp>
        <stp>security_name</stp>
        <stp>[curves by issuer 01.xlsx]all names!R34C7</stp>
        <tr r="G34" s="16"/>
      </tp>
      <tp t="s">
        <v>ENBW 1 5/8 08/05/79</v>
        <stp/>
        <stp>##V3_BDPV12</stp>
        <stp>AZ851450 Corp</stp>
        <stp>security_name</stp>
        <stp>[curves by issuer 01.xlsx]all names!R30C7</stp>
        <tr r="G30" s="16"/>
      </tp>
      <tp t="s">
        <v>GYCGR 2 1/2 PERP</v>
        <stp/>
        <stp>##V3_BDPV12</stp>
        <stp>AS256491 Corp</stp>
        <stp>security_name</stp>
        <stp>[curves by issuer 01.xlsx]all names!R36C7</stp>
        <tr r="G36" s="16"/>
      </tp>
      <tp t="s">
        <v>VOD 4.2 10/03/78</v>
        <stp/>
        <stp>##V3_BDPV12</stp>
        <stp>AU692498 Corp</stp>
        <stp>security_name</stp>
        <stp>[curves by issuer 01.xlsx]all names!R72C7</stp>
        <tr r="G72" s="16"/>
      </tp>
      <tp t="s">
        <v>Utilities</v>
        <stp/>
        <stp>##V3_BDPV12</stp>
        <stp>XS2010045511 Corp</stp>
        <stp>industry_sector</stp>
        <stp>[curves by issuer 01.xlsx]tkrBbg!R124C15</stp>
        <tr r="O124" s="5"/>
      </tp>
      <tp t="s">
        <v>Utilities</v>
        <stp/>
        <stp>##V3_BDPV12</stp>
        <stp>XS1572343744 Corp</stp>
        <stp>industry_sector</stp>
        <stp>[curves by issuer 01.xlsx]tkrBbg!R129C15</stp>
        <tr r="O129" s="5"/>
      </tp>
      <tp t="s">
        <v>ECLEAR 2 5/8 04/11/48</v>
        <stp/>
        <stp>##V3_BDPV12</stp>
        <stp>AR887333 Corp</stp>
        <stp>security_name</stp>
        <stp>[curves by issuer 01.xlsx]all names!R26C7</stp>
        <tr r="G26" s="16"/>
      </tp>
      <tp t="s">
        <v>ECLEAR 2 5/8 04/11/48</v>
        <stp/>
        <stp>##V3_BDPV12</stp>
        <stp>AR887333 Corp</stp>
        <stp>security_name</stp>
        <stp>[curves by issuer 01.xlsx]all names!R26C6</stp>
        <tr r="F26" s="16"/>
      </tp>
      <tp t="s">
        <v>PERP/CALL</v>
        <stp/>
        <stp>##V3_BDPV12</stp>
        <stp>XS1582433428 Corp</stp>
        <stp>mty_typ</stp>
        <stp>[curves by issuer 01.xlsx]tkrBbg!R183C11</stp>
        <tr r="K183" s="5"/>
      </tp>
      <tp t="s">
        <v>REPSM 3 3/4 PERP</v>
        <stp/>
        <stp>##V3_BDPV12</stp>
        <stp>BJ814648 Corp</stp>
        <stp>security_name</stp>
        <stp>[curves by issuer 01.xlsx]all names!R51C7</stp>
        <tr r="G51" s="16"/>
      </tp>
    </main>
    <main first="bofaddin.rtdserver">
      <tp t="s">
        <v>#N/A N/A</v>
        <stp/>
        <stp>BDH|12792649876405284677</stp>
        <tr r="Y26" s="24"/>
      </tp>
      <tp t="s">
        <v>#N/A N/A</v>
        <stp/>
        <stp>BDH|13279300184678038041</stp>
        <tr r="Z9" s="24"/>
      </tp>
      <tp t="s">
        <v>#N/A N/A</v>
        <stp/>
        <stp>BDH|13078626777662734041</stp>
        <tr r="X20" s="21"/>
        <tr r="Y24" s="20"/>
      </tp>
    </main>
    <main first="bloomberg.rtd">
      <tp t="s">
        <v>04/12/2023</v>
        <stp/>
        <stp>##V3_BDPV12</stp>
        <stp>BE6309987400 Corp</stp>
        <stp>nxt_call_dt</stp>
        <stp>[curves by issuer 01.xlsx]tkrBbg!R4C10</stp>
        <tr r="J4" s="5"/>
      </tp>
    </main>
    <main first="bloomberg.rtd">
      <tp t="s">
        <v>BB *-</v>
        <stp/>
        <stp>##V3_BDPV12</stp>
        <stp>ZQ258633 Corp</stp>
        <stp>rtg_sp</stp>
        <stp>[curves by issuer 01.xlsx]curves eur!R7C17</stp>
        <tr r="Q7" s="21"/>
        <tr r="Q7" s="21"/>
      </tp>
    </main>
    <main first="bofaddin.rtdserver">
      <tp t="e">
        <v>#N/A</v>
        <stp/>
        <stp>BDH|11690108639255607652</stp>
        <tr r="T27" s="24"/>
      </tp>
      <tp t="e">
        <v>#N/A</v>
        <stp/>
        <stp>BDH|15105904669229419325</stp>
        <tr r="AC16" s="21"/>
        <tr r="AD20" s="20"/>
      </tp>
    </main>
    <main first="bloomberg.rtd">
      <tp t="s">
        <v>EUR</v>
        <stp/>
        <stp>##V3_BDPV12</stp>
        <stp>ZP659512 Corp</stp>
        <stp>crncy</stp>
        <stp>[curves by issuer 01.xlsx]curves!R38C21</stp>
        <tr r="U38" s="20"/>
      </tp>
      <tp>
        <v>202.97334289550781</v>
        <stp/>
        <stp>##V3_BDPV12</stp>
        <stp>ZP454068 Corp</stp>
        <stp>blp_i_sprd_mid</stp>
        <stp>[curves by issuer 01.xlsx]curves eur!R17C13</stp>
        <tr r="M17" s="21"/>
      </tp>
      <tp t="s">
        <v>ACFP 4 1/8 PERP</v>
        <stp/>
        <stp>##V3_BDPV12</stp>
        <stp>EK337178 Corp</stp>
        <stp>security_name</stp>
        <stp>[curves by issuer 01.xlsx]curves eur!R7C6</stp>
        <tr r="F7" s="21"/>
      </tp>
      <tp>
        <v>276.31051635742188</v>
        <stp/>
        <stp>##V3_BDPV12</stp>
        <stp>AQ711148 Corp</stp>
        <stp>blp_i_sprd_mid</stp>
        <stp>[curves by issuer 01.xlsx]curves eur!R20C12</stp>
        <tr r="L20" s="21"/>
      </tp>
      <tp t="s">
        <v>EUR</v>
        <stp/>
        <stp>##V3_BDPV12</stp>
        <stp>ZQ099270 Corp</stp>
        <stp>crncy</stp>
        <stp>[curves by issuer 01.xlsx]curves!R18C20</stp>
        <tr r="T18" s="20"/>
      </tp>
      <tp t="s">
        <v>Utilities</v>
        <stp/>
        <stp>##V3_BDPV12</stp>
        <stp>USF2893TAM83 Corp</stp>
        <stp>industry_sector</stp>
        <stp>[curves by issuer 01.xlsx]tkrBbg!R95C15</stp>
        <tr r="O95" s="5"/>
      </tp>
      <tp>
        <v>445.4141845703125</v>
        <stp/>
        <stp>##V3_BDPV12</stp>
        <stp>AP809058 Corp</stp>
        <stp>blp_i_sprd_mid</stp>
        <stp>[curves by issuer 01.xlsx]curves eur!R21C13</stp>
        <tr r="M21" s="21"/>
      </tp>
      <tp>
        <v>3.5</v>
        <stp/>
        <stp>##V3_BDPV12</stp>
        <stp>EK864970 Corp</stp>
        <stp>coupon</stp>
        <stp>[curves by issuer 01.xlsx]tkrBbg!R47C9</stp>
        <tr r="I47" s="5"/>
      </tp>
      <tp t="s">
        <v>BB</v>
        <stp/>
        <stp>##V3_BDPV12</stp>
        <stp>AL211915 Corp</stp>
        <stp>rtg_sp</stp>
        <stp>[curves by issuer 01.xlsx]curves eur!R34C17</stp>
        <tr r="Q34" s="21"/>
        <tr r="Q34" s="21"/>
      </tp>
      <tp>
        <v>3.875</v>
        <stp/>
        <stp>##V3_BDPV12</stp>
        <stp>EK293278 Corp</stp>
        <stp>coupon</stp>
        <stp>[curves by issuer 01.xlsx]tkrBbg!R80C9</stp>
        <tr r="I80" s="5"/>
      </tp>
      <tp t="s">
        <v>OMVAV</v>
        <stp/>
        <stp>##V3_BDPV12</stp>
        <stp>UV853118 Corp</stp>
        <stp>ticker</stp>
        <stp>[curves by issuer 01.xlsx]tkrBbg!R26C8</stp>
        <tr r="H26" s="5"/>
      </tp>
      <tp>
        <v>4.125</v>
        <stp/>
        <stp>##V3_BDPV12</stp>
        <stp>EK024532 Corp</stp>
        <stp>coupon</stp>
        <stp>[curves by issuer 01.xlsx]tkrBbg!R87C9</stp>
        <tr r="I87" s="5"/>
      </tp>
      <tp t="s">
        <v>EUR</v>
        <stp/>
        <stp>##V3_BDPV12</stp>
        <stp>ZQ512606 Corp</stp>
        <stp>crncy</stp>
        <stp>[curves by issuer 01.xlsx]sectors (table)!R9C18</stp>
        <tr r="R9" s="24"/>
      </tp>
      <tp t="s">
        <v>EUR</v>
        <stp/>
        <stp>##V3_BDPV12</stp>
        <stp>ZQ099270 Corp</stp>
        <stp>crncy</stp>
        <stp>[curves by issuer 01.xlsx]tkrBbg!R24C12</stp>
        <tr r="L24" s="5"/>
      </tp>
      <tp t="s">
        <v>#N/A N/A</v>
        <stp/>
        <stp>##V3_BDPV12</stp>
        <stp>AR936992 Corp</stp>
        <stp>rtg_moody</stp>
        <stp>[curves by issuer 01.xlsx]sectors (table)!R22C15</stp>
        <tr r="O22" s="24"/>
      </tp>
      <tp t="s">
        <v>Financial</v>
        <stp/>
        <stp>##V3_BDPV12</stp>
        <stp>FR0013330537 Corp</stp>
        <stp>industry_sector</stp>
        <stp>[curves by issuer 01.xlsx]tkrBbg!R162C15</stp>
        <tr r="O162" s="5"/>
      </tp>
      <tp t="s">
        <v>Consumer, Cyclical</v>
        <stp/>
        <stp>##V3_BDPV12</stp>
        <stp>FR0012650281 Corp</stp>
        <stp>industry_sector</stp>
        <stp>[curves by issuer 01.xlsx]tkrBbg!R153C15</stp>
        <tr r="O153" s="5"/>
      </tp>
      <tp t="s">
        <v>Financial</v>
        <stp/>
        <stp>##V3_BDPV12</stp>
        <stp>DE000A161W62 Corp</stp>
        <stp>industry_sector</stp>
        <stp>[curves by issuer 01.xlsx]tkrBbg!R159C15</stp>
        <tr r="O159" s="5"/>
      </tp>
      <tp t="s">
        <v>Consumer, Cyclical</v>
        <stp/>
        <stp>##V3_BDPV12</stp>
        <stp>FR0012005924 Corp</stp>
        <stp>industry_sector</stp>
        <stp>[curves by issuer 01.xlsx]tkrBbg!R149C15</stp>
        <tr r="O149" s="5"/>
      </tp>
      <tp t="s">
        <v>PERP/CALL</v>
        <stp/>
        <stp>##V3_BDPV12</stp>
        <stp>BE0002597756 Corp</stp>
        <stp>mty_typ</stp>
        <stp>[curves by issuer 01.xlsx]tkrBbg!R137C11</stp>
        <tr r="K137" s="5"/>
      </tp>
      <tp t="s">
        <v>Utilities</v>
        <stp/>
        <stp>##V3_BDPV12</stp>
        <stp>XS1572349865 Corp</stp>
        <stp>industry_sector</stp>
        <stp>[curves by issuer 01.xlsx]tkrBbg!R128C15</stp>
        <tr r="O128" s="5"/>
      </tp>
      <tp t="s">
        <v>CALLABLE</v>
        <stp/>
        <stp>##V3_BDPV12</stp>
        <stp>XS2110077299 Corp</stp>
        <stp>mty_typ</stp>
        <stp>[curves by issuer 01.xlsx]tkrBbg!R164C11</stp>
        <tr r="K164" s="5"/>
      </tp>
      <tp t="s">
        <v>CALLABLE</v>
        <stp/>
        <stp>##V3_BDPV12</stp>
        <stp>XS2035564629 Corp</stp>
        <stp>mty_typ</stp>
        <stp>[curves by issuer 01.xlsx]tkrBbg!R100C11</stp>
        <tr r="K100" s="5"/>
      </tp>
      <tp t="s">
        <v>VOD 3.1 01/03/79</v>
        <stp/>
        <stp>##V3_BDPV12</stp>
        <stp>AU654481 Corp</stp>
        <stp>security_name</stp>
        <stp>[curves by issuer 01.xlsx]all names!R72C6</stp>
        <tr r="F72" s="16"/>
      </tp>
      <tp t="s">
        <v>SSELN 3 5/8 09/16/77</v>
        <stp/>
        <stp>##V3_BDPV12</stp>
        <stp>AM717420 Corp</stp>
        <stp>security_name</stp>
        <stp>[curves by issuer 01.xlsx]all names!R59C7</stp>
        <tr r="G59" s="16"/>
      </tp>
      <tp t="s">
        <v>BALDER 3 03/07/78</v>
        <stp/>
        <stp>##V3_BDPV12</stp>
        <stp>AO971106 Corp</stp>
        <stp>security_name</stp>
        <stp>[curves by issuer 01.xlsx]all names!R15C7</stp>
        <tr r="G15" s="16"/>
      </tp>
      <tp t="s">
        <v>BALDER 3 03/07/78</v>
        <stp/>
        <stp>##V3_BDPV12</stp>
        <stp>AO971106 Corp</stp>
        <stp>security_name</stp>
        <stp>[curves by issuer 01.xlsx]all names!R15C6</stp>
        <tr r="F15" s="16"/>
      </tp>
      <tp t="s">
        <v>Financial</v>
        <stp/>
        <stp>##V3_BDPV12</stp>
        <stp>XS1191320297 Corp</stp>
        <stp>industry_sector</stp>
        <stp>[curves by issuer 01.xlsx]tkrBbg!R175C15</stp>
        <tr r="O175" s="5"/>
      </tp>
      <tp t="s">
        <v>PERP/CALL</v>
        <stp/>
        <stp>##V3_BDPV12</stp>
        <stp>XS1752984440 Corp</stp>
        <stp>mty_typ</stp>
        <stp>[curves by issuer 01.xlsx]tkrBbg!R171C11</stp>
        <tr r="K171" s="5"/>
      </tp>
      <tp t="s">
        <v>SOFTBK 6 PERP</v>
        <stp/>
        <stp>##V3_BDPV12</stp>
        <stp>AO262498 Corp</stp>
        <stp>security_name</stp>
        <stp>[curves by issuer 01.xlsx]all names!R57C6</stp>
        <tr r="F57" s="16"/>
      </tp>
      <tp t="s">
        <v>Financial</v>
        <stp/>
        <stp>##V3_BDPV12</stp>
        <stp>XS2027946610 Corp</stp>
        <stp>industry_sector</stp>
        <stp>[curves by issuer 01.xlsx]tkrBbg!R172C15</stp>
        <tr r="O172" s="5"/>
      </tp>
      <tp t="s">
        <v>RWE 3 1/2 04/21/75</v>
        <stp/>
        <stp>##V3_BDPV12</stp>
        <stp>EK858869 Corp</stp>
        <stp>security_name</stp>
        <stp>[curves by issuer 01.xlsx]all names!R52C6</stp>
        <tr r="F52" s="16"/>
      </tp>
      <tp t="s">
        <v>Utilities</v>
        <stp/>
        <stp>##V3_BDPV12</stp>
        <stp>XS1797138960 Corp</stp>
        <stp>industry_sector</stp>
        <stp>[curves by issuer 01.xlsx]tkrBbg!R117C15</stp>
        <tr r="O117" s="5"/>
      </tp>
      <tp t="s">
        <v>VW 3 1/2 PERP</v>
        <stp/>
        <stp>##V3_BDPV12</stp>
        <stp>EK811579 Corp</stp>
        <stp>security_name</stp>
        <stp>[curves by issuer 01.xlsx]all names!R73C7</stp>
        <tr r="G73" s="16"/>
      </tp>
      <tp t="s">
        <v>BNFP 1 3/4 PERP</v>
        <stp/>
        <stp>##V3_BDPV12</stp>
        <stp>AP691131 Corp</stp>
        <stp>security_name</stp>
        <stp>[curves by issuer 01.xlsx]all names!R19C7</stp>
        <tr r="G19" s="16"/>
      </tp>
      <tp t="s">
        <v>BNFP 1 3/4 PERP</v>
        <stp/>
        <stp>##V3_BDPV12</stp>
        <stp>AP691131 Corp</stp>
        <stp>security_name</stp>
        <stp>[curves by issuer 01.xlsx]all names!R19C6</stp>
        <tr r="F19" s="16"/>
      </tp>
    </main>
    <main first="bofaddin.rtdserver">
      <tp t="e">
        <v>#N/A</v>
        <stp/>
        <stp>BDH|12010422661197536679</stp>
        <tr r="AE48" s="20"/>
        <tr r="AD41" s="21"/>
      </tp>
      <tp t="s">
        <v>#N/A N/A</v>
        <stp/>
        <stp>BDH|10669945620222183876</stp>
        <tr r="N24" s="26"/>
        <tr r="O23" s="26"/>
      </tp>
      <tp t="s">
        <v>#N/A N/A</v>
        <stp/>
        <stp>BDH|13190731718652579684</stp>
        <tr r="X32" s="21"/>
        <tr r="Y37" s="20"/>
      </tp>
      <tp t="s">
        <v>#N/A N/A</v>
        <stp/>
        <stp>BDH|17753765256630337428</stp>
        <tr r="Z45" s="20"/>
        <tr r="Y39" s="21"/>
      </tp>
      <tp t="e">
        <v>#N/A</v>
        <stp/>
        <stp>BDH|11334504731064204260</stp>
        <tr r="T21" s="24"/>
      </tp>
    </main>
    <main first="bloomberg.rtd">
      <tp t="s">
        <v>BB+</v>
        <stp/>
        <stp>##V3_BDPV12</stp>
        <stp>ZP989429 Corp</stp>
        <stp>rtg_sp</stp>
        <stp>[curves by issuer 01.xlsx]curves eur!R9C17</stp>
        <tr r="Q9" s="21"/>
        <tr r="Q9" s="21"/>
      </tp>
    </main>
    <main first="bofaddin.rtdserver">
      <tp t="e">
        <v>#N/A</v>
        <stp/>
        <stp>BDH|10199265759177059112</stp>
        <tr r="U25" s="24"/>
      </tp>
      <tp t="e">
        <v>#N/A</v>
        <stp/>
        <stp>BDH|10689113994230509990</stp>
        <tr r="AC13" s="21"/>
        <tr r="AD17" s="20"/>
      </tp>
    </main>
    <main first="bloomberg.rtd">
      <tp>
        <v>409.18380737304688</v>
        <stp/>
        <stp>##V3_BDPV12</stp>
        <stp>UV323151 Corp</stp>
        <stp>blp_i_sprd_mid</stp>
        <stp>[curves by issuer 01.xlsx]curves eur!R32C13</stp>
        <tr r="M32" s="21"/>
      </tp>
      <tp>
        <v>269.15914916992188</v>
        <stp/>
        <stp>##V3_BDPV12</stp>
        <stp>AS640422 Corp</stp>
        <stp>blp_i_sprd_mid</stp>
        <stp>[curves by issuer 01.xlsx]curves eur!R19C12</stp>
        <tr r="L19" s="21"/>
      </tp>
      <tp>
        <v>512.5029296875</v>
        <stp/>
        <stp>##V3_BDPV12</stp>
        <stp>AS322477 Corp</stp>
        <stp>blp_i_sprd_mid</stp>
        <stp>[curves by issuer 01.xlsx]curves eur!R13C12</stp>
        <tr r="L13" s="21"/>
      </tp>
      <tp t="s">
        <v>EUR</v>
        <stp/>
        <stp>##V3_BDPV12</stp>
        <stp>UV391246 Corp</stp>
        <stp>crncy</stp>
        <stp>[curves by issuer 01.xlsx]curves!R19C20</stp>
        <tr r="T19" s="20"/>
      </tp>
      <tp>
        <v>311.383056640625</v>
        <stp/>
        <stp>##V3_BDPV12</stp>
        <stp>ZQ512606 Corp</stp>
        <stp>blp_i_sprd_mid</stp>
        <stp>[curves by issuer 01.xlsx]curves eur!R10C13</stp>
        <tr r="M10" s="21"/>
      </tp>
      <tp>
        <v>445.55731201171875</v>
        <stp/>
        <stp>##V3_BDPV12</stp>
        <stp>ZR457518 Corp</stp>
        <stp>blp_i_sprd_mid</stp>
        <stp>[curves by issuer 01.xlsx]curves eur!R21C12</stp>
        <tr r="L21" s="21"/>
      </tp>
      <tp>
        <v>311.22122192382813</v>
        <stp/>
        <stp>##V3_BDPV12</stp>
        <stp>AS640440 Corp</stp>
        <stp>blp_i_sprd_mid</stp>
        <stp>[curves by issuer 01.xlsx]curves eur!R19C13</stp>
        <tr r="M19" s="21"/>
      </tp>
      <tp>
        <v>239.07115173339844</v>
        <stp/>
        <stp>##V3_BDPV12</stp>
        <stp>ZR570567 Corp</stp>
        <stp>blp_i_sprd_mid</stp>
        <stp>[curves by issuer 01.xlsx]curves eur!R29C13</stp>
        <tr r="M29" s="21"/>
      </tp>
      <tp>
        <v>661.51348876953125</v>
        <stp/>
        <stp>##V3_BDPV12</stp>
        <stp>AS146424 Corp</stp>
        <stp>blp_i_sprd_mid</stp>
        <stp>[curves by issuer 01.xlsx]curves eur!R41C12</stp>
        <tr r="L41" s="21"/>
      </tp>
      <tp>
        <v>413.5859375</v>
        <stp/>
        <stp>##V3_BDPV12</stp>
        <stp>ZQ782646 Corp</stp>
        <stp>blp_i_sprd_mid</stp>
        <stp>[curves by issuer 01.xlsx]curves eur!R16C13</stp>
        <tr r="M16" s="21"/>
      </tp>
      <tp>
        <v>464.90362548828125</v>
        <stp/>
        <stp>##V3_BDPV12</stp>
        <stp>ZS235422 Corp</stp>
        <stp>blp_i_sprd_mid</stp>
        <stp>[curves by issuer 01.xlsx]curves eur!R33C12</stp>
        <tr r="L33" s="21"/>
      </tp>
      <tp>
        <v>399.79852294921875</v>
        <stp/>
        <stp>##V3_BDPV12</stp>
        <stp>LW253022 Corp</stp>
        <stp>blp_i_sprd_mid</stp>
        <stp>[curves by issuer 01.xlsx]curves eur!R34C12</stp>
        <tr r="L34" s="21"/>
      </tp>
      <tp>
        <v>255.85136413574219</v>
        <stp/>
        <stp>##V3_BDPV12</stp>
        <stp>LW068019 Corp</stp>
        <stp>blp_i_sprd_mid</stp>
        <stp>[curves by issuer 01.xlsx]curves eur!R40C12</stp>
        <tr r="L40" s="21"/>
      </tp>
      <tp>
        <v>2.875</v>
        <stp/>
        <stp>##V3_BDPV12</stp>
        <stp>AZ207706 Corp</stp>
        <stp>coupon</stp>
        <stp>[curves by issuer 01.xlsx]tkrBbg!R17C9</stp>
        <tr r="I17" s="5"/>
      </tp>
      <tp>
        <v>327.72323608398438</v>
        <stp/>
        <stp>##V3_BDPV12</stp>
        <stp>AS256491 Corp</stp>
        <stp>blp_i_sprd_mid</stp>
        <stp>[curves by issuer 01.xlsx]curves eur!R22C13</stp>
        <tr r="M22" s="21"/>
      </tp>
      <tp>
        <v>542.11865234375</v>
        <stp/>
        <stp>##V3_BDPV12</stp>
        <stp>AS146490 Corp</stp>
        <stp>blp_i_sprd_mid</stp>
        <stp>[curves by issuer 01.xlsx]curves eur!R41C13</stp>
        <tr r="M41" s="21"/>
      </tp>
      <tp>
        <v>221.44712829589844</v>
        <stp/>
        <stp>##V3_BDPV12</stp>
        <stp>UV853118 Corp</stp>
        <stp>blp_i_sprd_mid</stp>
        <stp>[curves by issuer 01.xlsx]curves eur!R28C12</stp>
        <tr r="L28" s="21"/>
      </tp>
      <tp>
        <v>4.5</v>
        <stp/>
        <stp>##V3_BDPV12</stp>
        <stp>EK814844 Corp</stp>
        <stp>coupon</stp>
        <stp>[curves by issuer 01.xlsx]tkrBbg!R30C9</stp>
        <tr r="I30" s="5"/>
      </tp>
      <tp>
        <v>5.25</v>
        <stp/>
        <stp>##V3_BDPV12</stp>
        <stp>EJ530879 Corp</stp>
        <stp>coupon</stp>
        <stp>[curves by issuer 01.xlsx]tkrBbg!R94C9</stp>
        <tr r="I94" s="5"/>
      </tp>
      <tp>
        <v>4.875</v>
        <stp/>
        <stp>##V3_BDPV12</stp>
        <stp>EK856946 Corp</stp>
        <stp>coupon</stp>
        <stp>[curves by issuer 01.xlsx]tkrBbg!R12C9</stp>
        <tr r="I12" s="5"/>
      </tp>
      <tp t="s">
        <v>BBB-</v>
        <stp/>
        <stp>##V3_BDPV12</stp>
        <stp>EK864970 Corp</stp>
        <stp>rtg_sp</stp>
        <stp>[curves by issuer 01.xlsx]curves eur!R11C17</stp>
        <tr r="Q11" s="21"/>
        <tr r="Q11" s="21"/>
      </tp>
      <tp>
        <v>5.25</v>
        <stp/>
        <stp>##V3_BDPV12</stp>
        <stp>EK041235 Corp</stp>
        <stp>coupon</stp>
        <stp>[curves by issuer 01.xlsx]tkrBbg!R55C9</stp>
        <tr r="I55" s="5"/>
      </tp>
      <tp t="s">
        <v>DBHNGR</v>
        <stp/>
        <stp>##V3_BDPV12</stp>
        <stp>ZQ099270 Corp</stp>
        <stp>ticker</stp>
        <stp>[curves by issuer 01.xlsx]tkrBbg!R24C8</stp>
        <tr r="H24" s="5"/>
      </tp>
      <tp>
        <v>6</v>
        <stp/>
        <stp>##V3_BDPV12</stp>
        <stp>EJ516173 Corp</stp>
        <stp>coupon</stp>
        <stp>[curves by issuer 01.xlsx]tkrBbg!R92C9</stp>
        <tr r="I92" s="5"/>
      </tp>
      <tp t="s">
        <v>TELEFO</v>
        <stp/>
        <stp>##V3_BDPV12</stp>
        <stp>ZR655675 Corp</stp>
        <stp>ticker</stp>
        <stp>[curves by issuer 01.xlsx]tkrBbg!R68C8</stp>
        <tr r="H68" s="5"/>
      </tp>
      <tp>
        <v>5</v>
        <stp/>
        <stp>##V3_BDPV12</stp>
        <stp>EK024568 Corp</stp>
        <stp>coupon</stp>
        <stp>[curves by issuer 01.xlsx]tkrBbg!R90C9</stp>
        <tr r="I90" s="5"/>
      </tp>
      <tp t="s">
        <v>Baa3</v>
        <stp/>
        <stp>##V3_BDPV12</stp>
        <stp>AU669900 Corp</stp>
        <stp>rtg_moody</stp>
        <stp>[curves by issuer 01.xlsx]sectors (table)!R31C15</stp>
        <tr r="O31" s="24"/>
      </tp>
      <tp t="s">
        <v>Utilities</v>
        <stp/>
        <stp>##V3_BDPV12</stp>
        <stp>XS1254119750 Corp</stp>
        <stp>industry_sector</stp>
        <stp>[curves by issuer 01.xlsx]tkrBbg!R104C15</stp>
        <tr r="O104" s="5"/>
      </tp>
      <tp t="s">
        <v>FERSM 2.124 PERP</v>
        <stp/>
        <stp>##V3_BDPV12</stp>
        <stp>AP909674 Corp</stp>
        <stp>security_name</stp>
        <stp>[curves by issuer 01.xlsx]all names!R35C7</stp>
        <tr r="G35" s="16"/>
      </tp>
      <tp t="s">
        <v>FERSM 2.124 PERP</v>
        <stp/>
        <stp>##V3_BDPV12</stp>
        <stp>AP909674 Corp</stp>
        <stp>security_name</stp>
        <stp>[curves by issuer 01.xlsx]all names!R35C6</stp>
        <tr r="F35" s="16"/>
      </tp>
      <tp t="s">
        <v>TELIAS 1 3/8 05/11/81</v>
        <stp/>
        <stp>##V3_BDPV12</stp>
        <stp>ZP870673 Corp</stp>
        <stp>security_name</stp>
        <stp>[curves by issuer 01.xlsx]all names!R64C7</stp>
        <tr r="G64" s="16"/>
      </tp>
      <tp t="s">
        <v>PERP/CALL</v>
        <stp/>
        <stp>##V3_BDPV12</stp>
        <stp>XS1642686676 Corp</stp>
        <stp>mty_typ</stp>
        <stp>[curves by issuer 01.xlsx]tkrBbg!R187C11</stp>
        <tr r="K187" s="5"/>
      </tp>
      <tp t="s">
        <v>CALLABLE</v>
        <stp/>
        <stp>##V3_BDPV12</stp>
        <stp>XS1713463559 Corp</stp>
        <stp>mty_typ</stp>
        <stp>[curves by issuer 01.xlsx]tkrBbg!R112C11</stp>
        <tr r="K112" s="5"/>
      </tp>
      <tp t="s">
        <v>Financial</v>
        <stp/>
        <stp>##V3_BDPV12</stp>
        <stp>XS1788973573 Corp</stp>
        <stp>industry_sector</stp>
        <stp>[curves by issuer 01.xlsx]tkrBbg!R163C15</stp>
        <tr r="O163" s="5"/>
      </tp>
      <tp t="s">
        <v>PERP/CALL</v>
        <stp/>
        <stp>##V3_BDPV12</stp>
        <stp>XS1974894138 Corp</stp>
        <stp>mty_typ</stp>
        <stp>[curves by issuer 01.xlsx]tkrBbg!R168C11</stp>
        <tr r="K168" s="5"/>
      </tp>
      <tp t="s">
        <v>BHP 6 3/4 10/19/75</v>
        <stp/>
        <stp>##V3_BDPV12</stp>
        <stp>QJ201812 Corp</stp>
        <stp>security_name</stp>
        <stp>[curves by issuer 01.xlsx]all names!R18C7</stp>
        <tr r="G18" s="16"/>
      </tp>
      <tp t="s">
        <v>Utilities</v>
        <stp/>
        <stp>##V3_BDPV12</stp>
        <stp>XS1205618470 Corp</stp>
        <stp>industry_sector</stp>
        <stp>[curves by issuer 01.xlsx]tkrBbg!R106C15</stp>
        <tr r="O106" s="5"/>
      </tp>
      <tp t="s">
        <v>CALLABLE</v>
        <stp/>
        <stp>##V3_BDPV12</stp>
        <stp>XS1720192696 Corp</stp>
        <stp>mty_typ</stp>
        <stp>[curves by issuer 01.xlsx]tkrBbg!R132C11</stp>
        <tr r="K132" s="5"/>
      </tp>
      <tp t="s">
        <v>AKFAST 2.249 05/17/81</v>
        <stp/>
        <stp>##V3_BDPV12</stp>
        <stp>ZP989429 Corp</stp>
        <stp>security_name</stp>
        <stp>[curves by issuer 01.xlsx]all names!R10C7</stp>
        <tr r="G10" s="16"/>
      </tp>
      <tp t="s">
        <v>Utilities</v>
        <stp/>
        <stp>##V3_BDPV12</stp>
        <stp>XS2000719992 Corp</stp>
        <stp>industry_sector</stp>
        <stp>[curves by issuer 01.xlsx]tkrBbg!R111C15</stp>
        <tr r="O111" s="5"/>
      </tp>
      <tp t="s">
        <v>COFP 3.992 PERP</v>
        <stp/>
        <stp>##V3_BDPV12</stp>
        <stp>EJ891119 Corp</stp>
        <stp>security_name</stp>
        <stp>[curves by issuer 01.xlsx]all names!R22C7</stp>
        <tr r="G22" s="16"/>
      </tp>
      <tp t="s">
        <v>COFP 3.992 PERP</v>
        <stp/>
        <stp>##V3_BDPV12</stp>
        <stp>EJ891119 Corp</stp>
        <stp>security_name</stp>
        <stp>[curves by issuer 01.xlsx]all names!R22C6</stp>
        <tr r="F22" s="16"/>
      </tp>
      <tp t="s">
        <v>Industrial</v>
        <stp/>
        <stp>##V3_BDPV12</stp>
        <stp>XS1716927766 Corp</stp>
        <stp>industry_sector</stp>
        <stp>[curves by issuer 01.xlsx]tkrBbg!R156C15</stp>
        <tr r="O156" s="5"/>
      </tp>
      <tp t="s">
        <v>Utilities</v>
        <stp/>
        <stp>##V3_BDPV12</stp>
        <stp>XS2010044977 Corp</stp>
        <stp>industry_sector</stp>
        <stp>[curves by issuer 01.xlsx]tkrBbg!R123C15</stp>
        <tr r="O123" s="5"/>
      </tp>
      <tp t="s">
        <v>PERP/CALL</v>
        <stp/>
        <stp>##V3_BDPV12</stp>
        <stp>XS1196713298 Corp</stp>
        <stp>mty_typ</stp>
        <stp>[curves by issuer 01.xlsx]tkrBbg!R126C11</stp>
        <tr r="K126" s="5"/>
      </tp>
      <tp t="s">
        <v>NTGYSM 4 1/8 PERP</v>
        <stp/>
        <stp>##V3_BDPV12</stp>
        <stp>EK588292 Corp</stp>
        <stp>security_name</stp>
        <stp>[curves by issuer 01.xlsx]all names!R47C6</stp>
        <tr r="F47" s="16"/>
      </tp>
      <tp t="s">
        <v>Consumer, Cyclical</v>
        <stp/>
        <stp>##V3_BDPV12</stp>
        <stp>XS1799939027 Corp</stp>
        <stp>industry_sector</stp>
        <stp>[curves by issuer 01.xlsx]tkrBbg!R147C15</stp>
        <tr r="O147" s="5"/>
      </tp>
      <tp t="s">
        <v>Utilities</v>
        <stp/>
        <stp>##V3_BDPV12</stp>
        <stp>XS1322373017 Corp</stp>
        <stp>industry_sector</stp>
        <stp>[curves by issuer 01.xlsx]tkrBbg!R107C15</stp>
        <tr r="O107" s="5"/>
      </tp>
    </main>
    <main first="bofaddin.rtdserver">
      <tp t="e">
        <v>#N/A</v>
        <stp/>
        <stp>BDH|16451963234513609916</stp>
        <tr r="T4" s="24"/>
      </tp>
      <tp t="s">
        <v>#N/A N/A</v>
        <stp/>
        <stp>BDH|14351065000652366075</stp>
        <tr r="S24" s="26"/>
        <tr r="T23" s="26"/>
      </tp>
      <tp t="s">
        <v>#N/A N/A</v>
        <stp/>
        <stp>BDH|15358536152516041561</stp>
        <tr r="Y24" s="24"/>
      </tp>
      <tp t="e">
        <v>#N/A</v>
        <stp/>
        <stp>BDH|12265341538215874104</stp>
        <tr r="U16" s="24"/>
      </tp>
    </main>
    <main first="bloomberg.rtd">
      <tp t="s">
        <v>#N/A Invalid Security</v>
        <stp/>
        <stp>##V3_BDPV12</stp>
        <stp/>
        <stp>security name</stp>
        <stp>[curves by issuer 01.xlsx]tkrBbg!R191C7</stp>
        <tr r="G191" s="5"/>
      </tp>
    </main>
    <main first="bofaddin.rtdserver">
      <tp t="e">
        <v>#N/A</v>
        <stp/>
        <stp>BDH|14007754460353930057</stp>
        <tr r="AE47" s="20"/>
      </tp>
      <tp t="s">
        <v>#N/A N/A</v>
        <stp/>
        <stp>BDH|10535322938626417023</stp>
        <tr r="X22" s="21"/>
        <tr r="Y26" s="20"/>
      </tp>
      <tp t="s">
        <v>#N/A N/A</v>
        <stp/>
        <stp>BDH|11646283856466768673</stp>
        <tr r="Z30" s="20"/>
        <tr r="Y25" s="21"/>
      </tp>
      <tp t="e">
        <v>#N/A</v>
        <stp/>
        <stp>BDH|11793892881263588411</stp>
        <tr r="AD41" s="20"/>
      </tp>
      <tp t="s">
        <v>#N/A N/A</v>
        <stp/>
        <stp>BDH|16492492933180572746</stp>
        <tr r="Y47" s="20"/>
      </tp>
      <tp t="s">
        <v>#N/A N/A</v>
        <stp/>
        <stp>BDH|12833972622828701757</stp>
        <tr r="Y29" s="20"/>
      </tp>
      <tp t="s">
        <v>#N/A N/A</v>
        <stp/>
        <stp>BDH|17531405466152461183</stp>
        <tr r="X40" s="21"/>
        <tr r="Y46" s="20"/>
      </tp>
    </main>
    <main first="bloomberg.rtd">
      <tp>
        <v>303.25454711914063</v>
        <stp/>
        <stp>##V3_BDPV12</stp>
        <stp>ZR441424 Corp</stp>
        <stp>blp_i_sprd_mid</stp>
        <stp>[curves by issuer 01.xlsx]curves eur!R35C13</stp>
        <tr r="M35" s="21"/>
      </tp>
      <tp>
        <v>1.75</v>
        <stp/>
        <stp>##V3_BDPV12</stp>
        <stp>AP691131 Corp</stp>
        <stp>coupon</stp>
        <stp>[curves by issuer 01.xlsx]tkrBbg!R10C9</stp>
        <tr r="I10" s="5"/>
      </tp>
      <tp>
        <v>2.875</v>
        <stp/>
        <stp>##V3_BDPV12</stp>
        <stp>AR776117 Corp</stp>
        <stp>coupon</stp>
        <stp>[curves by issuer 01.xlsx]tkrBbg!R27C9</stp>
        <tr r="I27" s="5"/>
      </tp>
      <tp>
        <v>3.875</v>
        <stp/>
        <stp>##V3_BDPV12</stp>
        <stp>LW068019 Corp</stp>
        <stp>coupon</stp>
        <stp>[curves by issuer 01.xlsx]tkrBbg!R34C9</stp>
        <tr r="I34" s="5"/>
      </tp>
      <tp>
        <v>271.53109741210938</v>
        <stp/>
        <stp>##V3_BDPV12</stp>
        <stp>ZP870673 Corp</stp>
        <stp>blp_i_sprd_mid</stp>
        <stp>[curves by issuer 01.xlsx]curves eur!R39C13</stp>
        <tr r="M39" s="21"/>
      </tp>
      <tp>
        <v>4</v>
        <stp/>
        <stp>##V3_BDPV12</stp>
        <stp>AU669900 Corp</stp>
        <stp>coupon</stp>
        <stp>[curves by issuer 01.xlsx]tkrBbg!R88C9</stp>
        <tr r="I88" s="5"/>
      </tp>
      <tp>
        <v>2.75</v>
        <stp/>
        <stp>##V3_BDPV12</stp>
        <stp>AZ018655 Corp</stp>
        <stp>coupon</stp>
        <stp>[curves by issuer 01.xlsx]tkrBbg!R19C9</stp>
        <tr r="I19" s="5"/>
      </tp>
      <tp>
        <v>3.25</v>
        <stp/>
        <stp>##V3_BDPV12</stp>
        <stp>AW770805 Corp</stp>
        <stp>coupon</stp>
        <stp>[curves by issuer 01.xlsx]tkrBbg!R81C9</stp>
        <tr r="I81" s="5"/>
      </tp>
      <tp>
        <v>2.5</v>
        <stp/>
        <stp>##V3_BDPV12</stp>
        <stp>EK821917 Corp</stp>
        <stp>coupon</stp>
        <stp>[curves by issuer 01.xlsx]tkrBbg!R84C9</stp>
        <tr r="I84" s="5"/>
      </tp>
      <tp t="s">
        <v>BBB</v>
        <stp/>
        <stp>##V3_BDPV12</stp>
        <stp>EK605885 Corp</stp>
        <stp>rtg_sp</stp>
        <stp>[curves by issuer 01.xlsx]curves eur!R37C17</stp>
        <tr r="Q37" s="21"/>
        <tr r="Q37" s="21"/>
      </tp>
      <tp t="s">
        <v>Consumer, Cyclical</v>
        <stp/>
        <stp>##V3_BDPV12</stp>
        <stp>FR0013457157 Corp</stp>
        <stp>industry_sector</stp>
        <stp>[curves by issuer 01.xlsx]tkrBbg!R152C15</stp>
        <tr r="O152" s="5"/>
      </tp>
      <tp t="s">
        <v>EUR</v>
        <stp/>
        <stp>##V3_BDPV12</stp>
        <stp>ZP989429 Corp</stp>
        <stp>crncy</stp>
        <stp>[curves by issuer 01.xlsx]curves eur!R9C20</stp>
        <tr r="T9" s="21"/>
      </tp>
      <tp t="s">
        <v>PERP/CALL</v>
        <stp/>
        <stp>##V3_BDPV12</stp>
        <stp>FR0011606169 Corp</stp>
        <stp>mty_typ</stp>
        <stp>[curves by issuer 01.xlsx]tkrBbg!R182C11</stp>
        <tr r="K182" s="5"/>
      </tp>
      <tp t="s">
        <v>PERP/CALL</v>
        <stp/>
        <stp>##V3_BDPV12</stp>
        <stp>XS1819537132 Corp</stp>
        <stp>mty_typ</stp>
        <stp>[curves by issuer 01.xlsx]tkrBbg!R178C11</stp>
        <tr r="K178" s="5"/>
      </tp>
      <tp t="s">
        <v>PERP/CALL</v>
        <stp/>
        <stp>##V3_BDPV12</stp>
        <stp>XS1508392625 Corp</stp>
        <stp>mty_typ</stp>
        <stp>[curves by issuer 01.xlsx]tkrBbg!R170C11</stp>
        <tr r="K170" s="5"/>
      </tp>
      <tp t="s">
        <v>CNALN 3 04/10/76</v>
        <stp/>
        <stp>##V3_BDPV12</stp>
        <stp>EK825033 Corp</stp>
        <stp>security_name</stp>
        <stp>[curves by issuer 01.xlsx]all names!R21C6</stp>
        <tr r="F21" s="16"/>
      </tp>
      <tp t="s">
        <v>ULFP 2 1/8 PERP</v>
        <stp/>
        <stp>##V3_BDPV12</stp>
        <stp>AS146424 Corp</stp>
        <stp>security_name</stp>
        <stp>[curves by issuer 01.xlsx]all names!R69C6</stp>
        <tr r="F69" s="16"/>
      </tp>
      <tp t="s">
        <v>TRAFIG 6 7/8 PERP</v>
        <stp/>
        <stp>##V3_BDPV12</stp>
        <stp>AM679347 Corp</stp>
        <stp>security_name</stp>
        <stp>[curves by issuer 01.xlsx]all names!R68C6</stp>
        <tr r="F68" s="16"/>
      </tp>
      <tp t="s">
        <v>ORAFP 1 3/4 PERP</v>
        <stp/>
        <stp>##V3_BDPV12</stp>
        <stp>ZR570567 Corp</stp>
        <stp>security_name</stp>
        <stp>[curves by issuer 01.xlsx]all names!R49C7</stp>
        <tr r="G49" s="16"/>
      </tp>
      <tp t="s">
        <v>Utilities</v>
        <stp/>
        <stp>##V3_BDPV12</stp>
        <stp>XS1721244371 Corp</stp>
        <stp>industry_sector</stp>
        <stp>[curves by issuer 01.xlsx]tkrBbg!R116C15</stp>
        <tr r="O116" s="5"/>
      </tp>
      <tp t="s">
        <v>Consumer, Non-cyclical</v>
        <stp/>
        <stp>##V3_BDPV12</stp>
        <stp>XS0222524372 Corp</stp>
        <stp>industry_sector</stp>
        <stp>[curves by issuer 01.xlsx]tkrBbg!R181C15</stp>
        <tr r="O181" s="5"/>
      </tp>
      <tp t="s">
        <v>Financial</v>
        <stp/>
        <stp>##V3_BDPV12</stp>
        <stp>XS1677911825 Corp</stp>
        <stp>industry_sector</stp>
        <stp>[curves by issuer 01.xlsx]tkrBbg!R165C15</stp>
        <tr r="O165" s="5"/>
      </tp>
      <tp t="s">
        <v>PERP/CALL</v>
        <stp/>
        <stp>##V3_BDPV12</stp>
        <stp>XS1890845875 Corp</stp>
        <stp>mty_typ</stp>
        <stp>[curves by issuer 01.xlsx]tkrBbg!R118C11</stp>
        <tr r="K118" s="5"/>
      </tp>
      <tp t="s">
        <v>EDPPL 1.7 07/20/80</v>
        <stp/>
        <stp>##V3_BDPV12</stp>
        <stp>ZP454068 Corp</stp>
        <stp>security_name</stp>
        <stp>[curves by issuer 01.xlsx]all names!R28C7</stp>
        <tr r="G28" s="16"/>
      </tp>
      <tp t="s">
        <v>PERP/CALL</v>
        <stp/>
        <stp>##V3_BDPV12</stp>
        <stp>XS1196714429 Corp</stp>
        <stp>mty_typ</stp>
        <stp>[curves by issuer 01.xlsx]tkrBbg!R127C11</stp>
        <tr r="K127" s="5"/>
      </tp>
      <tp t="s">
        <v>EUR</v>
        <stp/>
        <stp>##V3_BDPV12</stp>
        <stp>AR936992 Corp</stp>
        <stp>crncy</stp>
        <stp>[curves by issuer 01.xlsx]curves eur!R9C19</stp>
        <tr r="S9" s="21"/>
      </tp>
      <tp t="s">
        <v>CALLABLE</v>
        <stp/>
        <stp>##V3_BDPV12</stp>
        <stp>XS1219499032 Corp</stp>
        <stp>mty_typ</stp>
        <stp>[curves by issuer 01.xlsx]tkrBbg!R103C11</stp>
        <tr r="K103" s="5"/>
      </tp>
    </main>
    <main first="bofaddin.rtdserver">
      <tp t="s">
        <v>#N/A N/A</v>
        <stp/>
        <stp>BDH|10787134282337607913</stp>
        <tr r="O22" s="26"/>
        <tr r="N23" s="26"/>
      </tp>
      <tp t="e">
        <v>#N/A</v>
        <stp/>
        <stp>BDH|12940997235159658606</stp>
        <tr r="T29" s="24"/>
      </tp>
      <tp t="e">
        <v>#N/A</v>
        <stp/>
        <stp>BDH|17555506127117694020</stp>
        <tr r="AE34" s="20"/>
        <tr r="AD29" s="21"/>
      </tp>
      <tp t="s">
        <v>#N/A N/A</v>
        <stp/>
        <stp>BDH|14414262215382320226</stp>
        <tr r="X27" s="21"/>
        <tr r="Y32" s="20"/>
      </tp>
    </main>
    <main first="bloomberg.rtd">
      <tp t="s">
        <v>#N/A Invalid Security</v>
        <stp/>
        <stp>##V3_BDPV12</stp>
        <stp/>
        <stp>security name</stp>
        <stp>[curves by issuer 01.xlsx]tkrBbg!R190C7</stp>
        <tr r="G190" s="5"/>
      </tp>
    </main>
    <main first="bofaddin.rtdserver">
      <tp t="e">
        <v>#N/A</v>
        <stp/>
        <stp>BDH|17848696078090989191</stp>
        <tr r="AC29" s="21"/>
        <tr r="AD34" s="20"/>
      </tp>
      <tp t="s">
        <v>#N/A N/A</v>
        <stp/>
        <stp>BDH|17401499057983047273</stp>
        <tr r="S65" s="26"/>
        <tr r="S76" s="26"/>
        <tr r="T64" s="26"/>
      </tp>
      <tp t="e">
        <v>#N/A</v>
        <stp/>
        <stp>BDH|10095534136448160981</stp>
        <tr r="AE15" s="20"/>
        <tr r="AD12" s="21"/>
      </tp>
      <tp t="s">
        <v>#N/A N/A</v>
        <stp/>
        <stp>BDH|12536399943162774049</stp>
        <tr r="X14" s="21"/>
        <tr r="Y18" s="20"/>
      </tp>
      <tp t="e">
        <v>#N/A</v>
        <stp/>
        <stp>BDH|12044239648805756632</stp>
        <tr r="AD47" s="20"/>
      </tp>
      <tp t="e">
        <v>#N/A</v>
        <stp/>
        <stp>BDH|10944499613226506481</stp>
        <tr r="AE8" s="20"/>
        <tr r="AD8" s="21"/>
      </tp>
    </main>
    <main first="bloomberg.rtd">
      <tp>
        <v>4.2</v>
        <stp/>
        <stp>##V3_BDPV12</stp>
        <stp>AU692498 Corp</stp>
        <stp>coupon</stp>
        <stp>[curves by issuer 01.xlsx]tkrBbg!R70C9</stp>
        <tr r="I70" s="5"/>
      </tp>
      <tp>
        <v>473.85317993164063</v>
        <stp/>
        <stp>##V3_BDPV12</stp>
        <stp>ZP659512 Corp</stp>
        <stp>blp_i_sprd_mid</stp>
        <stp>[curves by issuer 01.xlsx]curves eur!R33C13</stp>
        <tr r="M33" s="21"/>
      </tp>
      <tp>
        <v>548.37567138671875</v>
        <stp/>
        <stp>##V3_BDPV12</stp>
        <stp>ZS108668 Corp</stp>
        <stp>blp_i_sprd_mid</stp>
        <stp>[curves by issuer 01.xlsx]curves eur!R13C13</stp>
        <tr r="M13" s="21"/>
      </tp>
      <tp t="s">
        <v>EUR</v>
        <stp/>
        <stp>##V3_BDPV12</stp>
        <stp>UV853118 Corp</stp>
        <stp>crncy</stp>
        <stp>[curves by issuer 01.xlsx]curves!R33C20</stp>
        <tr r="T33" s="20"/>
      </tp>
      <tp t="s">
        <v>USD</v>
        <stp/>
        <stp>##V3_BDPV12</stp>
        <stp>UV323151 Corp</stp>
        <stp>crncy</stp>
        <stp>[curves by issuer 01.xlsx]curves!R37C21</stp>
        <tr r="U37" s="20"/>
      </tp>
      <tp>
        <v>411.68072509765625</v>
        <stp/>
        <stp>##V3_BDPV12</stp>
        <stp>AR738776 Corp</stp>
        <stp>blp_i_sprd_mid</stp>
        <stp>[curves by issuer 01.xlsx]curves eur!R38C12</stp>
        <tr r="L38" s="21"/>
      </tp>
      <tp>
        <v>217.87710571289063</v>
        <stp/>
        <stp>##V3_BDPV12</stp>
        <stp>ZQ804479 Corp</stp>
        <stp>blp_i_sprd_mid</stp>
        <stp>[curves by issuer 01.xlsx]curves eur!R30C13</stp>
        <tr r="M30" s="21"/>
      </tp>
      <tp t="s">
        <v>ACFP 2 5/8 PERP</v>
        <stp/>
        <stp>##V3_BDPV12</stp>
        <stp>ZQ258633 Corp</stp>
        <stp>security_name</stp>
        <stp>[curves by issuer 01.xlsx]curves eur!R7C7</stp>
        <tr r="G7" s="21"/>
      </tp>
      <tp>
        <v>3</v>
        <stp/>
        <stp>##V3_BDPV12</stp>
        <stp>AX960245 Corp</stp>
        <stp>coupon</stp>
        <stp>[curves by issuer 01.xlsx]tkrBbg!R22C9</stp>
        <tr r="I22" s="5"/>
      </tp>
      <tp>
        <v>351.035400390625</v>
        <stp/>
        <stp>##V3_BDPV12</stp>
        <stp>AV915324 Corp</stp>
        <stp>blp_i_sprd_mid</stp>
        <stp>[curves by issuer 01.xlsx]curves eur!R36C13</stp>
        <tr r="M36" s="21"/>
      </tp>
      <tp>
        <v>5.625</v>
        <stp/>
        <stp>##V3_BDPV12</stp>
        <stp>AL211915 Corp</stp>
        <stp>coupon</stp>
        <stp>[curves by issuer 01.xlsx]tkrBbg!R53C9</stp>
        <tr r="I53" s="5"/>
      </tp>
      <tp t="s">
        <v>EUR</v>
        <stp/>
        <stp>##V3_BDPV12</stp>
        <stp>QJ937853 Corp</stp>
        <stp>crncy</stp>
        <stp>[curves by issuer 01.xlsx]curves!R42C20</stp>
        <tr r="T42" s="20"/>
      </tp>
      <tp t="s">
        <v>USD</v>
        <stp/>
        <stp>##V3_BDPV12</stp>
        <stp>QJ787834 Corp</stp>
        <stp>crncy</stp>
        <stp>[curves by issuer 01.xlsx]curves!R49C20</stp>
        <tr r="T49" s="20"/>
      </tp>
      <tp t="s">
        <v>KPN</v>
        <stp/>
        <stp>##V3_BDPV12</stp>
        <stp>ZQ376350 Corp</stp>
        <stp>ticker</stp>
        <stp>[curves by issuer 01.xlsx]tkrBbg!R49C8</stp>
        <tr r="H49" s="5"/>
      </tp>
      <tp>
        <v>4.5</v>
        <stp/>
        <stp>##V3_BDPV12</stp>
        <stp>AL243419 Corp</stp>
        <stp>coupon</stp>
        <stp>[curves by issuer 01.xlsx]tkrBbg!R21C9</stp>
        <tr r="I21" s="5"/>
      </tp>
      <tp>
        <v>2.25</v>
        <stp/>
        <stp>##V3_BDPV12</stp>
        <stp>EK755354 Corp</stp>
        <stp>coupon</stp>
        <stp>[curves by issuer 01.xlsx]tkrBbg!R33C9</stp>
        <tr r="I33" s="5"/>
      </tp>
      <tp t="s">
        <v>EUR</v>
        <stp/>
        <stp>##V3_BDPV12</stp>
        <stp>UV853118 Corp</stp>
        <stp>crncy</stp>
        <stp>[curves by issuer 01.xlsx]tkrBbg!R26C12</stp>
        <tr r="L26" s="5"/>
      </tp>
      <tp t="s">
        <v>Consumer, Non-cyclical</v>
        <stp/>
        <stp>##V3_BDPV12</stp>
        <stp>FR0013292828 Corp</stp>
        <stp>industry_sector</stp>
        <stp>[curves by issuer 01.xlsx]tkrBbg!R157C15</stp>
        <tr r="O157" s="5"/>
      </tp>
      <tp t="s">
        <v>PERP/CALL</v>
        <stp/>
        <stp>##V3_BDPV12</stp>
        <stp>FR0013330529 Corp</stp>
        <stp>mty_typ</stp>
        <stp>[curves by issuer 01.xlsx]tkrBbg!R161C11</stp>
        <tr r="K161" s="5"/>
      </tp>
      <tp t="s">
        <v>DBOERS 1 1/4 06/16/47</v>
        <stp/>
        <stp>##V3_BDPV12</stp>
        <stp>BJ924355 Corp</stp>
        <stp>security_name</stp>
        <stp>[curves by issuer 01.xlsx]all names!R25C7</stp>
        <tr r="G25" s="16"/>
      </tp>
      <tp t="s">
        <v>Financial</v>
        <stp/>
        <stp>##V3_BDPV12</stp>
        <stp>XS1491364953 Corp</stp>
        <stp>industry_sector</stp>
        <stp>[curves by issuer 01.xlsx]tkrBbg!R176C15</stp>
        <tr r="O176" s="5"/>
      </tp>
      <tp t="s">
        <v>PERP/CALL</v>
        <stp/>
        <stp>##V3_BDPV12</stp>
        <stp>XS0968913342 Corp</stp>
        <stp>mty_typ</stp>
        <stp>[curves by issuer 01.xlsx]tkrBbg!R143C11</stp>
        <tr r="K143" s="5"/>
      </tp>
      <tp t="s">
        <v>ENGIFP 1 5/8 PERP</v>
        <stp/>
        <stp>##V3_BDPV12</stp>
        <stp>AZ371883 Corp</stp>
        <stp>security_name</stp>
        <stp>[curves by issuer 01.xlsx]all names!R32C7</stp>
        <tr r="G32" s="16"/>
      </tp>
      <tp t="s">
        <v>PERP/CALL</v>
        <stp/>
        <stp>##V3_BDPV12</stp>
        <stp>XS1224710399 Corp</stp>
        <stp>mty_typ</stp>
        <stp>[curves by issuer 01.xlsx]tkrBbg!R120C11</stp>
        <tr r="K120" s="5"/>
      </tp>
      <tp t="s">
        <v>CALLABLE</v>
        <stp/>
        <stp>##V3_BDPV12</stp>
        <stp>XS0903532090 Corp</stp>
        <stp>mty_typ</stp>
        <stp>[curves by issuer 01.xlsx]tkrBbg!R125C11</stp>
        <tr r="K125" s="5"/>
      </tp>
      <tp t="s">
        <v>NTGYSM 3 3/8 PERP</v>
        <stp/>
        <stp>##V3_BDPV12</stp>
        <stp>EK872764 Corp</stp>
        <stp>security_name</stp>
        <stp>[curves by issuer 01.xlsx]all names!R47C7</stp>
        <tr r="G47" s="16"/>
      </tp>
      <tp t="s">
        <v>Utilities</v>
        <stp/>
        <stp>##V3_BDPV12</stp>
        <stp>XS1498442521 Corp</stp>
        <stp>industry_sector</stp>
        <stp>[curves by issuer 01.xlsx]tkrBbg!R101C15</stp>
        <tr r="O101" s="5"/>
      </tp>
      <tp t="s">
        <v>CALLABLE</v>
        <stp/>
        <stp>##V3_BDPV12</stp>
        <stp>XS1150695192 Corp</stp>
        <stp>mty_typ</stp>
        <stp>[curves by issuer 01.xlsx]tkrBbg!R139C11</stp>
        <tr r="K139" s="5"/>
      </tp>
      <tp t="s">
        <v>Consumer, Cyclical</v>
        <stp/>
        <stp>##V3_BDPV12</stp>
        <stp>XS1629774230 Corp</stp>
        <stp>industry_sector</stp>
        <stp>[curves by issuer 01.xlsx]tkrBbg!R146C15</stp>
        <tr r="O146" s="5"/>
      </tp>
      <tp t="s">
        <v>Utilities</v>
        <stp/>
        <stp>##V3_BDPV12</stp>
        <stp>XS1141810991 Corp</stp>
        <stp>industry_sector</stp>
        <stp>[curves by issuer 01.xlsx]tkrBbg!R134C15</stp>
        <tr r="O134" s="5"/>
      </tp>
      <tp t="s">
        <v>EUR</v>
        <stp/>
        <stp>##V3_BDPV12</stp>
        <stp>EK545606 Corp</stp>
        <stp>crncy</stp>
        <stp>[curves by issuer 01.xlsx]curves eur!R8C19</stp>
        <tr r="S8" s="21"/>
      </tp>
      <tp t="s">
        <v>VW 2.7 PERP</v>
        <stp/>
        <stp>##V3_BDPV12</stp>
        <stp>AN880322 Corp</stp>
        <stp>security_name</stp>
        <stp>[curves by issuer 01.xlsx]all names!R73C6</stp>
        <tr r="F73" s="16"/>
      </tp>
      <tp t="s">
        <v>Consumer, Cyclical</v>
        <stp/>
        <stp>##V3_BDPV12</stp>
        <stp>XS1271836600 Corp</stp>
        <stp>industry_sector</stp>
        <stp>[curves by issuer 01.xlsx]tkrBbg!R154C15</stp>
        <tr r="O154" s="5"/>
      </tp>
      <tp t="s">
        <v>Utilities</v>
        <stp/>
        <stp>##V3_BDPV12</stp>
        <stp>XS1216020161 Corp</stp>
        <stp>industry_sector</stp>
        <stp>[curves by issuer 01.xlsx]tkrBbg!R121C15</stp>
        <tr r="O121" s="5"/>
      </tp>
      <tp t="s">
        <v>Consumer, Cyclical</v>
        <stp/>
        <stp>##V3_BDPV12</stp>
        <stp>XS1799938995 Corp</stp>
        <stp>industry_sector</stp>
        <stp>[curves by issuer 01.xlsx]tkrBbg!R144C15</stp>
        <tr r="O144" s="5"/>
      </tp>
      <tp t="s">
        <v>CALLABLE</v>
        <stp/>
        <stp>##V3_BDPV12</stp>
        <stp>XS1219498141 Corp</stp>
        <stp>mty_typ</stp>
        <stp>[curves by issuer 01.xlsx]tkrBbg!R102C11</stp>
        <tr r="K102" s="5"/>
      </tp>
      <tp t="s">
        <v>PERP/CALL</v>
        <stp/>
        <stp>##V3_BDPV12</stp>
        <stp>XS2017788592 Corp</stp>
        <stp>mty_typ</stp>
        <stp>[curves by issuer 01.xlsx]tkrBbg!R174C11</stp>
        <tr r="K174" s="5"/>
      </tp>
    </main>
    <main first="bofaddin.rtdserver">
      <tp t="e">
        <v>#N/A</v>
        <stp/>
        <stp>BDH|14633745521665281002</stp>
        <tr r="U9" s="24"/>
      </tp>
      <tp t="e">
        <v>#N/A</v>
        <stp/>
        <stp>BDH|15145013111710948091</stp>
        <tr r="AC39" s="21"/>
        <tr r="AD45" s="20"/>
      </tp>
      <tp t="s">
        <v>#N/A N/A</v>
        <stp/>
        <stp>BDH|16993810929220485854</stp>
        <tr r="Z36" s="24"/>
      </tp>
      <tp t="s">
        <v>#N/A N/A</v>
        <stp/>
        <stp>BDH|14630658994967098832</stp>
        <tr r="Z9" s="20"/>
        <tr r="Y9" s="21"/>
      </tp>
      <tp t="e">
        <v>#N/A</v>
        <stp/>
        <stp>BDH|12244196339122270668</stp>
        <tr r="AE32" s="20"/>
        <tr r="AD27" s="21"/>
      </tp>
      <tp t="s">
        <v>#N/A N/A</v>
        <stp/>
        <stp>BDH|14605665371361083072</stp>
        <tr r="X34" s="21"/>
        <tr r="Y39" s="20"/>
      </tp>
      <tp t="s">
        <v>#N/A N/A</v>
        <stp/>
        <stp>BDH|14391933005801563866</stp>
        <tr r="Z47" s="20"/>
      </tp>
      <tp t="s">
        <v>#N/A N/A</v>
        <stp/>
        <stp>BDH|14519333436588530833</stp>
        <tr r="X13" s="21"/>
        <tr r="Y17" s="20"/>
      </tp>
    </main>
    <main first="bloomberg.rtd">
      <tp t="s">
        <v>#N/A Invalid Security</v>
        <stp/>
        <stp>##V3_BDPV12</stp>
        <stp/>
        <stp>security name</stp>
        <stp>[curves by issuer 01.xlsx]tkrBbg!R193C7</stp>
        <tr r="G193" s="5"/>
      </tp>
    </main>
    <main first="bofaddin.rtdserver">
      <tp t="e">
        <v>#N/A</v>
        <stp/>
        <stp>BDH|11691108954093238295</stp>
        <tr r="F25" s="15"/>
      </tp>
      <tp t="e">
        <v>#N/A</v>
        <stp/>
        <stp>BDH|11070644581153859853</stp>
        <tr r="AE51" s="20"/>
        <tr r="AD43" s="21"/>
      </tp>
      <tp t="e">
        <v>#N/A</v>
        <stp/>
        <stp>BDH|11931677442082202559</stp>
        <tr r="AE20" s="20"/>
        <tr r="AD16" s="21"/>
      </tp>
      <tp t="s">
        <v>#N/A N/A</v>
        <stp/>
        <stp>BDH|14351283316900332336</stp>
        <tr r="T27" s="26"/>
        <tr r="T38" s="26"/>
        <tr r="S28" s="26"/>
      </tp>
      <tp t="s">
        <v>#N/A N/A</v>
        <stp/>
        <stp>BDH|18085409838358071350</stp>
        <tr r="Y31" s="24"/>
      </tp>
      <tp t="e">
        <v>#N/A</v>
        <stp/>
        <stp>BDH|10063591171582683412</stp>
        <tr r="AC27" s="21"/>
        <tr r="AD32" s="20"/>
      </tp>
    </main>
    <main first="bloomberg.rtd">
      <tp>
        <v>214.82508850097656</v>
        <stp/>
        <stp>##V3_BDPV12</stp>
        <stp>AQ026565 Corp</stp>
        <stp>blp_i_sprd_mid</stp>
        <stp>[curves by issuer 01.xlsx]curves eur!R23C12</stp>
        <tr r="L23" s="21"/>
      </tp>
      <tp>
        <v>1.625</v>
        <stp/>
        <stp>##V3_BDPV12</stp>
        <stp>AZ371883 Corp</stp>
        <stp>coupon</stp>
        <stp>[curves by issuer 01.xlsx]tkrBbg!R82C9</stp>
        <tr r="I82" s="5"/>
      </tp>
      <tp>
        <v>386.03927612304688</v>
        <stp/>
        <stp>##V3_BDPV12</stp>
        <stp>ZR655675 Corp</stp>
        <stp>blp_i_sprd_mid</stp>
        <stp>[curves by issuer 01.xlsx]curves eur!R38C13</stp>
        <tr r="M38" s="21"/>
      </tp>
      <tp>
        <v>382.66546630859375</v>
        <stp/>
        <stp>##V3_BDPV12</stp>
        <stp>ZR796682 Corp</stp>
        <stp>blp_i_sprd_mid</stp>
        <stp>[curves by issuer 01.xlsx]curves eur!R24C12</stp>
        <tr r="L24" s="21"/>
      </tp>
      <tp t="s">
        <v>EUR</v>
        <stp/>
        <stp>##V3_BDPV12</stp>
        <stp>QZ716550 Corp</stp>
        <stp>crncy</stp>
        <stp>[curves by issuer 01.xlsx]curves!R22C20</stp>
        <tr r="T22" s="20"/>
      </tp>
      <tp>
        <v>1.75</v>
        <stp/>
        <stp>##V3_BDPV12</stp>
        <stp>AX895488 Corp</stp>
        <stp>coupon</stp>
        <stp>[curves by issuer 01.xlsx]tkrBbg!R36C9</stp>
        <tr r="I36" s="5"/>
      </tp>
      <tp t="s">
        <v>TOTAL</v>
        <stp/>
        <stp>##V3_BDPV12</stp>
        <stp>QZ730280 Corp</stp>
        <stp>ticker</stp>
        <stp>[curves by issuer 01.xlsx]tkrBbg!R35C8</stp>
        <tr r="H35" s="5"/>
      </tp>
      <tp>
        <v>2.875</v>
        <stp/>
        <stp>##V3_BDPV12</stp>
        <stp>AN206662 Corp</stp>
        <stp>coupon</stp>
        <stp>[curves by issuer 01.xlsx]tkrBbg!R85C9</stp>
        <tr r="I85" s="5"/>
      </tp>
      <tp>
        <v>5.875</v>
        <stp/>
        <stp>##V3_BDPV12</stp>
        <stp>EK024610 Corp</stp>
        <stp>coupon</stp>
        <stp>[curves by issuer 01.xlsx]tkrBbg!R93C9</stp>
        <tr r="I93" s="5"/>
      </tp>
      <tp>
        <v>5.875</v>
        <stp/>
        <stp>##V3_BDPV12</stp>
        <stp>EK143492 Corp</stp>
        <stp>coupon</stp>
        <stp>[curves by issuer 01.xlsx]tkrBbg!R64C9</stp>
        <tr r="I64" s="5"/>
      </tp>
      <tp>
        <v>1300000000</v>
        <stp/>
        <stp>##V3_BDPV12</stp>
        <stp>DE000A14J611 Corp</stp>
        <stp>amt_outstanding</stp>
        <stp>[curves by issuer 01.xlsx]tkrBbg!R6C13</stp>
        <tr r="M6" s="5"/>
      </tp>
      <tp t="s">
        <v>EUR</v>
        <stp/>
        <stp>##V3_BDPV12</stp>
        <stp>QZ716550 Corp</stp>
        <stp>crncy</stp>
        <stp>[curves by issuer 01.xlsx]tkrBbg!R98C12</stp>
        <tr r="L98" s="5"/>
      </tp>
      <tp t="s">
        <v>Baa2</v>
        <stp/>
        <stp>##V3_BDPV12</stp>
        <stp>QZ716550 Corp</stp>
        <stp>rtg_moody</stp>
        <stp>[curves by issuer 01.xlsx]sectors (table)!R17C15</stp>
        <tr r="O17" s="24"/>
      </tp>
      <tp t="s">
        <v>TRAFIG 7 1/2 PERP</v>
        <stp/>
        <stp>##V3_BDPV12</stp>
        <stp>AZ920495 Corp</stp>
        <stp>security_name</stp>
        <stp>[curves by issuer 01.xlsx]all names!R68C7</stp>
        <tr r="G68" s="16"/>
      </tp>
      <tp t="s">
        <v>PERP/CALL</v>
        <stp/>
        <stp>##V3_BDPV12</stp>
        <stp>XS1139494493 Corp</stp>
        <stp>mty_typ</stp>
        <stp>[curves by issuer 01.xlsx]tkrBbg!R119C11</stp>
        <tr r="K119" s="5"/>
      </tp>
      <tp t="s">
        <v>BERTEL 3 1/2 04/23/75</v>
        <stp/>
        <stp>##V3_BDPV12</stp>
        <stp>EK864970 Corp</stp>
        <stp>security_name</stp>
        <stp>[curves by issuer 01.xlsx]all names!R17C7</stp>
        <tr r="G17" s="16"/>
      </tp>
      <tp t="s">
        <v>Consumer, Cyclical</v>
        <stp/>
        <stp>##V3_BDPV12</stp>
        <stp>XS1048428442 Corp</stp>
        <stp>industry_sector</stp>
        <stp>[curves by issuer 01.xlsx]tkrBbg!R145C15</stp>
        <tr r="O145" s="5"/>
      </tp>
      <tp t="s">
        <v>Consumer, Cyclical</v>
        <stp/>
        <stp>##V3_BDPV12</stp>
        <stp>XS1048428012 Corp</stp>
        <stp>industry_sector</stp>
        <stp>[curves by issuer 01.xlsx]tkrBbg!R140C15</stp>
        <tr r="O140" s="5"/>
      </tp>
      <tp t="s">
        <v>WIEAV 5 PERP</v>
        <stp/>
        <stp>##V3_BDPV12</stp>
        <stp>EK523297 Corp</stp>
        <stp>security_name</stp>
        <stp>[curves by issuer 01.xlsx]all names!R74C7</stp>
        <tr r="G74" s="16"/>
      </tp>
      <tp t="s">
        <v>WIEAV 5 PERP</v>
        <stp/>
        <stp>##V3_BDPV12</stp>
        <stp>EK523297 Corp</stp>
        <stp>security_name</stp>
        <stp>[curves by issuer 01.xlsx]all names!R74C6</stp>
        <tr r="F74" s="16"/>
      </tp>
      <tp t="s">
        <v>ELIASO 2 3/4 PERP</v>
        <stp/>
        <stp>##V3_BDPV12</stp>
        <stp>AU216832 Corp</stp>
        <stp>security_name</stp>
        <stp>[curves by issuer 01.xlsx]all names!R29C6</stp>
        <tr r="F29" s="16"/>
      </tp>
      <tp t="s">
        <v>ELIASO 2 3/4 PERP</v>
        <stp/>
        <stp>##V3_BDPV12</stp>
        <stp>AU216832 Corp</stp>
        <stp>security_name</stp>
        <stp>[curves by issuer 01.xlsx]all names!R29C7</stp>
        <tr r="G29" s="16"/>
      </tp>
      <tp t="s">
        <v>PERP/CALL</v>
        <stp/>
        <stp>##V3_BDPV12</stp>
        <stp>XS2010032618 Corp</stp>
        <stp>mty_typ</stp>
        <stp>[curves by issuer 01.xlsx]tkrBbg!R169C11</stp>
        <tr r="K169" s="5"/>
      </tp>
      <tp t="s">
        <v>CALLABLE</v>
        <stp/>
        <stp>##V3_BDPV12</stp>
        <stp>XS0954674825 Corp</stp>
        <stp>mty_typ</stp>
        <stp>[curves by issuer 01.xlsx]tkrBbg!R113C11</stp>
        <tr r="K113" s="5"/>
      </tp>
      <tp t="s">
        <v>Consumer, Non-cyclical</v>
        <stp/>
        <stp>##V3_BDPV12</stp>
        <stp>XS1268050397 Corp</stp>
        <stp>industry_sector</stp>
        <stp>[curves by issuer 01.xlsx]tkrBbg!R158C15</stp>
        <tr r="O158" s="5"/>
      </tp>
      <tp t="s">
        <v>SSELN 3 7/8 PERP</v>
        <stp/>
        <stp>##V3_BDPV12</stp>
        <stp>EK768069 Corp</stp>
        <stp>security_name</stp>
        <stp>[curves by issuer 01.xlsx]all names!R59C6</stp>
        <tr r="F59" s="16"/>
      </tp>
      <tp t="s">
        <v>T 2 7/8 PERP</v>
        <stp/>
        <stp>##V3_BDPV12</stp>
        <stp>ZP991036 Corp</stp>
        <stp>security_name</stp>
        <stp>[curves by issuer 01.xlsx]all names!R62C6</stp>
        <tr r="F62" s="16"/>
      </tp>
      <tp t="s">
        <v>T 2 7/8 PERP</v>
        <stp/>
        <stp>##V3_BDPV12</stp>
        <stp>ZP991036 Corp</stp>
        <stp>security_name</stp>
        <stp>[curves by issuer 01.xlsx]all names!R62C7</stp>
        <tr r="G62" s="16"/>
      </tp>
      <tp t="s">
        <v>BERTEL 3 04/23/75</v>
        <stp/>
        <stp>##V3_BDPV12</stp>
        <stp>EK848378 Corp</stp>
        <stp>security_name</stp>
        <stp>[curves by issuer 01.xlsx]all names!R17C6</stp>
        <tr r="F17" s="16"/>
      </tp>
      <tp t="s">
        <v>Utilities</v>
        <stp/>
        <stp>##V3_BDPV12</stp>
        <stp>XS1757377400 Corp</stp>
        <stp>industry_sector</stp>
        <stp>[curves by issuer 01.xlsx]tkrBbg!R130C15</stp>
        <tr r="O130" s="5"/>
      </tp>
      <tp t="s">
        <v>IFXGR 3 5/8 PERP</v>
        <stp/>
        <stp>##V3_BDPV12</stp>
        <stp>ZR796862 Corp</stp>
        <stp>security_name</stp>
        <stp>[curves by issuer 01.xlsx]all names!R39C7</stp>
        <tr r="G39" s="16"/>
      </tp>
      <tp t="s">
        <v>Financial</v>
        <stp/>
        <stp>##V3_BDPV12</stp>
        <stp>XS2055106210 Corp</stp>
        <stp>industry_sector</stp>
        <stp>[curves by issuer 01.xlsx]tkrBbg!R166C15</stp>
        <tr r="O166" s="5"/>
      </tp>
      <tp t="s">
        <v>Financial</v>
        <stp/>
        <stp>##V3_BDPV12</stp>
        <stp>XS1634523754 Corp</stp>
        <stp>industry_sector</stp>
        <stp>[curves by issuer 01.xlsx]tkrBbg!R173C15</stp>
        <tr r="O173" s="5"/>
      </tp>
      <tp t="s">
        <v>Consumer, Cyclical</v>
        <stp/>
        <stp>##V3_BDPV12</stp>
        <stp>XS1206540806 Corp</stp>
        <stp>industry_sector</stp>
        <stp>[curves by issuer 01.xlsx]tkrBbg!R141C15</stp>
        <tr r="O141" s="5"/>
      </tp>
      <tp t="s">
        <v>Consumer, Cyclical</v>
        <stp/>
        <stp>##V3_BDPV12</stp>
        <stp>XS1206541366 Corp</stp>
        <stp>industry_sector</stp>
        <stp>[curves by issuer 01.xlsx]tkrBbg!R148C15</stp>
        <tr r="O148" s="5"/>
      </tp>
    </main>
    <main first="bofaddin.rtdserver">
      <tp t="s">
        <v>#N/A N/A</v>
        <stp/>
        <stp>BDH|10649937253891579826</stp>
        <tr r="T65" s="26"/>
        <tr r="S66" s="26"/>
        <tr r="S77" s="26"/>
      </tp>
      <tp t="e">
        <v>#N/A</v>
        <stp/>
        <stp>BDH|12217644563537279050</stp>
        <tr r="T23" s="24"/>
      </tp>
      <tp t="e">
        <v>#N/A</v>
        <stp/>
        <stp>BDH|17757149066444687168</stp>
        <tr r="T9" s="24"/>
      </tp>
      <tp t="e">
        <v>#N/A</v>
        <stp/>
        <stp>BDH|10043188215953184683</stp>
        <tr r="AC20" s="21"/>
        <tr r="AD24" s="20"/>
      </tp>
      <tp t="s">
        <v>#N/A N/A</v>
        <stp/>
        <stp>BDH|16617475764002402355</stp>
        <tr r="X16" s="21"/>
        <tr r="Y20" s="20"/>
      </tp>
      <tp t="e">
        <v>#N/A</v>
        <stp/>
        <stp>BDH|18124792506508988203</stp>
        <tr r="AC38" s="21"/>
        <tr r="AD44" s="20"/>
      </tp>
      <tp t="e">
        <v>#N/A</v>
        <stp/>
        <stp>BDH|14816089666427556045</stp>
        <tr r="AE17" s="20"/>
        <tr r="AD13" s="21"/>
      </tp>
      <tp t="s">
        <v>#N/A N/A</v>
        <stp/>
        <stp>BDH|11521087826825434397</stp>
        <tr r="Z44" s="20"/>
        <tr r="Y38" s="21"/>
      </tp>
    </main>
    <main first="bloomberg.rtd">
      <tp t="s">
        <v>#N/A Invalid Security</v>
        <stp/>
        <stp>##V3_BDPV12</stp>
        <stp/>
        <stp>security name</stp>
        <stp>[curves by issuer 01.xlsx]tkrBbg!R192C7</stp>
        <tr r="G192" s="5"/>
      </tp>
    </main>
    <main first="bofaddin.rtdserver">
      <tp t="e">
        <v>#N/A</v>
        <stp/>
        <stp>BDH|16165076468565537021</stp>
        <tr r="T17" s="24"/>
      </tp>
      <tp t="s">
        <v>#N/A N/A</v>
        <stp/>
        <stp>BDH|14188418861200872311</stp>
        <tr r="X7" s="21"/>
        <tr r="Y7" s="20"/>
      </tp>
      <tp t="s">
        <v>#N/A N/A</v>
        <stp/>
        <stp>BDH|18332336414857929864</stp>
        <tr r="Z26" s="24"/>
      </tp>
      <tp t="e">
        <v>#N/A</v>
        <stp/>
        <stp>BDH|11615514994530990802</stp>
        <tr r="AC28" s="21"/>
        <tr r="AD33" s="20"/>
      </tp>
      <tp t="s">
        <v>#N/A N/A</v>
        <stp/>
        <stp>BDH|11833568301726171710</stp>
        <tr r="Z28" s="24"/>
      </tp>
      <tp t="e">
        <v>#N/A</v>
        <stp/>
        <stp>BDH|13023523018260132249</stp>
        <tr r="AE14" s="20"/>
      </tp>
      <tp t="e">
        <v>#N/A</v>
        <stp/>
        <stp>BDH|17613201849047345330</stp>
        <tr r="AC26" s="21"/>
        <tr r="AD31" s="20"/>
      </tp>
      <tp t="e">
        <v>#N/A</v>
        <stp/>
        <stp>BDH|10707070448240071171</stp>
        <tr r="T28" s="24"/>
      </tp>
    </main>
    <main first="bloomberg.rtd">
      <tp t="s">
        <v>#N/A N/A</v>
        <stp/>
        <stp>##V3_BDPV12</stp>
        <stp>ZR457518 Corp</stp>
        <stp>rtg_moody</stp>
        <stp>[curves by issuer 01.xlsx]all names!R33C16</stp>
        <tr r="P33" s="16"/>
      </tp>
      <tp t="s">
        <v>Ba2</v>
        <stp/>
        <stp>##V3_BDPV12</stp>
        <stp>ZP454068 Corp</stp>
        <stp>rtg_moody</stp>
        <stp>[curves by issuer 01.xlsx]all names!R28C17</stp>
        <tr r="Q28" s="16"/>
      </tp>
      <tp t="s">
        <v>Baa2</v>
        <stp/>
        <stp>##V3_BDPV12</stp>
        <stp>UV853118 Corp</stp>
        <stp>rtg_moody</stp>
        <stp>[curves by issuer 01.xlsx]all names!R48C16</stp>
        <tr r="P48" s="16"/>
      </tp>
      <tp t="s">
        <v>Baa2</v>
        <stp/>
        <stp>##V3_BDPV12</stp>
        <stp>QJ993374 Corp</stp>
        <stp>rtg_moody</stp>
        <stp>[curves by issuer 01.xlsx]all names!R48C17</stp>
        <tr r="Q48" s="16"/>
      </tp>
    </main>
    <main first="bloomberg.rtd">
      <tp t="s">
        <v>Ba1</v>
        <stp/>
        <stp>##V3_BDPV12</stp>
        <stp>AL243419 Corp</stp>
        <stp>rtg_moody</stp>
        <stp>[curves by issuer 01.xlsx]all names!R44C17</stp>
        <tr r="Q44" s="16"/>
      </tp>
      <tp t="s">
        <v>Ba1</v>
        <stp/>
        <stp>##V3_BDPV12</stp>
        <stp>AL243419 Corp</stp>
        <stp>rtg_moody</stp>
        <stp>[curves by issuer 01.xlsx]all names!R44C16</stp>
        <tr r="P44" s="16"/>
      </tp>
      <tp t="s">
        <v>EUR</v>
        <stp/>
        <stp>##V3_BDPV12</stp>
        <stp>AP809058 Corp</stp>
        <stp>crncy</stp>
        <stp>[curves by issuer 01.xlsx]curves eur!R21C20</stp>
        <tr r="T21" s="21"/>
      </tp>
      <tp>
        <v>256.19790649414063</v>
        <stp/>
        <stp>##V3_BDPV12</stp>
        <stp>QZ730458 Corp</stp>
        <stp>blp_i_sprd_mid</stp>
        <stp>[curves by issuer 01.xlsx]sectors (table)!R32C12</stp>
        <tr r="L32" s="24"/>
      </tp>
      <tp>
        <v>202.97334289550781</v>
        <stp/>
        <stp>##V3_BDPV12</stp>
        <stp>ZP454068 Corp</stp>
        <stp>blp_i_sprd_mid</stp>
        <stp>[curves by issuer 01.xlsx]sectors (table)!R39C12</stp>
        <tr r="L39" s="24"/>
      </tp>
      <tp>
        <v>491.64886474609375</v>
        <stp/>
        <stp>##V3_BDPV12</stp>
        <stp>EK825033 Corp</stp>
        <stp>blp_i_sprd_mid</stp>
        <stp>[curves by issuer 01.xlsx]curves!R16C13</stp>
        <tr r="M16" s="20"/>
      </tp>
      <tp>
        <v>864.04559326171875</v>
        <stp/>
        <stp>##V3_BDPV12</stp>
        <stp>AO262498 Corp</stp>
        <stp>blp_i_sprd_mid</stp>
        <stp>[curves by issuer 01.xlsx]curves!R41C13</stp>
        <tr r="M41" s="20"/>
      </tp>
      <tp>
        <v>165.05926513671875</v>
        <stp/>
        <stp>##V3_BDPV12</stp>
        <stp>QZ716550 Corp</stp>
        <stp>blp_i_sprd_mid</stp>
        <stp>[curves by issuer 01.xlsx]sectors (table)!R17C11</stp>
        <tr r="K17" s="24"/>
      </tp>
      <tp t="s">
        <v>EUR</v>
        <stp/>
        <stp>##V3_BDPV12</stp>
        <stp>AU669900 Corp</stp>
        <stp>crncy</stp>
        <stp>[curves by issuer 01.xlsx]curves eur!R16C19</stp>
        <tr r="S16" s="21"/>
      </tp>
      <tp>
        <v>311.22122192382813</v>
        <stp/>
        <stp>##V3_BDPV12</stp>
        <stp>AS640440 Corp</stp>
        <stp>blp_i_sprd_mid</stp>
        <stp>[curves by issuer 01.xlsx]sectors (table)!R16C12</stp>
        <tr r="L16" s="24"/>
      </tp>
      <tp>
        <v>266.62591552734375</v>
        <stp/>
        <stp>##V3_BDPV12</stp>
        <stp>EK803079 Corp</stp>
        <stp>blp_i_sprd_mid</stp>
        <stp>[curves by issuer 01.xlsx]curves!R36C13</stp>
        <tr r="M36" s="20"/>
      </tp>
      <tp>
        <v>425.93524169921875</v>
        <stp/>
        <stp>##V3_BDPV12</stp>
        <stp>ZP989429 Corp</stp>
        <stp>blp_i_sprd_mid</stp>
        <stp>[curves by issuer 01.xlsx]curves eur!R9C13</stp>
        <tr r="M9" s="21"/>
      </tp>
      <tp>
        <v>249.37799072265625</v>
        <stp/>
        <stp>##V3_BDPV12</stp>
        <stp>AZ207706 Corp</stp>
        <stp>blp_i_sprd_mid</stp>
        <stp>[curves by issuer 01.xlsx]sectors (table)!R25C12</stp>
        <tr r="L25" s="24"/>
      </tp>
      <tp t="s">
        <v>XS0969342384</v>
        <stp/>
        <stp>##V3_BDPV12</stp>
        <stp>EJ814840 Corp</stp>
        <stp>ID_ISIN</stp>
        <stp>[curves by issuer 01.xlsx]tkrBbg!R45C6</stp>
        <tr r="F45" s="5"/>
      </tp>
      <tp>
        <v>1000000000</v>
        <stp/>
        <stp>##V3_BDPV12</stp>
        <stp>USQ12441AA19 Corp</stp>
        <stp>amt_outstanding</stp>
        <stp>[curves by issuer 01.xlsx]tkrBbg!R42C13</stp>
        <tr r="M42" s="5"/>
      </tp>
      <tp t="s">
        <v>Baa2</v>
        <stp/>
        <stp>##V3_BDPV12</stp>
        <stp>QJ787834 Corp</stp>
        <stp>rtg_moody</stp>
        <stp>[curves by issuer 01.xlsx]all names!R70C16</stp>
        <tr r="P70" s="16"/>
      </tp>
      <tp t="s">
        <v>Ba2</v>
        <stp/>
        <stp>##V3_BDPV12</stp>
        <stp>EK858869 Corp</stp>
        <stp>rtg_moody</stp>
        <stp>[curves by issuer 01.xlsx]all names!R52C16</stp>
        <tr r="P52" s="16"/>
      </tp>
      <tp t="s">
        <v>Ba1</v>
        <stp/>
        <stp>##V3_BDPV12</stp>
        <stp>EK848378 Corp</stp>
        <stp>rtg_moody</stp>
        <stp>[curves by issuer 01.xlsx]all names!R17C16</stp>
        <tr r="P17" s="16"/>
      </tp>
      <tp t="s">
        <v>02/06/2021</v>
        <stp/>
        <stp>##V3_BDPV12</stp>
        <stp>QJ937853 Corp</stp>
        <stp>nxt_call_dt</stp>
        <stp>[curves by issuer 01.xlsx]curves eur!R36C8</stp>
        <tr r="H36" s="21"/>
      </tp>
      <tp t="s">
        <v>01/12/2021</v>
        <stp/>
        <stp>##V3_BDPV12</stp>
        <stp>EK605885 Corp</stp>
        <stp>nxt_call_dt</stp>
        <stp>[curves by issuer 01.xlsx]curves eur!R37C9</stp>
        <tr r="I37" s="21"/>
      </tp>
      <tp t="s">
        <v>01/12/2021</v>
        <stp/>
        <stp>##V3_BDPV12</stp>
        <stp>EK605885 Corp</stp>
        <stp>nxt_call_dt</stp>
        <stp>[curves by issuer 01.xlsx]curves eur!R37C8</stp>
        <tr r="H37" s="21"/>
      </tp>
      <tp t="s">
        <v>Baa2</v>
        <stp/>
        <stp>##V3_BDPV12</stp>
        <stp>EK785024 Corp</stp>
        <stp>rtg_moody</stp>
        <stp>[curves by issuer 01.xlsx]all names!R70C17</stp>
        <tr r="Q70" s="16"/>
      </tp>
      <tp t="s">
        <v>#N/A Invalid Security</v>
        <stp/>
        <stp>##V3_BDPV12</stp>
        <stp>#N/A Requesting Data... Corp</stp>
        <stp>mty_typ</stp>
        <stp>[curves by issuer 01.xlsx]tkrBbg!R108C11</stp>
        <tr r="K108" s="5"/>
      </tp>
      <tp t="s">
        <v>#N/A Invalid Security</v>
        <stp/>
        <stp>##V3_BDPV12</stp>
        <stp>#N/A Requesting Data... Corp</stp>
        <stp>mty_typ</stp>
        <stp>[curves by issuer 01.xlsx]tkrBbg!R138C11</stp>
        <tr r="K138" s="5"/>
      </tp>
      <tp t="s">
        <v>#N/A Invalid Security</v>
        <stp/>
        <stp>##V3_BDPV12</stp>
        <stp>#N/A Requesting Data... Corp</stp>
        <stp>mty_typ</stp>
        <stp>[curves by issuer 01.xlsx]tkrBbg!R151C11</stp>
        <tr r="K151" s="5"/>
      </tp>
      <tp>
        <v>748.85748291015625</v>
        <stp/>
        <stp>##V3_BDPV12</stp>
        <stp>AO262515 Corp</stp>
        <stp>blp_i_sprd_mid</stp>
        <stp>[curves by issuer 01.xlsx]curves!R41C14</stp>
        <tr r="N41" s="20"/>
      </tp>
      <tp>
        <v>276.31051635742188</v>
        <stp/>
        <stp>##V3_BDPV12</stp>
        <stp>AQ711148 Corp</stp>
        <stp>blp_i_sprd_mid</stp>
        <stp>[curves by issuer 01.xlsx]sectors (table)!R37C11</stp>
        <tr r="K37" s="24"/>
      </tp>
      <tp>
        <v>246.10333251953125</v>
        <stp/>
        <stp>##V3_BDPV12</stp>
        <stp>AM938782 Corp</stp>
        <stp>blp_i_sprd_mid</stp>
        <stp>[curves by issuer 01.xlsx]curves!R45C13</stp>
        <tr r="M45" s="20"/>
      </tp>
      <tp>
        <v>196.57235717773438</v>
        <stp/>
        <stp>##V3_BDPV12</stp>
        <stp>EK634166 Corp</stp>
        <stp>blp_i_sprd_mid</stp>
        <stp>[curves by issuer 01.xlsx]curves!R30C13</stp>
        <tr r="M30" s="20"/>
      </tp>
      <tp t="s">
        <v>EUR</v>
        <stp/>
        <stp>##V3_BDPV12</stp>
        <stp>AR738776 Corp</stp>
        <stp>crncy</stp>
        <stp>[curves by issuer 01.xlsx]curves eur!R38C19</stp>
        <tr r="S38" s="21"/>
      </tp>
      <tp>
        <v>413.5859375</v>
        <stp/>
        <stp>##V3_BDPV12</stp>
        <stp>ZQ782646 Corp</stp>
        <stp>blp_i_sprd_mid</stp>
        <stp>[curves by issuer 01.xlsx]sectors (table)!R31C12</stp>
        <tr r="L31" s="24"/>
      </tp>
      <tp>
        <v>231.0321044921875</v>
        <stp/>
        <stp>##V3_BDPV12</stp>
        <stp>ZR363806 Corp</stp>
        <stp>blp_i_sprd_mid</stp>
        <stp>[curves by issuer 01.xlsx]sectors (table)!R18C11</stp>
        <tr r="K18" s="24"/>
      </tp>
      <tp>
        <v>239.07115173339844</v>
        <stp/>
        <stp>##V3_BDPV12</stp>
        <stp>ZR570567 Corp</stp>
        <stp>blp_i_sprd_mid</stp>
        <stp>[curves by issuer 01.xlsx]sectors (table)!R13C12</stp>
        <tr r="L13" s="24"/>
      </tp>
      <tp>
        <v>661.51348876953125</v>
        <stp/>
        <stp>##V3_BDPV12</stp>
        <stp>AS146424 Corp</stp>
        <stp>blp_i_sprd_mid</stp>
        <stp>[curves by issuer 01.xlsx]sectors (table)!R38C11</stp>
        <tr r="K38" s="24"/>
      </tp>
      <tp>
        <v>256.98529052734375</v>
        <stp/>
        <stp>##V3_BDPV12</stp>
        <stp>ZR363807 Corp</stp>
        <stp>blp_i_sprd_mid</stp>
        <stp>[curves by issuer 01.xlsx]sectors (table)!R18C12</stp>
        <tr r="L18" s="24"/>
      </tp>
      <tp>
        <v>768.6162109375</v>
        <stp/>
        <stp>##V3_BDPV12</stp>
        <stp>ZQ258633 Corp</stp>
        <stp>blp_i_sprd_mid</stp>
        <stp>[curves by issuer 01.xlsx]curves eur!R7C13</stp>
        <tr r="M7" s="21"/>
      </tp>
      <tp t="s">
        <v>FR0012648590</v>
        <stp/>
        <stp>##V3_BDPV12</stp>
        <stp>EK821917 Corp</stp>
        <stp>ID_ISIN</stp>
        <stp>[curves by issuer 01.xlsx]tkrBbg!R84C6</stp>
        <tr r="F84" s="5"/>
      </tp>
      <tp t="s">
        <v>XS0969341147</v>
        <stp/>
        <stp>##V3_BDPV12</stp>
        <stp>EJ814830 Corp</stp>
        <stp>ID_ISIN</stp>
        <stp>[curves by issuer 01.xlsx]tkrBbg!R44C6</stp>
        <tr r="F44" s="5"/>
      </tp>
      <tp t="s">
        <v>EUR</v>
        <stp/>
        <stp>##V3_BDPV12</stp>
        <stp>AM938782 Corp</stp>
        <stp>crncy</stp>
        <stp>[curves by issuer 01.xlsx]curves eur!R39C19</stp>
        <tr r="S39" s="21"/>
      </tp>
      <tp t="s">
        <v>XS1405765659</v>
        <stp/>
        <stp>##V3_BDPV12</stp>
        <stp>AL211915 Corp</stp>
        <stp>ID_ISIN</stp>
        <stp>[curves by issuer 01.xlsx]tkrBbg!R53C6</stp>
        <tr r="F53" s="5"/>
      </tp>
      <tp t="s">
        <v>USF2893TAF33</v>
        <stp/>
        <stp>##V3_BDPV12</stp>
        <stp>EJ530879 Corp</stp>
        <stp>ID_ISIN</stp>
        <stp>[curves by issuer 01.xlsx]tkrBbg!R94C6</stp>
        <tr r="F94" s="5"/>
      </tp>
      <tp t="s">
        <v>Ba1</v>
        <stp/>
        <stp>##V3_BDPV12</stp>
        <stp>ZP991036 Corp</stp>
        <stp>rtg_moody</stp>
        <stp>[curves by issuer 01.xlsx]all names!R62C17</stp>
        <tr r="Q62" s="16"/>
      </tp>
      <tp t="s">
        <v>Ba1</v>
        <stp/>
        <stp>##V3_BDPV12</stp>
        <stp>ZP991036 Corp</stp>
        <stp>rtg_moody</stp>
        <stp>[curves by issuer 01.xlsx]all names!R62C16</stp>
        <tr r="P62" s="16"/>
      </tp>
      <tp t="s">
        <v>#N/A N/A</v>
        <stp/>
        <stp>##V3_BDPV12</stp>
        <stp>UV391246 Corp</stp>
        <stp>rtg_moody</stp>
        <stp>[curves by issuer 01.xlsx]all names!R25C16</stp>
        <tr r="P25" s="16"/>
      </tp>
      <tp t="s">
        <v>Baa3</v>
        <stp/>
        <stp>##V3_BDPV12</stp>
        <stp>EK768069 Corp</stp>
        <stp>rtg_moody</stp>
        <stp>[curves by issuer 01.xlsx]all names!R59C16</stp>
        <tr r="P59" s="16"/>
      </tp>
      <tp t="s">
        <v>A2</v>
        <stp/>
        <stp>##V3_BDPV12</stp>
        <stp>LW068019 Corp</stp>
        <stp>rtg_moody</stp>
        <stp>[curves by issuer 01.xlsx]all names!R67C16</stp>
        <tr r="P67" s="16"/>
      </tp>
      <tp t="s">
        <v>#N/A N/A</v>
        <stp/>
        <stp>##V3_BDPV12</stp>
        <stp>AZ576858 Corp</stp>
        <stp>rtg_moody</stp>
        <stp>[curves by issuer 01.xlsx]all names!R14C17</stp>
        <tr r="Q14" s="16"/>
      </tp>
      <tp t="s">
        <v>30/03/2022</v>
        <stp/>
        <stp>##V3_BDPV12</stp>
        <stp>EK821917 Corp</stp>
        <stp>nxt_call_dt</stp>
        <stp>[curves by issuer 01.xlsx]curves eur!R35C8</stp>
        <tr r="H35" s="21"/>
      </tp>
      <tp t="s">
        <v>BB *-</v>
        <stp/>
        <stp>##V3_BDPV12</stp>
        <stp>ZQ258633 Corp</stp>
        <stp>rtg_sp</stp>
        <stp>[curves by issuer 01.xlsx]sectors (table)!R4C16</stp>
        <tr r="P4" s="24"/>
      </tp>
      <tp t="s">
        <v>BB+</v>
        <stp/>
        <stp>##V3_BDPV12</stp>
        <stp>ZQ512606 Corp</stp>
        <stp>rtg_sp</stp>
        <stp>[curves by issuer 01.xlsx]sectors (table)!R9C16</stp>
        <tr r="P9" s="24"/>
      </tp>
      <tp t="s">
        <v>NR</v>
        <stp/>
        <stp>##V3_BDPV12</stp>
        <stp>UV323151 Corp</stp>
        <stp>rtg_sp</stp>
        <stp>[curves by issuer 01.xlsx]sectors (table)!R5C16</stp>
        <tr r="P5" s="24"/>
      </tp>
      <tp t="s">
        <v>BBB-</v>
        <stp/>
        <stp>##V3_BDPV12</stp>
        <stp>AS256491 Corp</stp>
        <stp>rtg_sp</stp>
        <stp>[curves by issuer 01.xlsx]sectors (table)!R7C16</stp>
        <tr r="P7" s="24"/>
      </tp>
      <tp>
        <v>367.71456909179688</v>
        <stp/>
        <stp>##V3_BDPV12</stp>
        <stp>EJ606316 Corp</stp>
        <stp>blp_i_sprd_mid</stp>
        <stp>[curves by issuer 01.xlsx]curves!R29C13</stp>
        <tr r="M29" s="20"/>
      </tp>
      <tp>
        <v>382.8824462890625</v>
        <stp/>
        <stp>##V3_BDPV12</stp>
        <stp>BK123260 Corp</stp>
        <stp>blp_i_sprd_mid</stp>
        <stp>[curves by issuer 01.xlsx]curves!R15C14</stp>
        <tr r="N15" s="20"/>
      </tp>
      <tp>
        <v>355.48992919921875</v>
        <stp/>
        <stp>##V3_BDPV12</stp>
        <stp>BK122273 Corp</stp>
        <stp>blp_i_sprd_mid</stp>
        <stp>[curves by issuer 01.xlsx]curves!R15C13</stp>
        <tr r="M15" s="20"/>
      </tp>
      <tp>
        <v>180.26583862304688</v>
        <stp/>
        <stp>##V3_BDPV12</stp>
        <stp>EJ723329 Corp</stp>
        <stp>blp_i_sprd_mid</stp>
        <stp>[curves by issuer 01.xlsx]curves!R35C13</stp>
        <tr r="M35" s="20"/>
      </tp>
      <tp t="s">
        <v>CALLABLE</v>
        <stp/>
        <stp>##V3_BDPV12</stp>
        <stp>USQ12441AB91 Corp</stp>
        <stp>mty_typ</stp>
        <stp>[curves by issuer 01.xlsx]tkrBbg!R41C11</stp>
        <tr r="K41" s="5"/>
      </tp>
      <tp t="s">
        <v>#N/A Field Not Applicable</v>
        <stp/>
        <stp>##V3_BDPV12</stp>
        <stp>AN964724 Corp</stp>
        <stp>blp_i_sprd_mid</stp>
        <stp>[curves by issuer 01.xlsx]curves!R11C13</stp>
        <tr r="M11" s="20"/>
      </tp>
      <tp>
        <v>464.90362548828125</v>
        <stp/>
        <stp>##V3_BDPV12</stp>
        <stp>ZS235422 Corp</stp>
        <stp>blp_i_sprd_mid</stp>
        <stp>[curves by issuer 01.xlsx]sectors (table)!R24C11</stp>
        <tr r="K24" s="24"/>
      </tp>
      <tp>
        <v>396.24530029296875</v>
        <stp/>
        <stp>##V3_BDPV12</stp>
        <stp>AR936992 Corp</stp>
        <stp>blp_i_sprd_mid</stp>
        <stp>[curves by issuer 01.xlsx]sectors (table)!R22C11</stp>
        <tr r="K22" s="24"/>
      </tp>
      <tp>
        <v>411.68072509765625</v>
        <stp/>
        <stp>##V3_BDPV12</stp>
        <stp>AR738776 Corp</stp>
        <stp>blp_i_sprd_mid</stp>
        <stp>[curves by issuer 01.xlsx]sectors (table)!R36C11</stp>
        <tr r="K36" s="24"/>
      </tp>
      <tp>
        <v>196.57235717773438</v>
        <stp/>
        <stp>##V3_BDPV12</stp>
        <stp>EK634166 Corp</stp>
        <stp>blp_i_sprd_mid</stp>
        <stp>[curves by issuer 01.xlsx]sectors (table)!R25C11</stp>
        <tr r="K25" s="24"/>
      </tp>
      <tp>
        <v>308.90853881835938</v>
        <stp/>
        <stp>##V3_BDPV12</stp>
        <stp>QJ993374 Corp</stp>
        <stp>blp_i_sprd_mid</stp>
        <stp>[curves by issuer 01.xlsx]curves!R33C14</stp>
        <tr r="N33" s="20"/>
      </tp>
      <tp>
        <v>320.9066162109375</v>
        <stp/>
        <stp>##V3_BDPV12</stp>
        <stp>EK588292 Corp</stp>
        <stp>blp_i_sprd_mid</stp>
        <stp>[curves by issuer 01.xlsx]curves!R32C13</stp>
        <tr r="M32" s="20"/>
      </tp>
      <tp t="s">
        <v>XS1222594472</v>
        <stp/>
        <stp>##V3_BDPV12</stp>
        <stp>EK864970 Corp</stp>
        <stp>ID_ISIN</stp>
        <stp>[curves by issuer 01.xlsx]tkrBbg!R47C6</stp>
        <tr r="F47" s="5"/>
      </tp>
      <tp t="s">
        <v>XS1309436753</v>
        <stp/>
        <stp>##V3_BDPV12</stp>
        <stp>QJ190690 Corp</stp>
        <stp>ID_ISIN</stp>
        <stp>[curves by issuer 01.xlsx]tkrBbg!R39C6</stp>
        <tr r="F39" s="5"/>
      </tp>
      <tp t="s">
        <v>FR0012278539</v>
        <stp/>
        <stp>##V3_BDPV12</stp>
        <stp>EK545606 Corp</stp>
        <stp>ID_ISIN</stp>
        <stp>[curves by issuer 01.xlsx]tkrBbg!R18C6</stp>
        <tr r="F18" s="5"/>
      </tp>
      <tp t="s">
        <v>XS1044811591</v>
        <stp/>
        <stp>##V3_BDPV12</stp>
        <stp>EK117900 Corp</stp>
        <stp>ID_ISIN</stp>
        <stp>[curves by issuer 01.xlsx]tkrBbg!R97C6</stp>
        <tr r="F97" s="5"/>
      </tp>
      <tp t="s">
        <v>Baa3</v>
        <stp/>
        <stp>##V3_BDPV12</stp>
        <stp>ZQ782646 Corp</stp>
        <stp>rtg_moody</stp>
        <stp>[curves by issuer 01.xlsx]all names!R27C17</stp>
        <tr r="Q27" s="16"/>
      </tp>
      <tp t="s">
        <v>Baa1</v>
        <stp/>
        <stp>##V3_BDPV12</stp>
        <stp>QJ191077 Corp</stp>
        <stp>rtg_moody</stp>
        <stp>[curves by issuer 01.xlsx]all names!R18C16</stp>
        <tr r="P18" s="16"/>
      </tp>
      <tp t="s">
        <v>01/10/2021</v>
        <stp/>
        <stp>##V3_BDPV12</stp>
        <stp>EK508481 Corp</stp>
        <stp>nxt_call_dt</stp>
        <stp>[curves by issuer 01.xlsx]curves eur!R29C8</stp>
        <tr r="H29" s="21"/>
      </tp>
      <tp t="s">
        <v>B2u *-</v>
        <stp/>
        <stp>##V3_BDPV12</stp>
        <stp>AO262498 Corp</stp>
        <stp>rtg_moody</stp>
        <stp>[curves by issuer 01.xlsx]all names!R57C16</stp>
        <tr r="P57" s="16"/>
      </tp>
      <tp>
        <v>288.09799194335938</v>
        <stp/>
        <stp>##V3_BDPV12</stp>
        <stp>EK858869 Corp</stp>
        <stp>blp_i_sprd_mid</stp>
        <stp>[curves by issuer 01.xlsx]sectors (table)!R5C11</stp>
        <tr r="K5" s="24"/>
      </tp>
      <tp>
        <v>393.62130737304688</v>
        <stp/>
        <stp>##V3_BDPV12</stp>
        <stp>ZR796862 Corp</stp>
        <stp>blp_i_sprd_mid</stp>
        <stp>[curves by issuer 01.xlsx]sectors (table)!R27C12</stp>
        <tr r="L27" s="24"/>
      </tp>
      <tp>
        <v>255.85136413574219</v>
        <stp/>
        <stp>##V3_BDPV12</stp>
        <stp>LW068019 Corp</stp>
        <stp>blp_i_sprd_mid</stp>
        <stp>[curves by issuer 01.xlsx]sectors (table)!R32C11</stp>
        <tr r="K32" s="24"/>
      </tp>
      <tp>
        <v>386.03927612304688</v>
        <stp/>
        <stp>##V3_BDPV12</stp>
        <stp>ZR655675 Corp</stp>
        <stp>blp_i_sprd_mid</stp>
        <stp>[curves by issuer 01.xlsx]sectors (table)!R36C12</stp>
        <tr r="L36" s="24"/>
      </tp>
      <tp>
        <v>246.10333251953125</v>
        <stp/>
        <stp>##V3_BDPV12</stp>
        <stp>AM938782 Corp</stp>
        <stp>blp_i_sprd_mid</stp>
        <stp>[curves by issuer 01.xlsx]sectors (table)!R23C11</stp>
        <tr r="K23" s="24"/>
      </tp>
      <tp>
        <v>382.703857421875</v>
        <stp/>
        <stp>##V3_BDPV12</stp>
        <stp>EK848378 Corp</stp>
        <stp>blp_i_sprd_mid</stp>
        <stp>[curves by issuer 01.xlsx]curves!R13C13</stp>
        <tr r="M13" s="20"/>
      </tp>
      <tp t="s">
        <v>XS1044811591</v>
        <stp/>
        <stp>##V3_BDPV12</stp>
        <stp>EK117900 Corp</stp>
        <stp>ID_ISIN</stp>
        <stp>[curves by issuer 01.xlsx]tkrBbg!R96C6</stp>
        <tr r="F96" s="5"/>
      </tp>
      <tp t="s">
        <v>Baa3</v>
        <stp/>
        <stp>##V3_BDPV12</stp>
        <stp>ZQ804479 Corp</stp>
        <stp>rtg_moody</stp>
        <stp>[curves by issuer 01.xlsx]all names!R50C17</stp>
        <tr r="Q50" s="16"/>
      </tp>
      <tp t="s">
        <v>A2</v>
        <stp/>
        <stp>##V3_BDPV12</stp>
        <stp>ZQ099270 Corp</stp>
        <stp>rtg_moody</stp>
        <stp>[curves by issuer 01.xlsx]all names!R24C16</stp>
        <tr r="P24" s="16"/>
      </tp>
      <tp t="s">
        <v>29/01/2024</v>
        <stp/>
        <stp>##V3_BDPV12</stp>
        <stp>AL211915 Corp</stp>
        <stp>nxt_call_dt</stp>
        <stp>[curves by issuer 01.xlsx]curves eur!R34C9</stp>
        <tr r="I34" s="21"/>
      </tp>
      <tp t="s">
        <v>Ba1</v>
        <stp/>
        <stp>##V3_BDPV12</stp>
        <stp>EK803079 Corp</stp>
        <stp>rtg_moody</stp>
        <stp>[curves by issuer 01.xlsx]all names!R51C16</stp>
        <tr r="P51" s="16"/>
      </tp>
      <tp t="s">
        <v>Ba1</v>
        <stp/>
        <stp>##V3_BDPV12</stp>
        <stp>BJ814648 Corp</stp>
        <stp>rtg_moody</stp>
        <stp>[curves by issuer 01.xlsx]all names!R51C17</stp>
        <tr r="Q51" s="16"/>
      </tp>
      <tp t="s">
        <v>21/04/2025</v>
        <stp/>
        <stp>##V3_BDPV12</stp>
        <stp>EK858869 Corp</stp>
        <stp>nxt_call_dt</stp>
        <stp>[curves by issuer 01.xlsx]curves eur!R32C8</stp>
        <tr r="H32" s="21"/>
      </tp>
      <tp t="s">
        <v>09/12/2025</v>
        <stp/>
        <stp>##V3_BDPV12</stp>
        <stp>QJ993374 Corp</stp>
        <stp>nxt_call_dt</stp>
        <stp>[curves by issuer 01.xlsx]curves eur!R28C9</stp>
        <tr r="I28" s="21"/>
      </tp>
      <tp t="s">
        <v>Baa2</v>
        <stp/>
        <stp>##V3_BDPV12</stp>
        <stp>AQ711148 Corp</stp>
        <stp>rtg_moody</stp>
        <stp>[curves by issuer 01.xlsx]all names!R32C16</stp>
        <tr r="P32" s="16"/>
      </tp>
      <tp>
        <v>294.77896118164063</v>
        <stp/>
        <stp>##V3_BDPV12</stp>
        <stp>EK352403 Corp</stp>
        <stp>blp_i_sprd_mid</stp>
        <stp>[curves by issuer 01.xlsx]curves!R12C13</stp>
        <tr r="M12" s="20"/>
      </tp>
      <tp>
        <v>293.12576293945313</v>
        <stp/>
        <stp>##V3_BDPV12</stp>
        <stp>ZP482524 Corp</stp>
        <stp>blp_i_sprd_mid</stp>
        <stp>[curves by issuer 01.xlsx]sectors (table)!R15C12</stp>
        <tr r="L15" s="24"/>
      </tp>
      <tp>
        <v>261.15585327148438</v>
        <stp/>
        <stp>##V3_BDPV12</stp>
        <stp>EK753416 Corp</stp>
        <stp>blp_i_sprd_mid</stp>
        <stp>[curves by issuer 01.xlsx]curves!R26C13</stp>
        <tr r="M26" s="20"/>
      </tp>
      <tp>
        <v>303.25454711914063</v>
        <stp/>
        <stp>##V3_BDPV12</stp>
        <stp>ZR441424 Corp</stp>
        <stp>blp_i_sprd_mid</stp>
        <stp>[curves by issuer 01.xlsx]sectors (table)!R19C12</stp>
        <tr r="L19" s="24"/>
      </tp>
      <tp>
        <v>355.48992919921875</v>
        <stp/>
        <stp>##V3_BDPV12</stp>
        <stp>BK122273 Corp</stp>
        <stp>blp_i_sprd_mid</stp>
        <stp>[curves by issuer 01.xlsx]sectors (table)!R20C11</stp>
        <tr r="K20" s="24"/>
      </tp>
      <tp>
        <v>397.13302612304688</v>
        <stp/>
        <stp>##V3_BDPV12</stp>
        <stp>AU669900 Corp</stp>
        <stp>blp_i_sprd_mid</stp>
        <stp>[curves by issuer 01.xlsx]sectors (table)!R31C11</stp>
        <tr r="K31" s="24"/>
      </tp>
      <tp>
        <v>149.85977172851563</v>
        <stp/>
        <stp>##V3_BDPV12</stp>
        <stp>EK508481 Corp</stp>
        <stp>blp_i_sprd_mid</stp>
        <stp>[curves by issuer 01.xlsx]curves!R34C13</stp>
        <tr r="M34" s="20"/>
      </tp>
      <tp>
        <v>214.82508850097656</v>
        <stp/>
        <stp>##V3_BDPV12</stp>
        <stp>AQ026565 Corp</stp>
        <stp>blp_i_sprd_mid</stp>
        <stp>[curves by issuer 01.xlsx]sectors (table)!R35C11</stp>
        <tr r="K35" s="24"/>
      </tp>
      <tp t="s">
        <v>XS1207058733</v>
        <stp/>
        <stp>##V3_BDPV12</stp>
        <stp>EK814844 Corp</stp>
        <stp>ID_ISIN</stp>
        <stp>[curves by issuer 01.xlsx]tkrBbg!R30C6</stp>
        <tr r="F30" s="5"/>
      </tp>
      <tp t="s">
        <v>USQ12441AB91</v>
        <stp/>
        <stp>##V3_BDPV12</stp>
        <stp>QJ201812 Corp</stp>
        <stp>ID_ISIN</stp>
        <stp>[curves by issuer 01.xlsx]tkrBbg!R41C6</stp>
        <tr r="F41" s="5"/>
      </tp>
      <tp t="s">
        <v>A2</v>
        <stp/>
        <stp>##V3_BDPV12</stp>
        <stp>ZQ100348 Corp</stp>
        <stp>rtg_moody</stp>
        <stp>[curves by issuer 01.xlsx]all names!R24C17</stp>
        <tr r="Q24" s="16"/>
      </tp>
      <tp t="s">
        <v>Ba1</v>
        <stp/>
        <stp>##V3_BDPV12</stp>
        <stp>ZS108668 Corp</stp>
        <stp>rtg_moody</stp>
        <stp>[curves by issuer 01.xlsx]all names!R23C17</stp>
        <tr r="Q23" s="16"/>
      </tp>
      <tp t="s">
        <v>#N/A N/A</v>
        <stp/>
        <stp>##V3_BDPV12</stp>
        <stp>AP809058 Corp</stp>
        <stp>rtg_moody</stp>
        <stp>[curves by issuer 01.xlsx]all names!R33C17</stp>
        <tr r="Q33" s="16"/>
      </tp>
      <tp t="s">
        <v>Baa2</v>
        <stp/>
        <stp>##V3_BDPV12</stp>
        <stp>EK811579 Corp</stp>
        <stp>rtg_moody</stp>
        <stp>[curves by issuer 01.xlsx]all names!R73C17</stp>
        <tr r="Q73" s="16"/>
      </tp>
      <tp t="s">
        <v>Baa3</v>
        <stp/>
        <stp>##V3_BDPV12</stp>
        <stp>AP691131 Corp</stp>
        <stp>rtg_moody</stp>
        <stp>[curves by issuer 01.xlsx]all names!R19C17</stp>
        <tr r="Q19" s="16"/>
      </tp>
      <tp t="s">
        <v>Baa3</v>
        <stp/>
        <stp>##V3_BDPV12</stp>
        <stp>AP691131 Corp</stp>
        <stp>rtg_moody</stp>
        <stp>[curves by issuer 01.xlsx]all names!R19C16</stp>
        <tr r="P19" s="16"/>
      </tp>
      <tp>
        <v>515.6943359375</v>
        <stp/>
        <stp>##V3_BDPV12</stp>
        <stp>AL211915 Corp</stp>
        <stp>blp_i_sprd_mid</stp>
        <stp>[curves by issuer 01.xlsx]sectors (table)!R6C12</stp>
        <tr r="L6" s="24"/>
      </tp>
      <tp t="s">
        <v>#N/A Invalid Security</v>
        <stp/>
        <stp>##V3_BDPV12</stp>
        <stp>#N/A Invalid Security Corp</stp>
        <stp>mty_typ</stp>
        <stp>[curves by issuer 01.xlsx]tkrBbg!R189C11</stp>
        <tr r="K189" s="5"/>
      </tp>
      <tp t="s">
        <v>#N/A Invalid Security</v>
        <stp/>
        <stp>##V3_BDPV12</stp>
        <stp>#N/A Invalid Security Corp</stp>
        <stp>mty_typ</stp>
        <stp>[curves by issuer 01.xlsx]tkrBbg!R188C11</stp>
        <tr r="K188" s="5"/>
      </tp>
      <tp t="s">
        <v>#N/A Invalid Security</v>
        <stp/>
        <stp>##V3_BDPV12</stp>
        <stp>#N/A Invalid Security Corp</stp>
        <stp>mty_typ</stp>
        <stp>[curves by issuer 01.xlsx]tkrBbg!R193C11</stp>
        <tr r="K193" s="5"/>
      </tp>
      <tp t="s">
        <v>#N/A Invalid Security</v>
        <stp/>
        <stp>##V3_BDPV12</stp>
        <stp>#N/A Invalid Security Corp</stp>
        <stp>mty_typ</stp>
        <stp>[curves by issuer 01.xlsx]tkrBbg!R192C11</stp>
        <tr r="K192" s="5"/>
      </tp>
      <tp t="s">
        <v>#N/A Invalid Security</v>
        <stp/>
        <stp>##V3_BDPV12</stp>
        <stp>#N/A Invalid Security Corp</stp>
        <stp>mty_typ</stp>
        <stp>[curves by issuer 01.xlsx]tkrBbg!R191C11</stp>
        <tr r="K191" s="5"/>
      </tp>
      <tp t="s">
        <v>#N/A Invalid Security</v>
        <stp/>
        <stp>##V3_BDPV12</stp>
        <stp>#N/A Invalid Security Corp</stp>
        <stp>mty_typ</stp>
        <stp>[curves by issuer 01.xlsx]tkrBbg!R190C11</stp>
        <tr r="K190" s="5"/>
      </tp>
      <tp t="s">
        <v>#N/A Invalid Security</v>
        <stp/>
        <stp>##V3_BDPV12</stp>
        <stp>#N/A Invalid Security Corp</stp>
        <stp>mty_typ</stp>
        <stp>[curves by issuer 01.xlsx]tkrBbg!R194C11</stp>
        <tr r="K194" s="5"/>
      </tp>
      <tp>
        <v>548.37567138671875</v>
        <stp/>
        <stp>##V3_BDPV12</stp>
        <stp>ZS108668 Corp</stp>
        <stp>blp_i_sprd_mid</stp>
        <stp>[curves by issuer 01.xlsx]sectors (table)!R14C12</stp>
        <tr r="L14" s="24"/>
      </tp>
      <tp t="s">
        <v>#N/A Field Not Applicable</v>
        <stp/>
        <stp>##V3_BDPV12</stp>
        <stp>AM679347 Corp</stp>
        <stp>blp_i_sprd_mid</stp>
        <stp>[curves by issuer 01.xlsx]curves!R47C13</stp>
        <tr r="M47" s="20"/>
      </tp>
      <tp>
        <v>382.8824462890625</v>
        <stp/>
        <stp>##V3_BDPV12</stp>
        <stp>BK123260 Corp</stp>
        <stp>blp_i_sprd_mid</stp>
        <stp>[curves by issuer 01.xlsx]sectors (table)!R20C12</stp>
        <tr r="L20" s="24"/>
      </tp>
      <tp>
        <v>384.38201904296875</v>
        <stp/>
        <stp>##V3_BDPV12</stp>
        <stp>EK811579 Corp</stp>
        <stp>blp_i_sprd_mid</stp>
        <stp>[curves by issuer 01.xlsx]curves!R51C14</stp>
        <tr r="N51" s="20"/>
      </tp>
      <tp>
        <v>473.85317993164063</v>
        <stp/>
        <stp>##V3_BDPV12</stp>
        <stp>ZP659512 Corp</stp>
        <stp>blp_i_sprd_mid</stp>
        <stp>[curves by issuer 01.xlsx]sectors (table)!R24C12</stp>
        <tr r="L24" s="24"/>
      </tp>
      <tp t="s">
        <v>XS1207054666</v>
        <stp/>
        <stp>##V3_BDPV12</stp>
        <stp>EK803079 Corp</stp>
        <stp>ID_ISIN</stp>
        <stp>[curves by issuer 01.xlsx]tkrBbg!R29C6</stp>
        <tr r="F29" s="5"/>
      </tp>
      <tp t="s">
        <v>EUR</v>
        <stp/>
        <stp>##V3_BDPV12</stp>
        <stp>EK858869 Corp</stp>
        <stp>crncy</stp>
        <stp>[curves by issuer 01.xlsx]curves eur!R32C19</stp>
        <tr r="S32" s="21"/>
      </tp>
      <tp t="s">
        <v>XS1309436910</v>
        <stp/>
        <stp>##V3_BDPV12</stp>
        <stp>QJ190880 Corp</stp>
        <stp>ID_ISIN</stp>
        <stp>[curves by issuer 01.xlsx]tkrBbg!R40C6</stp>
        <tr r="F40" s="5"/>
      </tp>
      <tp t="s">
        <v>EUR</v>
        <stp/>
        <stp>##V3_BDPV12</stp>
        <stp>EK848378 Corp</stp>
        <stp>crncy</stp>
        <stp>[curves by issuer 01.xlsx]curves eur!R11C19</stp>
        <tr r="S11" s="21"/>
      </tp>
      <tp t="s">
        <v>EUR</v>
        <stp/>
        <stp>##V3_BDPV12</stp>
        <stp>EK588292 Corp</stp>
        <stp>crncy</stp>
        <stp>[curves by issuer 01.xlsx]curves eur!R27C19</stp>
        <tr r="S27" s="21"/>
      </tp>
      <tp t="s">
        <v>XS2119468572</v>
        <stp/>
        <stp>##V3_BDPV12</stp>
        <stp>BG013162 Corp</stp>
        <stp>ID_ISIN</stp>
        <stp>[curves by issuer 01.xlsx]tkrBbg!R74C6</stp>
        <tr r="F74" s="5"/>
      </tp>
      <tp t="s">
        <v>EUR</v>
        <stp/>
        <stp>##V3_BDPV12</stp>
        <stp>EK508481 Corp</stp>
        <stp>crncy</stp>
        <stp>[curves by issuer 01.xlsx]curves eur!R29C19</stp>
        <tr r="S29" s="21"/>
      </tp>
      <tp t="s">
        <v>#N/A N/A</v>
        <stp/>
        <stp>##V3_BDPV12</stp>
        <stp>UV429459 Corp</stp>
        <stp>rtg_moody</stp>
        <stp>[curves by issuer 01.xlsx]all names!R42C17</stp>
        <tr r="Q42" s="16"/>
      </tp>
      <tp t="s">
        <v>#N/A N/A</v>
        <stp/>
        <stp>##V3_BDPV12</stp>
        <stp>ZR796682 Corp</stp>
        <stp>rtg_moody</stp>
        <stp>[curves by issuer 01.xlsx]all names!R39C16</stp>
        <tr r="P39" s="16"/>
      </tp>
      <tp t="s">
        <v>#N/A N/A</v>
        <stp/>
        <stp>##V3_BDPV12</stp>
        <stp>UV429459 Corp</stp>
        <stp>rtg_moody</stp>
        <stp>[curves by issuer 01.xlsx]all names!R42C16</stp>
        <tr r="P42" s="16"/>
      </tp>
      <tp t="s">
        <v>#N/A N/A</v>
        <stp/>
        <stp>##V3_BDPV12</stp>
        <stp>ZR796862 Corp</stp>
        <stp>rtg_moody</stp>
        <stp>[curves by issuer 01.xlsx]all names!R39C17</stp>
        <tr r="Q39" s="16"/>
      </tp>
      <tp t="s">
        <v>A2</v>
        <stp/>
        <stp>##V3_BDPV12</stp>
        <stp>QZ730458 Corp</stp>
        <stp>rtg_moody</stp>
        <stp>[curves by issuer 01.xlsx]all names!R67C17</stp>
        <tr r="Q67" s="16"/>
      </tp>
      <tp t="s">
        <v>04/04/2023</v>
        <stp/>
        <stp>##V3_BDPV12</stp>
        <stp>AM938782 Corp</stp>
        <stp>nxt_call_dt</stp>
        <stp>[curves by issuer 01.xlsx]curves eur!R39C8</stp>
        <tr r="H39" s="21"/>
      </tp>
      <tp t="s">
        <v>#N/A N/A</v>
        <stp/>
        <stp>##V3_BDPV12</stp>
        <stp>AR887333 Corp</stp>
        <stp>rtg_moody</stp>
        <stp>[curves by issuer 01.xlsx]all names!R26C16</stp>
        <tr r="P26" s="16"/>
      </tp>
      <tp t="s">
        <v>#N/A N/A</v>
        <stp/>
        <stp>##V3_BDPV12</stp>
        <stp>AR887333 Corp</stp>
        <stp>rtg_moody</stp>
        <stp>[curves by issuer 01.xlsx]all names!R26C17</stp>
        <tr r="Q26" s="16"/>
      </tp>
      <tp t="s">
        <v>Baa3</v>
        <stp/>
        <stp>##V3_BDPV12</stp>
        <stp>EJ723329 Corp</stp>
        <stp>rtg_moody</stp>
        <stp>[curves by issuer 01.xlsx]all names!R50C16</stp>
        <tr r="P50" s="16"/>
      </tp>
      <tp t="s">
        <v>23/04/2027</v>
        <stp/>
        <stp>##V3_BDPV12</stp>
        <stp>EK864970 Corp</stp>
        <stp>nxt_call_dt</stp>
        <stp>[curves by issuer 01.xlsx]curves eur!R11C9</stp>
        <tr r="I11" s="21"/>
      </tp>
      <tp t="s">
        <v>#N/A N/A</v>
        <stp/>
        <stp>##V3_BDPV12</stp>
        <stp>AX691342 Corp</stp>
        <stp>rtg_moody</stp>
        <stp>[curves by issuer 01.xlsx]all names!R40C16</stp>
        <tr r="P40" s="16"/>
      </tp>
      <tp t="s">
        <v>#N/A N/A</v>
        <stp/>
        <stp>##V3_BDPV12</stp>
        <stp>AX691342 Corp</stp>
        <stp>rtg_moody</stp>
        <stp>[curves by issuer 01.xlsx]all names!R40C17</stp>
        <tr r="Q40" s="16"/>
      </tp>
      <tp>
        <v>387.23016357421875</v>
        <stp/>
        <stp>##V3_BDPV12</stp>
        <stp>AN880322 Corp</stp>
        <stp>blp_i_sprd_mid</stp>
        <stp>[curves by issuer 01.xlsx]curves!R51C13</stp>
        <tr r="M51" s="20"/>
      </tp>
      <tp>
        <v>512.5029296875</v>
        <stp/>
        <stp>##V3_BDPV12</stp>
        <stp>AS322477 Corp</stp>
        <stp>blp_i_sprd_mid</stp>
        <stp>[curves by issuer 01.xlsx]sectors (table)!R14C11</stp>
        <tr r="K14" s="24"/>
      </tp>
      <tp>
        <v>269.15914916992188</v>
        <stp/>
        <stp>##V3_BDPV12</stp>
        <stp>AS640422 Corp</stp>
        <stp>blp_i_sprd_mid</stp>
        <stp>[curves by issuer 01.xlsx]sectors (table)!R16C11</stp>
        <tr r="K16" s="24"/>
      </tp>
      <tp t="s">
        <v>XS1294343337</v>
        <stp/>
        <stp>##V3_BDPV12</stp>
        <stp>QJ993374 Corp</stp>
        <stp>ID_ISIN</stp>
        <stp>[curves by issuer 01.xlsx]tkrBbg!R28C6</stp>
        <tr r="F28" s="5"/>
      </tp>
      <tp t="s">
        <v>USN4297BBC74</v>
        <stp/>
        <stp>##V3_BDPV12</stp>
        <stp>EJ606316 Corp</stp>
        <stp>ID_ISIN</stp>
        <stp>[curves by issuer 01.xlsx]tkrBbg!R48C6</stp>
        <tr r="F48" s="5"/>
      </tp>
      <tp t="s">
        <v>FR0011401751</v>
        <stp/>
        <stp>##V3_BDPV12</stp>
        <stp>EJ516233 Corp</stp>
        <stp>ID_ISIN</stp>
        <stp>[curves by issuer 01.xlsx]tkrBbg!R89C6</stp>
        <tr r="F89" s="5"/>
      </tp>
      <tp t="s">
        <v>Ba1u</v>
        <stp/>
        <stp>##V3_BDPV12</stp>
        <stp>EK588292 Corp</stp>
        <stp>rtg_moody</stp>
        <stp>[curves by issuer 01.xlsx]all names!R47C16</stp>
        <tr r="P47" s="16"/>
      </tp>
      <tp t="s">
        <v>Baa3</v>
        <stp/>
        <stp>##V3_BDPV12</stp>
        <stp>AM888722 Corp</stp>
        <stp>rtg_moody</stp>
        <stp>[curves by issuer 01.xlsx]all names!R65C17</stp>
        <tr r="Q65" s="16"/>
      </tp>
      <tp t="s">
        <v>Baa3</v>
        <stp/>
        <stp>##V3_BDPV12</stp>
        <stp>AM888722 Corp</stp>
        <stp>rtg_moody</stp>
        <stp>[curves by issuer 01.xlsx]all names!R65C16</stp>
        <tr r="P65" s="16"/>
      </tp>
      <tp t="s">
        <v>Baa2</v>
        <stp/>
        <stp>##V3_BDPV12</stp>
        <stp>AN880322 Corp</stp>
        <stp>rtg_moody</stp>
        <stp>[curves by issuer 01.xlsx]all names!R73C16</stp>
        <tr r="P73" s="16"/>
      </tp>
      <tp>
        <v>180.26583862304688</v>
        <stp/>
        <stp>##V3_BDPV12</stp>
        <stp>EJ723329 Corp</stp>
        <stp>blp_i_sprd_mid</stp>
        <stp>[curves by issuer 01.xlsx]sectors (table)!R21C11</stp>
        <tr r="K21" s="24"/>
      </tp>
      <tp>
        <v>445.55731201171875</v>
        <stp/>
        <stp>##V3_BDPV12</stp>
        <stp>ZR457518 Corp</stp>
        <stp>blp_i_sprd_mid</stp>
        <stp>[curves by issuer 01.xlsx]sectors (table)!R29C11</stp>
        <tr r="K29" s="24"/>
      </tp>
      <tp t="s">
        <v>EUR</v>
        <stp/>
        <stp>##V3_BDPV12</stp>
        <stp>LW253022 Corp</stp>
        <stp>crncy</stp>
        <stp>[curves by issuer 01.xlsx]curves eur!R34C19</stp>
        <tr r="S34" s="21"/>
      </tp>
      <tp>
        <v>235.96818542480469</v>
        <stp/>
        <stp>##V3_BDPV12</stp>
        <stp>EK545606 Corp</stp>
        <stp>blp_i_sprd_mid</stp>
        <stp>[curves by issuer 01.xlsx]sectors (table)!R15C11</stp>
        <tr r="K15" s="24"/>
      </tp>
      <tp>
        <v>354.87380981445313</v>
        <stp/>
        <stp>##V3_BDPV12</stp>
        <stp>EK872764 Corp</stp>
        <stp>blp_i_sprd_mid</stp>
        <stp>[curves by issuer 01.xlsx]curves!R32C14</stp>
        <tr r="N32" s="20"/>
      </tp>
      <tp>
        <v>206.04299926757813</v>
        <stp/>
        <stp>##V3_BDPV12</stp>
        <stp>AX076550 Corp</stp>
        <stp>blp_i_sprd_mid</stp>
        <stp>[curves by issuer 01.xlsx]sectors (table)!R35C12</stp>
        <tr r="L35" s="24"/>
      </tp>
      <tp>
        <v>409.1732177734375</v>
        <stp/>
        <stp>##V3_BDPV12</stp>
        <stp>BJ814648 Corp</stp>
        <stp>blp_i_sprd_mid</stp>
        <stp>[curves by issuer 01.xlsx]curves!R36C14</stp>
        <tr r="N36" s="20"/>
      </tp>
      <tp t="s">
        <v>XS1224953882</v>
        <stp/>
        <stp>##V3_BDPV12</stp>
        <stp>EK856946 Corp</stp>
        <stp>ID_ISIN</stp>
        <stp>[curves by issuer 01.xlsx]tkrBbg!R12C6</stp>
        <tr r="F12" s="5"/>
      </tp>
      <tp t="s">
        <v>XS1028597315</v>
        <stp/>
        <stp>##V3_BDPV12</stp>
        <stp>EK041241 Corp</stp>
        <stp>ID_ISIN</stp>
        <stp>[curves by issuer 01.xlsx]tkrBbg!R59C6</stp>
        <tr r="F59" s="5"/>
      </tp>
      <tp t="s">
        <v>USQ12441AA19</v>
        <stp/>
        <stp>##V3_BDPV12</stp>
        <stp>QJ201811 Corp</stp>
        <stp>ID_ISIN</stp>
        <stp>[curves by issuer 01.xlsx]tkrBbg!R42C6</stp>
        <tr r="F42" s="5"/>
      </tp>
      <tp t="s">
        <v>18/02/2022</v>
        <stp/>
        <stp>##V3_BDPV12</stp>
        <stp>EK753416 Corp</stp>
        <stp>nxt_call_dt</stp>
        <stp>[curves by issuer 01.xlsx]curves eur!R22C8</stp>
        <tr r="H22" s="21"/>
      </tp>
      <tp t="s">
        <v>Ba2</v>
        <stp/>
        <stp>##V3_BDPV12</stp>
        <stp>AR738776 Corp</stp>
        <stp>rtg_moody</stp>
        <stp>[curves by issuer 01.xlsx]all names!R63C16</stp>
        <tr r="P63" s="16"/>
      </tp>
      <tp t="s">
        <v>Ba1</v>
        <stp/>
        <stp>##V3_BDPV12</stp>
        <stp>AV915324 Corp</stp>
        <stp>rtg_moody</stp>
        <stp>[curves by issuer 01.xlsx]all names!R58C17</stp>
        <tr r="Q58" s="16"/>
      </tp>
      <tp t="s">
        <v>Baa3</v>
        <stp/>
        <stp>##V3_BDPV12</stp>
        <stp>EK821917 Corp</stp>
        <stp>rtg_moody</stp>
        <stp>[curves by issuer 01.xlsx]all names!R56C16</stp>
        <tr r="P56" s="16"/>
      </tp>
      <tp t="s">
        <v>11/03/2026</v>
        <stp/>
        <stp>##V3_BDPV12</stp>
        <stp>BJ814648 Corp</stp>
        <stp>nxt_call_dt</stp>
        <stp>[curves by issuer 01.xlsx]curves eur!R31C9</stp>
        <tr r="I31" s="21"/>
      </tp>
      <tp t="s">
        <v>Ba3</v>
        <stp/>
        <stp>##V3_BDPV12</stp>
        <stp>EK523297 Corp</stp>
        <stp>rtg_moody</stp>
        <stp>[curves by issuer 01.xlsx]all names!R74C17</stp>
        <tr r="Q74" s="16"/>
      </tp>
      <tp t="s">
        <v>Ba3</v>
        <stp/>
        <stp>##V3_BDPV12</stp>
        <stp>EK523297 Corp</stp>
        <stp>rtg_moody</stp>
        <stp>[curves by issuer 01.xlsx]all names!R74C16</stp>
        <tr r="P74" s="16"/>
      </tp>
      <tp t="s">
        <v>20/03/2030</v>
        <stp/>
        <stp>##V3_BDPV12</stp>
        <stp>EK811579 Corp</stp>
        <stp>nxt_call_dt</stp>
        <stp>[curves by issuer 01.xlsx]curves eur!R43C9</stp>
        <tr r="I43" s="21"/>
      </tp>
      <tp t="s">
        <v>Baa2</v>
        <stp/>
        <stp>##V3_BDPV12</stp>
        <stp>AZ851450 Corp</stp>
        <stp>rtg_moody</stp>
        <stp>[curves by issuer 01.xlsx]all names!R30C17</stp>
        <tr r="Q30" s="16"/>
      </tp>
      <tp t="s">
        <v>#N/A N/A</v>
        <stp/>
        <stp>##V3_BDPV12</stp>
        <stp>EK605885 Corp</stp>
        <stp>rtg_moody</stp>
        <stp>[curves by issuer 01.xlsx]all names!R60C16</stp>
        <tr r="P60" s="16"/>
      </tp>
      <tp t="s">
        <v>#N/A N/A</v>
        <stp/>
        <stp>##V3_BDPV12</stp>
        <stp>EK605885 Corp</stp>
        <stp>rtg_moody</stp>
        <stp>[curves by issuer 01.xlsx]all names!R60C17</stp>
        <tr r="Q60" s="16"/>
      </tp>
      <tp t="s">
        <v>Ba1</v>
        <stp/>
        <stp>##V3_BDPV12</stp>
        <stp>EK824997 Corp</stp>
        <stp>rtg_moody</stp>
        <stp>[curves by issuer 01.xlsx]all names!R21C17</stp>
        <tr r="Q21" s="16"/>
      </tp>
      <tp t="s">
        <v>Baa3</v>
        <stp/>
        <stp>##V3_BDPV12</stp>
        <stp>EK634166 Corp</stp>
        <stp>rtg_moody</stp>
        <stp>[curves by issuer 01.xlsx]all names!R45C16</stp>
        <tr r="P45" s="16"/>
      </tp>
      <tp t="s">
        <v>Ba1</v>
        <stp/>
        <stp>##V3_BDPV12</stp>
        <stp>AS322477 Corp</stp>
        <stp>rtg_moody</stp>
        <stp>[curves by issuer 01.xlsx]all names!R23C16</stp>
        <tr r="P23" s="16"/>
      </tp>
      <tp t="s">
        <v>EUR</v>
        <stp/>
        <stp>##V3_BDPV12</stp>
        <stp>AQ711148 Corp</stp>
        <stp>crncy</stp>
        <stp>[curves by issuer 01.xlsx]curves eur!R20C19</stp>
        <tr r="S20" s="21"/>
      </tp>
      <tp t="s">
        <v>EUR</v>
        <stp/>
        <stp>##V3_BDPV12</stp>
        <stp>AZ371883 Corp</stp>
        <stp>crncy</stp>
        <stp>[curves by issuer 01.xlsx]curves eur!R20C20</stp>
        <tr r="T20" s="21"/>
      </tp>
      <tp>
        <v>387.23016357421875</v>
        <stp/>
        <stp>##V3_BDPV12</stp>
        <stp>AN880322 Corp</stp>
        <stp>blp_i_sprd_mid</stp>
        <stp>[curves by issuer 01.xlsx]sectors (table)!R30C11</stp>
        <tr r="K30" s="24"/>
      </tp>
      <tp t="s">
        <v>EUR</v>
        <stp/>
        <stp>##V3_BDPV12</stp>
        <stp>AZ851450 Corp</stp>
        <stp>crncy</stp>
        <stp>[curves by issuer 01.xlsx]curves eur!R18C20</stp>
        <tr r="T18" s="21"/>
      </tp>
      <tp>
        <v>255.65242004394531</v>
        <stp/>
        <stp>##V3_BDPV12</stp>
        <stp>EK605885 Corp</stp>
        <stp>blp_i_sprd_mid</stp>
        <stp>[curves by issuer 01.xlsx]curves!R43C14</stp>
        <tr r="N43" s="20"/>
      </tp>
      <tp>
        <v>255.65242004394531</v>
        <stp/>
        <stp>##V3_BDPV12</stp>
        <stp>EK605885 Corp</stp>
        <stp>blp_i_sprd_mid</stp>
        <stp>[curves by issuer 01.xlsx]curves!R43C13</stp>
        <tr r="M43" s="20"/>
      </tp>
      <tp>
        <v>288.09799194335938</v>
        <stp/>
        <stp>##V3_BDPV12</stp>
        <stp>EK858869 Corp</stp>
        <stp>blp_i_sprd_mid</stp>
        <stp>[curves by issuer 01.xlsx]curves!R37C13</stp>
        <tr r="M37" s="20"/>
      </tp>
      <tp t="s">
        <v>EUR</v>
        <stp/>
        <stp>##V3_BDPV12</stp>
        <stp>EK605885 Corp</stp>
        <stp>crncy</stp>
        <stp>[curves by issuer 01.xlsx]curves eur!R37C20</stp>
        <tr r="T37" s="21"/>
      </tp>
      <tp t="s">
        <v>EUR</v>
        <stp/>
        <stp>##V3_BDPV12</stp>
        <stp>EK605885 Corp</stp>
        <stp>crncy</stp>
        <stp>[curves by issuer 01.xlsx]curves eur!R37C19</stp>
        <tr r="S37" s="21"/>
      </tp>
      <tp t="s">
        <v>EUR</v>
        <stp/>
        <stp>##V3_BDPV12</stp>
        <stp>AL211915 Corp</stp>
        <stp>crncy</stp>
        <stp>[curves by issuer 01.xlsx]curves eur!R34C20</stp>
        <tr r="T34" s="21"/>
      </tp>
      <tp t="s">
        <v>EUR</v>
        <stp/>
        <stp>##V3_BDPV12</stp>
        <stp>BK122273 Corp</stp>
        <stp>crncy</stp>
        <stp>[curves by issuer 01.xlsx]curves eur!R12C19</stp>
        <tr r="S12" s="21"/>
      </tp>
      <tp>
        <v>2250000000</v>
        <stp/>
        <stp>##V3_BDPV12</stp>
        <stp>USQ12441AB91 Corp</stp>
        <stp>amt_outstanding</stp>
        <stp>[curves by issuer 01.xlsx]tkrBbg!R41C13</stp>
        <tr r="M41" s="5"/>
      </tp>
      <tp t="s">
        <v>XS1195202822</v>
        <stp/>
        <stp>##V3_BDPV12</stp>
        <stp>EK755342 Corp</stp>
        <stp>ID_ISIN</stp>
        <stp>[curves by issuer 01.xlsx]tkrBbg!R37C6</stp>
        <tr r="F37" s="5"/>
      </tp>
      <tp t="s">
        <v>Baa3</v>
        <stp/>
        <stp>##V3_BDPV12</stp>
        <stp>ZP870673 Corp</stp>
        <stp>rtg_moody</stp>
        <stp>[curves by issuer 01.xlsx]all names!R64C17</stp>
        <tr r="Q64" s="16"/>
      </tp>
      <tp t="s">
        <v>#N/A N/A</v>
        <stp/>
        <stp>##V3_BDPV12</stp>
        <stp>ZQ578143 Corp</stp>
        <stp>rtg_moody</stp>
        <stp>[curves by issuer 01.xlsx]all names!R37C16</stp>
        <tr r="P37" s="16"/>
      </tp>
      <tp t="s">
        <v>#N/A N/A</v>
        <stp/>
        <stp>##V3_BDPV12</stp>
        <stp>ZQ578143 Corp</stp>
        <stp>rtg_moody</stp>
        <stp>[curves by issuer 01.xlsx]all names!R37C17</stp>
        <tr r="Q37" s="16"/>
      </tp>
      <tp t="s">
        <v>#N/A N/A</v>
        <stp/>
        <stp>##V3_BDPV12</stp>
        <stp>AP909674 Corp</stp>
        <stp>rtg_moody</stp>
        <stp>[curves by issuer 01.xlsx]all names!R35C16</stp>
        <tr r="P35" s="16"/>
      </tp>
      <tp t="s">
        <v>#N/A N/A</v>
        <stp/>
        <stp>##V3_BDPV12</stp>
        <stp>AP909674 Corp</stp>
        <stp>rtg_moody</stp>
        <stp>[curves by issuer 01.xlsx]all names!R35C17</stp>
        <tr r="Q35" s="16"/>
      </tp>
      <tp t="s">
        <v>Ba1</v>
        <stp/>
        <stp>##V3_BDPV12</stp>
        <stp>AU654481 Corp</stp>
        <stp>rtg_moody</stp>
        <stp>[curves by issuer 01.xlsx]all names!R72C16</stp>
        <tr r="P72" s="16"/>
      </tp>
      <tp t="s">
        <v>16/03/2027</v>
        <stp/>
        <stp>##V3_BDPV12</stp>
        <stp>BJ924355 Corp</stp>
        <stp>nxt_call_dt</stp>
        <stp>[curves by issuer 01.xlsx]curves eur!R15C9</stp>
        <tr r="I15" s="21"/>
      </tp>
      <tp t="s">
        <v>Baa3</v>
        <stp/>
        <stp>##V3_BDPV12</stp>
        <stp>AS256491 Corp</stp>
        <stp>rtg_moody</stp>
        <stp>[curves by issuer 01.xlsx]all names!R36C17</stp>
        <tr r="Q36" s="16"/>
      </tp>
      <tp t="s">
        <v>Baa2</v>
        <stp/>
        <stp>##V3_BDPV12</stp>
        <stp>AS146490 Corp</stp>
        <stp>rtg_moody</stp>
        <stp>[curves by issuer 01.xlsx]all names!R69C17</stp>
        <tr r="Q69" s="16"/>
      </tp>
      <tp t="s">
        <v>Baa2</v>
        <stp/>
        <stp>##V3_BDPV12</stp>
        <stp>AZ371883 Corp</stp>
        <stp>rtg_moody</stp>
        <stp>[curves by issuer 01.xlsx]all names!R32C17</stp>
        <tr r="Q32" s="16"/>
      </tp>
      <tp t="s">
        <v>Ba1</v>
        <stp/>
        <stp>##V3_BDPV12</stp>
        <stp>AL211915 Corp</stp>
        <stp>rtg_moody</stp>
        <stp>[curves by issuer 01.xlsx]all names!R55C17</stp>
        <tr r="Q55" s="16"/>
      </tp>
      <tp t="s">
        <v>Ba1</v>
        <stp/>
        <stp>##V3_BDPV12</stp>
        <stp>AS640440 Corp</stp>
        <stp>rtg_moody</stp>
        <stp>[curves by issuer 01.xlsx]all names!R31C17</stp>
        <tr r="Q31" s="16"/>
      </tp>
      <tp>
        <v>506.25619506835938</v>
        <stp/>
        <stp>##V3_BDPV12</stp>
        <stp>EK824997 Corp</stp>
        <stp>blp_i_sprd_mid</stp>
        <stp>[curves by issuer 01.xlsx]curves!R16C14</stp>
        <tr r="N16" s="20"/>
      </tp>
      <tp t="s">
        <v>EUR</v>
        <stp/>
        <stp>##V3_BDPV12</stp>
        <stp>AS640440 Corp</stp>
        <stp>crncy</stp>
        <stp>[curves by issuer 01.xlsx]curves eur!R19C20</stp>
        <tr r="T19" s="21"/>
      </tp>
      <tp t="s">
        <v>EUR</v>
        <stp/>
        <stp>##V3_BDPV12</stp>
        <stp>AS640422 Corp</stp>
        <stp>crncy</stp>
        <stp>[curves by issuer 01.xlsx]curves eur!R19C19</stp>
        <tr r="S19" s="21"/>
      </tp>
      <tp>
        <v>242.51664733886719</v>
        <stp/>
        <stp>##V3_BDPV12</stp>
        <stp>EJ814830 Corp</stp>
        <stp>blp_i_sprd_mid</stp>
        <stp>[curves by issuer 01.xlsx]curves!R10C14</stp>
        <tr r="N10" s="20"/>
      </tp>
      <tp>
        <v>425.93524169921875</v>
        <stp/>
        <stp>##V3_BDPV12</stp>
        <stp>ZP989429 Corp</stp>
        <stp>blp_i_sprd_mid</stp>
        <stp>[curves by issuer 01.xlsx]sectors (table)!R22C12</stp>
        <tr r="L22" s="24"/>
      </tp>
      <tp>
        <v>261.09295654296875</v>
        <stp/>
        <stp>##V3_BDPV12</stp>
        <stp>EK821917 Corp</stp>
        <stp>blp_i_sprd_mid</stp>
        <stp>[curves by issuer 01.xlsx]curves!R40C13</stp>
        <tr r="M40" s="20"/>
      </tp>
      <tp>
        <v>247.26072692871094</v>
        <stp/>
        <stp>##V3_BDPV12</stp>
        <stp>AZ371883 Corp</stp>
        <stp>blp_i_sprd_mid</stp>
        <stp>[curves by issuer 01.xlsx]sectors (table)!R37C12</stp>
        <tr r="L37" s="24"/>
      </tp>
      <tp>
        <v>381.36337280273438</v>
        <stp/>
        <stp>##V3_BDPV12</stp>
        <stp>EK864970 Corp</stp>
        <stp>blp_i_sprd_mid</stp>
        <stp>[curves by issuer 01.xlsx]curves!R13C14</stp>
        <tr r="N13" s="20"/>
      </tp>
      <tp>
        <v>351.035400390625</v>
        <stp/>
        <stp>##V3_BDPV12</stp>
        <stp>AV915324 Corp</stp>
        <stp>blp_i_sprd_mid</stp>
        <stp>[curves by issuer 01.xlsx]sectors (table)!R26C12</stp>
        <tr r="L26" s="24"/>
      </tp>
      <tp>
        <v>346.31570434570313</v>
        <stp/>
        <stp>##V3_BDPV12</stp>
        <stp>QJ937853 Corp</stp>
        <stp>blp_i_sprd_mid</stp>
        <stp>[curves by issuer 01.xlsx]curves!R42C13</stp>
        <tr r="M42" s="20"/>
      </tp>
      <tp>
        <v>379.45703125</v>
        <stp/>
        <stp>##V3_BDPV12</stp>
        <stp>EJ814840 Corp</stp>
        <stp>blp_i_sprd_mid</stp>
        <stp>[curves by issuer 01.xlsx]curves!R10C13</stp>
        <tr r="M10" s="20"/>
      </tp>
      <tp t="s">
        <v>EUR</v>
        <stp/>
        <stp>##V3_BDPV12</stp>
        <stp>EK864970 Corp</stp>
        <stp>crncy</stp>
        <stp>[curves by issuer 01.xlsx]curves eur!R11C20</stp>
        <tr r="T11" s="21"/>
      </tp>
      <tp t="s">
        <v>XS1222591023</v>
        <stp/>
        <stp>##V3_BDPV12</stp>
        <stp>EK848378 Corp</stp>
        <stp>ID_ISIN</stp>
        <stp>[curves by issuer 01.xlsx]tkrBbg!R46C6</stp>
        <tr r="F46" s="5"/>
      </tp>
      <tp t="s">
        <v>EUR</v>
        <stp/>
        <stp>##V3_BDPV12</stp>
        <stp>EK634166 Corp</stp>
        <stp>crncy</stp>
        <stp>[curves by issuer 01.xlsx]curves eur!R25C19</stp>
        <tr r="S25" s="21"/>
      </tp>
      <tp t="s">
        <v>EUR</v>
        <stp/>
        <stp>##V3_BDPV12</stp>
        <stp>BK123260 Corp</stp>
        <stp>crncy</stp>
        <stp>[curves by issuer 01.xlsx]curves eur!R12C20</stp>
        <tr r="T12" s="21"/>
      </tp>
      <tp t="s">
        <v>FR0011697028</v>
        <stp/>
        <stp>##V3_BDPV12</stp>
        <stp>EK024568 Corp</stp>
        <stp>ID_ISIN</stp>
        <stp>[curves by issuer 01.xlsx]tkrBbg!R90C6</stp>
        <tr r="F90" s="5"/>
      </tp>
      <tp t="s">
        <v>FR0011700293</v>
        <stp/>
        <stp>##V3_BDPV12</stp>
        <stp>EK024610 Corp</stp>
        <stp>ID_ISIN</stp>
        <stp>[curves by issuer 01.xlsx]tkrBbg!R93C6</stp>
        <tr r="F93" s="5"/>
      </tp>
      <tp t="s">
        <v>EUR</v>
        <stp/>
        <stp>##V3_BDPV12</stp>
        <stp>AN880322 Corp</stp>
        <stp>crncy</stp>
        <stp>[curves by issuer 01.xlsx]curves eur!R43C19</stp>
        <tr r="S43" s="21"/>
      </tp>
      <tp t="s">
        <v>XS1152338072</v>
        <stp/>
        <stp>##V3_BDPV12</stp>
        <stp>EK634166 Corp</stp>
        <stp>ID_ISIN</stp>
        <stp>[curves by issuer 01.xlsx]tkrBbg!R14C6</stp>
        <tr r="F14" s="5"/>
      </tp>
      <tp t="s">
        <v>XS1115502988</v>
        <stp/>
        <stp>##V3_BDPV12</stp>
        <stp>EK508571 Corp</stp>
        <stp>ID_ISIN</stp>
        <stp>[curves by issuer 01.xlsx]tkrBbg!R60C6</stp>
        <tr r="F60" s="5"/>
      </tp>
      <tp t="s">
        <v>Ba2</v>
        <stp/>
        <stp>##V3_BDPV12</stp>
        <stp>ZQ376350 Corp</stp>
        <stp>rtg_moody</stp>
        <stp>[curves by issuer 01.xlsx]all names!R41C17</stp>
        <tr r="Q41" s="16"/>
      </tp>
      <tp t="s">
        <v>#N/A N/A</v>
        <stp/>
        <stp>##V3_BDPV12</stp>
        <stp>UV309787 Corp</stp>
        <stp>rtg_moody</stp>
        <stp>[curves by issuer 01.xlsx]all names!R54C17</stp>
        <tr r="Q54" s="16"/>
      </tp>
      <tp t="s">
        <v>#N/A N/A</v>
        <stp/>
        <stp>##V3_BDPV12</stp>
        <stp>UV309787 Corp</stp>
        <stp>rtg_moody</stp>
        <stp>[curves by issuer 01.xlsx]all names!R54C16</stp>
        <tr r="P54" s="16"/>
      </tp>
      <tp t="s">
        <v>Baa3</v>
        <stp/>
        <stp>##V3_BDPV12</stp>
        <stp>ZQ512606 Corp</stp>
        <stp>rtg_moody</stp>
        <stp>[curves by issuer 01.xlsx]all names!R16C17</stp>
        <tr r="Q16" s="16"/>
      </tp>
      <tp t="s">
        <v>#N/A N/A</v>
        <stp/>
        <stp>##V3_BDPV12</stp>
        <stp>ZP659512 Corp</stp>
        <stp>rtg_moody</stp>
        <stp>[curves by issuer 01.xlsx]all names!R53C17</stp>
        <tr r="Q53" s="16"/>
      </tp>
      <tp t="s">
        <v>Ba1</v>
        <stp/>
        <stp>##V3_BDPV12</stp>
        <stp>LW253022 Corp</stp>
        <stp>rtg_moody</stp>
        <stp>[curves by issuer 01.xlsx]all names!R55C16</stp>
        <tr r="P55" s="16"/>
      </tp>
      <tp t="s">
        <v>12/06/2021</v>
        <stp/>
        <stp>##V3_BDPV12</stp>
        <stp>EK634166 Corp</stp>
        <stp>nxt_call_dt</stp>
        <stp>[curves by issuer 01.xlsx]curves eur!R25C8</stp>
        <tr r="H25" s="21"/>
      </tp>
      <tp t="s">
        <v>01/07/2024</v>
        <stp/>
        <stp>##V3_BDPV12</stp>
        <stp>EK352403 Corp</stp>
        <stp>nxt_call_dt</stp>
        <stp>[curves by issuer 01.xlsx]curves eur!R10C8</stp>
        <tr r="H10" s="21"/>
      </tp>
      <tp t="s">
        <v>Ba2</v>
        <stp/>
        <stp>##V3_BDPV12</stp>
        <stp>AW875570 Corp</stp>
        <stp>rtg_moody</stp>
        <stp>[curves by issuer 01.xlsx]all names!R28C16</stp>
        <tr r="P28" s="16"/>
      </tp>
      <tp t="s">
        <v>#N/A N/A</v>
        <stp/>
        <stp>##V3_BDPV12</stp>
        <stp>BJ924355 Corp</stp>
        <stp>rtg_moody</stp>
        <stp>[curves by issuer 01.xlsx]all names!R25C17</stp>
        <tr r="Q25" s="16"/>
      </tp>
      <tp t="s">
        <v>Baa3</v>
        <stp/>
        <stp>##V3_BDPV12</stp>
        <stp>AQ026565 Corp</stp>
        <stp>rtg_moody</stp>
        <stp>[curves by issuer 01.xlsx]all names!R38C16</stp>
        <tr r="P38" s="16"/>
      </tp>
      <tp t="s">
        <v>Baa3</v>
        <stp/>
        <stp>##V3_BDPV12</stp>
        <stp>AX076550 Corp</stp>
        <stp>rtg_moody</stp>
        <stp>[curves by issuer 01.xlsx]all names!R38C17</stp>
        <tr r="Q38" s="16"/>
      </tp>
      <tp t="s">
        <v>#N/A N/A</v>
        <stp/>
        <stp>##V3_BDPV12</stp>
        <stp>AZ920495 Corp</stp>
        <stp>rtg_moody</stp>
        <stp>[curves by issuer 01.xlsx]all names!R68C17</stp>
        <tr r="Q68" s="16"/>
      </tp>
      <tp t="s">
        <v>#N/A Invalid Security</v>
        <stp/>
        <stp>##V3_BDPV12</stp>
        <stp>#N/A Requesting Data... Corp</stp>
        <stp>industry_sector</stp>
        <stp>[curves by issuer 01.xlsx]tkrBbg!R151C15</stp>
        <tr r="O151" s="5"/>
      </tp>
      <tp t="s">
        <v>#N/A Invalid Security</v>
        <stp/>
        <stp>##V3_BDPV12</stp>
        <stp>#N/A Requesting Data... Corp</stp>
        <stp>industry_sector</stp>
        <stp>[curves by issuer 01.xlsx]tkrBbg!R108C15</stp>
        <tr r="O108" s="5"/>
      </tp>
      <tp t="s">
        <v>#N/A Invalid Security</v>
        <stp/>
        <stp>##V3_BDPV12</stp>
        <stp>#N/A Requesting Data... Corp</stp>
        <stp>industry_sector</stp>
        <stp>[curves by issuer 01.xlsx]tkrBbg!R138C15</stp>
        <tr r="O138" s="5"/>
      </tp>
      <tp>
        <v>1041.982421875</v>
        <stp/>
        <stp>##V3_BDPV12</stp>
        <stp>EK337178 Corp</stp>
        <stp>blp_i_sprd_mid</stp>
        <stp>[curves by issuer 01.xlsx]sectors (table)!R4C11</stp>
        <tr r="K4" s="24"/>
      </tp>
      <tp>
        <v>542.11865234375</v>
        <stp/>
        <stp>##V3_BDPV12</stp>
        <stp>AS146490 Corp</stp>
        <stp>blp_i_sprd_mid</stp>
        <stp>[curves by issuer 01.xlsx]sectors (table)!R38C12</stp>
        <tr r="L38" s="24"/>
      </tp>
      <tp t="s">
        <v>CALLABLE</v>
        <stp/>
        <stp>##V3_BDPV12</stp>
        <stp>USQ12441AA19 Corp</stp>
        <stp>mty_typ</stp>
        <stp>[curves by issuer 01.xlsx]tkrBbg!R42C11</stp>
        <tr r="K42" s="5"/>
      </tp>
      <tp t="s">
        <v>XS2185997884</v>
        <stp/>
        <stp>##V3_BDPV12</stp>
        <stp>BJ814648 Corp</stp>
        <stp>ID_ISIN</stp>
        <stp>[curves by issuer 01.xlsx]tkrBbg!R31C6</stp>
        <tr r="F31" s="5"/>
      </tp>
      <tp t="s">
        <v>FR0013252061</v>
        <stp/>
        <stp>##V3_BDPV12</stp>
        <stp>AN206662 Corp</stp>
        <stp>ID_ISIN</stp>
        <stp>[curves by issuer 01.xlsx]tkrBbg!R85C6</stp>
        <tr r="F85" s="5"/>
      </tp>
      <tp>
        <v>309.1684987830273</v>
        <stp/>
        <stp>##V3_BDPV12</stp>
        <stp>QJ201812 Corp</stp>
        <stp>Z_SPRD_MID</stp>
        <stp>[curves by issuer 01.xlsx]all names!R18C13</stp>
        <tr r="M18" s="16"/>
      </tp>
      <tp>
        <v>259.7515035194611</v>
        <stp/>
        <stp>##V3_BDPV12</stp>
        <stp>QJ191077 Corp</stp>
        <stp>Z_SPRD_MID</stp>
        <stp>[curves by issuer 01.xlsx]all names!R18C12</stp>
        <tr r="L18" s="16"/>
      </tp>
      <tp t="s">
        <v>Baa3</v>
        <stp/>
        <stp>##V3_BDPV12</stp>
        <stp>AU669900 Corp</stp>
        <stp>rtg_moody</stp>
        <stp>[curves by issuer 01.xlsx]all names!R27C16</stp>
        <tr r="P27" s="16"/>
      </tp>
      <tp t="s">
        <v>Baa3</v>
        <stp/>
        <stp>##V3_BDPV12</stp>
        <stp>AO148682 Corp</stp>
        <stp>rtg_moody</stp>
        <stp>[curves by issuer 01.xlsx]all names!R34C17</stp>
        <tr r="Q34" s="16"/>
      </tp>
      <tp t="s">
        <v>Baa3</v>
        <stp/>
        <stp>##V3_BDPV12</stp>
        <stp>AO148682 Corp</stp>
        <stp>rtg_moody</stp>
        <stp>[curves by issuer 01.xlsx]all names!R34C16</stp>
        <tr r="P34" s="16"/>
      </tp>
      <tp t="s">
        <v>Aa2</v>
        <stp/>
        <stp>##V3_BDPV12</stp>
        <stp>BJ838285 Corp</stp>
        <stp>rtg_moody</stp>
        <stp>[curves by issuer 01.xlsx]all names!R11C17</stp>
        <tr r="Q11" s="16"/>
      </tp>
      <tp t="s">
        <v>18/11/2022</v>
        <stp/>
        <stp>##V3_BDPV12</stp>
        <stp>EK588292 Corp</stp>
        <stp>nxt_call_dt</stp>
        <stp>[curves by issuer 01.xlsx]curves eur!R27C8</stp>
        <tr r="H27" s="21"/>
      </tp>
      <tp t="s">
        <v>Baa3</v>
        <stp/>
        <stp>##V3_BDPV12</stp>
        <stp>AZ207706 Corp</stp>
        <stp>rtg_moody</stp>
        <stp>[curves by issuer 01.xlsx]all names!R45C17</stp>
        <tr r="Q45" s="16"/>
      </tp>
      <tp t="s">
        <v>Baa3</v>
        <stp/>
        <stp>##V3_BDPV12</stp>
        <stp>EK352403 Corp</stp>
        <stp>rtg_moody</stp>
        <stp>[curves by issuer 01.xlsx]all names!R16C16</stp>
        <tr r="P16" s="16"/>
      </tp>
      <tp t="s">
        <v>Ba1</v>
        <stp/>
        <stp>##V3_BDPV12</stp>
        <stp>AS640422 Corp</stp>
        <stp>rtg_moody</stp>
        <stp>[curves by issuer 01.xlsx]all names!R31C16</stp>
        <tr r="P31" s="16"/>
      </tp>
      <tp t="s">
        <v>Ba1</v>
        <stp/>
        <stp>##V3_BDPV12</stp>
        <stp>EK864970 Corp</stp>
        <stp>rtg_moody</stp>
        <stp>[curves by issuer 01.xlsx]all names!R17C17</stp>
        <tr r="Q17" s="16"/>
      </tp>
      <tp t="s">
        <v>Ba2</v>
        <stp/>
        <stp>##V3_BDPV12</stp>
        <stp>EJ606316 Corp</stp>
        <stp>rtg_moody</stp>
        <stp>[curves by issuer 01.xlsx]all names!R41C16</stp>
        <tr r="P41" s="16"/>
      </tp>
      <tp t="s">
        <v>14/12/2022</v>
        <stp/>
        <stp>##V3_BDPV12</stp>
        <stp>AN880322 Corp</stp>
        <stp>nxt_call_dt</stp>
        <stp>[curves by issuer 01.xlsx]curves eur!R43C8</stp>
        <tr r="H43" s="21"/>
      </tp>
      <tp>
        <v>266.62591552734375</v>
        <stp/>
        <stp>##V3_BDPV12</stp>
        <stp>EK803079 Corp</stp>
        <stp>blp_i_sprd_mid</stp>
        <stp>[curves by issuer 01.xlsx]sectors (table)!R8C11</stp>
        <tr r="K8" s="24"/>
      </tp>
      <tp t="s">
        <v>EUR</v>
        <stp/>
        <stp>##V3_BDPV12</stp>
        <stp>AU692498 Corp</stp>
        <stp>crncy</stp>
        <stp>[curves by issuer 01.xlsx]curves eur!R42C20</stp>
        <tr r="T42" s="21"/>
      </tp>
      <tp>
        <v>221.44712829589844</v>
        <stp/>
        <stp>##V3_BDPV12</stp>
        <stp>UV853118 Corp</stp>
        <stp>blp_i_sprd_mid</stp>
        <stp>[curves by issuer 01.xlsx]sectors (table)!R10C11</stp>
        <tr r="K10" s="24"/>
      </tp>
      <tp t="s">
        <v>EUR</v>
        <stp/>
        <stp>##V3_BDPV12</stp>
        <stp>AS322477 Corp</stp>
        <stp>crncy</stp>
        <stp>[curves by issuer 01.xlsx]curves eur!R13C19</stp>
        <tr r="S13" s="21"/>
      </tp>
      <tp>
        <v>293.12576293945313</v>
        <stp/>
        <stp>##V3_BDPV12</stp>
        <stp>ZP482524 Corp</stp>
        <stp>blp_i_sprd_mid</stp>
        <stp>[curves by issuer 01.xlsx]curves eur!R8C13</stp>
        <tr r="M8" s="21"/>
      </tp>
      <tp>
        <v>261.09295654296875</v>
        <stp/>
        <stp>##V3_BDPV12</stp>
        <stp>EK821917 Corp</stp>
        <stp>blp_i_sprd_mid</stp>
        <stp>[curves by issuer 01.xlsx]sectors (table)!R19C11</stp>
        <tr r="K19" s="24"/>
      </tp>
      <tp t="s">
        <v>XS1152343668</v>
        <stp/>
        <stp>##V3_BDPV12</stp>
        <stp>EK648265 Corp</stp>
        <stp>ID_ISIN</stp>
        <stp>[curves by issuer 01.xlsx]tkrBbg!R15C6</stp>
        <tr r="F15" s="5"/>
      </tp>
      <tp t="s">
        <v>#N/A Requesting Data...</v>
        <stp/>
        <stp>##V3_BDPV12</stp>
        <stp>EK323431 Corp</stp>
        <stp>ID_ISIN</stp>
        <stp>[curves by issuer 01.xlsx]tkrBbg!R83C6</stp>
        <tr r="F83" s="5"/>
      </tp>
      <tp t="s">
        <v>XS1028599287</v>
        <stp/>
        <stp>##V3_BDPV12</stp>
        <stp>EK041235 Corp</stp>
        <stp>ID_ISIN</stp>
        <stp>[curves by issuer 01.xlsx]tkrBbg!R55C6</stp>
        <tr r="F55" s="5"/>
      </tp>
      <tp t="s">
        <v>USF2893TAM83</v>
        <stp/>
        <stp>##V3_BDPV12</stp>
        <stp>EK027221 Corp</stp>
        <stp>ID_ISIN</stp>
        <stp>[curves by issuer 01.xlsx]tkrBbg!R95C6</stp>
        <tr r="F95" s="5"/>
      </tp>
      <tp t="s">
        <v>#N/A N/A</v>
        <stp/>
        <stp>##V3_BDPV12</stp>
        <stp>ZS235422 Corp</stp>
        <stp>rtg_moody</stp>
        <stp>[curves by issuer 01.xlsx]all names!R53C16</stp>
        <tr r="P53" s="16"/>
      </tp>
      <tp t="s">
        <v>Baa3</v>
        <stp/>
        <stp>##V3_BDPV12</stp>
        <stp>ZR363807 Corp</stp>
        <stp>rtg_moody</stp>
        <stp>[curves by issuer 01.xlsx]all names!R46C17</stp>
        <tr r="Q46" s="16"/>
      </tp>
      <tp t="s">
        <v>Baa2</v>
        <stp/>
        <stp>##V3_BDPV12</stp>
        <stp>QZ716550 Corp</stp>
        <stp>rtg_moody</stp>
        <stp>[curves by issuer 01.xlsx]all names!R30C16</stp>
        <tr r="P30" s="16"/>
      </tp>
      <tp t="s">
        <v>Ba1</v>
        <stp/>
        <stp>##V3_BDPV12</stp>
        <stp>ZR668027 Corp</stp>
        <stp>rtg_moody</stp>
        <stp>[curves by issuer 01.xlsx]all names!R66C17</stp>
        <tr r="Q66" s="16"/>
      </tp>
      <tp t="s">
        <v>Ba1</v>
        <stp/>
        <stp>##V3_BDPV12</stp>
        <stp>ZR668027 Corp</stp>
        <stp>rtg_moody</stp>
        <stp>[curves by issuer 01.xlsx]all names!R66C16</stp>
        <tr r="P66" s="16"/>
      </tp>
      <tp t="s">
        <v>#N/A N/A</v>
        <stp/>
        <stp>##V3_BDPV12</stp>
        <stp>ZP989429 Corp</stp>
        <stp>rtg_moody</stp>
        <stp>[curves by issuer 01.xlsx]all names!R10C17</stp>
        <tr r="Q10" s="16"/>
      </tp>
      <tp t="s">
        <v>26/06/2023</v>
        <stp/>
        <stp>##V3_BDPV12</stp>
        <stp>EJ723329 Corp</stp>
        <stp>nxt_call_dt</stp>
        <stp>[curves by issuer 01.xlsx]curves eur!R30C8</stp>
        <tr r="H30" s="21"/>
      </tp>
      <tp t="s">
        <v>Baa3</v>
        <stp/>
        <stp>##V3_BDPV12</stp>
        <stp>EK508481 Corp</stp>
        <stp>rtg_moody</stp>
        <stp>[curves by issuer 01.xlsx]all names!R49C16</stp>
        <tr r="P49" s="16"/>
      </tp>
      <tp t="s">
        <v>Baa3</v>
        <stp/>
        <stp>##V3_BDPV12</stp>
        <stp>AM938782 Corp</stp>
        <stp>rtg_moody</stp>
        <stp>[curves by issuer 01.xlsx]all names!R64C16</stp>
        <tr r="P64" s="16"/>
      </tp>
      <tp t="s">
        <v>Baa3</v>
        <stp/>
        <stp>##V3_BDPV12</stp>
        <stp>AM717420 Corp</stp>
        <stp>rtg_moody</stp>
        <stp>[curves by issuer 01.xlsx]all names!R59C17</stp>
        <tr r="Q59" s="16"/>
      </tp>
      <tp t="s">
        <v>23/04/2023</v>
        <stp/>
        <stp>##V3_BDPV12</stp>
        <stp>EK848378 Corp</stp>
        <stp>nxt_call_dt</stp>
        <stp>[curves by issuer 01.xlsx]curves eur!R11C8</stp>
        <tr r="H11" s="21"/>
      </tp>
      <tp t="s">
        <v>#N/A N/A</v>
        <stp/>
        <stp>##V3_BDPV12</stp>
        <stp>AR936992 Corp</stp>
        <stp>rtg_moody</stp>
        <stp>[curves by issuer 01.xlsx]all names!R10C16</stp>
        <tr r="P10" s="16"/>
      </tp>
      <tp t="s">
        <v>#N/A N/A</v>
        <stp/>
        <stp>##V3_BDPV12</stp>
        <stp>EK642935 Corp</stp>
        <stp>rtg_moody</stp>
        <stp>[curves by issuer 01.xlsx]all names!R13C16</stp>
        <tr r="P13" s="16"/>
      </tp>
      <tp t="s">
        <v>#N/A N/A</v>
        <stp/>
        <stp>##V3_BDPV12</stp>
        <stp>EK642935 Corp</stp>
        <stp>rtg_moody</stp>
        <stp>[curves by issuer 01.xlsx]all names!R13C17</stp>
        <tr r="Q13" s="16"/>
      </tp>
      <tp t="s">
        <v>Ba2u</v>
        <stp/>
        <stp>##V3_BDPV12</stp>
        <stp>AO971106 Corp</stp>
        <stp>rtg_moody</stp>
        <stp>[curves by issuer 01.xlsx]all names!R15C16</stp>
        <tr r="P15" s="16"/>
      </tp>
      <tp t="s">
        <v>Ba2u</v>
        <stp/>
        <stp>##V3_BDPV12</stp>
        <stp>AO971106 Corp</stp>
        <stp>rtg_moody</stp>
        <stp>[curves by issuer 01.xlsx]all names!R15C17</stp>
        <tr r="Q15" s="16"/>
      </tp>
      <tp t="s">
        <v>Ba1</v>
        <stp/>
        <stp>##V3_BDPV12</stp>
        <stp>EK825033 Corp</stp>
        <stp>rtg_moody</stp>
        <stp>[curves by issuer 01.xlsx]all names!R21C16</stp>
        <tr r="P21" s="16"/>
      </tp>
      <tp t="s">
        <v>B2</v>
        <stp/>
        <stp>##V3_BDPV12</stp>
        <stp>ED984069 Corp</stp>
        <stp>rtg_moody</stp>
        <stp>[curves by issuer 01.xlsx]all names!R61C17</stp>
        <tr r="Q61" s="16"/>
      </tp>
      <tp t="s">
        <v>Baa2</v>
        <stp/>
        <stp>##V3_BDPV12</stp>
        <stp>EJ814840 Corp</stp>
        <stp>rtg_moody</stp>
        <stp>[curves by issuer 01.xlsx]all names!R12C16</stp>
        <tr r="P12" s="16"/>
      </tp>
      <tp t="s">
        <v>B2</v>
        <stp/>
        <stp>##V3_BDPV12</stp>
        <stp>ED984069 Corp</stp>
        <stp>rtg_moody</stp>
        <stp>[curves by issuer 01.xlsx]all names!R61C16</stp>
        <tr r="P61" s="16"/>
      </tp>
      <tp t="s">
        <v>Baa2</v>
        <stp/>
        <stp>##V3_BDPV12</stp>
        <stp>EJ814840 Corp</stp>
        <stp>rtg_moody</stp>
        <stp>[curves by issuer 01.xlsx]all names!R12C17</stp>
        <tr r="Q12" s="16"/>
      </tp>
      <tp t="s">
        <v>Ba1</v>
        <stp/>
        <stp>##V3_BDPV12</stp>
        <stp>AU692498 Corp</stp>
        <stp>rtg_moody</stp>
        <stp>[curves by issuer 01.xlsx]all names!R72C17</stp>
        <tr r="Q72" s="16"/>
      </tp>
      <tp>
        <v>409.1732177734375</v>
        <stp/>
        <stp>##V3_BDPV12</stp>
        <stp>BJ814648 Corp</stp>
        <stp>blp_i_sprd_mid</stp>
        <stp>[curves by issuer 01.xlsx]sectors (table)!R8C12</stp>
        <tr r="L8" s="24"/>
      </tp>
      <tp t="s">
        <v>EUR</v>
        <stp/>
        <stp>##V3_BDPV12</stp>
        <stp>AW875570 Corp</stp>
        <stp>crncy</stp>
        <stp>[curves by issuer 01.xlsx]curves eur!R17C19</stp>
        <tr r="S17" s="21"/>
      </tp>
      <tp>
        <v>308.90853881835938</v>
        <stp/>
        <stp>##V3_BDPV12</stp>
        <stp>QJ993374 Corp</stp>
        <stp>blp_i_sprd_mid</stp>
        <stp>[curves by issuer 01.xlsx]sectors (table)!R10C12</stp>
        <tr r="L10" s="24"/>
      </tp>
      <tp t="s">
        <v>EUR</v>
        <stp/>
        <stp>##V3_BDPV12</stp>
        <stp>AV915324 Corp</stp>
        <stp>crncy</stp>
        <stp>[curves by issuer 01.xlsx]curves eur!R36C20</stp>
        <tr r="T36" s="21"/>
      </tp>
      <tp t="s">
        <v>EUR</v>
        <stp/>
        <stp>##V3_BDPV12</stp>
        <stp>LW068019 Corp</stp>
        <stp>crncy</stp>
        <stp>[curves by issuer 01.xlsx]curves eur!R40C19</stp>
        <tr r="S40" s="21"/>
      </tp>
      <tp>
        <v>354.87380981445313</v>
        <stp/>
        <stp>##V3_BDPV12</stp>
        <stp>EK872764 Corp</stp>
        <stp>blp_i_sprd_mid</stp>
        <stp>[curves by issuer 01.xlsx]sectors (table)!R11C12</stp>
        <tr r="L11" s="24"/>
      </tp>
      <tp>
        <v>339.024169921875</v>
        <stp/>
        <stp>##V3_BDPV12</stp>
        <stp>AU654481 Corp</stp>
        <stp>blp_i_sprd_mid</stp>
        <stp>[curves by issuer 01.xlsx]sectors (table)!R34C11</stp>
        <tr r="K34" s="24"/>
      </tp>
      <tp t="s">
        <v>XS1115490523</v>
        <stp/>
        <stp>##V3_BDPV12</stp>
        <stp>EK508481 Corp</stp>
        <stp>ID_ISIN</stp>
        <stp>[curves by issuer 01.xlsx]tkrBbg!R54C6</stp>
        <tr r="F54" s="5"/>
      </tp>
      <tp t="s">
        <v>EUR</v>
        <stp/>
        <stp>##V3_BDPV12</stp>
        <stp>EK821917 Corp</stp>
        <stp>crncy</stp>
        <stp>[curves by issuer 01.xlsx]curves eur!R35C19</stp>
        <tr r="S35" s="21"/>
      </tp>
      <tp t="s">
        <v>XS1050461034</v>
        <stp/>
        <stp>##V3_BDPV12</stp>
        <stp>EK143492 Corp</stp>
        <stp>ID_ISIN</stp>
        <stp>[curves by issuer 01.xlsx]tkrBbg!R64C6</stp>
        <tr r="F64" s="5"/>
      </tp>
      <tp t="s">
        <v>EUR</v>
        <stp/>
        <stp>##V3_BDPV12</stp>
        <stp>EK811579 Corp</stp>
        <stp>crncy</stp>
        <stp>[curves by issuer 01.xlsx]curves eur!R43C20</stp>
        <tr r="T43" s="21"/>
      </tp>
      <tp t="s">
        <v>XS1195201931</v>
        <stp/>
        <stp>##V3_BDPV12</stp>
        <stp>EK755354 Corp</stp>
        <stp>ID_ISIN</stp>
        <stp>[curves by issuer 01.xlsx]tkrBbg!R33C6</stp>
        <tr r="F33" s="5"/>
      </tp>
      <tp>
        <v>419.20049227887222</v>
        <stp/>
        <stp>##V3_BDPV12</stp>
        <stp>QJ787834 Corp</stp>
        <stp>Z_SPRD_MID</stp>
        <stp>[curves by issuer 01.xlsx]all names!R70C12</stp>
        <tr r="L70" s="16"/>
      </tp>
      <tp t="s">
        <v>Ba2</v>
        <stp/>
        <stp>##V3_BDPV12</stp>
        <stp>ZR655675 Corp</stp>
        <stp>rtg_moody</stp>
        <stp>[curves by issuer 01.xlsx]all names!R63C17</stp>
        <tr r="Q63" s="16"/>
      </tp>
      <tp t="s">
        <v>Baa3</v>
        <stp/>
        <stp>##V3_BDPV12</stp>
        <stp>ZR363806 Corp</stp>
        <stp>rtg_moody</stp>
        <stp>[curves by issuer 01.xlsx]all names!R46C16</stp>
        <tr r="P46" s="16"/>
      </tp>
      <tp t="s">
        <v>Baa3</v>
        <stp/>
        <stp>##V3_BDPV12</stp>
        <stp>ZR570567 Corp</stp>
        <stp>rtg_moody</stp>
        <stp>[curves by issuer 01.xlsx]all names!R49C17</stp>
        <tr r="Q49" s="16"/>
      </tp>
      <tp t="s">
        <v>Baa3</v>
        <stp/>
        <stp>##V3_BDPV12</stp>
        <stp>ZR441424 Corp</stp>
        <stp>rtg_moody</stp>
        <stp>[curves by issuer 01.xlsx]all names!R56C17</stp>
        <tr r="Q56" s="16"/>
      </tp>
      <tp t="s">
        <v>Ba1</v>
        <stp/>
        <stp>##V3_BDPV12</stp>
        <stp>QJ937853 Corp</stp>
        <stp>rtg_moody</stp>
        <stp>[curves by issuer 01.xlsx]all names!R58C16</stp>
        <tr r="P58" s="16"/>
      </tp>
      <tp t="s">
        <v>#N/A N/A</v>
        <stp/>
        <stp>##V3_BDPV12</stp>
        <stp>AM679347 Corp</stp>
        <stp>rtg_moody</stp>
        <stp>[curves by issuer 01.xlsx]all names!R68C16</stp>
        <tr r="P68" s="16"/>
      </tp>
      <tp t="s">
        <v>Caa1</v>
        <stp/>
        <stp>##V3_BDPV12</stp>
        <stp>EJ891119 Corp</stp>
        <stp>rtg_moody</stp>
        <stp>[curves by issuer 01.xlsx]all names!R22C16</stp>
        <tr r="P22" s="16"/>
      </tp>
      <tp t="s">
        <v>Caa1</v>
        <stp/>
        <stp>##V3_BDPV12</stp>
        <stp>EJ891119 Corp</stp>
        <stp>rtg_moody</stp>
        <stp>[curves by issuer 01.xlsx]all names!R22C17</stp>
        <tr r="Q22" s="16"/>
      </tp>
      <tp t="s">
        <v>Baa2</v>
        <stp/>
        <stp>##V3_BDPV12</stp>
        <stp>AS146424 Corp</stp>
        <stp>rtg_moody</stp>
        <stp>[curves by issuer 01.xlsx]all names!R69C16</stp>
        <tr r="P69" s="16"/>
      </tp>
      <tp>
        <v>384.38201904296875</v>
        <stp/>
        <stp>##V3_BDPV12</stp>
        <stp>EK811579 Corp</stp>
        <stp>blp_i_sprd_mid</stp>
        <stp>[curves by issuer 01.xlsx]sectors (table)!R30C12</stp>
        <tr r="L30" s="24"/>
      </tp>
      <tp>
        <v>217.87710571289063</v>
        <stp/>
        <stp>##V3_BDPV12</stp>
        <stp>ZQ804479 Corp</stp>
        <stp>blp_i_sprd_mid</stp>
        <stp>[curves by issuer 01.xlsx]sectors (table)!R21C12</stp>
        <tr r="L21" s="24"/>
      </tp>
      <tp t="s">
        <v>EUR</v>
        <stp/>
        <stp>##V3_BDPV12</stp>
        <stp>AU654481 Corp</stp>
        <stp>crncy</stp>
        <stp>[curves by issuer 01.xlsx]curves eur!R42C19</stp>
        <tr r="S42" s="21"/>
      </tp>
      <tp>
        <v>382.66546630859375</v>
        <stp/>
        <stp>##V3_BDPV12</stp>
        <stp>ZR796682 Corp</stp>
        <stp>blp_i_sprd_mid</stp>
        <stp>[curves by issuer 01.xlsx]sectors (table)!R27C11</stp>
        <tr r="K27" s="24"/>
      </tp>
      <tp>
        <v>382.703857421875</v>
        <stp/>
        <stp>##V3_BDPV12</stp>
        <stp>EK848378 Corp</stp>
        <stp>blp_i_sprd_mid</stp>
        <stp>[curves by issuer 01.xlsx]sectors (table)!R33C11</stp>
        <tr r="K33" s="24"/>
      </tp>
      <tp>
        <v>320.74908447265625</v>
        <stp/>
        <stp>##V3_BDPV12</stp>
        <stp>AU692498 Corp</stp>
        <stp>blp_i_sprd_mid</stp>
        <stp>[curves by issuer 01.xlsx]sectors (table)!R34C12</stp>
        <tr r="L34" s="24"/>
      </tp>
      <tp>
        <v>271.53109741210938</v>
        <stp/>
        <stp>##V3_BDPV12</stp>
        <stp>ZP870673 Corp</stp>
        <stp>blp_i_sprd_mid</stp>
        <stp>[curves by issuer 01.xlsx]sectors (table)!R23C12</stp>
        <tr r="L23" s="24"/>
      </tp>
      <tp>
        <v>381.36337280273438</v>
        <stp/>
        <stp>##V3_BDPV12</stp>
        <stp>EK864970 Corp</stp>
        <stp>blp_i_sprd_mid</stp>
        <stp>[curves by issuer 01.xlsx]sectors (table)!R33C12</stp>
        <tr r="L33" s="24"/>
      </tp>
      <tp>
        <v>282.87893676757813</v>
        <stp/>
        <stp>##V3_BDPV12</stp>
        <stp>AW875570 Corp</stp>
        <stp>blp_i_sprd_mid</stp>
        <stp>[curves by issuer 01.xlsx]sectors (table)!R39C11</stp>
        <tr r="K39" s="24"/>
      </tp>
      <tp t="s">
        <v>DE000A2GSFF1</v>
        <stp/>
        <stp>##V3_BDPV12</stp>
        <stp>AO148682 Corp</stp>
        <stp>ID_ISIN</stp>
        <stp>[curves by issuer 01.xlsx]tkrBbg!R23C6</stp>
        <tr r="F23" s="5"/>
      </tp>
      <tp t="s">
        <v>XS1590787799</v>
        <stp/>
        <stp>##V3_BDPV12</stp>
        <stp>AM938782 Corp</stp>
        <stp>ID_ISIN</stp>
        <stp>[curves by issuer 01.xlsx]tkrBbg!R50C6</stp>
        <tr r="F50" s="5"/>
      </tp>
      <tp t="s">
        <v>FR0011531730</v>
        <stp/>
        <stp>##V3_BDPV12</stp>
        <stp>EJ744879 Corp</stp>
        <stp>ID_ISIN</stp>
        <stp>[curves by issuer 01.xlsx]tkrBbg!R78C6</stp>
        <tr r="F78" s="5"/>
      </tp>
      <tp t="s">
        <v>Ba2</v>
        <stp/>
        <stp>##V3_BDPV12</stp>
        <stp>UV323151 Corp</stp>
        <stp>rtg_moody</stp>
        <stp>[curves by issuer 01.xlsx]all names!R52C17</stp>
        <tr r="Q52" s="16"/>
      </tp>
      <tp t="s">
        <v>Baa2</v>
        <stp/>
        <stp>##V3_BDPV12</stp>
        <stp>EK628291 Corp</stp>
        <stp>rtg_moody</stp>
        <stp>[curves by issuer 01.xlsx]all names!R71C17</stp>
        <tr r="Q71" s="16"/>
      </tp>
      <tp t="s">
        <v>Baa2</v>
        <stp/>
        <stp>##V3_BDPV12</stp>
        <stp>EK628291 Corp</stp>
        <stp>rtg_moody</stp>
        <stp>[curves by issuer 01.xlsx]all names!R71C16</stp>
        <tr r="P71" s="16"/>
      </tp>
      <tp t="s">
        <v>22/03/2029</v>
        <stp/>
        <stp>##V3_BDPV12</stp>
        <stp>BK123260 Corp</stp>
        <stp>nxt_call_dt</stp>
        <stp>[curves by issuer 01.xlsx]curves eur!R12C9</stp>
        <tr r="I12" s="21"/>
      </tp>
      <tp t="s">
        <v>22/03/2026</v>
        <stp/>
        <stp>##V3_BDPV12</stp>
        <stp>BK122273 Corp</stp>
        <stp>nxt_call_dt</stp>
        <stp>[curves by issuer 01.xlsx]curves eur!R12C8</stp>
        <tr r="H12" s="21"/>
      </tp>
      <tp t="s">
        <v>A2</v>
        <stp/>
        <stp>##V3_BDPV12</stp>
        <stp>AR008123 Corp</stp>
        <stp>rtg_moody</stp>
        <stp>[curves by issuer 01.xlsx]all names!R11C16</stp>
        <tr r="P11" s="16"/>
      </tp>
      <tp t="s">
        <v>Baa3</v>
        <stp/>
        <stp>##V3_BDPV12</stp>
        <stp>EK753416 Corp</stp>
        <stp>rtg_moody</stp>
        <stp>[curves by issuer 01.xlsx]all names!R36C16</stp>
        <tr r="P36" s="16"/>
      </tp>
      <tp t="s">
        <v>#N/A N/A</v>
        <stp/>
        <stp>##V3_BDPV12</stp>
        <stp>AU216832 Corp</stp>
        <stp>rtg_moody</stp>
        <stp>[curves by issuer 01.xlsx]all names!R29C16</stp>
        <tr r="P29" s="16"/>
      </tp>
      <tp t="s">
        <v>#N/A N/A</v>
        <stp/>
        <stp>##V3_BDPV12</stp>
        <stp>AU216832 Corp</stp>
        <stp>rtg_moody</stp>
        <stp>[curves by issuer 01.xlsx]all names!R29C17</stp>
        <tr r="Q29" s="16"/>
      </tp>
      <tp t="s">
        <v>Ba1u</v>
        <stp/>
        <stp>##V3_BDPV12</stp>
        <stp>EK872764 Corp</stp>
        <stp>rtg_moody</stp>
        <stp>[curves by issuer 01.xlsx]all names!R47C17</stp>
        <tr r="Q47" s="16"/>
      </tp>
      <tp t="s">
        <v>24/04/2024</v>
        <stp/>
        <stp>##V3_BDPV12</stp>
        <stp>EK872764 Corp</stp>
        <stp>nxt_call_dt</stp>
        <stp>[curves by issuer 01.xlsx]curves eur!R27C9</stp>
        <tr r="I27" s="21"/>
      </tp>
      <tp t="s">
        <v>Ba1</v>
        <stp/>
        <stp>##V3_BDPV12</stp>
        <stp>AX960245 Corp</stp>
        <stp>rtg_moody</stp>
        <stp>[curves by issuer 01.xlsx]all names!R43C17</stp>
        <tr r="Q43" s="16"/>
      </tp>
      <tp t="s">
        <v>Ba1</v>
        <stp/>
        <stp>##V3_BDPV12</stp>
        <stp>AX960245 Corp</stp>
        <stp>rtg_moody</stp>
        <stp>[curves by issuer 01.xlsx]all names!R43C16</stp>
        <tr r="P43" s="16"/>
      </tp>
      <tp t="s">
        <v>Ba1</v>
        <stp/>
        <stp>##V3_BDPV12</stp>
        <stp>BG013162 Corp</stp>
        <stp>rtg_moody</stp>
        <stp>[curves by issuer 01.xlsx]all names!R20C17</stp>
        <tr r="Q20" s="16"/>
      </tp>
      <tp t="s">
        <v>Ba1</v>
        <stp/>
        <stp>##V3_BDPV12</stp>
        <stp>BG013162 Corp</stp>
        <stp>rtg_moody</stp>
        <stp>[curves by issuer 01.xlsx]all names!R20C16</stp>
        <tr r="P20" s="16"/>
      </tp>
      <tp t="s">
        <v>B2u *-</v>
        <stp/>
        <stp>##V3_BDPV12</stp>
        <stp>AO262515 Corp</stp>
        <stp>rtg_moody</stp>
        <stp>[curves by issuer 01.xlsx]all names!R57C17</stp>
        <tr r="Q57" s="16"/>
      </tp>
      <tp t="s">
        <v>#N/A Invalid Security</v>
        <stp/>
        <stp>##V3_BDPV12</stp>
        <stp>#N/A Invalid Security Corp</stp>
        <stp>industry_sector</stp>
        <stp>[curves by issuer 01.xlsx]tkrBbg!R189C15</stp>
        <tr r="O189" s="5"/>
      </tp>
      <tp t="s">
        <v>#N/A Invalid Security</v>
        <stp/>
        <stp>##V3_BDPV12</stp>
        <stp>#N/A Invalid Security Corp</stp>
        <stp>industry_sector</stp>
        <stp>[curves by issuer 01.xlsx]tkrBbg!R188C15</stp>
        <tr r="O188" s="5"/>
      </tp>
      <tp t="s">
        <v>#N/A Invalid Security</v>
        <stp/>
        <stp>##V3_BDPV12</stp>
        <stp>#N/A Invalid Security Corp</stp>
        <stp>industry_sector</stp>
        <stp>[curves by issuer 01.xlsx]tkrBbg!R193C15</stp>
        <tr r="O193" s="5"/>
      </tp>
      <tp t="s">
        <v>#N/A Invalid Security</v>
        <stp/>
        <stp>##V3_BDPV12</stp>
        <stp>#N/A Invalid Security Corp</stp>
        <stp>industry_sector</stp>
        <stp>[curves by issuer 01.xlsx]tkrBbg!R192C15</stp>
        <tr r="O192" s="5"/>
      </tp>
      <tp t="s">
        <v>#N/A Invalid Security</v>
        <stp/>
        <stp>##V3_BDPV12</stp>
        <stp>#N/A Invalid Security Corp</stp>
        <stp>industry_sector</stp>
        <stp>[curves by issuer 01.xlsx]tkrBbg!R191C15</stp>
        <tr r="O191" s="5"/>
      </tp>
      <tp t="s">
        <v>#N/A Invalid Security</v>
        <stp/>
        <stp>##V3_BDPV12</stp>
        <stp>#N/A Invalid Security Corp</stp>
        <stp>industry_sector</stp>
        <stp>[curves by issuer 01.xlsx]tkrBbg!R190C15</stp>
        <tr r="O190" s="5"/>
      </tp>
      <tp t="s">
        <v>#N/A Invalid Security</v>
        <stp/>
        <stp>##V3_BDPV12</stp>
        <stp>#N/A Invalid Security Corp</stp>
        <stp>industry_sector</stp>
        <stp>[curves by issuer 01.xlsx]tkrBbg!R194C15</stp>
        <tr r="O194" s="5"/>
      </tp>
      <tp>
        <v>515.6943359375</v>
        <stp/>
        <stp>##V3_BDPV12</stp>
        <stp>AL211915 Corp</stp>
        <stp>blp_i_sprd_mid</stp>
        <stp>[curves by issuer 01.xlsx]curves!R39C14</stp>
        <tr r="N39" s="20"/>
      </tp>
      <tp>
        <v>320.9066162109375</v>
        <stp/>
        <stp>##V3_BDPV12</stp>
        <stp>EK588292 Corp</stp>
        <stp>blp_i_sprd_mid</stp>
        <stp>[curves by issuer 01.xlsx]sectors (table)!R11C11</stp>
        <tr r="K11" s="24"/>
      </tp>
      <tp>
        <v>346.31570434570313</v>
        <stp/>
        <stp>##V3_BDPV12</stp>
        <stp>QJ937853 Corp</stp>
        <stp>blp_i_sprd_mid</stp>
        <stp>[curves by issuer 01.xlsx]sectors (table)!R26C11</stp>
        <tr r="K26" s="24"/>
      </tp>
      <tp t="s">
        <v>EUR</v>
        <stp/>
        <stp>##V3_BDPV12</stp>
        <stp>AZ207706 Corp</stp>
        <stp>crncy</stp>
        <stp>[curves by issuer 01.xlsx]curves eur!R25C20</stp>
        <tr r="T25" s="21"/>
      </tp>
      <tp t="s">
        <v>XS2186001314</v>
        <stp/>
        <stp>##V3_BDPV12</stp>
        <stp>BJ815149 Corp</stp>
        <stp>ID_ISIN</stp>
        <stp>[curves by issuer 01.xlsx]tkrBbg!R32C6</stp>
        <tr r="F32" s="5"/>
      </tp>
      <tp t="s">
        <v>FR0011942283</v>
        <stp/>
        <stp>##V3_BDPV12</stp>
        <stp>EK293278 Corp</stp>
        <stp>ID_ISIN</stp>
        <stp>[curves by issuer 01.xlsx]tkrBbg!R80C6</stp>
        <tr r="F80" s="5"/>
      </tp>
      <tp t="s">
        <v>EUR</v>
        <stp/>
        <stp>##V3_BDPV12</stp>
        <stp>EJ723329 Corp</stp>
        <stp>crncy</stp>
        <stp>[curves by issuer 01.xlsx]curves eur!R30C19</stp>
        <tr r="S30" s="21"/>
      </tp>
      <tp t="s">
        <v>EUR</v>
        <stp/>
        <stp>##V3_BDPV12</stp>
        <stp>BJ924355 Corp</stp>
        <stp>crncy</stp>
        <stp>[curves by issuer 01.xlsx]curves eur!R15C20</stp>
        <tr r="T15" s="21"/>
      </tp>
      <tp t="s">
        <v>XS1115498260</v>
        <stp/>
        <stp>##V3_BDPV12</stp>
        <stp>EK508523 Corp</stp>
        <stp>ID_ISIN</stp>
        <stp>[curves by issuer 01.xlsx]tkrBbg!R57C6</stp>
        <tr r="F57" s="5"/>
      </tp>
      <tp t="s">
        <v>EUR</v>
        <stp/>
        <stp>##V3_BDPV12</stp>
        <stp>EK803079 Corp</stp>
        <stp>crncy</stp>
        <stp>[curves by issuer 01.xlsx]curves eur!R31C19</stp>
        <tr r="S31" s="21"/>
      </tp>
      <tp t="s">
        <v>XS1309437215</v>
        <stp/>
        <stp>##V3_BDPV12</stp>
        <stp>QJ191077 Corp</stp>
        <stp>ID_ISIN</stp>
        <stp>[curves by issuer 01.xlsx]tkrBbg!R43C6</stp>
        <tr r="F43" s="5"/>
      </tp>
      <tp t="s">
        <v>XS1405763019</v>
        <stp/>
        <stp>##V3_BDPV12</stp>
        <stp>AL243419 Corp</stp>
        <stp>ID_ISIN</stp>
        <stp>[curves by issuer 01.xlsx]tkrBbg!R21C6</stp>
        <tr r="F21" s="5"/>
      </tp>
      <tp t="s">
        <v>FR0011697010</v>
        <stp/>
        <stp>##V3_BDPV12</stp>
        <stp>EK024532 Corp</stp>
        <stp>ID_ISIN</stp>
        <stp>[curves by issuer 01.xlsx]tkrBbg!R87C6</stp>
        <tr r="F87" s="5"/>
      </tp>
      <tp t="s">
        <v>EUR</v>
        <stp/>
        <stp>##V3_BDPV12</stp>
        <stp>EK753416 Corp</stp>
        <stp>crncy</stp>
        <stp>[curves by issuer 01.xlsx]curves eur!R22C19</stp>
        <tr r="S22" s="21"/>
      </tp>
      <tp t="s">
        <v>EUR</v>
        <stp/>
        <stp>##V3_BDPV12</stp>
        <stp>BJ814648 Corp</stp>
        <stp>crncy</stp>
        <stp>[curves by issuer 01.xlsx]curves eur!R31C20</stp>
        <tr r="T31" s="21"/>
      </tp>
      <tp t="s">
        <v>FR0011401728</v>
        <stp/>
        <stp>##V3_BDPV12</stp>
        <stp>EJ516173 Corp</stp>
        <stp>ID_ISIN</stp>
        <stp>[curves by issuer 01.xlsx]tkrBbg!R92C6</stp>
        <tr r="F92" s="5"/>
      </tp>
      <tp t="s">
        <v>Baa1</v>
        <stp/>
        <stp>##V3_BDPV12</stp>
        <stp>QJ201812 Corp</stp>
        <stp>rtg_moody</stp>
        <stp>[curves by issuer 01.xlsx]all names!R18C17</stp>
        <tr r="Q18" s="16"/>
      </tp>
      <tp t="s">
        <v>#N/A N/A</v>
        <stp/>
        <stp>##V3_BDPV12</stp>
        <stp>AN964724 Corp</stp>
        <stp>rtg_moody</stp>
        <stp>[curves by issuer 01.xlsx]all names!R14C16</stp>
        <tr r="P14" s="16"/>
      </tp>
      <tp t="s">
        <v>25/03/2021</v>
        <stp/>
        <stp>##V3_BDPV12</stp>
        <stp>EK803079 Corp</stp>
        <stp>nxt_call_dt</stp>
        <stp>[curves by issuer 01.xlsx]curves eur!R31C8</stp>
        <tr r="H31" s="21"/>
      </tp>
      <tp>
        <v>294.77896118164063</v>
        <stp/>
        <stp>##V3_BDPV12</stp>
        <stp>EK352403 Corp</stp>
        <stp>blp_i_sprd_mid</stp>
        <stp>[curves by issuer 01.xlsx]sectors (table)!R9C11</stp>
        <tr r="K9" s="24"/>
      </tp>
      <tp>
        <v>261.15585327148438</v>
        <stp/>
        <stp>##V3_BDPV12</stp>
        <stp>EK753416 Corp</stp>
        <stp>blp_i_sprd_mid</stp>
        <stp>[curves by issuer 01.xlsx]sectors (table)!R7C11</stp>
        <tr r="K7" s="24"/>
      </tp>
      <tp>
        <v>445.4141845703125</v>
        <stp/>
        <stp>##V3_BDPV12</stp>
        <stp>AP809058 Corp</stp>
        <stp>blp_i_sprd_mid</stp>
        <stp>[curves by issuer 01.xlsx]sectors (table)!R29C12</stp>
        <tr r="L29" s="24"/>
      </tp>
      <tp t="s">
        <v>EUR</v>
        <stp/>
        <stp>##V3_BDPV12</stp>
        <stp>AS256491 Corp</stp>
        <stp>crncy</stp>
        <stp>[curves by issuer 01.xlsx]curves eur!R22C20</stp>
        <tr r="T22" s="21"/>
      </tp>
      <tp t="s">
        <v>EUR</v>
        <stp/>
        <stp>##V3_BDPV12</stp>
        <stp>AQ026565 Corp</stp>
        <stp>crncy</stp>
        <stp>[curves by issuer 01.xlsx]curves eur!R23C19</stp>
        <tr r="S23" s="21"/>
      </tp>
      <tp t="s">
        <v>EUR</v>
        <stp/>
        <stp>##V3_BDPV12</stp>
        <stp>AS146490 Corp</stp>
        <stp>crncy</stp>
        <stp>[curves by issuer 01.xlsx]curves eur!R41C20</stp>
        <tr r="T41" s="21"/>
      </tp>
      <tp t="s">
        <v>EUR</v>
        <stp/>
        <stp>##V3_BDPV12</stp>
        <stp>AS146424 Corp</stp>
        <stp>crncy</stp>
        <stp>[curves by issuer 01.xlsx]curves eur!R41C19</stp>
        <tr r="S41" s="21"/>
      </tp>
      <tp>
        <v>149.85977172851563</v>
        <stp/>
        <stp>##V3_BDPV12</stp>
        <stp>EK508481 Corp</stp>
        <stp>blp_i_sprd_mid</stp>
        <stp>[curves by issuer 01.xlsx]sectors (table)!R13C11</stp>
        <tr r="K13" s="24"/>
      </tp>
      <tp>
        <v>230.135498046875</v>
        <stp/>
        <stp>##V3_BDPV12</stp>
        <stp>AZ851450 Corp</stp>
        <stp>blp_i_sprd_mid</stp>
        <stp>[curves by issuer 01.xlsx]sectors (table)!R17C12</stp>
        <tr r="L17" s="24"/>
      </tp>
      <tp t="s">
        <v>EUR</v>
        <stp/>
        <stp>##V3_BDPV12</stp>
        <stp>AX076550 Corp</stp>
        <stp>crncy</stp>
        <stp>[curves by issuer 01.xlsx]curves eur!R23C20</stp>
        <tr r="T23" s="21"/>
      </tp>
      <tp t="s">
        <v>EUR</v>
        <stp/>
        <stp>##V3_BDPV12</stp>
        <stp>EK352403 Corp</stp>
        <stp>crncy</stp>
        <stp>[curves by issuer 01.xlsx]curves eur!R10C19</stp>
        <tr r="S10" s="21"/>
      </tp>
      <tp t="s">
        <v>EUR</v>
        <stp/>
        <stp>##V3_BDPV12</stp>
        <stp>EK872764 Corp</stp>
        <stp>crncy</stp>
        <stp>[curves by issuer 01.xlsx]curves eur!R27C20</stp>
        <tr r="T27" s="21"/>
      </tp>
      <tp t="s">
        <v>19/03/2027</v>
        <stp/>
        <stp>##V3_BDPV12</stp>
        <stp>EK785024 Corp</stp>
        <stp>nxt_call_dt</stp>
        <stp>[curves by issuer 01.xlsx]curves!R49C10</stp>
        <tr r="J49" s="20"/>
      </tp>
      <tp t="s">
        <v>18/07/2029</v>
        <stp/>
        <stp>##V3_BDPV12</stp>
        <stp>ZQ100348 Corp</stp>
        <stp>nxt_call_dt</stp>
        <stp>[curves by issuer 01.xlsx]curves!R18C10</stp>
        <tr r="J18" s="20"/>
      </tp>
      <tp t="s">
        <v>12/11/2024</v>
        <stp/>
        <stp>##V3_BDPV12</stp>
        <stp>AX076550 Corp</stp>
        <stp>nxt_call_dt</stp>
        <stp>[curves by issuer 01.xlsx]curves!R27C10</stp>
        <tr r="J27" s="20"/>
      </tp>
      <tp t="s">
        <v>12/02/2025</v>
        <stp/>
        <stp>##V3_BDPV12</stp>
        <stp>ZQ512606 Corp</stp>
        <stp>nxt_call_dt</stp>
        <stp>[curves by issuer 01.xlsx]curves!R12C10</stp>
        <tr r="J12" s="20"/>
      </tp>
      <tp>
        <v>500000000</v>
        <stp/>
        <stp>##V3_BDPV12</stp>
        <stp>DE000A2GSFF1 Corp</stp>
        <stp>amt_outstanding</stp>
        <stp>[curves by issuer 01.xlsx]tkrBbg!R23C13</stp>
        <tr r="M23" s="5"/>
      </tp>
      <tp t="s">
        <v>30/03/2026</v>
        <stp/>
        <stp>##V3_BDPV12</stp>
        <stp>UV323151 Corp</stp>
        <stp>nxt_call_dt</stp>
        <stp>[curves by issuer 01.xlsx]curves eur!R32C9</stp>
        <tr r="I32" s="21"/>
      </tp>
      <tp t="s">
        <v>CALLABLE</v>
        <stp/>
        <stp>##V3_BDPV12</stp>
        <stp>USN4297BBC74 Corp</stp>
        <stp>mty_typ</stp>
        <stp>[curves by issuer 01.xlsx]tkrBbg!R48C11</stp>
        <tr r="K48" s="5"/>
      </tp>
      <tp t="s">
        <v>30/01/2024</v>
        <stp/>
        <stp>##V3_BDPV12</stp>
        <stp>AW875570 Corp</stp>
        <stp>nxt_call_dt</stp>
        <stp>[curves by issuer 01.xlsx]curves eur!R17C8</stp>
        <tr r="H17" s="21"/>
      </tp>
      <tp t="s">
        <v>09/09/2027</v>
        <stp/>
        <stp>##V3_BDPV12</stp>
        <stp>ZQ804479 Corp</stp>
        <stp>nxt_call_dt</stp>
        <stp>[curves by issuer 01.xlsx]curves eur!R30C9</stp>
        <tr r="I30" s="21"/>
      </tp>
      <tp t="s">
        <v>24/07/2023</v>
        <stp/>
        <stp>##V3_BDPV12</stp>
        <stp>AS256491 Corp</stp>
        <stp>nxt_call_dt</stp>
        <stp>[curves by issuer 01.xlsx]curves eur!R22C9</stp>
        <tr r="I22" s="21"/>
      </tp>
      <tp t="s">
        <v>BB</v>
        <stp/>
        <stp>##V3_BDPV12</stp>
        <stp>AL211915 Corp</stp>
        <stp>rtg_sp</stp>
        <stp>[curves by issuer 01.xlsx]sectors (table)!R6C16</stp>
        <tr r="P6" s="24"/>
      </tp>
      <tp t="s">
        <v>BB-</v>
        <stp/>
        <stp>##V3_BDPV12</stp>
        <stp>ZQ782646 Corp</stp>
        <stp>rtg_sp</stp>
        <stp>[curves by issuer 01.xlsx]sectors (table)!R31C16</stp>
        <tr r="P31" s="24"/>
      </tp>
      <tp t="s">
        <v>BBB</v>
        <stp/>
        <stp>##V3_BDPV12</stp>
        <stp>ZR363807 Corp</stp>
        <stp>rtg_sp</stp>
        <stp>[curves by issuer 01.xlsx]sectors (table)!R18C16</stp>
        <tr r="P18" s="24"/>
      </tp>
      <tp t="s">
        <v>BBB-</v>
        <stp/>
        <stp>##V3_BDPV12</stp>
        <stp>ZR570567 Corp</stp>
        <stp>rtg_sp</stp>
        <stp>[curves by issuer 01.xlsx]sectors (table)!R13C16</stp>
        <tr r="P13" s="24"/>
      </tp>
      <tp t="s">
        <v>EUR</v>
        <stp/>
        <stp>##V3_BDPV12</stp>
        <stp>ZQ782646 Corp</stp>
        <stp>crncy</stp>
        <stp>[curves by issuer 01.xlsx]curves eur!R16C20</stp>
        <tr r="T16" s="21"/>
      </tp>
      <tp t="s">
        <v>EUR</v>
        <stp/>
        <stp>##V3_BDPV12</stp>
        <stp>ZQ512606 Corp</stp>
        <stp>crncy</stp>
        <stp>[curves by issuer 01.xlsx]curves eur!R10C20</stp>
        <tr r="T10" s="21"/>
      </tp>
      <tp t="s">
        <v>XS2082429890</v>
        <stp/>
        <stp>##V3_BDPV12</stp>
        <stp>ZP870673 Corp</stp>
        <stp>ID_ISIN</stp>
        <stp>[curves by issuer 01.xlsx]tkrBbg!R51C6</stp>
        <tr r="F51" s="5"/>
      </tp>
      <tp t="s">
        <v>XS2114413565</v>
        <stp/>
        <stp>##V3_BDPV12</stp>
        <stp>ZP991036 Corp</stp>
        <stp>ID_ISIN</stp>
        <stp>[curves by issuer 01.xlsx]tkrBbg!R77C6</stp>
        <tr r="F77" s="5"/>
      </tp>
      <tp t="s">
        <v>XS2010039548</v>
        <stp/>
        <stp>##V3_BDPV12</stp>
        <stp>ZQ100348 Corp</stp>
        <stp>ID_ISIN</stp>
        <stp>[curves by issuer 01.xlsx]tkrBbg!R25C6</stp>
        <tr r="F25" s="5"/>
      </tp>
      <tp t="s">
        <v>XS2010039035</v>
        <stp/>
        <stp>##V3_BDPV12</stp>
        <stp>ZQ099270 Corp</stp>
        <stp>ID_ISIN</stp>
        <stp>[curves by issuer 01.xlsx]tkrBbg!R24C6</stp>
        <tr r="F24" s="5"/>
      </tp>
      <tp t="s">
        <v>XS1405770907</v>
        <stp/>
        <stp>##V3_BDPV12</stp>
        <stp>QZ716550 Corp</stp>
        <stp>ID_ISIN</stp>
        <stp>[curves by issuer 01.xlsx]tkrBbg!R98C6</stp>
        <tr r="F98" s="5"/>
      </tp>
      <tp t="s">
        <v>09/08/2023</v>
        <stp/>
        <stp>##V3_BDPV12</stp>
        <stp>AS322477 Corp</stp>
        <stp>nxt_call_dt</stp>
        <stp>[curves by issuer 01.xlsx]curves eur!R13C8</stp>
        <tr r="H13" s="21"/>
      </tp>
      <tp t="s">
        <v>27/04/2024</v>
        <stp/>
        <stp>##V3_BDPV12</stp>
        <stp>ZS235422 Corp</stp>
        <stp>nxt_call_dt</stp>
        <stp>[curves by issuer 01.xlsx]curves eur!R33C8</stp>
        <tr r="H33" s="21"/>
      </tp>
      <tp t="s">
        <v>#N/A Invalid Security</v>
        <stp/>
        <stp>##V3_BDPV12</stp>
        <stp>#N/A Requesting Data... Corp</stp>
        <stp>nxt_call_dt</stp>
        <stp>[curves by issuer 01.xlsx]tkrBbg!R83C10</stp>
        <tr r="J83" s="5"/>
      </tp>
      <tp t="s">
        <v>BB</v>
        <stp/>
        <stp>##V3_BDPV12</stp>
        <stp>ZP454068 Corp</stp>
        <stp>rtg_sp</stp>
        <stp>[curves by issuer 01.xlsx]sectors (table)!R39C16</stp>
        <tr r="P39" s="24"/>
      </tp>
      <tp t="s">
        <v>A-</v>
        <stp/>
        <stp>##V3_BDPV12</stp>
        <stp>QZ730458 Corp</stp>
        <stp>rtg_sp</stp>
        <stp>[curves by issuer 01.xlsx]sectors (table)!R32C16</stp>
        <tr r="P32" s="24"/>
      </tp>
      <tp t="s">
        <v>BBB+</v>
        <stp/>
        <stp>##V3_BDPV12</stp>
        <stp>AZ207706 Corp</stp>
        <stp>rtg_sp</stp>
        <stp>[curves by issuer 01.xlsx]sectors (table)!R25C16</stp>
        <tr r="P25" s="24"/>
      </tp>
      <tp t="s">
        <v>BBB-</v>
        <stp/>
        <stp>##V3_BDPV12</stp>
        <stp>AS640440 Corp</stp>
        <stp>rtg_sp</stp>
        <stp>[curves by issuer 01.xlsx]sectors (table)!R16C16</stp>
        <tr r="P16" s="24"/>
      </tp>
      <tp>
        <v>256.98529052734375</v>
        <stp/>
        <stp>##V3_BDPV12</stp>
        <stp>ZR363807 Corp</stp>
        <stp>blp_i_sprd_mid</stp>
        <stp>[curves by issuer 01.xlsx]curves!R31C14</stp>
        <tr r="N31" s="20"/>
      </tp>
      <tp>
        <v>231.0321044921875</v>
        <stp/>
        <stp>##V3_BDPV12</stp>
        <stp>ZR363806 Corp</stp>
        <stp>blp_i_sprd_mid</stp>
        <stp>[curves by issuer 01.xlsx]curves!R31C13</stp>
        <tr r="M31" s="20"/>
      </tp>
      <tp>
        <v>393.62130737304688</v>
        <stp/>
        <stp>##V3_BDPV12</stp>
        <stp>ZR796862 Corp</stp>
        <stp>blp_i_sprd_mid</stp>
        <stp>[curves by issuer 01.xlsx]curves!R28C14</stp>
        <tr r="N28" s="20"/>
      </tp>
      <tp t="s">
        <v>EUR</v>
        <stp/>
        <stp>##V3_BDPV12</stp>
        <stp>ZR363807 Corp</stp>
        <stp>crncy</stp>
        <stp>[curves by issuer 01.xlsx]curves eur!R26C20</stp>
        <tr r="T26" s="21"/>
      </tp>
      <tp t="s">
        <v>EUR</v>
        <stp/>
        <stp>##V3_BDPV12</stp>
        <stp>ZR363806 Corp</stp>
        <stp>crncy</stp>
        <stp>[curves by issuer 01.xlsx]curves eur!R26C19</stp>
        <tr r="S26" s="21"/>
      </tp>
      <tp>
        <v>1041.982421875</v>
        <stp/>
        <stp>##V3_BDPV12</stp>
        <stp>EK337178 Corp</stp>
        <stp>blp_i_sprd_mid</stp>
        <stp>[curves by issuer 01.xlsx]curves eur!R7C12</stp>
        <tr r="L7" s="21"/>
      </tp>
      <tp t="s">
        <v>XS2051471105</v>
        <stp/>
        <stp>##V3_BDPV12</stp>
        <stp>ZR457518 Corp</stp>
        <stp>ID_ISIN</stp>
        <stp>[curves by issuer 01.xlsx]tkrBbg!R11C6</stp>
        <tr r="F11" s="5"/>
      </tp>
      <tp t="s">
        <v>FR0013413887</v>
        <stp/>
        <stp>##V3_BDPV12</stp>
        <stp>ZS023353 Corp</stp>
        <stp>ID_ISIN</stp>
        <stp>[curves by issuer 01.xlsx]tkrBbg!R56C6</stp>
        <tr r="F56" s="5"/>
      </tp>
      <tp t="s">
        <v>XS1795406575</v>
        <stp/>
        <stp>##V3_BDPV12</stp>
        <stp>AR738776 Corp</stp>
        <stp>ID_ISIN</stp>
        <stp>[curves by issuer 01.xlsx]tkrBbg!R63C6</stp>
        <tr r="F63" s="5"/>
      </tp>
      <tp t="s">
        <v>FR0013464922</v>
        <stp/>
        <stp>##V3_BDPV12</stp>
        <stp>ZQ782646 Corp</stp>
        <stp>ID_ISIN</stp>
        <stp>[curves by issuer 01.xlsx]tkrBbg!R91C6</stp>
        <tr r="F91" s="5"/>
      </tp>
      <tp t="s">
        <v>XS1501166869</v>
        <stp/>
        <stp>##V3_BDPV12</stp>
        <stp>QZ730458 Corp</stp>
        <stp>ID_ISIN</stp>
        <stp>[curves by issuer 01.xlsx]tkrBbg!R38C6</stp>
        <tr r="F38" s="5"/>
      </tp>
      <tp t="s">
        <v>16/07/2025</v>
        <stp/>
        <stp>##V3_BDPV12</stp>
        <stp>ZS108668 Corp</stp>
        <stp>nxt_call_dt</stp>
        <stp>[curves by issuer 01.xlsx]curves!R17C10</stp>
        <tr r="J17" s="20"/>
      </tp>
      <tp t="s">
        <v>30/01/2025</v>
        <stp/>
        <stp>##V3_BDPV12</stp>
        <stp>ZP659512 Corp</stp>
        <stp>nxt_call_dt</stp>
        <stp>[curves by issuer 01.xlsx]curves!R38C10</stp>
        <tr r="J38" s="20"/>
      </tp>
      <tp t="s">
        <v>22/03/2029</v>
        <stp/>
        <stp>##V3_BDPV12</stp>
        <stp>BK123260 Corp</stp>
        <stp>nxt_call_dt</stp>
        <stp>[curves by issuer 01.xlsx]curves!R15C10</stp>
        <tr r="J15" s="20"/>
      </tp>
      <tp t="s">
        <v>12/02/2025</v>
        <stp/>
        <stp>##V3_BDPV12</stp>
        <stp>ZQ512606 Corp</stp>
        <stp>nxt_call_dt</stp>
        <stp>[curves by issuer 01.xlsx]curves eur!R10C9</stp>
        <tr r="I10" s="21"/>
      </tp>
      <tp t="s">
        <v>22/01/2025</v>
        <stp/>
        <stp>##V3_BDPV12</stp>
        <stp>ZQ099270 Corp</stp>
        <stp>nxt_call_dt</stp>
        <stp>[curves by issuer 01.xlsx]curves eur!R14C8</stp>
        <tr r="H14" s="21"/>
      </tp>
      <tp t="s">
        <v>22/02/2023</v>
        <stp/>
        <stp>##V3_BDPV12</stp>
        <stp>AQ026565 Corp</stp>
        <stp>nxt_call_dt</stp>
        <stp>[curves by issuer 01.xlsx]curves eur!R23C8</stp>
        <tr r="H23" s="21"/>
      </tp>
      <tp t="s">
        <v>18/05/2022</v>
        <stp/>
        <stp>##V3_BDPV12</stp>
        <stp>LW068019 Corp</stp>
        <stp>nxt_call_dt</stp>
        <stp>[curves by issuer 01.xlsx]curves eur!R40C8</stp>
        <tr r="H40" s="21"/>
      </tp>
      <tp t="s">
        <v>05/01/2022</v>
        <stp/>
        <stp>##V3_BDPV12</stp>
        <stp>QZ716550 Corp</stp>
        <stp>nxt_call_dt</stp>
        <stp>[curves by issuer 01.xlsx]curves eur!R18C8</stp>
        <tr r="H18" s="21"/>
      </tp>
      <tp t="s">
        <v>20/04/2025</v>
        <stp/>
        <stp>##V3_BDPV12</stp>
        <stp>ZP454068 Corp</stp>
        <stp>nxt_call_dt</stp>
        <stp>[curves by issuer 01.xlsx]curves eur!R17C9</stp>
        <tr r="I17" s="21"/>
      </tp>
      <tp>
        <v>2097614000</v>
        <stp/>
        <stp>##V3_BDPV12</stp>
        <stp>USF2893TAF33 Corp</stp>
        <stp>amt_outstanding</stp>
        <stp>[curves by issuer 01.xlsx]tkrBbg!R94C13</stp>
        <tr r="M94" s="5"/>
      </tp>
      <tp t="s">
        <v>BB</v>
        <stp/>
        <stp>##V3_BDPV12</stp>
        <stp>ZR796862 Corp</stp>
        <stp>rtg_sp</stp>
        <stp>[curves by issuer 01.xlsx]sectors (table)!R27C16</stp>
        <tr r="P27" s="24"/>
      </tp>
      <tp t="s">
        <v>BB+</v>
        <stp/>
        <stp>##V3_BDPV12</stp>
        <stp>ZR655675 Corp</stp>
        <stp>rtg_sp</stp>
        <stp>[curves by issuer 01.xlsx]sectors (table)!R36C16</stp>
        <tr r="P36" s="24"/>
      </tp>
      <tp t="s">
        <v>EUR</v>
        <stp/>
        <stp>##V3_BDPV12</stp>
        <stp>ZQ100348 Corp</stp>
        <stp>crncy</stp>
        <stp>[curves by issuer 01.xlsx]curves eur!R14C20</stp>
        <tr r="T14" s="21"/>
      </tp>
      <tp t="s">
        <v>EUR</v>
        <stp/>
        <stp>##V3_BDPV12</stp>
        <stp>ZR570567 Corp</stp>
        <stp>crncy</stp>
        <stp>[curves by issuer 01.xlsx]curves eur!R29C20</stp>
        <tr r="T29" s="21"/>
      </tp>
      <tp t="s">
        <v>EUR</v>
        <stp/>
        <stp>##V3_BDPV12</stp>
        <stp>ZP870673 Corp</stp>
        <stp>crncy</stp>
        <stp>[curves by issuer 01.xlsx]curves eur!R39C20</stp>
        <tr r="T39" s="21"/>
      </tp>
      <tp t="s">
        <v>FR0013425170</v>
        <stp/>
        <stp>##V3_BDPV12</stp>
        <stp>AZ018655 Corp</stp>
        <stp>ID_ISIN</stp>
        <stp>[curves by issuer 01.xlsx]tkrBbg!R19C6</stp>
        <tr r="F19" s="5"/>
      </tp>
      <tp t="s">
        <v>FR0013478252</v>
        <stp/>
        <stp>##V3_BDPV12</stp>
        <stp>ZP482524 Corp</stp>
        <stp>ID_ISIN</stp>
        <stp>[curves by issuer 01.xlsx]tkrBbg!R20C6</stp>
        <tr r="F20" s="5"/>
      </tp>
      <tp t="s">
        <v>XS1405777746</v>
        <stp/>
        <stp>##V3_BDPV12</stp>
        <stp>LW253022 Corp</stp>
        <stp>ID_ISIN</stp>
        <stp>[curves by issuer 01.xlsx]tkrBbg!R52C6</stp>
        <tr r="F52" s="5"/>
      </tp>
      <tp t="s">
        <v>XS1731823255</v>
        <stp/>
        <stp>##V3_BDPV12</stp>
        <stp>AQ234625 Corp</stp>
        <stp>ID_ISIN</stp>
        <stp>[curves by issuer 01.xlsx]tkrBbg!R62C6</stp>
        <tr r="F62" s="5"/>
      </tp>
      <tp t="s">
        <v>PERP/CALL</v>
        <stp/>
        <stp>##V3_BDPV12</stp>
        <stp>USF2893TAM83 Corp</stp>
        <stp>mty_typ</stp>
        <stp>[curves by issuer 01.xlsx]tkrBbg!R95C11</stp>
        <tr r="K95" s="5"/>
      </tp>
      <tp t="s">
        <v>08/11/2024</v>
        <stp/>
        <stp>##V3_BDPV12</stp>
        <stp>ZQ376350 Corp</stp>
        <stp>nxt_call_dt</stp>
        <stp>[curves by issuer 01.xlsx]curves!R29C10</stp>
        <tr r="J29" s="20"/>
      </tp>
      <tp>
        <v>1416.351133991099</v>
        <stp/>
        <stp>##V3_BDPV12</stp>
        <stp>AM679347 Corp</stp>
        <stp>Z_SPRD_MID</stp>
        <stp>[curves by issuer 01.xlsx]all names!R68C12</stp>
        <tr r="L68" s="16"/>
      </tp>
      <tp t="s">
        <v>30/03/2026</v>
        <stp/>
        <stp>##V3_BDPV12</stp>
        <stp>UV323151 Corp</stp>
        <stp>nxt_call_dt</stp>
        <stp>[curves by issuer 01.xlsx]curves!R37C10</stp>
        <tr r="J37" s="20"/>
      </tp>
      <tp t="s">
        <v>01/06/2026</v>
        <stp/>
        <stp>##V3_BDPV12</stp>
        <stp>ZR441424 Corp</stp>
        <stp>nxt_call_dt</stp>
        <stp>[curves by issuer 01.xlsx]curves!R40C10</stp>
        <tr r="J40" s="20"/>
      </tp>
      <tp t="s">
        <v>18/07/2029</v>
        <stp/>
        <stp>##V3_BDPV12</stp>
        <stp>ZQ100348 Corp</stp>
        <stp>nxt_call_dt</stp>
        <stp>[curves by issuer 01.xlsx]curves eur!R14C9</stp>
        <tr r="I14" s="21"/>
      </tp>
      <tp t="s">
        <v>11/08/2022</v>
        <stp/>
        <stp>##V3_BDPV12</stp>
        <stp>ZR457518 Corp</stp>
        <stp>nxt_call_dt</stp>
        <stp>[curves by issuer 01.xlsx]curves eur!R21C8</stp>
        <tr r="H21" s="21"/>
      </tp>
      <tp t="s">
        <v>30/01/2025</v>
        <stp/>
        <stp>##V3_BDPV12</stp>
        <stp>ZP659512 Corp</stp>
        <stp>nxt_call_dt</stp>
        <stp>[curves by issuer 01.xlsx]curves eur!R33C9</stp>
        <tr r="I33" s="21"/>
      </tp>
      <tp t="s">
        <v>16/07/2025</v>
        <stp/>
        <stp>##V3_BDPV12</stp>
        <stp>ZS108668 Corp</stp>
        <stp>nxt_call_dt</stp>
        <stp>[curves by issuer 01.xlsx]curves eur!R13C9</stp>
        <tr r="I13" s="21"/>
      </tp>
      <tp t="s">
        <v>25/07/2023</v>
        <stp/>
        <stp>##V3_BDPV12</stp>
        <stp>AS146424 Corp</stp>
        <stp>nxt_call_dt</stp>
        <stp>[curves by issuer 01.xlsx]curves eur!R41C8</stp>
        <tr r="H41" s="21"/>
      </tp>
      <tp t="s">
        <v>05/05/2027</v>
        <stp/>
        <stp>##V3_BDPV12</stp>
        <stp>AZ851450 Corp</stp>
        <stp>nxt_call_dt</stp>
        <stp>[curves by issuer 01.xlsx]curves eur!R18C9</stp>
        <tr r="I18" s="21"/>
      </tp>
      <tp t="s">
        <v>25/01/2026</v>
        <stp/>
        <stp>##V3_BDPV12</stp>
        <stp>AS146490 Corp</stp>
        <stp>nxt_call_dt</stp>
        <stp>[curves by issuer 01.xlsx]curves eur!R41C9</stp>
        <tr r="I41" s="21"/>
      </tp>
      <tp t="s">
        <v>29/10/2020</v>
        <stp/>
        <stp>##V3_BDPV12</stp>
        <stp>EK545606 Corp</stp>
        <stp>nxt_call_dt</stp>
        <stp>[curves by issuer 01.xlsx]curves!R8C9</stp>
        <tr r="I8" s="20"/>
      </tp>
      <tp t="s">
        <v>EUR</v>
        <stp/>
        <stp>##V3_BDPV12</stp>
        <stp>ZR441424 Corp</stp>
        <stp>crncy</stp>
        <stp>[curves by issuer 01.xlsx]curves eur!R35C20</stp>
        <tr r="T35" s="21"/>
      </tp>
      <tp>
        <v>235.96818542480469</v>
        <stp/>
        <stp>##V3_BDPV12</stp>
        <stp>EK545606 Corp</stp>
        <stp>blp_i_sprd_mid</stp>
        <stp>[curves by issuer 01.xlsx]curves eur!R8C12</stp>
        <tr r="L8" s="21"/>
      </tp>
      <tp t="s">
        <v>FR0013367612</v>
        <stp/>
        <stp>##V3_BDPV12</stp>
        <stp>AU669900 Corp</stp>
        <stp>ID_ISIN</stp>
        <stp>[curves by issuer 01.xlsx]tkrBbg!R88C6</stp>
        <tr r="F88" s="5"/>
      </tp>
      <tp t="s">
        <v>XS1713462403</v>
        <stp/>
        <stp>##V3_BDPV12</stp>
        <stp>AR776117 Corp</stp>
        <stp>ID_ISIN</stp>
        <stp>[curves by issuer 01.xlsx]tkrBbg!R27C6</stp>
        <tr r="F27" s="5"/>
      </tp>
      <tp t="s">
        <v>XS1888180640</v>
        <stp/>
        <stp>##V3_BDPV12</stp>
        <stp>AU654357 Corp</stp>
        <stp>ID_ISIN</stp>
        <stp>[curves by issuer 01.xlsx]tkrBbg!R72C6</stp>
        <tr r="F72" s="5"/>
      </tp>
      <tp t="s">
        <v>01/01/2028</v>
        <stp/>
        <stp>##V3_BDPV12</stp>
        <stp>ZR796862 Corp</stp>
        <stp>nxt_call_dt</stp>
        <stp>[curves by issuer 01.xlsx]curves!R28C10</stp>
        <tr r="J28" s="20"/>
      </tp>
      <tp t="s">
        <v>10/04/2025</v>
        <stp/>
        <stp>##V3_BDPV12</stp>
        <stp>EK824997 Corp</stp>
        <stp>nxt_call_dt</stp>
        <stp>[curves by issuer 01.xlsx]curves!R16C10</stp>
        <tr r="J16" s="20"/>
      </tp>
      <tp t="s">
        <v>24/06/2027</v>
        <stp/>
        <stp>##V3_BDPV12</stp>
        <stp>ZR655675 Corp</stp>
        <stp>nxt_call_dt</stp>
        <stp>[curves by issuer 01.xlsx]curves!R44C10</stp>
        <tr r="J44" s="20"/>
      </tp>
      <tp t="s">
        <v>05/11/2020</v>
        <stp/>
        <stp>##V3_BDPV12</stp>
        <stp>UV391246 Corp</stp>
        <stp>nxt_call_dt</stp>
        <stp>[curves by issuer 01.xlsx]curves eur!R15C8</stp>
        <tr r="H15" s="21"/>
      </tp>
      <tp t="s">
        <v>03/09/2027</v>
        <stp/>
        <stp>##V3_BDPV12</stp>
        <stp>ZQ782646 Corp</stp>
        <stp>nxt_call_dt</stp>
        <stp>[curves by issuer 01.xlsx]curves eur!R16C9</stp>
        <tr r="I16" s="21"/>
      </tp>
      <tp t="s">
        <v>13/11/2025</v>
        <stp/>
        <stp>##V3_BDPV12</stp>
        <stp>AP809058 Corp</stp>
        <stp>nxt_call_dt</stp>
        <stp>[curves by issuer 01.xlsx]curves eur!R21C9</stp>
        <tr r="I21" s="21"/>
      </tp>
      <tp t="s">
        <v>#N/A Invalid Security</v>
        <stp/>
        <stp>##V3_BDPV12</stp>
        <stp/>
        <stp>ID_ISIN</stp>
        <stp>[curves by issuer 01.xlsx]tkrBbg!R189C6</stp>
        <tr r="F189" s="5"/>
      </tp>
      <tp t="s">
        <v>BB+</v>
        <stp/>
        <stp>##V3_BDPV12</stp>
        <stp>ZS108668 Corp</stp>
        <stp>rtg_sp</stp>
        <stp>[curves by issuer 01.xlsx]sectors (table)!R14C16</stp>
        <tr r="P14" s="24"/>
      </tp>
      <tp t="s">
        <v>BB</v>
        <stp/>
        <stp>##V3_BDPV12</stp>
        <stp>ZP659512 Corp</stp>
        <stp>rtg_sp</stp>
        <stp>[curves by issuer 01.xlsx]sectors (table)!R24C16</stp>
        <tr r="P24" s="24"/>
      </tp>
      <tp t="s">
        <v>#N/A N/A</v>
        <stp/>
        <stp>##V3_BDPV12</stp>
        <stp>EK808355 Corp</stp>
        <stp>rtg_moody</stp>
        <stp>[curves by issuer 01.xlsx]all names!R8C16</stp>
        <tr r="P8" s="16"/>
      </tp>
      <tp t="s">
        <v>BBB</v>
        <stp/>
        <stp>##V3_BDPV12</stp>
        <stp>BK123260 Corp</stp>
        <stp>rtg_sp</stp>
        <stp>[curves by issuer 01.xlsx]sectors (table)!R20C16</stp>
        <tr r="P20" s="24"/>
      </tp>
      <tp>
        <v>165.05926513671875</v>
        <stp/>
        <stp>##V3_BDPV12</stp>
        <stp>QZ716550 Corp</stp>
        <stp>blp_i_sprd_mid</stp>
        <stp>[curves by issuer 01.xlsx]curves!R22C13</stp>
        <tr r="M22" s="20"/>
      </tp>
      <tp>
        <v>396.24530029296875</v>
        <stp/>
        <stp>##V3_BDPV12</stp>
        <stp>AR936992 Corp</stp>
        <stp>blp_i_sprd_mid</stp>
        <stp>[curves by issuer 01.xlsx]curves eur!R9C12</stp>
        <tr r="L9" s="21"/>
      </tp>
      <tp t="s">
        <v>EUR</v>
        <stp/>
        <stp>##V3_BDPV12</stp>
        <stp>ZR796682 Corp</stp>
        <stp>crncy</stp>
        <stp>[curves by issuer 01.xlsx]curves eur!R24C19</stp>
        <tr r="S24" s="21"/>
      </tp>
      <tp t="s">
        <v>EUR</v>
        <stp/>
        <stp>##V3_BDPV12</stp>
        <stp>ZR796862 Corp</stp>
        <stp>crncy</stp>
        <stp>[curves by issuer 01.xlsx]curves eur!R24C20</stp>
        <tr r="T24" s="21"/>
      </tp>
      <tp t="s">
        <v>XS1716945586</v>
        <stp/>
        <stp>##V3_BDPV12</stp>
        <stp>AP809058 Corp</stp>
        <stp>ID_ISIN</stp>
        <stp>[curves by issuer 01.xlsx]tkrBbg!R13C6</stp>
        <tr r="F13" s="5"/>
      </tp>
      <tp t="s">
        <v>XS1795406658</v>
        <stp/>
        <stp>##V3_BDPV12</stp>
        <stp>AR738797 Corp</stp>
        <stp>ID_ISIN</stp>
        <stp>[curves by issuer 01.xlsx]tkrBbg!R66C6</stp>
        <tr r="F66" s="5"/>
      </tp>
      <tp t="s">
        <v>XS1413581205</v>
        <stp/>
        <stp>##V3_BDPV12</stp>
        <stp>LW068019 Corp</stp>
        <stp>ID_ISIN</stp>
        <stp>[curves by issuer 01.xlsx]tkrBbg!R34C6</stp>
        <tr r="F34" s="5"/>
      </tp>
      <tp t="s">
        <v>12/01/2025</v>
        <stp/>
        <stp>##V3_BDPV12</stp>
        <stp>AZ576858 Corp</stp>
        <stp>nxt_call_dt</stp>
        <stp>[curves by issuer 01.xlsx]curves!R11C10</stp>
        <tr r="J11" s="20"/>
      </tp>
      <tp t="s">
        <v>31/07/2024</v>
        <stp/>
        <stp>##V3_BDPV12</stp>
        <stp>AZ920495 Corp</stp>
        <stp>nxt_call_dt</stp>
        <stp>[curves by issuer 01.xlsx]curves!R47C10</stp>
        <tr r="J47" s="20"/>
      </tp>
      <tp t="s">
        <v>16/01/2023</v>
        <stp/>
        <stp>##V3_BDPV12</stp>
        <stp>AQ711148 Corp</stp>
        <stp>nxt_call_dt</stp>
        <stp>[curves by issuer 01.xlsx]curves eur!R20C8</stp>
        <tr r="H20" s="21"/>
      </tp>
      <tp t="s">
        <v>01/01/2025</v>
        <stp/>
        <stp>##V3_BDPV12</stp>
        <stp>ZR796682 Corp</stp>
        <stp>nxt_call_dt</stp>
        <stp>[curves by issuer 01.xlsx]curves eur!R24C8</stp>
        <tr r="H24" s="21"/>
      </tp>
      <tp t="s">
        <v>08/07/2023</v>
        <stp/>
        <stp>##V3_BDPV12</stp>
        <stp>AR936992 Corp</stp>
        <stp>nxt_call_dt</stp>
        <stp>[curves by issuer 01.xlsx]curves!R9C9</stp>
        <tr r="I9" s="20"/>
      </tp>
      <tp t="s">
        <v>#N/A Invalid Security</v>
        <stp/>
        <stp>##V3_BDPV12</stp>
        <stp>#N/A Requesting Data... Corp</stp>
        <stp>nxt_call_dt</stp>
        <stp>[curves by issuer 01.xlsx]tkrBbg!R2C10</stp>
        <tr r="J2" s="5"/>
      </tp>
      <tp t="s">
        <v>BBB-</v>
        <stp/>
        <stp>##V3_BDPV12</stp>
        <stp>ZP482524 Corp</stp>
        <stp>rtg_sp</stp>
        <stp>[curves by issuer 01.xlsx]sectors (table)!R15C16</stp>
        <tr r="P15" s="24"/>
      </tp>
      <tp t="s">
        <v>#N/A Invalid Security</v>
        <stp/>
        <stp>##V3_BDPV12</stp>
        <stp/>
        <stp>ID_ISIN</stp>
        <stp>[curves by issuer 01.xlsx]tkrBbg!R188C6</stp>
        <tr r="F188" s="5"/>
      </tp>
      <tp t="s">
        <v>#N/A N/A</v>
        <stp/>
        <stp>##V3_BDPV12</stp>
        <stp>ZR441424 Corp</stp>
        <stp>rtg_sp</stp>
        <stp>[curves by issuer 01.xlsx]sectors (table)!R19C16</stp>
        <tr r="P19" s="24"/>
      </tp>
      <tp>
        <v>256.19790649414063</v>
        <stp/>
        <stp>##V3_BDPV12</stp>
        <stp>QZ730458 Corp</stp>
        <stp>blp_i_sprd_mid</stp>
        <stp>[curves by issuer 01.xlsx]curves!R46C14</stp>
        <tr r="N46" s="20"/>
      </tp>
      <tp>
        <v>949.2974853515625</v>
        <stp/>
        <stp>##V3_BDPV12</stp>
        <stp>AZ920495 Corp</stp>
        <stp>blp_i_sprd_mid</stp>
        <stp>[curves by issuer 01.xlsx]curves!R47C14</stp>
        <tr r="N47" s="20"/>
      </tp>
      <tp t="s">
        <v>EUR</v>
        <stp/>
        <stp>##V3_BDPV12</stp>
        <stp>ZR457518 Corp</stp>
        <stp>crncy</stp>
        <stp>[curves by issuer 01.xlsx]curves eur!R21C19</stp>
        <tr r="S21" s="21"/>
      </tp>
      <tp>
        <v>230.135498046875</v>
        <stp/>
        <stp>##V3_BDPV12</stp>
        <stp>AZ851450 Corp</stp>
        <stp>blp_i_sprd_mid</stp>
        <stp>[curves by issuer 01.xlsx]curves!R22C14</stp>
        <tr r="N22" s="20"/>
      </tp>
      <tp t="s">
        <v>US92857WBQ24</v>
        <stp/>
        <stp>##V3_BDPV12</stp>
        <stp>AX916964 Corp</stp>
        <stp>ID_ISIN</stp>
        <stp>[curves by issuer 01.xlsx]tkrBbg!R73C6</stp>
        <tr r="F73" s="5"/>
      </tp>
      <tp t="s">
        <v>03/09/2027</v>
        <stp/>
        <stp>##V3_BDPV12</stp>
        <stp>ZQ782646 Corp</stp>
        <stp>nxt_call_dt</stp>
        <stp>[curves by issuer 01.xlsx]curves!R20C10</stp>
        <tr r="J20" s="20"/>
      </tp>
      <tp t="s">
        <v>29/01/2024</v>
        <stp/>
        <stp>##V3_BDPV12</stp>
        <stp>AL211915 Corp</stp>
        <stp>nxt_call_dt</stp>
        <stp>[curves by issuer 01.xlsx]curves!R39C10</stp>
        <tr r="J39" s="20"/>
      </tp>
      <tp t="s">
        <v>20/10/2025</v>
        <stp/>
        <stp>##V3_BDPV12</stp>
        <stp>QJ201812 Corp</stp>
        <stp>nxt_call_dt</stp>
        <stp>[curves by issuer 01.xlsx]curves!R14C10</stp>
        <tr r="J14" s="20"/>
      </tp>
      <tp t="s">
        <v>19/07/2027</v>
        <stp/>
        <stp>##V3_BDPV12</stp>
        <stp>AO262515 Corp</stp>
        <stp>nxt_call_dt</stp>
        <stp>[curves by issuer 01.xlsx]curves!R41C10</stp>
        <tr r="J41" s="20"/>
      </tp>
      <tp t="s">
        <v>19/12/2026</v>
        <stp/>
        <stp>##V3_BDPV12</stp>
        <stp>ZR570567 Corp</stp>
        <stp>nxt_call_dt</stp>
        <stp>[curves by issuer 01.xlsx]curves!R34C10</stp>
        <tr r="J34" s="20"/>
      </tp>
      <tp t="s">
        <v>05/06/2027</v>
        <stp/>
        <stp>##V3_BDPV12</stp>
        <stp>ZR363807 Corp</stp>
        <stp>nxt_call_dt</stp>
        <stp>[curves by issuer 01.xlsx]curves!R31C10</stp>
        <tr r="J31" s="20"/>
      </tp>
      <tp t="s">
        <v>01/06/2026</v>
        <stp/>
        <stp>##V3_BDPV12</stp>
        <stp>ZR441424 Corp</stp>
        <stp>nxt_call_dt</stp>
        <stp>[curves by issuer 01.xlsx]curves eur!R35C9</stp>
        <tr r="I35" s="21"/>
      </tp>
      <tp t="s">
        <v>02/01/2022</v>
        <stp/>
        <stp>##V3_BDPV12</stp>
        <stp>LW253022 Corp</stp>
        <stp>nxt_call_dt</stp>
        <stp>[curves by issuer 01.xlsx]curves eur!R34C8</stp>
        <tr r="H34" s="21"/>
      </tp>
      <tp t="s">
        <v>03/07/2028</v>
        <stp/>
        <stp>##V3_BDPV12</stp>
        <stp>AU692498 Corp</stp>
        <stp>nxt_call_dt</stp>
        <stp>[curves by issuer 01.xlsx]curves eur!R42C9</stp>
        <tr r="I42" s="21"/>
      </tp>
      <tp t="s">
        <v>03/10/2023</v>
        <stp/>
        <stp>##V3_BDPV12</stp>
        <stp>AU654481 Corp</stp>
        <stp>nxt_call_dt</stp>
        <stp>[curves by issuer 01.xlsx]curves eur!R42C8</stp>
        <tr r="H42" s="21"/>
      </tp>
      <tp t="s">
        <v>04/12/2023</v>
        <stp/>
        <stp>##V3_BDPV12</stp>
        <stp>AV915324 Corp</stp>
        <stp>nxt_call_dt</stp>
        <stp>[curves by issuer 01.xlsx]curves eur!R36C9</stp>
        <tr r="I36" s="21"/>
      </tp>
      <tp t="s">
        <v>BBB-</v>
        <stp/>
        <stp>##V3_BDPV12</stp>
        <stp>ZQ100348 Corp</stp>
        <stp>rtg_sp</stp>
        <stp>[curves by issuer 01.xlsx]sectors (table)!R28C16</stp>
        <tr r="P28" s="24"/>
      </tp>
      <tp t="s">
        <v>BBB-</v>
        <stp/>
        <stp>##V3_BDPV12</stp>
        <stp>AX076550 Corp</stp>
        <stp>rtg_sp</stp>
        <stp>[curves by issuer 01.xlsx]sectors (table)!R35C16</stp>
        <tr r="P35" s="24"/>
      </tp>
      <tp>
        <v>249.37799072265625</v>
        <stp/>
        <stp>##V3_BDPV12</stp>
        <stp>AZ207706 Corp</stp>
        <stp>blp_i_sprd_mid</stp>
        <stp>[curves by issuer 01.xlsx]curves!R30C14</stp>
        <tr r="N30" s="20"/>
      </tp>
      <tp t="s">
        <v>EUR</v>
        <stp/>
        <stp>##V3_BDPV12</stp>
        <stp>ZP454068 Corp</stp>
        <stp>crncy</stp>
        <stp>[curves by issuer 01.xlsx]curves eur!R17C20</stp>
        <tr r="T17" s="21"/>
      </tp>
      <tp t="s">
        <v>EUR</v>
        <stp/>
        <stp>##V3_BDPV12</stp>
        <stp>ZQ804479 Corp</stp>
        <stp>crncy</stp>
        <stp>[curves by issuer 01.xlsx]curves eur!R30C20</stp>
        <tr r="T30" s="21"/>
      </tp>
      <tp>
        <v>206.04299926757813</v>
        <stp/>
        <stp>##V3_BDPV12</stp>
        <stp>AX076550 Corp</stp>
        <stp>blp_i_sprd_mid</stp>
        <stp>[curves by issuer 01.xlsx]curves!R27C14</stp>
        <tr r="N27" s="20"/>
      </tp>
      <tp t="s">
        <v>XS2056730323</v>
        <stp/>
        <stp>##V3_BDPV12</stp>
        <stp>ZR796682 Corp</stp>
        <stp>ID_ISIN</stp>
        <stp>[curves by issuer 01.xlsx]tkrBbg!R75C6</stp>
        <tr r="F75" s="5"/>
      </tp>
      <tp t="s">
        <v>XS1888179550</v>
        <stp/>
        <stp>##V3_BDPV12</stp>
        <stp>AU692498 Corp</stp>
        <stp>ID_ISIN</stp>
        <stp>[curves by issuer 01.xlsx]tkrBbg!R70C6</stp>
        <tr r="F70" s="5"/>
      </tp>
      <tp t="s">
        <v>XS1294342792</v>
        <stp/>
        <stp>##V3_BDPV12</stp>
        <stp>UV853118 Corp</stp>
        <stp>ID_ISIN</stp>
        <stp>[curves by issuer 01.xlsx]tkrBbg!R26C6</stp>
        <tr r="F26" s="5"/>
      </tp>
      <tp t="s">
        <v>FR0013292828</v>
        <stp/>
        <stp>##V3_BDPV12</stp>
        <stp>AP691131 Corp</stp>
        <stp>ID_ISIN</stp>
        <stp>[curves by issuer 01.xlsx]tkrBbg!R10C6</stp>
        <tr r="F10" s="5"/>
      </tp>
      <tp t="s">
        <v>20/04/2025</v>
        <stp/>
        <stp>##V3_BDPV12</stp>
        <stp>ZP454068 Corp</stp>
        <stp>nxt_call_dt</stp>
        <stp>[curves by issuer 01.xlsx]curves!R21C10</stp>
        <tr r="J21" s="20"/>
      </tp>
      <tp t="s">
        <v>06/10/2026</v>
        <stp/>
        <stp>##V3_BDPV12</stp>
        <stp>QZ730458 Corp</stp>
        <stp>nxt_call_dt</stp>
        <stp>[curves by issuer 01.xlsx]curves!R46C10</stp>
        <tr r="J46" s="20"/>
      </tp>
      <tp t="s">
        <v>25/03/2029</v>
        <stp/>
        <stp>##V3_BDPV12</stp>
        <stp>AZ207706 Corp</stp>
        <stp>nxt_call_dt</stp>
        <stp>[curves by issuer 01.xlsx]curves!R30C10</stp>
        <tr r="J30" s="20"/>
      </tp>
      <tp t="s">
        <v>24/08/2026</v>
        <stp/>
        <stp>##V3_BDPV12</stp>
        <stp>AS640440 Corp</stp>
        <stp>nxt_call_dt</stp>
        <stp>[curves by issuer 01.xlsx]curves!R23C10</stp>
        <tr r="J23" s="20"/>
      </tp>
      <tp t="s">
        <v>08/04/2025</v>
        <stp/>
        <stp>##V3_BDPV12</stp>
        <stp>AZ371883 Corp</stp>
        <stp>nxt_call_dt</stp>
        <stp>[curves by issuer 01.xlsx]curves eur!R20C9</stp>
        <tr r="I20" s="21"/>
      </tp>
      <tp>
        <v>399.79852294921875</v>
        <stp/>
        <stp>##V3_BDPV12</stp>
        <stp>LW253022 Corp</stp>
        <stp>blp_i_sprd_mid</stp>
        <stp>[curves by issuer 01.xlsx]sectors (table)!R6C11</stp>
        <tr r="K6" s="24"/>
      </tp>
      <tp>
        <v>768.6162109375</v>
        <stp/>
        <stp>##V3_BDPV12</stp>
        <stp>ZQ258633 Corp</stp>
        <stp>blp_i_sprd_mid</stp>
        <stp>[curves by issuer 01.xlsx]sectors (table)!R4C12</stp>
        <tr r="L4" s="24"/>
      </tp>
      <tp>
        <v>311.383056640625</v>
        <stp/>
        <stp>##V3_BDPV12</stp>
        <stp>ZQ512606 Corp</stp>
        <stp>blp_i_sprd_mid</stp>
        <stp>[curves by issuer 01.xlsx]sectors (table)!R9C12</stp>
        <tr r="L9" s="24"/>
      </tp>
      <tp>
        <v>409.18380737304688</v>
        <stp/>
        <stp>##V3_BDPV12</stp>
        <stp>UV323151 Corp</stp>
        <stp>blp_i_sprd_mid</stp>
        <stp>[curves by issuer 01.xlsx]sectors (table)!R5C12</stp>
        <tr r="L5" s="24"/>
      </tp>
      <tp>
        <v>327.72323608398438</v>
        <stp/>
        <stp>##V3_BDPV12</stp>
        <stp>AS256491 Corp</stp>
        <stp>blp_i_sprd_mid</stp>
        <stp>[curves by issuer 01.xlsx]sectors (table)!R7C12</stp>
        <tr r="L7" s="24"/>
      </tp>
      <tp>
        <v>397.13302612304688</v>
        <stp/>
        <stp>##V3_BDPV12</stp>
        <stp>AU669900 Corp</stp>
        <stp>blp_i_sprd_mid</stp>
        <stp>[curves by issuer 01.xlsx]curves!R20C13</stp>
        <tr r="M20" s="20"/>
      </tp>
      <tp t="s">
        <v>EUR</v>
        <stp/>
        <stp>##V3_BDPV12</stp>
        <stp>ZS235422 Corp</stp>
        <stp>crncy</stp>
        <stp>[curves by issuer 01.xlsx]curves eur!R33C19</stp>
        <tr r="S33" s="21"/>
      </tp>
      <tp t="s">
        <v>EUR</v>
        <stp/>
        <stp>##V3_BDPV12</stp>
        <stp>ZR655675 Corp</stp>
        <stp>crncy</stp>
        <stp>[curves by issuer 01.xlsx]curves eur!R38C20</stp>
        <tr r="T38" s="21"/>
      </tp>
      <tp t="s">
        <v>FR0013431244</v>
        <stp/>
        <stp>##V3_BDPV12</stp>
        <stp>AZ371883 Corp</stp>
        <stp>ID_ISIN</stp>
        <stp>[curves by issuer 01.xlsx]tkrBbg!R82C6</stp>
        <tr r="F82" s="5"/>
      </tp>
      <tp t="s">
        <v>XS2109819859</v>
        <stp/>
        <stp>##V3_BDPV12</stp>
        <stp>ZP707724 Corp</stp>
        <stp>ID_ISIN</stp>
        <stp>[curves by issuer 01.xlsx]tkrBbg!R67C6</stp>
        <tr r="F67" s="5"/>
      </tp>
      <tp t="s">
        <v>FR0013445335</v>
        <stp/>
        <stp>##V3_BDPV12</stp>
        <stp>ZR441424 Corp</stp>
        <stp>ID_ISIN</stp>
        <stp>[curves by issuer 01.xlsx]tkrBbg!R86C6</stp>
        <tr r="F86" s="5"/>
      </tp>
      <tp t="s">
        <v>XS2035564975</v>
        <stp/>
        <stp>##V3_BDPV12</stp>
        <stp>AZ851393 Corp</stp>
        <stp>ID_ISIN</stp>
        <stp>[curves by issuer 01.xlsx]tkrBbg!R99C6</stp>
        <tr r="F99" s="5"/>
      </tp>
      <tp t="s">
        <v>XS1888180996</v>
        <stp/>
        <stp>##V3_BDPV12</stp>
        <stp>AU654475 Corp</stp>
        <stp>ID_ISIN</stp>
        <stp>[curves by issuer 01.xlsx]tkrBbg!R71C6</stp>
        <tr r="F71" s="5"/>
      </tp>
      <tp t="s">
        <v>PERP/CALL</v>
        <stp/>
        <stp>##V3_BDPV12</stp>
        <stp>USF2893TAF33 Corp</stp>
        <stp>mty_typ</stp>
        <stp>[curves by issuer 01.xlsx]tkrBbg!R94C11</stp>
        <tr r="K94" s="5"/>
      </tp>
      <tp t="s">
        <v>13/11/2025</v>
        <stp/>
        <stp>##V3_BDPV12</stp>
        <stp>AP809058 Corp</stp>
        <stp>nxt_call_dt</stp>
        <stp>[curves by issuer 01.xlsx]curves!R25C10</stp>
        <tr r="J25" s="20"/>
      </tp>
      <tp t="s">
        <v>05/05/2027</v>
        <stp/>
        <stp>##V3_BDPV12</stp>
        <stp>AZ851450 Corp</stp>
        <stp>nxt_call_dt</stp>
        <stp>[curves by issuer 01.xlsx]curves!R22C10</stp>
        <tr r="J22" s="20"/>
      </tp>
      <tp t="s">
        <v>Consumer, Non-cyclical</v>
        <stp/>
        <stp>##V3_BDPV12</stp>
        <stp>DE000A14J611 Corp</stp>
        <stp>industry_sector</stp>
        <stp>[curves by issuer 01.xlsx]tkrBbg!R6C15</stp>
        <tr r="O6" s="5"/>
      </tp>
      <tp t="s">
        <v>04/09/2023</v>
        <stp/>
        <stp>##V3_BDPV12</stp>
        <stp>AR738776 Corp</stp>
        <stp>nxt_call_dt</stp>
        <stp>[curves by issuer 01.xlsx]curves eur!R38C8</stp>
        <tr r="H38" s="21"/>
      </tp>
      <tp t="s">
        <v>#N/A N/A</v>
        <stp/>
        <stp>##V3_BDPV12</stp>
        <stp>ZQ258633 Corp</stp>
        <stp>rtg_moody</stp>
        <stp>[curves by issuer 01.xlsx]all names!R7C17</stp>
        <tr r="Q7" s="16"/>
      </tp>
      <tp t="s">
        <v>BB+</v>
        <stp/>
        <stp>##V3_BDPV12</stp>
        <stp>AV915324 Corp</stp>
        <stp>rtg_sp</stp>
        <stp>[curves by issuer 01.xlsx]sectors (table)!R26C16</stp>
        <tr r="P26" s="24"/>
      </tp>
      <tp t="s">
        <v>BBB-</v>
        <stp/>
        <stp>##V3_BDPV12</stp>
        <stp>AZ371883 Corp</stp>
        <stp>rtg_sp</stp>
        <stp>[curves by issuer 01.xlsx]sectors (table)!R37C16</stp>
        <tr r="P37" s="24"/>
      </tp>
      <tp t="s">
        <v>BB+</v>
        <stp/>
        <stp>##V3_BDPV12</stp>
        <stp>ZP989429 Corp</stp>
        <stp>rtg_sp</stp>
        <stp>[curves by issuer 01.xlsx]sectors (table)!R22C16</stp>
        <tr r="P22" s="24"/>
      </tp>
      <tp t="s">
        <v>FR0013447877</v>
        <stp/>
        <stp>##V3_BDPV12</stp>
        <stp>ZR570567 Corp</stp>
        <stp>ID_ISIN</stp>
        <stp>[curves by issuer 01.xlsx]tkrBbg!R58C6</stp>
        <tr r="F58" s="5"/>
      </tp>
      <tp t="s">
        <v>11/03/2026</v>
        <stp/>
        <stp>##V3_BDPV12</stp>
        <stp>BJ814648 Corp</stp>
        <stp>nxt_call_dt</stp>
        <stp>[curves by issuer 01.xlsx]curves!R36C10</stp>
        <tr r="J36" s="20"/>
      </tp>
      <tp t="s">
        <v>16/03/2027</v>
        <stp/>
        <stp>##V3_BDPV12</stp>
        <stp>BJ924355 Corp</stp>
        <stp>nxt_call_dt</stp>
        <stp>[curves by issuer 01.xlsx]curves!R19C10</stp>
        <tr r="J19" s="20"/>
      </tp>
      <tp t="s">
        <v>24/06/2027</v>
        <stp/>
        <stp>##V3_BDPV12</stp>
        <stp>ZR655675 Corp</stp>
        <stp>nxt_call_dt</stp>
        <stp>[curves by issuer 01.xlsx]curves eur!R38C9</stp>
        <tr r="I38" s="21"/>
      </tp>
      <tp t="s">
        <v>05/09/2024</v>
        <stp/>
        <stp>##V3_BDPV12</stp>
        <stp>ZR363806 Corp</stp>
        <stp>nxt_call_dt</stp>
        <stp>[curves by issuer 01.xlsx]curves eur!R26C8</stp>
        <tr r="H26" s="21"/>
      </tp>
      <tp t="s">
        <v>05/06/2027</v>
        <stp/>
        <stp>##V3_BDPV12</stp>
        <stp>ZR363807 Corp</stp>
        <stp>nxt_call_dt</stp>
        <stp>[curves by issuer 01.xlsx]curves eur!R26C9</stp>
        <tr r="I26" s="21"/>
      </tp>
      <tp>
        <v>1500000000</v>
        <stp/>
        <stp>##V3_BDPV12</stp>
        <stp>USF2893TAM83 Corp</stp>
        <stp>amt_outstanding</stp>
        <stp>[curves by issuer 01.xlsx]tkrBbg!R95C13</stp>
        <tr r="M95" s="5"/>
      </tp>
      <tp t="s">
        <v>BB+</v>
        <stp/>
        <stp>##V3_BDPV12</stp>
        <stp>BJ814648 Corp</stp>
        <stp>rtg_sp</stp>
        <stp>[curves by issuer 01.xlsx]sectors (table)!R8C16</stp>
        <tr r="P8" s="24"/>
      </tp>
      <tp t="s">
        <v>#N/A Invalid Security</v>
        <stp/>
        <stp>##V3_BDPV12</stp>
        <stp/>
        <stp>ID_ISIN</stp>
        <stp>[curves by issuer 01.xlsx]tkrBbg!R194C6</stp>
        <tr r="F194" s="5"/>
      </tp>
      <tp>
        <v>443.04840087890625</v>
        <stp/>
        <stp>##V3_BDPV12</stp>
        <stp>AZ576858 Corp</stp>
        <stp>blp_i_sprd_mid</stp>
        <stp>[curves by issuer 01.xlsx]curves!R11C14</stp>
        <tr r="N11" s="20"/>
      </tp>
      <tp>
        <v>375.24990844726563</v>
        <stp/>
        <stp>##V3_BDPV12</stp>
        <stp>ZQ376350 Corp</stp>
        <stp>blp_i_sprd_mid</stp>
        <stp>[curves by issuer 01.xlsx]curves!R29C14</stp>
        <tr r="N29" s="20"/>
      </tp>
      <tp>
        <v>247.26072692871094</v>
        <stp/>
        <stp>##V3_BDPV12</stp>
        <stp>AZ371883 Corp</stp>
        <stp>blp_i_sprd_mid</stp>
        <stp>[curves by issuer 01.xlsx]curves!R24C14</stp>
        <tr r="N24" s="20"/>
      </tp>
      <tp>
        <v>282.87893676757813</v>
        <stp/>
        <stp>##V3_BDPV12</stp>
        <stp>AW875570 Corp</stp>
        <stp>blp_i_sprd_mid</stp>
        <stp>[curves by issuer 01.xlsx]curves!R21C13</stp>
        <tr r="M21" s="20"/>
      </tp>
      <tp t="s">
        <v>EUR</v>
        <stp/>
        <stp>##V3_BDPV12</stp>
        <stp>QZ730458 Corp</stp>
        <stp>crncy</stp>
        <stp>[curves by issuer 01.xlsx]curves eur!R40C20</stp>
        <tr r="T40" s="21"/>
      </tp>
      <tp t="s">
        <v>FR0013398229</v>
        <stp/>
        <stp>##V3_BDPV12</stp>
        <stp>AW770805 Corp</stp>
        <stp>ID_ISIN</stp>
        <stp>[curves by issuer 01.xlsx]tkrBbg!R81C6</stp>
        <tr r="F81" s="5"/>
      </tp>
      <tp t="s">
        <v>20/03/2030</v>
        <stp/>
        <stp>##V3_BDPV12</stp>
        <stp>EK811579 Corp</stp>
        <stp>nxt_call_dt</stp>
        <stp>[curves by issuer 01.xlsx]curves!R51C10</stp>
        <tr r="J51" s="20"/>
      </tp>
      <tp>
        <v>414.26161417393001</v>
        <stp/>
        <stp>##V3_BDPV12</stp>
        <stp>ED984069 Corp</stp>
        <stp>Z_SPRD_MID</stp>
        <stp>[curves by issuer 01.xlsx]all names!R61C13</stp>
        <tr r="M61" s="16"/>
      </tp>
      <tp>
        <v>414.26161417393001</v>
        <stp/>
        <stp>##V3_BDPV12</stp>
        <stp>ED984069 Corp</stp>
        <stp>Z_SPRD_MID</stp>
        <stp>[curves by issuer 01.xlsx]all names!R61C12</stp>
        <tr r="L61" s="16"/>
      </tp>
      <tp t="s">
        <v>09/09/2027</v>
        <stp/>
        <stp>##V3_BDPV12</stp>
        <stp>ZQ804479 Corp</stp>
        <stp>nxt_call_dt</stp>
        <stp>[curves by issuer 01.xlsx]curves!R35C10</stp>
        <tr r="J35" s="20"/>
      </tp>
      <tp t="s">
        <v>23/04/2027</v>
        <stp/>
        <stp>##V3_BDPV12</stp>
        <stp>EK864970 Corp</stp>
        <stp>nxt_call_dt</stp>
        <stp>[curves by issuer 01.xlsx]curves!R13C10</stp>
        <tr r="J13" s="20"/>
      </tp>
      <tp t="s">
        <v>11/02/2026</v>
        <stp/>
        <stp>##V3_BDPV12</stp>
        <stp>ZP870673 Corp</stp>
        <stp>nxt_call_dt</stp>
        <stp>[curves by issuer 01.xlsx]curves!R45C10</stp>
        <tr r="J45" s="20"/>
      </tp>
      <tp>
        <v>600000000</v>
        <stp/>
        <stp>##V3_BDPV12</stp>
        <stp>USN4297BBC74 Corp</stp>
        <stp>amt_outstanding</stp>
        <stp>[curves by issuer 01.xlsx]tkrBbg!R48C13</stp>
        <tr r="M48" s="5"/>
      </tp>
      <tp t="s">
        <v>03/07/2028</v>
        <stp/>
        <stp>##V3_BDPV12</stp>
        <stp>AU692498 Corp</stp>
        <stp>nxt_call_dt</stp>
        <stp>[curves by issuer 01.xlsx]curves!R50C10</stp>
        <tr r="J50" s="20"/>
      </tp>
      <tp t="s">
        <v>CALLABLE</v>
        <stp/>
        <stp>##V3_BDPV12</stp>
        <stp>DE000A2GSFF1 Corp</stp>
        <stp>mty_typ</stp>
        <stp>[curves by issuer 01.xlsx]tkrBbg!R23C11</stp>
        <tr r="K23" s="5"/>
      </tp>
      <tp t="s">
        <v>11/02/2026</v>
        <stp/>
        <stp>##V3_BDPV12</stp>
        <stp>ZP870673 Corp</stp>
        <stp>nxt_call_dt</stp>
        <stp>[curves by issuer 01.xlsx]curves eur!R39C9</stp>
        <tr r="I39" s="21"/>
      </tp>
      <tp>
        <v>929.23551856697918</v>
        <stp/>
        <stp>##V3_BDPV12</stp>
        <stp>AZ920495 Corp</stp>
        <stp>Z_SPRD_MID</stp>
        <stp>[curves by issuer 01.xlsx]all names!R68C13</stp>
        <tr r="M68" s="16"/>
      </tp>
      <tp t="s">
        <v>09/12/2021</v>
        <stp/>
        <stp>##V3_BDPV12</stp>
        <stp>UV853118 Corp</stp>
        <stp>nxt_call_dt</stp>
        <stp>[curves by issuer 01.xlsx]curves eur!R28C8</stp>
        <tr r="H28" s="21"/>
      </tp>
      <tp t="s">
        <v>20/03/2030</v>
        <stp/>
        <stp>##V3_BDPV12</stp>
        <stp>EK811579 Corp</stp>
        <stp>nxt_call_dt</stp>
        <stp>[curves by issuer 01.xlsx]directH (tkr)!R25C5</stp>
        <tr r="E25" s="15"/>
      </tp>
      <tp t="s">
        <v>EUR</v>
        <stp/>
        <stp>##V3_BDPV12</stp>
        <stp>ZS108668 Corp</stp>
        <stp>crncy</stp>
        <stp>[curves by issuer 01.xlsx]curves eur!R13C20</stp>
        <tr r="T13" s="21"/>
      </tp>
      <tp>
        <v>320.74908447265625</v>
        <stp/>
        <stp>##V3_BDPV12</stp>
        <stp>AU692498 Corp</stp>
        <stp>blp_i_sprd_mid</stp>
        <stp>[curves by issuer 01.xlsx]curves!R50C14</stp>
        <tr r="N50" s="20"/>
      </tp>
      <tp>
        <v>339.024169921875</v>
        <stp/>
        <stp>##V3_BDPV12</stp>
        <stp>AU654481 Corp</stp>
        <stp>blp_i_sprd_mid</stp>
        <stp>[curves by issuer 01.xlsx]curves!R50C13</stp>
        <tr r="M50" s="20"/>
      </tp>
      <tp t="s">
        <v>XS1501167164</v>
        <stp/>
        <stp>##V3_BDPV12</stp>
        <stp>QZ730280 Corp</stp>
        <stp>ID_ISIN</stp>
        <stp>[curves by issuer 01.xlsx]tkrBbg!R35C6</stp>
        <tr r="F35" s="5"/>
      </tp>
      <tp t="s">
        <v>EUR</v>
        <stp/>
        <stp>##V3_BDPV12</stp>
        <stp>QJ993374 Corp</stp>
        <stp>crncy</stp>
        <stp>[curves by issuer 01.xlsx]curves eur!R28C20</stp>
        <tr r="T28" s="21"/>
      </tp>
      <tp t="s">
        <v>XS1490960942</v>
        <stp/>
        <stp>##V3_BDPV12</stp>
        <stp>QZ498658 Corp</stp>
        <stp>ID_ISIN</stp>
        <stp>[curves by issuer 01.xlsx]tkrBbg!R61C6</stp>
        <tr r="F61" s="5"/>
      </tp>
      <tp t="s">
        <v>09/12/2025</v>
        <stp/>
        <stp>##V3_BDPV12</stp>
        <stp>QJ993374 Corp</stp>
        <stp>nxt_call_dt</stp>
        <stp>[curves by issuer 01.xlsx]curves!R33C10</stp>
        <tr r="J33" s="20"/>
      </tp>
      <tp>
        <v>267.35592854416234</v>
        <stp/>
        <stp>##V3_BDPV12</stp>
        <stp>EK785024 Corp</stp>
        <stp>Z_SPRD_MID</stp>
        <stp>[curves by issuer 01.xlsx]all names!R70C13</stp>
        <tr r="M70" s="16"/>
      </tp>
      <tp t="s">
        <v>01/12/2021</v>
        <stp/>
        <stp>##V3_BDPV12</stp>
        <stp>EK605885 Corp</stp>
        <stp>nxt_call_dt</stp>
        <stp>[curves by issuer 01.xlsx]curves!R43C10</stp>
        <tr r="J43" s="20"/>
      </tp>
      <tp t="s">
        <v>24/04/2024</v>
        <stp/>
        <stp>##V3_BDPV12</stp>
        <stp>EK872764 Corp</stp>
        <stp>nxt_call_dt</stp>
        <stp>[curves by issuer 01.xlsx]curves!R32C10</stp>
        <tr r="J32" s="20"/>
      </tp>
      <tp t="s">
        <v>12/11/2024</v>
        <stp/>
        <stp>##V3_BDPV12</stp>
        <stp>AX076550 Corp</stp>
        <stp>nxt_call_dt</stp>
        <stp>[curves by issuer 01.xlsx]curves eur!R23C9</stp>
        <tr r="I23" s="21"/>
      </tp>
      <tp t="s">
        <v>24/08/2023</v>
        <stp/>
        <stp>##V3_BDPV12</stp>
        <stp>AS640422 Corp</stp>
        <stp>nxt_call_dt</stp>
        <stp>[curves by issuer 01.xlsx]curves eur!R19C8</stp>
        <tr r="H19" s="21"/>
      </tp>
      <tp t="s">
        <v>01/01/2028</v>
        <stp/>
        <stp>##V3_BDPV12</stp>
        <stp>ZR796862 Corp</stp>
        <stp>nxt_call_dt</stp>
        <stp>[curves by issuer 01.xlsx]curves eur!R24C9</stp>
        <tr r="I24" s="21"/>
      </tp>
      <tp t="s">
        <v>19/12/2026</v>
        <stp/>
        <stp>##V3_BDPV12</stp>
        <stp>ZR570567 Corp</stp>
        <stp>nxt_call_dt</stp>
        <stp>[curves by issuer 01.xlsx]curves eur!R29C9</stp>
        <tr r="I29" s="21"/>
      </tp>
      <tp t="s">
        <v>24/08/2026</v>
        <stp/>
        <stp>##V3_BDPV12</stp>
        <stp>AS640440 Corp</stp>
        <stp>nxt_call_dt</stp>
        <stp>[curves by issuer 01.xlsx]curves eur!R19C9</stp>
        <tr r="I19" s="21"/>
      </tp>
      <tp t="s">
        <v>06/10/2026</v>
        <stp/>
        <stp>##V3_BDPV12</stp>
        <stp>QZ730458 Corp</stp>
        <stp>nxt_call_dt</stp>
        <stp>[curves by issuer 01.xlsx]curves eur!R40C9</stp>
        <tr r="I40" s="21"/>
      </tp>
      <tp t="s">
        <v>#N/A Invalid Security</v>
        <stp/>
        <stp>##V3_BDPV12</stp>
        <stp>#N/A Requesting Data... Corp</stp>
        <stp>amt_outstanding</stp>
        <stp>[curves by issuer 01.xlsx]tkrBbg!R151C13</stp>
        <tr r="M151" s="5"/>
      </tp>
      <tp t="s">
        <v>#N/A Invalid Security</v>
        <stp/>
        <stp>##V3_BDPV12</stp>
        <stp>#N/A Requesting Data... Corp</stp>
        <stp>amt_outstanding</stp>
        <stp>[curves by issuer 01.xlsx]tkrBbg!R108C13</stp>
        <tr r="M108" s="5"/>
      </tp>
      <tp t="s">
        <v>#N/A Invalid Security</v>
        <stp/>
        <stp>##V3_BDPV12</stp>
        <stp>#N/A Requesting Data... Corp</stp>
        <stp>amt_outstanding</stp>
        <stp>[curves by issuer 01.xlsx]tkrBbg!R138C13</stp>
        <tr r="M138" s="5"/>
      </tp>
      <tp t="s">
        <v>BBB</v>
        <stp/>
        <stp>##V3_BDPV12</stp>
        <stp>AS146490 Corp</stp>
        <stp>rtg_sp</stp>
        <stp>[curves by issuer 01.xlsx]sectors (table)!R38C16</stp>
        <tr r="P38" s="24"/>
      </tp>
      <tp>
        <v>276.31051635742188</v>
        <stp/>
        <stp>##V3_BDPV12</stp>
        <stp>AQ711148 Corp</stp>
        <stp>blp_i_sprd_mid</stp>
        <stp>[curves by issuer 01.xlsx]curves!R24C13</stp>
        <tr r="M24" s="20"/>
      </tp>
      <tp>
        <v>202.97334289550781</v>
        <stp/>
        <stp>##V3_BDPV12</stp>
        <stp>ZP454068 Corp</stp>
        <stp>blp_i_sprd_mid</stp>
        <stp>[curves by issuer 01.xlsx]curves!R21C14</stp>
        <tr r="N21" s="20"/>
      </tp>
      <tp t="s">
        <v>EUR</v>
        <stp/>
        <stp>##V3_BDPV12</stp>
        <stp>ZQ099270 Corp</stp>
        <stp>crncy</stp>
        <stp>[curves by issuer 01.xlsx]curves eur!R14C19</stp>
        <tr r="S14" s="21"/>
      </tp>
      <tp t="s">
        <v>EUR</v>
        <stp/>
        <stp>##V3_BDPV12</stp>
        <stp>ZP659512 Corp</stp>
        <stp>crncy</stp>
        <stp>[curves by issuer 01.xlsx]curves eur!R33C20</stp>
        <tr r="T33" s="21"/>
      </tp>
      <tp>
        <v>445.4141845703125</v>
        <stp/>
        <stp>##V3_BDPV12</stp>
        <stp>AP809058 Corp</stp>
        <stp>blp_i_sprd_mid</stp>
        <stp>[curves by issuer 01.xlsx]curves!R25C14</stp>
        <tr r="N25" s="20"/>
      </tp>
      <tp t="s">
        <v>XS2056730679</v>
        <stp/>
        <stp>##V3_BDPV12</stp>
        <stp>ZR796862 Corp</stp>
        <stp>ID_ISIN</stp>
        <stp>[curves by issuer 01.xlsx]tkrBbg!R76C6</stp>
        <tr r="F76" s="5"/>
      </tp>
      <tp t="s">
        <v>XS2056371334</v>
        <stp/>
        <stp>##V3_BDPV12</stp>
        <stp>ZR655675 Corp</stp>
        <stp>ID_ISIN</stp>
        <stp>[curves by issuer 01.xlsx]tkrBbg!R68C6</stp>
        <tr r="F68" s="5"/>
      </tp>
      <tp t="s">
        <v>XS2011260531</v>
        <stp/>
        <stp>##V3_BDPV12</stp>
        <stp>AZ208021 Corp</stp>
        <stp>ID_ISIN</stp>
        <stp>[curves by issuer 01.xlsx]tkrBbg!R16C6</stp>
        <tr r="F16" s="5"/>
      </tp>
      <tp t="s">
        <v>17/02/2026</v>
        <stp/>
        <stp>##V3_BDPV12</stp>
        <stp>ZP989429 Corp</stp>
        <stp>nxt_call_dt</stp>
        <stp>[curves by issuer 01.xlsx]curves!R9C10</stp>
        <tr r="J9" s="20"/>
      </tp>
      <tp t="s">
        <v>BB+</v>
        <stp/>
        <stp>##V3_BDPV12</stp>
        <stp>ZQ804479 Corp</stp>
        <stp>rtg_sp</stp>
        <stp>[curves by issuer 01.xlsx]sectors (table)!R21C16</stp>
        <tr r="P21" s="24"/>
      </tp>
      <tp t="s">
        <v>#N/A Invalid Security</v>
        <stp/>
        <stp>##V3_BDPV12</stp>
        <stp/>
        <stp>ID_ISIN</stp>
        <stp>[curves by issuer 01.xlsx]tkrBbg!R191C6</stp>
        <tr r="F191" s="5"/>
      </tp>
      <tp t="s">
        <v>BBB-</v>
        <stp/>
        <stp>##V3_BDPV12</stp>
        <stp>EK811579 Corp</stp>
        <stp>rtg_sp</stp>
        <stp>[curves by issuer 01.xlsx]sectors (table)!R30C16</stp>
        <tr r="P30" s="24"/>
      </tp>
      <tp t="s">
        <v>BBB-</v>
        <stp/>
        <stp>##V3_BDPV12</stp>
        <stp>EK864970 Corp</stp>
        <stp>rtg_sp</stp>
        <stp>[curves by issuer 01.xlsx]sectors (table)!R33C16</stp>
        <tr r="P33" s="24"/>
      </tp>
      <tp t="s">
        <v>BBB-</v>
        <stp/>
        <stp>##V3_BDPV12</stp>
        <stp>ZP870673 Corp</stp>
        <stp>rtg_sp</stp>
        <stp>[curves by issuer 01.xlsx]sectors (table)!R23C16</stp>
        <tr r="P23" s="24"/>
      </tp>
      <tp t="s">
        <v>Baa3</v>
        <stp/>
        <stp>##V3_BDPV12</stp>
        <stp>EK545606 Corp</stp>
        <stp>rtg_moody</stp>
        <stp>[curves by issuer 01.xlsx]all names!R9C16</stp>
        <tr r="P9" s="16"/>
      </tp>
      <tp t="s">
        <v>BB+</v>
        <stp/>
        <stp>##V3_BDPV12</stp>
        <stp>AU692498 Corp</stp>
        <stp>rtg_sp</stp>
        <stp>[curves by issuer 01.xlsx]sectors (table)!R34C16</stp>
        <tr r="P34" s="24"/>
      </tp>
      <tp>
        <v>239.07115173339844</v>
        <stp/>
        <stp>##V3_BDPV12</stp>
        <stp>ZR570567 Corp</stp>
        <stp>blp_i_sprd_mid</stp>
        <stp>[curves by issuer 01.xlsx]curves!R34C14</stp>
        <tr r="N34" s="20"/>
      </tp>
      <tp>
        <v>661.51348876953125</v>
        <stp/>
        <stp>##V3_BDPV12</stp>
        <stp>AS146424 Corp</stp>
        <stp>blp_i_sprd_mid</stp>
        <stp>[curves by issuer 01.xlsx]curves!R48C13</stp>
        <tr r="M48" s="20"/>
      </tp>
      <tp>
        <v>413.5859375</v>
        <stp/>
        <stp>##V3_BDPV12</stp>
        <stp>ZQ782646 Corp</stp>
        <stp>blp_i_sprd_mid</stp>
        <stp>[curves by issuer 01.xlsx]curves!R20C14</stp>
        <tr r="N20" s="20"/>
      </tp>
      <tp>
        <v>311.22122192382813</v>
        <stp/>
        <stp>##V3_BDPV12</stp>
        <stp>AS640440 Corp</stp>
        <stp>blp_i_sprd_mid</stp>
        <stp>[curves by issuer 01.xlsx]curves!R23C14</stp>
        <tr r="N23" s="20"/>
      </tp>
      <tp>
        <v>255.85136413574219</v>
        <stp/>
        <stp>##V3_BDPV12</stp>
        <stp>LW068019 Corp</stp>
        <stp>blp_i_sprd_mid</stp>
        <stp>[curves by issuer 01.xlsx]curves!R46C13</stp>
        <tr r="M46" s="20"/>
      </tp>
      <tp>
        <v>399.79852294921875</v>
        <stp/>
        <stp>##V3_BDPV12</stp>
        <stp>LW253022 Corp</stp>
        <stp>blp_i_sprd_mid</stp>
        <stp>[curves by issuer 01.xlsx]curves!R39C13</stp>
        <tr r="M39" s="20"/>
      </tp>
      <tp>
        <v>464.90362548828125</v>
        <stp/>
        <stp>##V3_BDPV12</stp>
        <stp>ZS235422 Corp</stp>
        <stp>blp_i_sprd_mid</stp>
        <stp>[curves by issuer 01.xlsx]curves!R38C13</stp>
        <tr r="M38" s="20"/>
      </tp>
      <tp t="s">
        <v>EUR</v>
        <stp/>
        <stp>##V3_BDPV12</stp>
        <stp>UV391246 Corp</stp>
        <stp>crncy</stp>
        <stp>[curves by issuer 01.xlsx]curves eur!R15C19</stp>
        <tr r="S15" s="21"/>
      </tp>
      <tp>
        <v>409.18380737304688</v>
        <stp/>
        <stp>##V3_BDPV12</stp>
        <stp>UV323151 Corp</stp>
        <stp>blp_i_sprd_mid</stp>
        <stp>[curves by issuer 01.xlsx]curves!R37C14</stp>
        <tr r="N37" s="20"/>
      </tp>
      <tp>
        <v>311.383056640625</v>
        <stp/>
        <stp>##V3_BDPV12</stp>
        <stp>ZQ512606 Corp</stp>
        <stp>blp_i_sprd_mid</stp>
        <stp>[curves by issuer 01.xlsx]curves!R12C14</stp>
        <tr r="N12" s="20"/>
      </tp>
      <tp>
        <v>445.55731201171875</v>
        <stp/>
        <stp>##V3_BDPV12</stp>
        <stp>ZR457518 Corp</stp>
        <stp>blp_i_sprd_mid</stp>
        <stp>[curves by issuer 01.xlsx]curves!R25C13</stp>
        <tr r="M25" s="20"/>
      </tp>
      <tp>
        <v>512.5029296875</v>
        <stp/>
        <stp>##V3_BDPV12</stp>
        <stp>AS322477 Corp</stp>
        <stp>blp_i_sprd_mid</stp>
        <stp>[curves by issuer 01.xlsx]curves!R17C13</stp>
        <tr r="M17" s="20"/>
      </tp>
      <tp>
        <v>269.15914916992188</v>
        <stp/>
        <stp>##V3_BDPV12</stp>
        <stp>AS640422 Corp</stp>
        <stp>blp_i_sprd_mid</stp>
        <stp>[curves by issuer 01.xlsx]curves!R23C13</stp>
        <tr r="M23" s="20"/>
      </tp>
      <tp>
        <v>327.72323608398438</v>
        <stp/>
        <stp>##V3_BDPV12</stp>
        <stp>AS256491 Corp</stp>
        <stp>blp_i_sprd_mid</stp>
        <stp>[curves by issuer 01.xlsx]curves!R26C14</stp>
        <tr r="N26" s="20"/>
      </tp>
      <tp>
        <v>221.44712829589844</v>
        <stp/>
        <stp>##V3_BDPV12</stp>
        <stp>UV853118 Corp</stp>
        <stp>blp_i_sprd_mid</stp>
        <stp>[curves by issuer 01.xlsx]curves!R33C13</stp>
        <tr r="M33" s="20"/>
      </tp>
      <tp>
        <v>542.11865234375</v>
        <stp/>
        <stp>##V3_BDPV12</stp>
        <stp>AS146490 Corp</stp>
        <stp>blp_i_sprd_mid</stp>
        <stp>[curves by issuer 01.xlsx]curves!R48C14</stp>
        <tr r="N48" s="20"/>
      </tp>
      <tp t="s">
        <v>XS2069101868</v>
        <stp/>
        <stp>##V3_BDPV12</stp>
        <stp>ZQ376350 Corp</stp>
        <stp>ID_ISIN</stp>
        <stp>[curves by issuer 01.xlsx]tkrBbg!R49C6</stp>
        <tr r="F49" s="5"/>
      </tp>
      <tp t="s">
        <v>25/01/2026</v>
        <stp/>
        <stp>##V3_BDPV12</stp>
        <stp>AS146490 Corp</stp>
        <stp>nxt_call_dt</stp>
        <stp>[curves by issuer 01.xlsx]curves!R48C10</stp>
        <tr r="J48" s="20"/>
      </tp>
      <tp t="s">
        <v>25/03/2029</v>
        <stp/>
        <stp>##V3_BDPV12</stp>
        <stp>AZ207706 Corp</stp>
        <stp>nxt_call_dt</stp>
        <stp>[curves by issuer 01.xlsx]curves eur!R25C9</stp>
        <tr r="I25" s="21"/>
      </tp>
      <tp t="s">
        <v>21/10/2025</v>
        <stp/>
        <stp>##V3_BDPV12</stp>
        <stp>ZP482524 Corp</stp>
        <stp>nxt_call_dt</stp>
        <stp>[curves by issuer 01.xlsx]curves!R8C10</stp>
        <tr r="J8" s="20"/>
      </tp>
      <tp t="s">
        <v>#N/A N/A</v>
        <stp/>
        <stp>##V3_BDPV12</stp>
        <stp>QJ993374 Corp</stp>
        <stp>rtg_sp</stp>
        <stp>[curves by issuer 01.xlsx]sectors (table)!R10C16</stp>
        <tr r="P10" s="24"/>
      </tp>
      <tp t="s">
        <v>#N/A N/A</v>
        <stp/>
        <stp>##V3_BDPV12</stp>
        <stp>EK337178 Corp</stp>
        <stp>rtg_moody</stp>
        <stp>[curves by issuer 01.xlsx]all names!R7C16</stp>
        <tr r="P7" s="16"/>
      </tp>
      <tp t="s">
        <v>#N/A Invalid Security</v>
        <stp/>
        <stp>##V3_BDPV12</stp>
        <stp/>
        <stp>ID_ISIN</stp>
        <stp>[curves by issuer 01.xlsx]tkrBbg!R190C6</stp>
        <tr r="F190" s="5"/>
      </tp>
      <tp t="s">
        <v>BB+</v>
        <stp/>
        <stp>##V3_BDPV12</stp>
        <stp>EK872764 Corp</stp>
        <stp>rtg_sp</stp>
        <stp>[curves by issuer 01.xlsx]sectors (table)!R11C16</stp>
        <tr r="P11" s="24"/>
      </tp>
      <tp>
        <v>303.25454711914063</v>
        <stp/>
        <stp>##V3_BDPV12</stp>
        <stp>ZR441424 Corp</stp>
        <stp>blp_i_sprd_mid</stp>
        <stp>[curves by issuer 01.xlsx]curves!R40C14</stp>
        <tr r="N40" s="20"/>
      </tp>
      <tp>
        <v>271.53109741210938</v>
        <stp/>
        <stp>##V3_BDPV12</stp>
        <stp>ZP870673 Corp</stp>
        <stp>blp_i_sprd_mid</stp>
        <stp>[curves by issuer 01.xlsx]curves!R45C14</stp>
        <tr r="N45" s="20"/>
      </tp>
      <tp t="s">
        <v>XS1974787480</v>
        <stp/>
        <stp>##V3_BDPV12</stp>
        <stp>AX895488 Corp</stp>
        <stp>ID_ISIN</stp>
        <stp>[curves by issuer 01.xlsx]tkrBbg!R36C6</stp>
        <tr r="F36" s="5"/>
      </tp>
      <tp t="s">
        <v>XS2011260705</v>
        <stp/>
        <stp>##V3_BDPV12</stp>
        <stp>AZ207706 Corp</stp>
        <stp>ID_ISIN</stp>
        <stp>[curves by issuer 01.xlsx]tkrBbg!R17C6</stp>
        <tr r="F17" s="5"/>
      </tp>
      <tp t="s">
        <v>08/04/2025</v>
        <stp/>
        <stp>##V3_BDPV12</stp>
        <stp>AZ371883 Corp</stp>
        <stp>nxt_call_dt</stp>
        <stp>[curves by issuer 01.xlsx]curves!R24C10</stp>
        <tr r="J24" s="20"/>
      </tp>
      <tp t="s">
        <v>24/07/2023</v>
        <stp/>
        <stp>##V3_BDPV12</stp>
        <stp>AS256491 Corp</stp>
        <stp>nxt_call_dt</stp>
        <stp>[curves by issuer 01.xlsx]curves!R26C10</stp>
        <tr r="J26" s="20"/>
      </tp>
      <tp t="s">
        <v>04/12/2023</v>
        <stp/>
        <stp>##V3_BDPV12</stp>
        <stp>AV915324 Corp</stp>
        <stp>nxt_call_dt</stp>
        <stp>[curves by issuer 01.xlsx]curves!R42C10</stp>
        <tr r="J42" s="20"/>
      </tp>
      <tp t="s">
        <v>06/09/2023</v>
        <stp/>
        <stp>##V3_BDPV12</stp>
        <stp>EJ814830 Corp</stp>
        <stp>nxt_call_dt</stp>
        <stp>[curves by issuer 01.xlsx]curves!R10C10</stp>
        <tr r="J10" s="20"/>
      </tp>
      <tp t="s">
        <v>30/06/2020</v>
        <stp/>
        <stp>##V3_BDPV12</stp>
        <stp>EK337178 Corp</stp>
        <stp>nxt_call_dt</stp>
        <stp>[curves by issuer 01.xlsx]curves!R7C9</stp>
        <tr r="I7" s="20"/>
      </tp>
      <tp t="s">
        <v>#N/A Invalid Security</v>
        <stp/>
        <stp>##V3_BDPV12</stp>
        <stp/>
        <stp>ID_ISIN</stp>
        <stp>[curves by issuer 01.xlsx]tkrBbg!R193C6</stp>
        <tr r="F193" s="5"/>
      </tp>
      <tp t="s">
        <v>#N/A N/A</v>
        <stp/>
        <stp>##V3_BDPV12</stp>
        <stp>AP809058 Corp</stp>
        <stp>rtg_sp</stp>
        <stp>[curves by issuer 01.xlsx]sectors (table)!R29C16</stp>
        <tr r="P29" s="24"/>
      </tp>
      <tp t="s">
        <v>BBB-</v>
        <stp/>
        <stp>##V3_BDPV12</stp>
        <stp>AZ851450 Corp</stp>
        <stp>rtg_sp</stp>
        <stp>[curves by issuer 01.xlsx]sectors (table)!R17C16</stp>
        <tr r="P17" s="24"/>
      </tp>
      <tp>
        <v>411.68072509765625</v>
        <stp/>
        <stp>##V3_BDPV12</stp>
        <stp>AR738776 Corp</stp>
        <stp>blp_i_sprd_mid</stp>
        <stp>[curves by issuer 01.xlsx]curves!R44C13</stp>
        <tr r="M44" s="20"/>
      </tp>
      <tp t="s">
        <v>USD</v>
        <stp/>
        <stp>##V3_BDPV12</stp>
        <stp>UV323151 Corp</stp>
        <stp>crncy</stp>
        <stp>[curves by issuer 01.xlsx]curves eur!R32C20</stp>
        <tr r="T32" s="21"/>
      </tp>
      <tp>
        <v>473.85317993164063</v>
        <stp/>
        <stp>##V3_BDPV12</stp>
        <stp>ZP659512 Corp</stp>
        <stp>blp_i_sprd_mid</stp>
        <stp>[curves by issuer 01.xlsx]curves!R38C14</stp>
        <tr r="N38" s="20"/>
      </tp>
      <tp>
        <v>548.37567138671875</v>
        <stp/>
        <stp>##V3_BDPV12</stp>
        <stp>ZS108668 Corp</stp>
        <stp>blp_i_sprd_mid</stp>
        <stp>[curves by issuer 01.xlsx]curves!R17C14</stp>
        <tr r="N17" s="20"/>
      </tp>
      <tp t="s">
        <v>EUR</v>
        <stp/>
        <stp>##V3_BDPV12</stp>
        <stp>UV853118 Corp</stp>
        <stp>crncy</stp>
        <stp>[curves by issuer 01.xlsx]curves eur!R28C19</stp>
        <tr r="S28" s="21"/>
      </tp>
      <tp>
        <v>351.035400390625</v>
        <stp/>
        <stp>##V3_BDPV12</stp>
        <stp>AV915324 Corp</stp>
        <stp>blp_i_sprd_mid</stp>
        <stp>[curves by issuer 01.xlsx]curves!R42C14</stp>
        <tr r="N42" s="20"/>
      </tp>
      <tp>
        <v>217.87710571289063</v>
        <stp/>
        <stp>##V3_BDPV12</stp>
        <stp>ZQ804479 Corp</stp>
        <stp>blp_i_sprd_mid</stp>
        <stp>[curves by issuer 01.xlsx]curves!R35C14</stp>
        <tr r="N35" s="20"/>
      </tp>
      <tp t="s">
        <v>XS1933828433</v>
        <stp/>
        <stp>##V3_BDPV12</stp>
        <stp>AX520482 Corp</stp>
        <stp>ID_ISIN</stp>
        <stp>[curves by issuer 01.xlsx]tkrBbg!R65C6</stp>
        <tr r="F65" s="5"/>
      </tp>
      <tp t="s">
        <v>EUR</v>
        <stp/>
        <stp>##V3_BDPV12</stp>
        <stp>QJ937853 Corp</stp>
        <stp>crncy</stp>
        <stp>[curves by issuer 01.xlsx]curves eur!R36C19</stp>
        <tr r="S36" s="21"/>
      </tp>
      <tp t="s">
        <v>FR0013310505</v>
        <stp/>
        <stp>##V3_BDPV12</stp>
        <stp>AQ711148 Corp</stp>
        <stp>ID_ISIN</stp>
        <stp>[curves by issuer 01.xlsx]tkrBbg!R79C6</stp>
        <tr r="F79" s="5"/>
      </tp>
      <tp t="s">
        <v>04/07/2024</v>
        <stp/>
        <stp>##V3_BDPV12</stp>
        <stp>AU669900 Corp</stp>
        <stp>nxt_call_dt</stp>
        <stp>[curves by issuer 01.xlsx]curves eur!R16C8</stp>
        <tr r="H16" s="21"/>
      </tp>
      <tp t="s">
        <v>30/01/2025</v>
        <stp/>
        <stp>##V3_BDPV12</stp>
        <stp>ZQ258633 Corp</stp>
        <stp>nxt_call_dt</stp>
        <stp>[curves by issuer 01.xlsx]curves!R7C10</stp>
        <tr r="J7" s="20"/>
      </tp>
      <tp t="s">
        <v>Baa3</v>
        <stp/>
        <stp>##V3_BDPV12</stp>
        <stp>ZP482524 Corp</stp>
        <stp>rtg_moody</stp>
        <stp>[curves by issuer 01.xlsx]all names!R9C17</stp>
        <tr r="Q9" s="16"/>
      </tp>
      <tp t="s">
        <v>#N/A Invalid Security</v>
        <stp/>
        <stp>##V3_BDPV12</stp>
        <stp>#N/A Invalid Security Corp</stp>
        <stp>amt_outstanding</stp>
        <stp>[curves by issuer 01.xlsx]tkrBbg!R191C13</stp>
        <tr r="M191" s="5"/>
      </tp>
      <tp t="s">
        <v>#N/A Invalid Security</v>
        <stp/>
        <stp>##V3_BDPV12</stp>
        <stp>#N/A Invalid Security Corp</stp>
        <stp>amt_outstanding</stp>
        <stp>[curves by issuer 01.xlsx]tkrBbg!R190C13</stp>
        <tr r="M190" s="5"/>
      </tp>
      <tp t="s">
        <v>#N/A Invalid Security</v>
        <stp/>
        <stp>##V3_BDPV12</stp>
        <stp>#N/A Invalid Security Corp</stp>
        <stp>amt_outstanding</stp>
        <stp>[curves by issuer 01.xlsx]tkrBbg!R193C13</stp>
        <tr r="M193" s="5"/>
      </tp>
      <tp t="s">
        <v>#N/A Invalid Security</v>
        <stp/>
        <stp>##V3_BDPV12</stp>
        <stp>#N/A Invalid Security Corp</stp>
        <stp>amt_outstanding</stp>
        <stp>[curves by issuer 01.xlsx]tkrBbg!R192C13</stp>
        <tr r="M192" s="5"/>
      </tp>
      <tp t="s">
        <v>#N/A Invalid Security</v>
        <stp/>
        <stp>##V3_BDPV12</stp>
        <stp>#N/A Invalid Security Corp</stp>
        <stp>amt_outstanding</stp>
        <stp>[curves by issuer 01.xlsx]tkrBbg!R194C13</stp>
        <tr r="M194" s="5"/>
      </tp>
      <tp t="s">
        <v>#N/A Invalid Security</v>
        <stp/>
        <stp>##V3_BDPV12</stp>
        <stp>#N/A Invalid Security Corp</stp>
        <stp>amt_outstanding</stp>
        <stp>[curves by issuer 01.xlsx]tkrBbg!R189C13</stp>
        <tr r="M189" s="5"/>
      </tp>
      <tp t="s">
        <v>#N/A Invalid Security</v>
        <stp/>
        <stp>##V3_BDPV12</stp>
        <stp>#N/A Invalid Security Corp</stp>
        <stp>amt_outstanding</stp>
        <stp>[curves by issuer 01.xlsx]tkrBbg!R188C13</stp>
        <tr r="M188" s="5"/>
      </tp>
      <tp t="s">
        <v>#N/A Invalid Security</v>
        <stp/>
        <stp>##V3_BDPV12</stp>
        <stp/>
        <stp>ID_ISIN</stp>
        <stp>[curves by issuer 01.xlsx]tkrBbg!R192C6</stp>
        <tr r="F192" s="5"/>
      </tp>
      <tp t="s">
        <v>A+</v>
        <stp/>
        <stp>##V3_BDPV12</stp>
        <stp>BJ924355 Corp</stp>
        <stp>rtg_sp</stp>
        <stp>[curves by issuer 01.xlsx]sectors (table)!R12C16</stp>
        <tr r="P12" s="24"/>
      </tp>
      <tp t="s">
        <v>#N/A N/A</v>
        <stp/>
        <stp>##V3_BDPV12</stp>
        <stp>ZP426727 Corp</stp>
        <stp>rtg_moody</stp>
        <stp>[curves by issuer 01.xlsx]all names!R8C17</stp>
        <tr r="Q8" s="16"/>
      </tp>
      <tp>
        <v>386.03927612304688</v>
        <stp/>
        <stp>##V3_BDPV12</stp>
        <stp>ZR655675 Corp</stp>
        <stp>blp_i_sprd_mid</stp>
        <stp>[curves by issuer 01.xlsx]curves!R44C14</stp>
        <tr r="N44" s="20"/>
      </tp>
      <tp>
        <v>214.82508850097656</v>
        <stp/>
        <stp>##V3_BDPV12</stp>
        <stp>AQ026565 Corp</stp>
        <stp>blp_i_sprd_mid</stp>
        <stp>[curves by issuer 01.xlsx]curves!R27C13</stp>
        <tr r="M27" s="20"/>
      </tp>
      <tp>
        <v>382.66546630859375</v>
        <stp/>
        <stp>##V3_BDPV12</stp>
        <stp>ZR796682 Corp</stp>
        <stp>blp_i_sprd_mid</stp>
        <stp>[curves by issuer 01.xlsx]curves!R28C13</stp>
        <tr r="M28" s="20"/>
      </tp>
      <tp t="s">
        <v>EUR</v>
        <stp/>
        <stp>##V3_BDPV12</stp>
        <stp>QZ716550 Corp</stp>
        <stp>crncy</stp>
        <stp>[curves by issuer 01.xlsx]curves eur!R18C19</stp>
        <tr r="S18" s="21"/>
      </tp>
      <tp t="s">
        <v>XS1713466495</v>
        <stp/>
        <stp>##V3_BDPV12</stp>
        <stp>AX960245 Corp</stp>
        <stp>ID_ISIN</stp>
        <stp>[curves by issuer 01.xlsx]tkrBbg!R22C6</stp>
        <tr r="F22" s="5"/>
      </tp>
      <tp t="s">
        <v>XS1888179477</v>
        <stp/>
        <stp>##V3_BDPV12</stp>
        <stp>AU654481 Corp</stp>
        <stp>ID_ISIN</stp>
        <stp>[curves by issuer 01.xlsx]tkrBbg!R69C6</stp>
        <tr r="F69" s="5"/>
      </tp>
      <tp t="s">
        <v>01/07/2024</v>
        <stp/>
        <stp>##V3_BDPV12</stp>
        <stp>EK352403 Corp</stp>
        <stp>nxt_call_dt</stp>
        <stp>[curves by issuer 01.xlsx]all names!R16C8</stp>
        <tr r="H16" s="16"/>
      </tp>
      <tp t="s">
        <v>21/07/2023</v>
        <stp/>
        <stp>##V3_BDPV12</stp>
        <stp>AN964724 Corp</stp>
        <stp>nxt_call_dt</stp>
        <stp>[curves by issuer 01.xlsx]all names!R14C8</stp>
        <tr r="H14" s="16"/>
      </tp>
      <tp t="s">
        <v>10/04/2021</v>
        <stp/>
        <stp>##V3_BDPV12</stp>
        <stp>EK825033 Corp</stp>
        <stp>nxt_call_dt</stp>
        <stp>[curves by issuer 01.xlsx]all names!R21C8</stp>
        <tr r="H21" s="16"/>
      </tp>
      <tp t="s">
        <v>#N/A Invalid Security</v>
        <stp/>
        <stp>##V3_BDPV12</stp>
        <stp/>
        <stp>coupon</stp>
        <stp>[curves by issuer 01.xlsx]tkrBbg!R193C9</stp>
        <tr r="I193" s="5"/>
      </tp>
      <tp t="s">
        <v>18/05/2025</v>
        <stp/>
        <stp>##V3_BDPV12</stp>
        <stp>BG013162 Corp</stp>
        <stp>nxt_call_dt</stp>
        <stp>[curves by issuer 01.xlsx]all names!R20C8</stp>
        <tr r="H20" s="16"/>
      </tp>
      <tp t="s">
        <v>18/05/2025</v>
        <stp/>
        <stp>##V3_BDPV12</stp>
        <stp>BG013162 Corp</stp>
        <stp>nxt_call_dt</stp>
        <stp>[curves by issuer 01.xlsx]all names!R20C9</stp>
        <tr r="I20" s="16"/>
      </tp>
    </main>
    <main first="bofaddin.rtdserver">
      <tp t="s">
        <v>#N/A N/A</v>
        <stp/>
        <stp>BDH|9006068349095209423</stp>
        <tr r="N69" s="26"/>
        <tr r="O68" s="26"/>
        <tr r="O76" s="26"/>
      </tp>
    </main>
    <main first="bloomberg.rtd">
      <tp t="s">
        <v>24/07/2023</v>
        <stp/>
        <stp>##V3_BDPV12</stp>
        <stp>AS256491 Corp</stp>
        <stp>nxt_call_dt</stp>
        <stp>[curves by issuer 01.xlsx]all names!R36C9</stp>
        <tr r="I36" s="16"/>
      </tp>
    </main>
    <main first="bofaddin.rtdserver">
      <tp t="s">
        <v>#N/A N/A</v>
        <stp/>
        <stp>BDH|7149230144469436423</stp>
        <tr r="Z38" s="20"/>
        <tr r="Y33" s="21"/>
      </tp>
      <tp t="s">
        <v>#N/A N/A</v>
        <stp/>
        <stp>BDH|2054431585222065062</stp>
        <tr r="Z37" s="24"/>
      </tp>
    </main>
    <main first="bloomberg.rtd">
      <tp t="s">
        <v>03/07/2028</v>
        <stp/>
        <stp>##V3_BDPV12</stp>
        <stp>AU692498 Corp</stp>
        <stp>nxt_call_dt</stp>
        <stp>[curves by issuer 01.xlsx]all names!R72C9</stp>
        <tr r="I72" s="16"/>
      </tp>
    </main>
    <main first="bofaddin.rtdserver">
      <tp t="s">
        <v>#N/A N/A</v>
        <stp/>
        <stp>BDH|9003403842536070340</stp>
        <tr r="S38" s="26"/>
        <tr r="T20" s="26"/>
        <tr r="S21" s="26"/>
        <tr r="S39" s="26"/>
      </tp>
      <tp t="e">
        <v>#N/A</v>
        <stp/>
        <stp>BDH|3409089926569903458</stp>
        <tr r="AC36" s="21"/>
        <tr r="AD42" s="20"/>
      </tp>
    </main>
    <main first="bloomberg.rtd">
      <tp t="s">
        <v>22/01/2025</v>
        <stp/>
        <stp>##V3_BDPV12</stp>
        <stp>ZQ099270 Corp</stp>
        <stp>nxt_call_dt</stp>
        <stp>[curves by issuer 01.xlsx]curves!R18C9</stp>
        <tr r="I18" s="20"/>
      </tp>
      <tp t="s">
        <v>05/09/2024</v>
        <stp/>
        <stp>##V3_BDPV12</stp>
        <stp>ZR363806 Corp</stp>
        <stp>nxt_call_dt</stp>
        <stp>[curves by issuer 01.xlsx]curves!R31C9</stp>
        <tr r="I31" s="20"/>
      </tp>
      <tp t="s">
        <v>30/01/2025</v>
        <stp/>
        <stp>##V3_BDPV12</stp>
        <stp>ZQ258633 Corp</stp>
        <stp>nxt_call_dt</stp>
        <stp>[curves by issuer 01.xlsx]sectors (table)!R4C8</stp>
        <tr r="H4" s="24"/>
      </tp>
      <tp t="s">
        <v>EUR</v>
        <stp/>
        <stp>##V3_BDPV12</stp>
        <stp>ZR655675 Corp</stp>
        <stp>crncy</stp>
        <stp>[curves by issuer 01.xlsx]sectors (table)!R36C18</stp>
        <tr r="R36" s="24"/>
      </tp>
      <tp t="s">
        <v>18/11/2022</v>
        <stp/>
        <stp>##V3_BDPV12</stp>
        <stp>EK588292 Corp</stp>
        <stp>nxt_call_dt</stp>
        <stp>[curves by issuer 01.xlsx]sectors (table)!R11C7</stp>
        <tr r="G11" s="24"/>
      </tp>
      <tp t="s">
        <v>EUR</v>
        <stp/>
        <stp>##V3_BDPV12</stp>
        <stp>UV391246 Corp</stp>
        <stp>crncy</stp>
        <stp>[curves by issuer 01.xlsx]sectors (table)!R12C17</stp>
        <tr r="Q12" s="24"/>
      </tp>
      <tp t="s">
        <v>18/07/2029</v>
        <stp/>
        <stp>##V3_BDPV12</stp>
        <stp>ZQ100348 Corp</stp>
        <stp>nxt_call_dt</stp>
        <stp>[curves by issuer 01.xlsx]sectors (table)!R28C8</stp>
        <tr r="H28" s="24"/>
      </tp>
      <tp t="s">
        <v>EUR</v>
        <stp/>
        <stp>##V3_BDPV12</stp>
        <stp>AQ026565 Corp</stp>
        <stp>crncy</stp>
        <stp>[curves by issuer 01.xlsx]sectors (table)!R35C17</stp>
        <tr r="Q35" s="24"/>
      </tp>
      <tp t="s">
        <v>04/12/2023</v>
        <stp/>
        <stp>##V3_BDPV12</stp>
        <stp>AV915324 Corp</stp>
        <stp>nxt_call_dt</stp>
        <stp>[curves by issuer 01.xlsx]sectors (table)!R26C8</stp>
        <tr r="H26" s="24"/>
      </tp>
      <tp t="s">
        <v>EUR</v>
        <stp/>
        <stp>##V3_BDPV12</stp>
        <stp>ZP989429 Corp</stp>
        <stp>crncy</stp>
        <stp>[curves by issuer 01.xlsx]sectors (table)!R22C18</stp>
        <tr r="R22" s="24"/>
      </tp>
      <tp t="s">
        <v>EUR</v>
        <stp/>
        <stp>##V3_BDPV12</stp>
        <stp>ZR796682 Corp</stp>
        <stp>crncy</stp>
        <stp>[curves by issuer 01.xlsx]sectors (table)!R27C17</stp>
        <tr r="Q27" s="24"/>
      </tp>
      <tp t="s">
        <v>08/07/2023</v>
        <stp/>
        <stp>##V3_BDPV12</stp>
        <stp>AR936992 Corp</stp>
        <stp>nxt_call_dt</stp>
        <stp>[curves by issuer 01.xlsx]curves eur!R9C8</stp>
        <tr r="H9" s="21"/>
      </tp>
      <tp t="s">
        <v>PERP/CALL</v>
        <stp/>
        <stp>##V3_BDPV12</stp>
        <stp>FR0011700293 Corp</stp>
        <stp>mty_typ</stp>
        <stp>[curves by issuer 01.xlsx]tkrBbg!R93C11</stp>
        <tr r="K93" s="5"/>
      </tp>
      <tp t="s">
        <v>PERP/CALL</v>
        <stp/>
        <stp>##V3_BDPV12</stp>
        <stp>XS1974787480 Corp</stp>
        <stp>mty_typ</stp>
        <stp>[curves by issuer 01.xlsx]tkrBbg!R36C11</stp>
        <tr r="K36" s="5"/>
      </tp>
      <tp t="s">
        <v>EUR</v>
        <stp/>
        <stp>##V3_BDPV12</stp>
        <stp>AW798439 Corp</stp>
        <stp>crncy</stp>
        <stp>[curves by issuer 01.xlsx]tkrBbg!R150C12</stp>
        <tr r="L150" s="5"/>
      </tp>
      <tp t="s">
        <v>GBP</v>
        <stp/>
        <stp>##V3_BDPV12</stp>
        <stp>AZ207973 Corp</stp>
        <stp>crncy</stp>
        <stp>[curves by issuer 01.xlsx]tkrBbg!R174C12</stp>
        <tr r="L174" s="5"/>
      </tp>
      <tp t="s">
        <v>EUR</v>
        <stp/>
        <stp>##V3_BDPV12</stp>
        <stp>AR008123 Corp</stp>
        <stp>crncy</stp>
        <stp>[curves by issuer 01.xlsx]tkrBbg!R130C12</stp>
        <tr r="L130" s="5"/>
      </tp>
      <tp>
        <v>5.4249999999999998</v>
        <stp/>
        <stp>##V3_BDPV12</stp>
        <stp>EJ917655 Corp</stp>
        <stp>coupon</stp>
        <stp>[curves by issuer 01.xlsx]tkrBbg!R3C9</stp>
        <tr r="I3" s="5"/>
      </tp>
      <tp>
        <v>500000000</v>
        <stp/>
        <stp>##V3_BDPV12</stp>
        <stp>XS1152343668 Corp</stp>
        <stp>amt_outstanding</stp>
        <stp>[curves by issuer 01.xlsx]tkrBbg!R15C13</stp>
        <tr r="M15" s="5"/>
      </tp>
      <tp>
        <v>1750000000</v>
        <stp/>
        <stp>##V3_BDPV12</stp>
        <stp>XS1413581205 Corp</stp>
        <stp>amt_outstanding</stp>
        <stp>[curves by issuer 01.xlsx]tkrBbg!R34C13</stp>
        <tr r="M34" s="5"/>
      </tp>
      <tp>
        <v>600000000</v>
        <stp/>
        <stp>##V3_BDPV12</stp>
        <stp>FR0013252061 Corp</stp>
        <stp>amt_outstanding</stp>
        <stp>[curves by issuer 01.xlsx]tkrBbg!R85C13</stp>
        <tr r="M85" s="5"/>
      </tp>
      <tp>
        <v>600000000</v>
        <stp/>
        <stp>##V3_BDPV12</stp>
        <stp>XS1309437215 Corp</stp>
        <stp>amt_outstanding</stp>
        <stp>[curves by issuer 01.xlsx]tkrBbg!R43C13</stp>
        <tr r="M43" s="5"/>
      </tp>
      <tp>
        <v>750000000</v>
        <stp/>
        <stp>##V3_BDPV12</stp>
        <stp>XS1309436910 Corp</stp>
        <stp>amt_outstanding</stp>
        <stp>[curves by issuer 01.xlsx]tkrBbg!R40C13</stp>
        <tr r="M40" s="5"/>
      </tp>
      <tp>
        <v>1300000000</v>
        <stp/>
        <stp>##V3_BDPV12</stp>
        <stp>XS1888180640 Corp</stp>
        <stp>amt_outstanding</stp>
        <stp>[curves by issuer 01.xlsx]tkrBbg!R72C13</stp>
        <tr r="M72" s="5"/>
      </tp>
      <tp>
        <v>1000000000</v>
        <stp/>
        <stp>##V3_BDPV12</stp>
        <stp>FR0011697028 Corp</stp>
        <stp>amt_outstanding</stp>
        <stp>[curves by issuer 01.xlsx]tkrBbg!R90C13</stp>
        <tr r="M90" s="5"/>
      </tp>
      <tp t="s">
        <v>24/04/2024</v>
        <stp/>
        <stp>##V3_BDPV12</stp>
        <stp>EK872764 Corp</stp>
        <stp>nxt_call_dt</stp>
        <stp>[curves by issuer 01.xlsx]all names!R47C9</stp>
        <tr r="I47" s="16"/>
      </tp>
      <tp t="s">
        <v>18/02/2022</v>
        <stp/>
        <stp>##V3_BDPV12</stp>
        <stp>EK753416 Corp</stp>
        <stp>nxt_call_dt</stp>
        <stp>[curves by issuer 01.xlsx]all names!R36C8</stp>
        <tr r="H36" s="16"/>
      </tp>
      <tp t="s">
        <v>22/12/2021</v>
        <stp/>
        <stp>##V3_BDPV12</stp>
        <stp>AM679347 Corp</stp>
        <stp>nxt_call_dt</stp>
        <stp>[curves by issuer 01.xlsx]all names!R68C8</stp>
        <tr r="H68" s="16"/>
      </tp>
      <tp t="s">
        <v>19/03/2027</v>
        <stp/>
        <stp>##V3_BDPV12</stp>
        <stp>EK785024 Corp</stp>
        <stp>nxt_call_dt</stp>
        <stp>[curves by issuer 01.xlsx]all names!R70C9</stp>
        <tr r="I70" s="16"/>
      </tp>
      <tp t="s">
        <v>30/09/2020</v>
        <stp/>
        <stp>##V3_BDPV12</stp>
        <stp>ED984069 Corp</stp>
        <stp>nxt_call_dt</stp>
        <stp>[curves by issuer 01.xlsx]all names!R61C9</stp>
        <tr r="I61" s="16"/>
      </tp>
      <tp t="s">
        <v>30/09/2020</v>
        <stp/>
        <stp>##V3_BDPV12</stp>
        <stp>ED984069 Corp</stp>
        <stp>nxt_call_dt</stp>
        <stp>[curves by issuer 01.xlsx]all names!R61C8</stp>
        <tr r="H61" s="16"/>
      </tp>
      <tp t="s">
        <v>#N/A Invalid Security</v>
        <stp/>
        <stp>##V3_BDPV12</stp>
        <stp/>
        <stp>coupon</stp>
        <stp>[curves by issuer 01.xlsx]tkrBbg!R192C9</stp>
        <tr r="I192" s="5"/>
      </tp>
      <tp t="s">
        <v>01/12/2021</v>
        <stp/>
        <stp>##V3_BDPV12</stp>
        <stp>EK605885 Corp</stp>
        <stp>nxt_call_dt</stp>
        <stp>[curves by issuer 01.xlsx]all names!R60C8</stp>
        <tr r="H60" s="16"/>
      </tp>
      <tp t="s">
        <v>01/12/2021</v>
        <stp/>
        <stp>##V3_BDPV12</stp>
        <stp>EK605885 Corp</stp>
        <stp>nxt_call_dt</stp>
        <stp>[curves by issuer 01.xlsx]all names!R60C9</stp>
        <tr r="I60" s="16"/>
      </tp>
      <tp t="s">
        <v>10/04/2025</v>
        <stp/>
        <stp>##V3_BDPV12</stp>
        <stp>EK824997 Corp</stp>
        <stp>nxt_call_dt</stp>
        <stp>[curves by issuer 01.xlsx]all names!R21C9</stp>
        <tr r="I21" s="16"/>
      </tp>
    </main>
    <main first="bofaddin.rtdserver">
      <tp t="e">
        <v>#N/A</v>
        <stp/>
        <stp>BDH|5801873560604277255</stp>
        <tr r="U34" s="24"/>
      </tp>
    </main>
    <main first="bloomberg.rtd">
      <tp t="s">
        <v>05/05/2027</v>
        <stp/>
        <stp>##V3_BDPV12</stp>
        <stp>AZ851450 Corp</stp>
        <stp>nxt_call_dt</stp>
        <stp>[curves by issuer 01.xlsx]all names!R30C9</stp>
        <tr r="I30" s="16"/>
      </tp>
    </main>
    <main first="bofaddin.rtdserver">
      <tp t="e">
        <v>#N/A</v>
        <stp/>
        <stp>BDH|5857930912433266355</stp>
        <tr r="T26" s="24"/>
      </tp>
      <tp t="s">
        <v>#N/A N/A</v>
        <stp/>
        <stp>BDH|6809404397950870688</stp>
        <tr r="X10" s="21"/>
        <tr r="Y12" s="20"/>
      </tp>
    </main>
    <main first="bloomberg.rtd">
      <tp t="s">
        <v>26/04/2024</v>
        <stp/>
        <stp>##V3_BDPV12</stp>
        <stp>AX691342 Corp</stp>
        <stp>nxt_call_dt</stp>
        <stp>[curves by issuer 01.xlsx]all names!R40C8</stp>
        <tr r="H40" s="16"/>
      </tp>
      <tp t="s">
        <v>26/04/2024</v>
        <stp/>
        <stp>##V3_BDPV12</stp>
        <stp>AX691342 Corp</stp>
        <stp>nxt_call_dt</stp>
        <stp>[curves by issuer 01.xlsx]all names!R40C9</stp>
        <tr r="I40" s="16"/>
      </tp>
    </main>
    <main first="bofaddin.rtdserver">
      <tp t="s">
        <v>#N/A N/A</v>
        <stp/>
        <stp>BDH|4119273664149169416</stp>
        <tr r="Z41" s="20"/>
      </tp>
      <tp t="e">
        <v>#N/A</v>
        <stp/>
        <stp>BDH|8595416178273936578</stp>
        <tr r="T35" s="24"/>
      </tp>
      <tp t="e">
        <v>#N/A</v>
        <stp/>
        <stp>BDH|5077888710404207582</stp>
        <tr r="AC43" s="21"/>
        <tr r="AD51" s="20"/>
      </tp>
    </main>
    <main first="bloomberg.rtd">
      <tp t="s">
        <v>09/08/2023</v>
        <stp/>
        <stp>##V3_BDPV12</stp>
        <stp>AS322477 Corp</stp>
        <stp>nxt_call_dt</stp>
        <stp>[curves by issuer 01.xlsx]all names!R23C8</stp>
        <tr r="H23" s="16"/>
      </tp>
      <tp t="s">
        <v>24/08/2023</v>
        <stp/>
        <stp>##V3_BDPV12</stp>
        <stp>AS640422 Corp</stp>
        <stp>nxt_call_dt</stp>
        <stp>[curves by issuer 01.xlsx]all names!R31C8</stp>
        <tr r="H31" s="16"/>
      </tp>
      <tp t="s">
        <v>24/08/2026</v>
        <stp/>
        <stp>##V3_BDPV12</stp>
        <stp>AS640440 Corp</stp>
        <stp>nxt_call_dt</stp>
        <stp>[curves by issuer 01.xlsx]all names!R31C9</stp>
        <tr r="I31" s="16"/>
      </tp>
    </main>
    <main first="bofaddin.rtdserver">
      <tp t="s">
        <v>#N/A N/A</v>
        <stp/>
        <stp>BDH|4455357190101769264</stp>
        <tr r="Y27" s="24"/>
      </tp>
      <tp t="e">
        <v>#N/A</v>
        <stp/>
        <stp>BDH|7978299590948163911</stp>
        <tr r="AD49" s="20"/>
      </tp>
      <tp t="s">
        <v>#N/A N/A</v>
        <stp/>
        <stp>BDH|9659492520080952270</stp>
        <tr r="Z27" s="20"/>
        <tr r="Y23" s="21"/>
      </tp>
    </main>
    <main first="bloomberg.rtd">
      <tp t="s">
        <v>11/04/2028</v>
        <stp/>
        <stp>##V3_BDPV12</stp>
        <stp>AR887333 Corp</stp>
        <stp>nxt_call_dt</stp>
        <stp>[curves by issuer 01.xlsx]all names!R26C9</stp>
        <tr r="I26" s="16"/>
      </tp>
      <tp t="s">
        <v>11/04/2028</v>
        <stp/>
        <stp>##V3_BDPV12</stp>
        <stp>AR887333 Corp</stp>
        <stp>nxt_call_dt</stp>
        <stp>[curves by issuer 01.xlsx]all names!R26C8</stp>
        <tr r="H26" s="16"/>
      </tp>
    </main>
    <main first="bofaddin.rtdserver">
      <tp t="e">
        <v>#N/A</v>
        <stp/>
        <stp>BDH|8808829879608100246</stp>
        <tr r="U18" s="24"/>
      </tp>
      <tp t="e">
        <v>#N/A</v>
        <stp/>
        <stp>BDH|7488524891566802080</stp>
        <tr r="AC30" s="21"/>
        <tr r="AD35" s="20"/>
      </tp>
    </main>
    <main first="bloomberg.rtd">
      <tp t="s">
        <v>Ba1</v>
        <stp/>
        <stp>##V3_BDPV12</stp>
        <stp>LW253022 Corp</stp>
        <stp>rtg_moody</stp>
        <stp>[curves by issuer 01.xlsx]curves eur!R34C16</stp>
        <tr r="P34" s="21"/>
        <tr r="P34" s="21"/>
      </tp>
      <tp t="s">
        <v>30/03/2026</v>
        <stp/>
        <stp>##V3_BDPV12</stp>
        <stp>UV323151 Corp</stp>
        <stp>nxt_call_dt</stp>
        <stp>[curves by issuer 01.xlsx]sectors (table)!R5C8</stp>
        <tr r="H5" s="24"/>
      </tp>
      <tp t="s">
        <v>EUR</v>
        <stp/>
        <stp>##V3_BDPV12</stp>
        <stp>AR738776 Corp</stp>
        <stp>crncy</stp>
        <stp>[curves by issuer 01.xlsx]sectors (table)!R36C17</stp>
        <tr r="Q36" s="24"/>
      </tp>
      <tp t="s">
        <v>11/08/2022</v>
        <stp/>
        <stp>##V3_BDPV12</stp>
        <stp>ZR457518 Corp</stp>
        <stp>nxt_call_dt</stp>
        <stp>[curves by issuer 01.xlsx]sectors (table)!R29C7</stp>
        <tr r="G29" s="24"/>
      </tp>
      <tp t="s">
        <v>23/04/2023</v>
        <stp/>
        <stp>##V3_BDPV12</stp>
        <stp>EK848378 Corp</stp>
        <stp>nxt_call_dt</stp>
        <stp>[curves by issuer 01.xlsx]sectors (table)!R33C7</stp>
        <tr r="G33" s="24"/>
      </tp>
      <tp t="s">
        <v>EUR</v>
        <stp/>
        <stp>##V3_BDPV12</stp>
        <stp>ZS108668 Corp</stp>
        <stp>crncy</stp>
        <stp>[curves by issuer 01.xlsx]sectors (table)!R14C18</stp>
        <tr r="R14" s="24"/>
      </tp>
      <tp t="s">
        <v>EUR</v>
        <stp/>
        <stp>##V3_BDPV12</stp>
        <stp>ZP659512 Corp</stp>
        <stp>crncy</stp>
        <stp>[curves by issuer 01.xlsx]sectors (table)!R24C18</stp>
        <tr r="R24" s="24"/>
      </tp>
      <tp t="s">
        <v>EUR</v>
        <stp/>
        <stp>##V3_BDPV12</stp>
        <stp>ZP482524 Corp</stp>
        <stp>crncy</stp>
        <stp>[curves by issuer 01.xlsx]sectors (table)!R15C18</stp>
        <tr r="R15" s="24"/>
      </tp>
      <tp t="s">
        <v>23/04/2027</v>
        <stp/>
        <stp>##V3_BDPV12</stp>
        <stp>EK864970 Corp</stp>
        <stp>nxt_call_dt</stp>
        <stp>[curves by issuer 01.xlsx]sectors (table)!R33C8</stp>
        <tr r="H33" s="24"/>
      </tp>
      <tp t="s">
        <v>EUR</v>
        <stp/>
        <stp>##V3_BDPV12</stp>
        <stp>AV915324 Corp</stp>
        <stp>crncy</stp>
        <stp>[curves by issuer 01.xlsx]sectors (table)!R26C18</stp>
        <tr r="R26" s="24"/>
      </tp>
      <tp t="s">
        <v>11/02/2026</v>
        <stp/>
        <stp>##V3_BDPV12</stp>
        <stp>ZP870673 Corp</stp>
        <stp>nxt_call_dt</stp>
        <stp>[curves by issuer 01.xlsx]sectors (table)!R23C8</stp>
        <tr r="H23" s="24"/>
      </tp>
      <tp t="s">
        <v>08/04/2025</v>
        <stp/>
        <stp>##V3_BDPV12</stp>
        <stp>AZ371883 Corp</stp>
        <stp>nxt_call_dt</stp>
        <stp>[curves by issuer 01.xlsx]sectors (table)!R37C8</stp>
        <tr r="H37" s="24"/>
      </tp>
      <tp t="s">
        <v>EUR</v>
        <stp/>
        <stp>##V3_BDPV12</stp>
        <stp>ZQ804479 Corp</stp>
        <stp>crncy</stp>
        <stp>[curves by issuer 01.xlsx]sectors (table)!R21C18</stp>
        <tr r="R21" s="24"/>
      </tp>
      <tp t="s">
        <v>EUR</v>
        <stp/>
        <stp>##V3_BDPV12</stp>
        <stp>QZ509895 Corp</stp>
        <stp>crncy</stp>
        <stp>[curves by issuer 01.xlsx]tkrBbg!R176C12</stp>
        <tr r="L176" s="5"/>
      </tp>
      <tp t="s">
        <v>PERP/CALL</v>
        <stp/>
        <stp>##V3_BDPV12</stp>
        <stp>FR0012648590 Corp</stp>
        <stp>mty_typ</stp>
        <stp>[curves by issuer 01.xlsx]tkrBbg!R84C11</stp>
        <tr r="K84" s="5"/>
      </tp>
      <tp t="s">
        <v>CALLABLE</v>
        <stp/>
        <stp>##V3_BDPV12</stp>
        <stp>XS1590787799 Corp</stp>
        <stp>mty_typ</stp>
        <stp>[curves by issuer 01.xlsx]tkrBbg!R50C11</stp>
        <tr r="K50" s="5"/>
      </tp>
      <tp t="s">
        <v>EUR</v>
        <stp/>
        <stp>##V3_BDPV12</stp>
        <stp>AW875570 Corp</stp>
        <stp>crncy</stp>
        <stp>[curves by issuer 01.xlsx]tkrBbg!R135C12</stp>
        <tr r="L135" s="5"/>
      </tp>
      <tp t="s">
        <v>CALLABLE</v>
        <stp/>
        <stp>##V3_BDPV12</stp>
        <stp>XS2082429890 Corp</stp>
        <stp>mty_typ</stp>
        <stp>[curves by issuer 01.xlsx]tkrBbg!R51C11</stp>
        <tr r="K51" s="5"/>
      </tp>
      <tp t="s">
        <v>EUR</v>
        <stp/>
        <stp>##V3_BDPV12</stp>
        <stp>ZR668027 Corp</stp>
        <stp>crncy</stp>
        <stp>[curves by issuer 01.xlsx]tkrBbg!R166C12</stp>
        <tr r="L166" s="5"/>
      </tp>
      <tp t="s">
        <v>EUR</v>
        <stp/>
        <stp>##V3_BDPV12</stp>
        <stp>AZ576858 Corp</stp>
        <stp>crncy</stp>
        <stp>[curves by issuer 01.xlsx]tkrBbg!R172C12</stp>
        <tr r="L172" s="5"/>
      </tp>
      <tp>
        <v>2.375</v>
        <stp/>
        <stp>##V3_BDPV12</stp>
        <stp>EK834863 Corp</stp>
        <stp>coupon</stp>
        <stp>[curves by issuer 01.xlsx]tkrBbg!R6C9</stp>
        <tr r="I6" s="5"/>
      </tp>
      <tp t="s">
        <v>EUR</v>
        <stp/>
        <stp>##V3_BDPV12</stp>
        <stp>UV429459 Corp</stp>
        <stp>crncy</stp>
        <stp>[curves by issuer 01.xlsx]tkrBbg!R154C12</stp>
        <tr r="L154" s="5"/>
      </tp>
      <tp t="s">
        <v>PERP/CALL</v>
        <stp/>
        <stp>##V3_BDPV12</stp>
        <stp>XS2109819859 Corp</stp>
        <stp>mty_typ</stp>
        <stp>[curves by issuer 01.xlsx]tkrBbg!R67C11</stp>
        <tr r="K67" s="5"/>
      </tp>
      <tp>
        <v>650000000</v>
        <stp/>
        <stp>##V3_BDPV12</stp>
        <stp>XS1028597315 Corp</stp>
        <stp>amt_outstanding</stp>
        <stp>[curves by issuer 01.xlsx]tkrBbg!R59C13</stp>
        <tr r="M59" s="5"/>
      </tp>
      <tp>
        <v>500000000</v>
        <stp/>
        <stp>##V3_BDPV12</stp>
        <stp>XS1888179550 Corp</stp>
        <stp>amt_outstanding</stp>
        <stp>[curves by issuer 01.xlsx]tkrBbg!R70C13</stp>
        <tr r="M70" s="5"/>
      </tp>
      <tp>
        <v>500000000</v>
        <stp/>
        <stp>##V3_BDPV12</stp>
        <stp>XS2069101868 Corp</stp>
        <stp>amt_outstanding</stp>
        <stp>[curves by issuer 01.xlsx]tkrBbg!R49C13</stp>
        <tr r="M49" s="5"/>
      </tp>
      <tp>
        <v>1000000000</v>
        <stp/>
        <stp>##V3_BDPV12</stp>
        <stp>XS1152338072 Corp</stp>
        <stp>amt_outstanding</stp>
        <stp>[curves by issuer 01.xlsx]tkrBbg!R14C13</stp>
        <tr r="M14" s="5"/>
      </tp>
      <tp>
        <v>500000000</v>
        <stp/>
        <stp>##V3_BDPV12</stp>
        <stp>XS1713462403 Corp</stp>
        <stp>amt_outstanding</stp>
        <stp>[curves by issuer 01.xlsx]tkrBbg!R27C13</stp>
        <tr r="M27" s="5"/>
      </tp>
      <tp t="s">
        <v>16/03/2027</v>
        <stp/>
        <stp>##V3_BDPV12</stp>
        <stp>BJ924355 Corp</stp>
        <stp>nxt_call_dt</stp>
        <stp>[curves by issuer 01.xlsx]all names!R25C9</stp>
        <tr r="I25" s="16"/>
      </tp>
      <tp t="s">
        <v>CALLABLE</v>
        <stp/>
        <stp>##V3_BDPV12</stp>
        <stp>US92857WBQ24 Corp</stp>
        <stp>mty_typ</stp>
        <stp>[curves by issuer 01.xlsx]tkrBbg!R73C11</stp>
        <tr r="K73" s="5"/>
      </tp>
      <tp t="s">
        <v>#N/A Invalid Security</v>
        <stp/>
        <stp>##V3_BDPV12</stp>
        <stp/>
        <stp>coupon</stp>
        <stp>[curves by issuer 01.xlsx]tkrBbg!R191C9</stp>
        <tr r="I191" s="5"/>
      </tp>
      <tp t="s">
        <v>06/09/2020</v>
        <stp/>
        <stp>##V3_BDPV12</stp>
        <stp>EJ814840 Corp</stp>
        <stp>nxt_call_dt</stp>
        <stp>[curves by issuer 01.xlsx]all names!R12C8</stp>
        <tr r="H12" s="16"/>
      </tp>
      <tp t="s">
        <v>06/09/2020</v>
        <stp/>
        <stp>##V3_BDPV12</stp>
        <stp>EJ814840 Corp</stp>
        <stp>nxt_call_dt</stp>
        <stp>[curves by issuer 01.xlsx]all names!R12C9</stp>
        <tr r="I12" s="16"/>
      </tp>
      <tp t="s">
        <v>25/03/2029</v>
        <stp/>
        <stp>##V3_BDPV12</stp>
        <stp>AZ207706 Corp</stp>
        <stp>nxt_call_dt</stp>
        <stp>[curves by issuer 01.xlsx]all names!R45C9</stp>
        <tr r="I45" s="16"/>
      </tp>
    </main>
    <main first="bofaddin.rtdserver">
      <tp t="e">
        <v>#N/A</v>
        <stp/>
        <stp>BDH|6469347018222512860</stp>
        <tr r="U6" s="24"/>
      </tp>
      <tp t="e">
        <v>#N/A</v>
        <stp/>
        <stp>BDH|4495976179361160505</stp>
        <tr r="U7" s="24"/>
      </tp>
      <tp t="e">
        <v>#N/A</v>
        <stp/>
        <stp>BDH|1134912808176564055</stp>
        <tr r="U10" s="24"/>
      </tp>
      <tp t="e">
        <v>#N/A</v>
        <stp/>
        <stp>BDH|9562546228409193916</stp>
        <tr r="AC12" s="21"/>
        <tr r="AD15" s="20"/>
      </tp>
      <tp t="s">
        <v>#N/A N/A</v>
        <stp/>
        <stp>BDH|9561410929722066318</stp>
        <tr r="S69" s="26"/>
        <tr r="T68" s="26"/>
        <tr r="T76" s="26"/>
      </tp>
      <tp t="s">
        <v>#N/A N/A</v>
        <stp/>
        <stp>BDH|4117808145060617608</stp>
        <tr r="X23" s="21"/>
        <tr r="Y27" s="20"/>
      </tp>
      <tp t="e">
        <v>#N/A</v>
        <stp/>
        <stp>BDH|7151625551539796368</stp>
        <tr r="AE9" s="20"/>
        <tr r="AD9" s="21"/>
      </tp>
    </main>
    <main first="bloomberg.rtd">
      <tp t="s">
        <v>18/05/2022</v>
        <stp/>
        <stp>##V3_BDPV12</stp>
        <stp>LW068019 Corp</stp>
        <stp>nxt_call_dt</stp>
        <stp>[curves by issuer 01.xlsx]all names!R67C8</stp>
        <tr r="H67" s="16"/>
      </tp>
    </main>
    <main first="bofaddin.rtdserver">
      <tp t="s">
        <v>#N/A N/A</v>
        <stp/>
        <stp>BDH|3416050282061295419</stp>
        <tr r="Y12" s="24"/>
      </tp>
      <tp t="s">
        <v>#N/A N/A</v>
        <stp/>
        <stp>BDH|5302940729782966277</stp>
        <tr r="Y14" s="24"/>
      </tp>
    </main>
    <main first="bloomberg.rtd">
      <tp t="s">
        <v>Basic Materials</v>
        <stp/>
        <stp>##V3_BDPV12</stp>
        <stp>BE6309987400 Corp</stp>
        <stp>industry_sector</stp>
        <stp>[curves by issuer 01.xlsx]tkrBbg!R4C15</stp>
        <tr r="O4" s="5"/>
      </tp>
    </main>
    <main first="bofaddin.rtdserver">
      <tp t="s">
        <v>#N/A N/A</v>
        <stp/>
        <stp>BDH|8008345614070659472</stp>
        <tr r="X43" s="21"/>
        <tr r="Y51" s="20"/>
      </tp>
    </main>
    <main first="bloomberg.rtd">
      <tp t="s">
        <v>12/01/2025</v>
        <stp/>
        <stp>##V3_BDPV12</stp>
        <stp>AZ576858 Corp</stp>
        <stp>nxt_call_dt</stp>
        <stp>[curves by issuer 01.xlsx]all names!R14C9</stp>
        <tr r="I14" s="16"/>
      </tp>
    </main>
    <main first="bloomberg.rtd">
      <tp t="s">
        <v>02/01/2022</v>
        <stp/>
        <stp>##V3_BDPV12</stp>
        <stp>LW253022 Corp</stp>
        <stp>nxt_call_dt</stp>
        <stp>[curves by issuer 01.xlsx]sectors (table)!R6C7</stp>
        <tr r="G6" s="24"/>
      </tp>
      <tp t="s">
        <v>22/01/2025</v>
        <stp/>
        <stp>##V3_BDPV12</stp>
        <stp>ZQ099270 Corp</stp>
        <stp>nxt_call_dt</stp>
        <stp>[curves by issuer 01.xlsx]sectors (table)!R28C7</stp>
        <tr r="G28" s="24"/>
      </tp>
      <tp t="s">
        <v>20/03/2030</v>
        <stp/>
        <stp>##V3_BDPV12</stp>
        <stp>EK811579 Corp</stp>
        <stp>nxt_call_dt</stp>
        <stp>[curves by issuer 01.xlsx]sectors (table)!R30C8</stp>
        <tr r="H30" s="24"/>
      </tp>
      <tp t="s">
        <v>EUR</v>
        <stp/>
        <stp>##V3_BDPV12</stp>
        <stp>ZR441424 Corp</stp>
        <stp>crncy</stp>
        <stp>[curves by issuer 01.xlsx]sectors (table)!R19C18</stp>
        <tr r="R19" s="24"/>
      </tp>
      <tp t="s">
        <v>24/04/2024</v>
        <stp/>
        <stp>##V3_BDPV12</stp>
        <stp>EK872764 Corp</stp>
        <stp>nxt_call_dt</stp>
        <stp>[curves by issuer 01.xlsx]sectors (table)!R11C8</stp>
        <tr r="H11" s="24"/>
      </tp>
      <tp t="s">
        <v>EUR</v>
        <stp/>
        <stp>##V3_BDPV12</stp>
        <stp>ZP870673 Corp</stp>
        <stp>crncy</stp>
        <stp>[curves by issuer 01.xlsx]sectors (table)!R23C18</stp>
        <tr r="R23" s="24"/>
      </tp>
      <tp t="s">
        <v>01/06/2026</v>
        <stp/>
        <stp>##V3_BDPV12</stp>
        <stp>ZR441424 Corp</stp>
        <stp>nxt_call_dt</stp>
        <stp>[curves by issuer 01.xlsx]sectors (table)!R19C8</stp>
        <tr r="H19" s="24"/>
      </tp>
      <tp>
        <v>205.27243420892484</v>
        <stp/>
        <stp>##V3_BDPV12</stp>
        <stp>ZQ100348 Corp</stp>
        <stp>Z_SPRD_MID</stp>
        <stp>[curves by issuer 01.xlsx]curves eur!R14C13</stp>
        <tr r="M14" s="21"/>
      </tp>
      <tp t="s">
        <v>#N/A Requesting Data...</v>
        <stp/>
        <stp>##V3_BDPV12</stp>
        <stp>QJ937853 Corp</stp>
        <stp>ID_ISIN</stp>
        <stp>[curves by issuer 01.xlsx]tkrBbg!R2C6</stp>
        <tr r="F2" s="5"/>
      </tp>
      <tp t="s">
        <v>PERP/CALL</v>
        <stp/>
        <stp>##V3_BDPV12</stp>
        <stp>FR0013413887 Corp</stp>
        <stp>mty_typ</stp>
        <stp>[curves by issuer 01.xlsx]tkrBbg!R56C11</stp>
        <tr r="K56" s="5"/>
      </tp>
      <tp t="s">
        <v>PERP/CALL</v>
        <stp/>
        <stp>##V3_BDPV12</stp>
        <stp>XS1713466495 Corp</stp>
        <stp>mty_typ</stp>
        <stp>[curves by issuer 01.xlsx]tkrBbg!R22C11</stp>
        <tr r="K22" s="5"/>
      </tp>
      <tp t="s">
        <v>PERP/CALL</v>
        <stp/>
        <stp>##V3_BDPV12</stp>
        <stp>XS1731823255 Corp</stp>
        <stp>mty_typ</stp>
        <stp>[curves by issuer 01.xlsx]tkrBbg!R62C11</stp>
        <tr r="K62" s="5"/>
      </tp>
      <tp t="s">
        <v>PERP/CALL</v>
        <stp/>
        <stp>##V3_BDPV12</stp>
        <stp>XS1490960942 Corp</stp>
        <stp>mty_typ</stp>
        <stp>[curves by issuer 01.xlsx]tkrBbg!R61C11</stp>
        <tr r="K61" s="5"/>
      </tp>
      <tp t="s">
        <v>EUR</v>
        <stp/>
        <stp>##V3_BDPV12</stp>
        <stp>AR887333 Corp</stp>
        <stp>crncy</stp>
        <stp>[curves by issuer 01.xlsx]tkrBbg!R185C12</stp>
        <tr r="L185" s="5"/>
      </tp>
      <tp t="s">
        <v>GBP</v>
        <stp/>
        <stp>##V3_BDPV12</stp>
        <stp>UV309787 Corp</stp>
        <stp>crncy</stp>
        <stp>[curves by issuer 01.xlsx]tkrBbg!R158C12</stp>
        <tr r="L158" s="5"/>
      </tp>
      <tp t="s">
        <v>PERP/CALL</v>
        <stp/>
        <stp>##V3_BDPV12</stp>
        <stp>XS1028599287 Corp</stp>
        <stp>mty_typ</stp>
        <stp>[curves by issuer 01.xlsx]tkrBbg!R55C11</stp>
        <tr r="K55" s="5"/>
      </tp>
      <tp t="s">
        <v>EUR</v>
        <stp/>
        <stp>##V3_BDPV12</stp>
        <stp>AP691131 Corp</stp>
        <stp>crncy</stp>
        <stp>[curves by issuer 01.xlsx]tkrBbg!R157C12</stp>
        <tr r="L157" s="5"/>
      </tp>
      <tp t="s">
        <v>PERP/CALL</v>
        <stp/>
        <stp>##V3_BDPV12</stp>
        <stp>XS1115502988 Corp</stp>
        <stp>mty_typ</stp>
        <stp>[curves by issuer 01.xlsx]tkrBbg!R60C11</stp>
        <tr r="K60" s="5"/>
      </tp>
      <tp>
        <v>1250000000</v>
        <stp/>
        <stp>##V3_BDPV12</stp>
        <stp>FR0011401728 Corp</stp>
        <stp>amt_outstanding</stp>
        <stp>[curves by issuer 01.xlsx]tkrBbg!R92C13</stp>
        <tr r="M92" s="5"/>
      </tp>
      <tp>
        <v>650000000</v>
        <stp/>
        <stp>##V3_BDPV12</stp>
        <stp>XS1222591023 Corp</stp>
        <stp>amt_outstanding</stp>
        <stp>[curves by issuer 01.xlsx]tkrBbg!R46C13</stp>
        <tr r="M46" s="5"/>
      </tp>
      <tp>
        <v>1500000000</v>
        <stp/>
        <stp>##V3_BDPV12</stp>
        <stp>XS1501166869 Corp</stp>
        <stp>amt_outstanding</stp>
        <stp>[curves by issuer 01.xlsx]tkrBbg!R38C13</stp>
        <tr r="M38" s="5"/>
      </tp>
      <tp>
        <v>1000000000</v>
        <stp/>
        <stp>##V3_BDPV12</stp>
        <stp>XS2010039548 Corp</stp>
        <stp>amt_outstanding</stp>
        <stp>[curves by issuer 01.xlsx]tkrBbg!R25C13</stp>
        <tr r="M25" s="5"/>
      </tp>
      <tp>
        <v>500000000</v>
        <stp/>
        <stp>##V3_BDPV12</stp>
        <stp>FR0013464922 Corp</stp>
        <stp>amt_outstanding</stp>
        <stp>[curves by issuer 01.xlsx]tkrBbg!R91C13</stp>
        <tr r="M91" s="5"/>
      </tp>
      <tp>
        <v>725000000</v>
        <stp/>
        <stp>##V3_BDPV12</stp>
        <stp>XS1405770907 Corp</stp>
        <stp>amt_outstanding</stp>
        <stp>[curves by issuer 01.xlsx]tkrBbg!R98C13</stp>
        <tr r="M98" s="5"/>
      </tp>
      <tp>
        <v>1000000000</v>
        <stp/>
        <stp>##V3_BDPV12</stp>
        <stp>XS1501167164 Corp</stp>
        <stp>amt_outstanding</stp>
        <stp>[curves by issuer 01.xlsx]tkrBbg!R35C13</stp>
        <tr r="M35" s="5"/>
      </tp>
      <tp>
        <v>300000000</v>
        <stp/>
        <stp>##V3_BDPV12</stp>
        <stp>XS2051471105 Corp</stp>
        <stp>amt_outstanding</stp>
        <stp>[curves by issuer 01.xlsx]tkrBbg!R11C13</stp>
        <tr r="M11" s="5"/>
      </tp>
      <tp>
        <v>1000000000</v>
        <stp/>
        <stp>##V3_BDPV12</stp>
        <stp>XS1050461034 Corp</stp>
        <stp>amt_outstanding</stp>
        <stp>[curves by issuer 01.xlsx]tkrBbg!R64C13</stp>
        <tr r="M64" s="5"/>
      </tp>
      <tp>
        <v>413099999.99999994</v>
        <stp/>
        <stp>##V3_BDPV12</stp>
        <stp>FR0011531730 Corp</stp>
        <stp>amt_outstanding</stp>
        <stp>[curves by issuer 01.xlsx]tkrBbg!R78C13</stp>
        <tr r="M78" s="5"/>
      </tp>
      <tp t="s">
        <v>14/12/2022</v>
        <stp/>
        <stp>##V3_BDPV12</stp>
        <stp>AN880322 Corp</stp>
        <stp>nxt_call_dt</stp>
        <stp>[curves by issuer 01.xlsx]all names!R73C8</stp>
        <tr r="H73" s="16"/>
      </tp>
      <tp t="s">
        <v>09/02/2021</v>
        <stp/>
        <stp>##V3_BDPV12</stp>
        <stp>EK523297 Corp</stp>
        <stp>nxt_call_dt</stp>
        <stp>[curves by issuer 01.xlsx]all names!R74C8</stp>
        <tr r="H74" s="16"/>
      </tp>
      <tp t="s">
        <v>09/02/2021</v>
        <stp/>
        <stp>##V3_BDPV12</stp>
        <stp>EK523297 Corp</stp>
        <stp>nxt_call_dt</stp>
        <stp>[curves by issuer 01.xlsx]all names!R74C9</stp>
        <tr r="I74" s="16"/>
      </tp>
      <tp t="s">
        <v>28/03/2023</v>
        <stp/>
        <stp>##V3_BDPV12</stp>
        <stp>EJ606316 Corp</stp>
        <stp>nxt_call_dt</stp>
        <stp>[curves by issuer 01.xlsx]all names!R41C8</stp>
        <tr r="H41" s="16"/>
      </tp>
      <tp t="s">
        <v>#N/A Invalid Security</v>
        <stp/>
        <stp>##V3_BDPV12</stp>
        <stp/>
        <stp>coupon</stp>
        <stp>[curves by issuer 01.xlsx]tkrBbg!R190C9</stp>
        <tr r="I190" s="5"/>
      </tp>
      <tp t="s">
        <v>30/03/2022</v>
        <stp/>
        <stp>##V3_BDPV12</stp>
        <stp>EK821917 Corp</stp>
        <stp>nxt_call_dt</stp>
        <stp>[curves by issuer 01.xlsx]all names!R56C8</stp>
        <tr r="H56" s="16"/>
      </tp>
    </main>
    <main first="bofaddin.rtdserver">
      <tp t="e">
        <v>#N/A</v>
        <stp/>
        <stp>BDH|6859057163317441808</stp>
        <tr r="AC25" s="21"/>
        <tr r="AD30" s="20"/>
      </tp>
      <tp t="e">
        <v>#N/A</v>
        <stp/>
        <stp>BDH|2757846483768879512</stp>
        <tr r="AE49" s="20"/>
      </tp>
      <tp t="e">
        <v>#N/A</v>
        <stp/>
        <stp>BDH|6627948414679138887</stp>
        <tr r="AE7" s="20"/>
        <tr r="AD7" s="21"/>
      </tp>
      <tp t="s">
        <v>#N/A N/A</v>
        <stp/>
        <stp>BDH|6618631910226967805</stp>
        <tr r="Z50" s="20"/>
        <tr r="Y42" s="21"/>
      </tp>
    </main>
    <main first="bloomberg.rtd">
      <tp t="s">
        <v>05/07/2024</v>
        <stp/>
        <stp>##V3_BDPV12</stp>
        <stp>AX960245 Corp</stp>
        <stp>nxt_call_dt</stp>
        <stp>[curves by issuer 01.xlsx]all names!R43C9</stp>
        <tr r="I43" s="16"/>
      </tp>
      <tp t="s">
        <v>05/07/2024</v>
        <stp/>
        <stp>##V3_BDPV12</stp>
        <stp>AX960245 Corp</stp>
        <stp>nxt_call_dt</stp>
        <stp>[curves by issuer 01.xlsx]all names!R43C8</stp>
        <tr r="H43" s="16"/>
      </tp>
    </main>
    <main first="bofaddin.rtdserver">
      <tp t="e">
        <v>#N/A</v>
        <stp/>
        <stp>BDH|7901469689762986690</stp>
        <tr r="AE11" s="20"/>
      </tp>
    </main>
    <main first="bloomberg.rtd">
      <tp t="s">
        <v>16/01/2023</v>
        <stp/>
        <stp>##V3_BDPV12</stp>
        <stp>AQ711148 Corp</stp>
        <stp>nxt_call_dt</stp>
        <stp>[curves by issuer 01.xlsx]all names!R32C8</stp>
        <tr r="H32" s="16"/>
      </tp>
    </main>
    <main first="bloomberg.rtd">
      <tp t="s">
        <v>08/04/2025</v>
        <stp/>
        <stp>##V3_BDPV12</stp>
        <stp>AZ371883 Corp</stp>
        <stp>nxt_call_dt</stp>
        <stp>[curves by issuer 01.xlsx]all names!R32C9</stp>
        <tr r="I32" s="16"/>
      </tp>
      <tp t="s">
        <v>Ba2</v>
        <stp/>
        <stp>##V3_BDPV12</stp>
        <stp>EK858869 Corp</stp>
        <stp>rtg_moody</stp>
        <stp>[curves by issuer 01.xlsx]curves eur!R32C16</stp>
        <tr r="P32" s="21"/>
        <tr r="P32" s="21"/>
      </tp>
      <tp t="s">
        <v>Baa3</v>
        <stp/>
        <stp>##V3_BDPV12</stp>
        <stp>EK508481 Corp</stp>
        <stp>rtg_moody</stp>
        <stp>[curves by issuer 01.xlsx]curves eur!R29C16</stp>
        <tr r="P29" s="21"/>
        <tr r="P29" s="21"/>
      </tp>
      <tp t="s">
        <v>Ba1</v>
        <stp/>
        <stp>##V3_BDPV12</stp>
        <stp>EK848378 Corp</stp>
        <stp>rtg_moody</stp>
        <stp>[curves by issuer 01.xlsx]curves eur!R11C16</stp>
        <tr r="P11" s="21"/>
        <tr r="P11" s="21"/>
      </tp>
      <tp t="s">
        <v>Ba1u</v>
        <stp/>
        <stp>##V3_BDPV12</stp>
        <stp>EK588292 Corp</stp>
        <stp>rtg_moody</stp>
        <stp>[curves by issuer 01.xlsx]curves eur!R27C16</stp>
        <tr r="P27" s="21"/>
        <tr r="P27" s="21"/>
      </tp>
      <tp t="s">
        <v>24/07/2023</v>
        <stp/>
        <stp>##V3_BDPV12</stp>
        <stp>AS256491 Corp</stp>
        <stp>nxt_call_dt</stp>
        <stp>[curves by issuer 01.xlsx]sectors (table)!R7C8</stp>
        <tr r="H7" s="24"/>
      </tp>
      <tp t="s">
        <v>EUR</v>
        <stp/>
        <stp>##V3_BDPV12</stp>
        <stp>LW068019 Corp</stp>
        <stp>crncy</stp>
        <stp>[curves by issuer 01.xlsx]sectors (table)!R32C17</stp>
        <tr r="Q32" s="24"/>
      </tp>
      <tp t="s">
        <v>EUR</v>
        <stp/>
        <stp>##V3_BDPV12</stp>
        <stp>ZS235422 Corp</stp>
        <stp>crncy</stp>
        <stp>[curves by issuer 01.xlsx]sectors (table)!R24C17</stp>
        <tr r="Q24" s="24"/>
      </tp>
      <tp t="s">
        <v>09/12/2025</v>
        <stp/>
        <stp>##V3_BDPV12</stp>
        <stp>QJ993374 Corp</stp>
        <stp>nxt_call_dt</stp>
        <stp>[curves by issuer 01.xlsx]sectors (table)!R10C8</stp>
        <tr r="H10" s="24"/>
      </tp>
      <tp t="s">
        <v>EUR</v>
        <stp/>
        <stp>##V3_BDPV12</stp>
        <stp>ZQ782646 Corp</stp>
        <stp>crncy</stp>
        <stp>[curves by issuer 01.xlsx]sectors (table)!R31C18</stp>
        <tr r="R31" s="24"/>
      </tp>
      <tp t="s">
        <v>EUR</v>
        <stp/>
        <stp>##V3_BDPV12</stp>
        <stp>AS146424 Corp</stp>
        <stp>crncy</stp>
        <stp>[curves by issuer 01.xlsx]sectors (table)!R38C17</stp>
        <tr r="Q38" s="24"/>
      </tp>
      <tp t="s">
        <v>EUR</v>
        <stp/>
        <stp>##V3_BDPV12</stp>
        <stp>ZR570567 Corp</stp>
        <stp>crncy</stp>
        <stp>[curves by issuer 01.xlsx]sectors (table)!R13C18</stp>
        <tr r="R13" s="24"/>
      </tp>
      <tp t="s">
        <v>EUR</v>
        <stp/>
        <stp>##V3_BDPV12</stp>
        <stp>AS640440 Corp</stp>
        <stp>crncy</stp>
        <stp>[curves by issuer 01.xlsx]sectors (table)!R16C18</stp>
        <tr r="R16" s="24"/>
      </tp>
      <tp t="s">
        <v>EUR</v>
        <stp/>
        <stp>##V3_BDPV12</stp>
        <stp>ZR457518 Corp</stp>
        <stp>crncy</stp>
        <stp>[curves by issuer 01.xlsx]sectors (table)!R29C17</stp>
        <tr r="Q29" s="24"/>
      </tp>
      <tp t="s">
        <v>EUR</v>
        <stp/>
        <stp>##V3_BDPV12</stp>
        <stp>AS322477 Corp</stp>
        <stp>crncy</stp>
        <stp>[curves by issuer 01.xlsx]sectors (table)!R14C17</stp>
        <tr r="Q14" s="24"/>
      </tp>
      <tp t="s">
        <v>EUR</v>
        <stp/>
        <stp>##V3_BDPV12</stp>
        <stp>AS640422 Corp</stp>
        <stp>crncy</stp>
        <stp>[curves by issuer 01.xlsx]sectors (table)!R16C17</stp>
        <tr r="Q16" s="24"/>
      </tp>
      <tp t="s">
        <v>09/09/2027</v>
        <stp/>
        <stp>##V3_BDPV12</stp>
        <stp>ZQ804479 Corp</stp>
        <stp>nxt_call_dt</stp>
        <stp>[curves by issuer 01.xlsx]sectors (table)!R21C8</stp>
        <tr r="H21" s="24"/>
      </tp>
      <tp t="s">
        <v>16/03/2027</v>
        <stp/>
        <stp>##V3_BDPV12</stp>
        <stp>BJ924355 Corp</stp>
        <stp>nxt_call_dt</stp>
        <stp>[curves by issuer 01.xlsx]sectors (table)!R12C8</stp>
        <tr r="H12" s="24"/>
      </tp>
      <tp t="s">
        <v>EUR</v>
        <stp/>
        <stp>##V3_BDPV12</stp>
        <stp>UV853118 Corp</stp>
        <stp>crncy</stp>
        <stp>[curves by issuer 01.xlsx]sectors (table)!R10C17</stp>
        <tr r="Q10" s="24"/>
      </tp>
      <tp t="s">
        <v>EUR</v>
        <stp/>
        <stp>##V3_BDPV12</stp>
        <stp>AS146490 Corp</stp>
        <stp>crncy</stp>
        <stp>[curves by issuer 01.xlsx]sectors (table)!R38C18</stp>
        <tr r="R38" s="24"/>
      </tp>
      <tp t="s">
        <v>01/10/2021</v>
        <stp/>
        <stp>##V3_BDPV12</stp>
        <stp>EK508481 Corp</stp>
        <stp>nxt_call_dt</stp>
        <stp>[curves by issuer 01.xlsx]sectors (table)!R13C7</stp>
        <tr r="G13" s="24"/>
      </tp>
      <tp>
        <v>198.42171062088804</v>
        <stp/>
        <stp>##V3_BDPV12</stp>
        <stp>ZQ099270 Corp</stp>
        <stp>Z_SPRD_MID</stp>
        <stp>[curves by issuer 01.xlsx]curves eur!R14C12</stp>
        <tr r="L14" s="21"/>
      </tp>
      <tp t="s">
        <v>EUR</v>
        <stp/>
        <stp>##V3_BDPV12</stp>
        <stp>AQ077157 Corp</stp>
        <stp>crncy</stp>
        <stp>[curves by issuer 01.xlsx]tkrBbg!R132C12</stp>
        <tr r="L132" s="5"/>
      </tp>
      <tp t="s">
        <v>EUR</v>
        <stp/>
        <stp>##V3_BDPV12</stp>
        <stp>ZS668300 Corp</stp>
        <stp>crncy</stp>
        <stp>[curves by issuer 01.xlsx]tkrBbg!R111C12</stp>
        <tr r="L111" s="5"/>
      </tp>
      <tp t="s">
        <v>EUR</v>
        <stp/>
        <stp>##V3_BDPV12</stp>
        <stp>AT214421 Corp</stp>
        <stp>crncy</stp>
        <stp>[curves by issuer 01.xlsx]tkrBbg!R144C12</stp>
        <tr r="L144" s="5"/>
      </tp>
      <tp t="s">
        <v>EUR</v>
        <stp/>
        <stp>##V3_BDPV12</stp>
        <stp>ZQ578143 Corp</stp>
        <stp>crncy</stp>
        <stp>[curves by issuer 01.xlsx]tkrBbg!R167C12</stp>
        <tr r="L167" s="5"/>
      </tp>
      <tp t="s">
        <v>EUR</v>
        <stp/>
        <stp>##V3_BDPV12</stp>
        <stp>AT214434 Corp</stp>
        <stp>crncy</stp>
        <stp>[curves by issuer 01.xlsx]tkrBbg!R147C12</stp>
        <tr r="L147" s="5"/>
      </tp>
      <tp t="s">
        <v>EUR</v>
        <stp/>
        <stp>##V3_BDPV12</stp>
        <stp>ZP454068 Corp</stp>
        <stp>crncy</stp>
        <stp>[curves by issuer 01.xlsx]tkrBbg!R136C12</stp>
        <tr r="L136" s="5"/>
      </tp>
      <tp>
        <v>2000000000</v>
        <stp/>
        <stp>##V3_BDPV12</stp>
        <stp>XS1888179477 Corp</stp>
        <stp>amt_outstanding</stp>
        <stp>[curves by issuer 01.xlsx]tkrBbg!R69C13</stp>
        <tr r="M69" s="5"/>
      </tp>
      <tp>
        <v>266900000</v>
        <stp/>
        <stp>##V3_BDPV12</stp>
        <stp>FR0011697010 Corp</stp>
        <stp>amt_outstanding</stp>
        <stp>[curves by issuer 01.xlsx]tkrBbg!R87C13</stp>
        <tr r="M87" s="5"/>
      </tp>
      <tp>
        <v>550000000</v>
        <stp/>
        <stp>##V3_BDPV12</stp>
        <stp>XS0969341147 Corp</stp>
        <stp>amt_outstanding</stp>
        <stp>[curves by issuer 01.xlsx]tkrBbg!R44C13</stp>
        <tr r="M44" s="5"/>
      </tp>
      <tp>
        <v>500001000</v>
        <stp/>
        <stp>##V3_BDPV12</stp>
        <stp>XS1115490523 Corp</stp>
        <stp>amt_outstanding</stp>
        <stp>[curves by issuer 01.xlsx]tkrBbg!R54C13</stp>
        <tr r="M54" s="5"/>
      </tp>
      <tp>
        <v>500000000</v>
        <stp/>
        <stp>##V3_BDPV12</stp>
        <stp>XS1405763019 Corp</stp>
        <stp>amt_outstanding</stp>
        <stp>[curves by issuer 01.xlsx]tkrBbg!R21C13</stp>
        <tr r="M21" s="5"/>
      </tp>
      <tp>
        <v>600000000</v>
        <stp/>
        <stp>##V3_BDPV12</stp>
        <stp>XS2056730323 Corp</stp>
        <stp>amt_outstanding</stp>
        <stp>[curves by issuer 01.xlsx]tkrBbg!R75C13</stp>
        <tr r="M75" s="5"/>
      </tp>
      <tp>
        <v>500000000</v>
        <stp/>
        <stp>##V3_BDPV12</stp>
        <stp>FR0013445335 Corp</stp>
        <stp>amt_outstanding</stp>
        <stp>[curves by issuer 01.xlsx]tkrBbg!R86C13</stp>
        <tr r="M86" s="5"/>
      </tp>
      <tp>
        <v>406277000</v>
        <stp/>
        <stp>##V3_BDPV12</stp>
        <stp>XS1207054666 Corp</stp>
        <stp>amt_outstanding</stp>
        <stp>[curves by issuer 01.xlsx]tkrBbg!R29C13</stp>
        <tr r="M29" s="5"/>
      </tp>
      <tp t="s">
        <v>07/03/2023</v>
        <stp/>
        <stp>##V3_BDPV12</stp>
        <stp>AO971106 Corp</stp>
        <stp>nxt_call_dt</stp>
        <stp>[curves by issuer 01.xlsx]all names!R15C9</stp>
        <tr r="I15" s="16"/>
      </tp>
      <tp t="s">
        <v>07/03/2023</v>
        <stp/>
        <stp>##V3_BDPV12</stp>
        <stp>AO971106 Corp</stp>
        <stp>nxt_call_dt</stp>
        <stp>[curves by issuer 01.xlsx]all names!R15C8</stp>
        <tr r="H15" s="16"/>
      </tp>
      <tp t="s">
        <v>29/01/2024</v>
        <stp/>
        <stp>##V3_BDPV12</stp>
        <stp>AL211915 Corp</stp>
        <stp>nxt_call_dt</stp>
        <stp>[curves by issuer 01.xlsx]all names!R55C9</stp>
        <tr r="I55" s="16"/>
      </tp>
    </main>
    <main first="bofaddin.rtdserver">
      <tp t="s">
        <v>#N/A N/A</v>
        <stp/>
        <stp>BDH|1773348464638936449</stp>
        <tr r="Y15" s="24"/>
      </tp>
      <tp t="s">
        <v>#N/A N/A</v>
        <stp/>
        <stp>BDH|5522567714260645996</stp>
        <tr r="Z13" s="24"/>
      </tp>
      <tp t="e">
        <v>#N/A</v>
        <stp/>
        <stp>BDH|2547223247978027481</stp>
        <tr r="AE39" s="20"/>
        <tr r="AD34" s="21"/>
      </tp>
      <tp t="e">
        <v>#N/A</v>
        <stp/>
        <stp>BDH|4777511884744293587</stp>
        <tr r="AE10" s="20"/>
      </tp>
      <tp t="s">
        <v>#N/A N/A</v>
        <stp/>
        <stp>BDH|6966504482147451462</stp>
        <tr r="N70" s="26"/>
        <tr r="O69" s="26"/>
      </tp>
      <tp t="s">
        <v>#N/A N/A</v>
        <stp/>
        <stp>BDH|6638676579849651602</stp>
        <tr r="Z34" s="24"/>
      </tp>
      <tp t="s">
        <v>#N/A N/A</v>
        <stp/>
        <stp>BDH|2279919868615623027</stp>
        <tr r="S68" s="26"/>
        <tr r="S79" s="26"/>
        <tr r="T67" s="26"/>
      </tp>
      <tp t="s">
        <v>#N/A N/A</v>
        <stp/>
        <stp>BDH|1909454414809022573</stp>
        <tr r="Z30" s="24"/>
      </tp>
      <tp t="e">
        <v>#N/A</v>
        <stp/>
        <stp>BDH|2245847565562532655</stp>
        <tr r="T5" s="24"/>
      </tp>
      <tp t="s">
        <v>#N/A N/A</v>
        <stp/>
        <stp>BDH|8717063433436334528</stp>
        <tr r="Y17" s="24"/>
      </tp>
      <tp t="s">
        <v>#N/A N/A</v>
        <stp/>
        <stp>BDH|9252157476474083318</stp>
        <tr r="Z43" s="20"/>
        <tr r="Y37" s="21"/>
        <tr r="X37" s="21"/>
        <tr r="Y43" s="20"/>
      </tp>
      <tp t="e">
        <v>#N/A</v>
        <stp/>
        <stp>BDH|6373541120000200959</stp>
        <tr r="T18" s="24"/>
      </tp>
      <tp t="s">
        <v>#N/A N/A</v>
        <stp/>
        <stp>BDH|6439754575779767723</stp>
        <tr r="N25" s="26"/>
        <tr r="O24" s="26"/>
      </tp>
    </main>
    <main first="bloomberg.rtd">
      <tp t="s">
        <v>27/04/2024</v>
        <stp/>
        <stp>##V3_BDPV12</stp>
        <stp>ZS235422 Corp</stp>
        <stp>nxt_call_dt</stp>
        <stp>[curves by issuer 01.xlsx]curves!R38C9</stp>
        <tr r="I38" s="20"/>
      </tp>
      <tp t="s">
        <v>25/07/2023</v>
        <stp/>
        <stp>##V3_BDPV12</stp>
        <stp>AS146424 Corp</stp>
        <stp>nxt_call_dt</stp>
        <stp>[curves by issuer 01.xlsx]curves!R48C9</stp>
        <tr r="I48" s="20"/>
      </tp>
      <tp t="s">
        <v>09/12/2021</v>
        <stp/>
        <stp>##V3_BDPV12</stp>
        <stp>UV853118 Corp</stp>
        <stp>nxt_call_dt</stp>
        <stp>[curves by issuer 01.xlsx]sectors (table)!R10C7</stp>
        <tr r="G10" s="24"/>
      </tp>
      <tp t="s">
        <v>EUR</v>
        <stp/>
        <stp>##V3_BDPV12</stp>
        <stp>AQ711148 Corp</stp>
        <stp>crncy</stp>
        <stp>[curves by issuer 01.xlsx]sectors (table)!R37C17</stp>
        <tr r="Q37" s="24"/>
      </tp>
      <tp t="s">
        <v>EUR</v>
        <stp/>
        <stp>##V3_BDPV12</stp>
        <stp>ZP454068 Corp</stp>
        <stp>crncy</stp>
        <stp>[curves by issuer 01.xlsx]sectors (table)!R39C18</stp>
        <tr r="R39" s="24"/>
      </tp>
      <tp t="s">
        <v>EUR</v>
        <stp/>
        <stp>##V3_BDPV12</stp>
        <stp>AP809058 Corp</stp>
        <stp>crncy</stp>
        <stp>[curves by issuer 01.xlsx]sectors (table)!R29C18</stp>
        <tr r="R29" s="24"/>
      </tp>
      <tp t="s">
        <v>17/02/2026</v>
        <stp/>
        <stp>##V3_BDPV12</stp>
        <stp>ZP989429 Corp</stp>
        <stp>nxt_call_dt</stp>
        <stp>[curves by issuer 01.xlsx]sectors (table)!R22C8</stp>
        <tr r="H22" s="24"/>
      </tp>
      <tp>
        <v>66.238423938500318</v>
        <stp/>
        <stp>##V3_BDPV12</stp>
        <stp>UV391246 Corp</stp>
        <stp>Z_SPRD_MID</stp>
        <stp>[curves by issuer 01.xlsx]curves eur!R15C12</stp>
        <tr r="L15" s="21"/>
      </tp>
      <tp t="s">
        <v>EUR</v>
        <stp/>
        <stp>##V3_BDPV12</stp>
        <stp>AS146490 Corp</stp>
        <stp>crncy</stp>
        <stp>[curves by issuer 01.xlsx]tkrBbg!R162C12</stp>
        <tr r="L162" s="5"/>
      </tp>
      <tp t="s">
        <v>EUR</v>
        <stp/>
        <stp>##V3_BDPV12</stp>
        <stp>AS256491 Corp</stp>
        <stp>crncy</stp>
        <stp>[curves by issuer 01.xlsx]tkrBbg!R177C12</stp>
        <tr r="L177" s="5"/>
      </tp>
      <tp t="s">
        <v>EUR</v>
        <stp/>
        <stp>##V3_BDPV12</stp>
        <stp>AS640422 Corp</stp>
        <stp>crncy</stp>
        <stp>[curves by issuer 01.xlsx]tkrBbg!R109C12</stp>
        <tr r="L109" s="5"/>
      </tp>
      <tp t="s">
        <v>EUR</v>
        <stp/>
        <stp>##V3_BDPV12</stp>
        <stp>AS322477 Corp</stp>
        <stp>crncy</stp>
        <stp>[curves by issuer 01.xlsx]tkrBbg!R178C12</stp>
        <tr r="L178" s="5"/>
      </tp>
      <tp t="s">
        <v>USD</v>
        <stp/>
        <stp>##V3_BDPV12</stp>
        <stp>UV323151 Corp</stp>
        <stp>crncy</stp>
        <stp>[curves by issuer 01.xlsx]tkrBbg!R104C12</stp>
        <tr r="L104" s="5"/>
      </tp>
      <tp t="s">
        <v>EUR</v>
        <stp/>
        <stp>##V3_BDPV12</stp>
        <stp>AQ713600 Corp</stp>
        <stp>crncy</stp>
        <stp>[curves by issuer 01.xlsx]tkrBbg!R171C12</stp>
        <tr r="L171" s="5"/>
      </tp>
      <tp t="s">
        <v>EUR</v>
        <stp/>
        <stp>##V3_BDPV12</stp>
        <stp>ZS235422 Corp</stp>
        <stp>crncy</stp>
        <stp>[curves by issuer 01.xlsx]tkrBbg!R168C12</stp>
        <tr r="L168" s="5"/>
      </tp>
      <tp t="s">
        <v>EUR</v>
        <stp/>
        <stp>##V3_BDPV12</stp>
        <stp>AR810587 Corp</stp>
        <stp>crncy</stp>
        <stp>[curves by issuer 01.xlsx]tkrBbg!R117C12</stp>
        <tr r="L117" s="5"/>
      </tp>
      <tp t="s">
        <v>EUR</v>
        <stp/>
        <stp>##V3_BDPV12</stp>
        <stp>ZQ258633 Corp</stp>
        <stp>crncy</stp>
        <stp>[curves by issuer 01.xlsx]tkrBbg!R152C12</stp>
        <tr r="L152" s="5"/>
      </tp>
      <tp t="s">
        <v>EUR</v>
        <stp/>
        <stp>##V3_BDPV12</stp>
        <stp>AS640440 Corp</stp>
        <stp>crncy</stp>
        <stp>[curves by issuer 01.xlsx]tkrBbg!R112C12</stp>
        <tr r="L112" s="5"/>
      </tp>
      <tp t="s">
        <v>PERP/CALL</v>
        <stp/>
        <stp>##V3_BDPV12</stp>
        <stp>XS1933828433 Corp</stp>
        <stp>mty_typ</stp>
        <stp>[curves by issuer 01.xlsx]tkrBbg!R65C11</stp>
        <tr r="K65" s="5"/>
      </tp>
      <tp t="s">
        <v>EUR</v>
        <stp/>
        <stp>##V3_BDPV12</stp>
        <stp>AS146424 Corp</stp>
        <stp>crncy</stp>
        <stp>[curves by issuer 01.xlsx]tkrBbg!R161C12</stp>
        <tr r="L161" s="5"/>
      </tp>
      <tp>
        <v>1000000000</v>
        <stp/>
        <stp>##V3_BDPV12</stp>
        <stp>XS1795406658 Corp</stp>
        <stp>amt_outstanding</stp>
        <stp>[curves by issuer 01.xlsx]tkrBbg!R66C13</stp>
        <tr r="M66" s="5"/>
      </tp>
      <tp>
        <v>2000000000</v>
        <stp/>
        <stp>##V3_BDPV12</stp>
        <stp>XS2114413565 Corp</stp>
        <stp>amt_outstanding</stp>
        <stp>[curves by issuer 01.xlsx]tkrBbg!R77C13</stp>
        <tr r="M77" s="5"/>
      </tp>
      <tp>
        <v>400000000</v>
        <stp/>
        <stp>##V3_BDPV12</stp>
        <stp>XS1716945586 Corp</stp>
        <stp>amt_outstanding</stp>
        <stp>[curves by issuer 01.xlsx]tkrBbg!R13C13</stp>
        <tr r="M13" s="5"/>
      </tp>
      <tp>
        <v>300000000</v>
        <stp/>
        <stp>##V3_BDPV12</stp>
        <stp>XS1224953882 Corp</stp>
        <stp>amt_outstanding</stp>
        <stp>[curves by issuer 01.xlsx]tkrBbg!R12C13</stp>
        <tr r="M12" s="5"/>
      </tp>
      <tp>
        <v>500000000</v>
        <stp/>
        <stp>##V3_BDPV12</stp>
        <stp>FR0013431244 Corp</stp>
        <stp>amt_outstanding</stp>
        <stp>[curves by issuer 01.xlsx]tkrBbg!R82C13</stp>
        <tr r="M82" s="5"/>
      </tp>
      <tp>
        <v>1000000000</v>
        <stp/>
        <stp>##V3_BDPV12</stp>
        <stp>XS1044811591 Corp</stp>
        <stp>amt_outstanding</stp>
        <stp>[curves by issuer 01.xlsx]tkrBbg!R97C13</stp>
        <tr r="M97" s="5"/>
      </tp>
      <tp>
        <v>1000000000</v>
        <stp/>
        <stp>##V3_BDPV12</stp>
        <stp>XS1044811591 Corp</stp>
        <stp>amt_outstanding</stp>
        <stp>[curves by issuer 01.xlsx]tkrBbg!R96C13</stp>
        <tr r="M96" s="5"/>
      </tp>
      <tp>
        <v>1000000000</v>
        <stp/>
        <stp>##V3_BDPV12</stp>
        <stp>XS1195201931 Corp</stp>
        <stp>amt_outstanding</stp>
        <stp>[curves by issuer 01.xlsx]tkrBbg!R33C13</stp>
        <tr r="M33" s="5"/>
      </tp>
      <tp>
        <v>1250000000</v>
        <stp/>
        <stp>##V3_BDPV12</stp>
        <stp>FR0013292828 Corp</stp>
        <stp>amt_outstanding</stp>
        <stp>[curves by issuer 01.xlsx]tkrBbg!R10C13</stp>
        <tr r="M10" s="5"/>
      </tp>
      <tp>
        <v>1250000000</v>
        <stp/>
        <stp>##V3_BDPV12</stp>
        <stp>XS1309436753 Corp</stp>
        <stp>amt_outstanding</stp>
        <stp>[curves by issuer 01.xlsx]tkrBbg!R39C13</stp>
        <tr r="M39" s="5"/>
      </tp>
      <tp>
        <v>1000000000</v>
        <stp/>
        <stp>##V3_BDPV12</stp>
        <stp>XS2011260705 Corp</stp>
        <stp>amt_outstanding</stp>
        <stp>[curves by issuer 01.xlsx]tkrBbg!R17C13</stp>
        <tr r="M17" s="5"/>
      </tp>
      <tp>
        <v>500000000</v>
        <stp/>
        <stp>##V3_BDPV12</stp>
        <stp>XS2035564975 Corp</stp>
        <stp>amt_outstanding</stp>
        <stp>[curves by issuer 01.xlsx]tkrBbg!R99C13</stp>
        <tr r="M99" s="5"/>
      </tp>
      <tp t="s">
        <v>01/10/2021</v>
        <stp/>
        <stp>##V3_BDPV12</stp>
        <stp>EK508481 Corp</stp>
        <stp>nxt_call_dt</stp>
        <stp>[curves by issuer 01.xlsx]all names!R49C8</stp>
        <tr r="H49" s="16"/>
      </tp>
      <tp t="s">
        <v>19/07/2023</v>
        <stp/>
        <stp>##V3_BDPV12</stp>
        <stp>AO262498 Corp</stp>
        <stp>nxt_call_dt</stp>
        <stp>[curves by issuer 01.xlsx]all names!R57C8</stp>
        <tr r="H57" s="16"/>
      </tp>
      <tp t="s">
        <v>10/09/2020</v>
        <stp/>
        <stp>##V3_BDPV12</stp>
        <stp>EK768069 Corp</stp>
        <stp>nxt_call_dt</stp>
        <stp>[curves by issuer 01.xlsx]all names!R59C8</stp>
        <tr r="H59" s="16"/>
      </tp>
      <tp t="s">
        <v>19/07/2027</v>
        <stp/>
        <stp>##V3_BDPV12</stp>
        <stp>AO262515 Corp</stp>
        <stp>nxt_call_dt</stp>
        <stp>[curves by issuer 01.xlsx]all names!R57C9</stp>
        <tr r="I57" s="16"/>
      </tp>
      <tp t="s">
        <v>12/06/2021</v>
        <stp/>
        <stp>##V3_BDPV12</stp>
        <stp>EK634166 Corp</stp>
        <stp>nxt_call_dt</stp>
        <stp>[curves by issuer 01.xlsx]all names!R45C8</stp>
        <tr r="H45" s="16"/>
      </tp>
    </main>
    <main first="bofaddin.rtdserver">
      <tp t="s">
        <v>#N/A Requesting Data...4278332309</v>
        <stp/>
        <stp>BTCWGETALL|14100741713589960971</stp>
        <tr r="B2" s="5"/>
      </tp>
    </main>
    <main first="bloomberg.rtd">
      <tp t="s">
        <v>17/12/2021</v>
        <stp/>
        <stp>##V3_BDPV12</stp>
        <stp>EK642935 Corp</stp>
        <stp>nxt_call_dt</stp>
        <stp>[curves by issuer 01.xlsx]all names!R13C9</stp>
        <tr r="I13" s="16"/>
      </tp>
      <tp t="s">
        <v>17/12/2021</v>
        <stp/>
        <stp>##V3_BDPV12</stp>
        <stp>EK642935 Corp</stp>
        <stp>nxt_call_dt</stp>
        <stp>[curves by issuer 01.xlsx]all names!R13C8</stp>
        <tr r="H13" s="16"/>
      </tp>
    </main>
    <main first="bofaddin.rtdserver">
      <tp t="e">
        <v>#N/A</v>
        <stp/>
        <stp>BDH|2258655005704392997</stp>
        <tr r="T33" s="24"/>
      </tp>
      <tp t="e">
        <v>#N/A</v>
        <stp/>
        <stp>BDH|8271180421297653542</stp>
        <tr r="T39" s="24"/>
      </tp>
      <tp t="e">
        <v>#N/A</v>
        <stp/>
        <stp>BDH|3583727057431637996</stp>
        <tr r="T36" s="24"/>
      </tp>
      <tp t="e">
        <v>#N/A</v>
        <stp/>
        <stp>BDH|9007244704213846143</stp>
        <tr r="AC31" s="21"/>
        <tr r="AD36" s="20"/>
      </tp>
      <tp t="e">
        <v>#N/A</v>
        <stp/>
        <stp>BDH|9232010979215896213</stp>
        <tr r="U31" s="24"/>
      </tp>
    </main>
    <main first="bloomberg.rtd">
      <tp t="s">
        <v>02/01/2022</v>
        <stp/>
        <stp>##V3_BDPV12</stp>
        <stp>LW253022 Corp</stp>
        <stp>nxt_call_dt</stp>
        <stp>[curves by issuer 01.xlsx]curves!R39C9</stp>
        <tr r="I39" s="20"/>
      </tp>
      <tp t="s">
        <v>01/01/2025</v>
        <stp/>
        <stp>##V3_BDPV12</stp>
        <stp>ZR796682 Corp</stp>
        <stp>nxt_call_dt</stp>
        <stp>[curves by issuer 01.xlsx]sectors (table)!R27C7</stp>
        <tr r="G27" s="24"/>
      </tp>
      <tp t="s">
        <v>EUR</v>
        <stp/>
        <stp>##V3_BDPV12</stp>
        <stp>AU692498 Corp</stp>
        <stp>crncy</stp>
        <stp>[curves by issuer 01.xlsx]sectors (table)!R34C18</stp>
        <tr r="R34" s="24"/>
      </tp>
      <tp t="s">
        <v>EUR</v>
        <stp/>
        <stp>##V3_BDPV12</stp>
        <stp>AU654481 Corp</stp>
        <stp>crncy</stp>
        <stp>[curves by issuer 01.xlsx]sectors (table)!R34C17</stp>
        <tr r="Q34" s="24"/>
      </tp>
      <tp t="s">
        <v>XS1323897725</v>
        <stp/>
        <stp>##V3_BDPV12</stp>
        <stp>QJ937566 Corp</stp>
        <stp>ID_ISIN</stp>
        <stp>[curves by issuer 01.xlsx]tkrBbg!R5C6</stp>
        <tr r="F5" s="5"/>
      </tp>
      <tp t="s">
        <v>EUR</v>
        <stp/>
        <stp>##V3_BDPV12</stp>
        <stp>AP909674 Corp</stp>
        <stp>crncy</stp>
        <stp>[curves by issuer 01.xlsx]tkrBbg!R156C12</stp>
        <tr r="L156" s="5"/>
      </tp>
      <tp t="s">
        <v>PERP/CALL</v>
        <stp/>
        <stp>##V3_BDPV12</stp>
        <stp>XS1294342792 Corp</stp>
        <stp>mty_typ</stp>
        <stp>[curves by issuer 01.xlsx]tkrBbg!R26C11</stp>
        <tr r="K26" s="5"/>
      </tp>
      <tp t="s">
        <v>CALLABLE</v>
        <stp/>
        <stp>##V3_BDPV12</stp>
        <stp>XS0969342384 Corp</stp>
        <stp>mty_typ</stp>
        <stp>[curves by issuer 01.xlsx]tkrBbg!R45C11</stp>
        <tr r="K45" s="5"/>
      </tp>
      <tp>
        <v>300000000</v>
        <stp/>
        <stp>##V3_BDPV12</stp>
        <stp>FR0012278539 Corp</stp>
        <stp>amt_outstanding</stp>
        <stp>[curves by issuer 01.xlsx]tkrBbg!R18C13</stp>
        <tr r="M18" s="5"/>
      </tp>
      <tp>
        <v>300000000</v>
        <stp/>
        <stp>##V3_BDPV12</stp>
        <stp>FR0013478252 Corp</stp>
        <stp>amt_outstanding</stp>
        <stp>[curves by issuer 01.xlsx]tkrBbg!R20C13</stp>
        <tr r="M20" s="5"/>
      </tp>
      <tp>
        <v>500000000</v>
        <stp/>
        <stp>##V3_BDPV12</stp>
        <stp>XS2119468572 Corp</stp>
        <stp>amt_outstanding</stp>
        <stp>[curves by issuer 01.xlsx]tkrBbg!R74C13</stp>
        <tr r="M74" s="5"/>
      </tp>
      <tp>
        <v>1000000000</v>
        <stp/>
        <stp>##V3_BDPV12</stp>
        <stp>XS2010039035 Corp</stp>
        <stp>amt_outstanding</stp>
        <stp>[curves by issuer 01.xlsx]tkrBbg!R24C13</stp>
        <tr r="M24" s="5"/>
      </tp>
      <tp>
        <v>1000000000</v>
        <stp/>
        <stp>##V3_BDPV12</stp>
        <stp>FR0011942283 Corp</stp>
        <stp>amt_outstanding</stp>
        <stp>[curves by issuer 01.xlsx]tkrBbg!R80C13</stp>
        <tr r="M80" s="5"/>
      </tp>
      <tp t="s">
        <v>#N/A Requesting Data...</v>
        <stp/>
        <stp>##V3_BDPV12</stp>
        <stp>QJ937853 Corp</stp>
        <stp>coupon</stp>
        <stp>[curves by issuer 01.xlsx]tkrBbg!R2C9</stp>
        <tr r="I2" s="5"/>
      </tp>
      <tp>
        <v>1000000000</v>
        <stp/>
        <stp>##V3_BDPV12</stp>
        <stp>FR0013398229 Corp</stp>
        <stp>amt_outstanding</stp>
        <stp>[curves by issuer 01.xlsx]tkrBbg!R81C13</stp>
        <tr r="M81" s="5"/>
      </tp>
      <tp>
        <v>1250000000</v>
        <stp/>
        <stp>##V3_BDPV12</stp>
        <stp>FR0011401751 Corp</stp>
        <stp>amt_outstanding</stp>
        <stp>[curves by issuer 01.xlsx]tkrBbg!R89C13</stp>
        <tr r="M89" s="5"/>
      </tp>
      <tp>
        <v>750000000</v>
        <stp/>
        <stp>##V3_BDPV12</stp>
        <stp>XS1294343337 Corp</stp>
        <stp>amt_outstanding</stp>
        <stp>[curves by issuer 01.xlsx]tkrBbg!R28C13</stp>
        <tr r="M28" s="5"/>
      </tp>
      <tp>
        <v>2500000000</v>
        <stp/>
        <stp>##V3_BDPV12</stp>
        <stp>XS1195202822 Corp</stp>
        <stp>amt_outstanding</stp>
        <stp>[curves by issuer 01.xlsx]tkrBbg!R37C13</stp>
        <tr r="M37" s="5"/>
      </tp>
      <tp t="s">
        <v>11/03/2026</v>
        <stp/>
        <stp>##V3_BDPV12</stp>
        <stp>BJ814648 Corp</stp>
        <stp>nxt_call_dt</stp>
        <stp>[curves by issuer 01.xlsx]all names!R51C9</stp>
        <tr r="I51" s="16"/>
      </tp>
      <tp t="s">
        <v>20/03/2030</v>
        <stp/>
        <stp>##V3_BDPV12</stp>
        <stp>EK811579 Corp</stp>
        <stp>nxt_call_dt</stp>
        <stp>[curves by issuer 01.xlsx]all names!R73C9</stp>
        <tr r="I73" s="16"/>
      </tp>
      <tp t="s">
        <v>25/03/2021</v>
        <stp/>
        <stp>##V3_BDPV12</stp>
        <stp>EK803079 Corp</stp>
        <stp>nxt_call_dt</stp>
        <stp>[curves by issuer 01.xlsx]all names!R51C8</stp>
        <tr r="H51" s="16"/>
      </tp>
    </main>
    <main first="bofaddin.rtdserver">
      <tp t="e">
        <v>#N/A</v>
        <stp/>
        <stp>BDH|8917531957043231143</stp>
        <tr r="AC15" s="21"/>
        <tr r="AD19" s="20"/>
      </tp>
      <tp t="s">
        <v>#N/A N/A</v>
        <stp/>
        <stp>BDH|4279947367926289786</stp>
        <tr r="O66" s="26"/>
        <tr r="N67" s="26"/>
      </tp>
      <tp t="s">
        <v>#N/A N/A</v>
        <stp/>
        <stp>BDH|3460975909898706825</stp>
        <tr r="N38" s="26"/>
        <tr r="O20" s="26"/>
        <tr r="N21" s="26"/>
        <tr r="N39" s="26"/>
      </tp>
    </main>
    <main first="bloomberg.rtd">
      <tp t="s">
        <v>08/07/2023</v>
        <stp/>
        <stp>##V3_BDPV12</stp>
        <stp>AR936992 Corp</stp>
        <stp>nxt_call_dt</stp>
        <stp>[curves by issuer 01.xlsx]all names!R10C8</stp>
        <tr r="H10" s="16"/>
      </tp>
      <tp t="s">
        <v>#N/A Requesting Data...</v>
        <stp/>
        <stp>##V3_BDPV12</stp>
        <stp>IEAC LN Equity</stp>
        <stp>crncy</stp>
        <stp>[curves by issuer 01.xlsx]tkrBbg!R151C12</stp>
        <tr r="L151" s="5"/>
      </tp>
    </main>
    <main first="bofaddin.rtdserver">
      <tp t="e">
        <v>#N/A</v>
        <stp/>
        <stp>BDH|2502872258651148481</stp>
        <tr r="U27" s="24"/>
      </tp>
      <tp t="s">
        <v>#N/A N/A</v>
        <stp/>
        <stp>BDH|4750427085074154622</stp>
        <tr r="Z31" s="20"/>
        <tr r="Y26" s="21"/>
      </tp>
      <tp t="e">
        <v>#N/A</v>
        <stp/>
        <stp>BDH|7483866441018994998</stp>
        <tr r="AE13" s="20"/>
        <tr r="AD11" s="21"/>
      </tp>
      <tp t="s">
        <v>#N/A N/A</v>
        <stp/>
        <stp>BDH|8456713925667976090</stp>
        <tr r="Z26" s="20"/>
        <tr r="Y22" s="21"/>
      </tp>
      <tp t="e">
        <v>#N/A</v>
        <stp/>
        <stp>BDH|4313912623597780264</stp>
        <tr r="U35" s="24"/>
      </tp>
    </main>
    <main first="bloomberg.rtd">
      <tp t="s">
        <v>03/10/2023</v>
        <stp/>
        <stp>##V3_BDPV12</stp>
        <stp>AU654481 Corp</stp>
        <stp>nxt_call_dt</stp>
        <stp>[curves by issuer 01.xlsx]all names!R72C8</stp>
        <tr r="H72" s="16"/>
      </tp>
    </main>
    <main first="bofaddin.rtdserver">
      <tp t="e">
        <v>#N/A</v>
        <stp/>
        <stp>BDH|5355901271660663120</stp>
        <tr r="U13" s="24"/>
      </tp>
      <tp t="e">
        <v>#N/A</v>
        <stp/>
        <stp>BDH|3852765534224510995</stp>
        <tr r="AC40" s="21"/>
        <tr r="AD46" s="20"/>
      </tp>
    </main>
    <main first="bloomberg.rtd">
      <tp t="s">
        <v>05/11/2020</v>
        <stp/>
        <stp>##V3_BDPV12</stp>
        <stp>UV391246 Corp</stp>
        <stp>nxt_call_dt</stp>
        <stp>[curves by issuer 01.xlsx]curves!R19C9</stp>
        <tr r="I19" s="20"/>
      </tp>
      <tp t="s">
        <v>05/01/2022</v>
        <stp/>
        <stp>##V3_BDPV12</stp>
        <stp>QZ716550 Corp</stp>
        <stp>nxt_call_dt</stp>
        <stp>[curves by issuer 01.xlsx]curves!R22C9</stp>
        <tr r="I22" s="20"/>
      </tp>
      <tp t="s">
        <v>Baa3</v>
        <stp/>
        <stp>##V3_BDPV12</stp>
        <stp>AU669900 Corp</stp>
        <stp>rtg_moody</stp>
        <stp>[curves by issuer 01.xlsx]curves eur!R16C16</stp>
        <tr r="P16" s="21"/>
        <tr r="P16" s="21"/>
      </tp>
      <tp t="s">
        <v>XS2077670003</v>
        <stp/>
        <stp>##V3_BDPV12</stp>
        <stp>ZQ512606 Corp</stp>
        <stp>ID_ISIN</stp>
        <stp>[curves by issuer 01.xlsx]tkrBbg!R8C6</stp>
        <tr r="F8" s="5"/>
      </tp>
      <tp t="s">
        <v>20/04/2025</v>
        <stp/>
        <stp>##V3_BDPV12</stp>
        <stp>ZP454068 Corp</stp>
        <stp>nxt_call_dt</stp>
        <stp>[curves by issuer 01.xlsx]sectors (table)!R39C8</stp>
        <tr r="H39" s="24"/>
      </tp>
      <tp t="s">
        <v>EUR</v>
        <stp/>
        <stp>##V3_BDPV12</stp>
        <stp>ZQ100348 Corp</stp>
        <stp>crncy</stp>
        <stp>[curves by issuer 01.xlsx]sectors (table)!R28C18</stp>
        <tr r="R28" s="24"/>
      </tp>
      <tp t="s">
        <v>XS2077670342</v>
        <stp/>
        <stp>##V3_BDPV12</stp>
        <stp>ZQ513315 Corp</stp>
        <stp>ID_ISIN</stp>
        <stp>[curves by issuer 01.xlsx]tkrBbg!R9C6</stp>
        <tr r="F9" s="5"/>
      </tp>
      <tp t="s">
        <v>EUR</v>
        <stp/>
        <stp>##V3_BDPV12</stp>
        <stp>AZ371883 Corp</stp>
        <stp>crncy</stp>
        <stp>[curves by issuer 01.xlsx]sectors (table)!R37C18</stp>
        <tr r="R37" s="24"/>
      </tp>
      <tp t="s">
        <v>05/06/2027</v>
        <stp/>
        <stp>##V3_BDPV12</stp>
        <stp>ZR363807 Corp</stp>
        <stp>nxt_call_dt</stp>
        <stp>[curves by issuer 01.xlsx]sectors (table)!R18C8</stp>
        <tr r="H18" s="24"/>
      </tp>
      <tp t="s">
        <v>EUR</v>
        <stp/>
        <stp>##V3_BDPV12</stp>
        <stp>AW875570 Corp</stp>
        <stp>crncy</stp>
        <stp>[curves by issuer 01.xlsx]sectors (table)!R39C17</stp>
        <tr r="Q39" s="24"/>
      </tp>
      <tp t="s">
        <v>03/07/2028</v>
        <stp/>
        <stp>##V3_BDPV12</stp>
        <stp>AU692498 Corp</stp>
        <stp>nxt_call_dt</stp>
        <stp>[curves by issuer 01.xlsx]sectors (table)!R34C8</stp>
        <tr r="H34" s="24"/>
      </tp>
      <tp t="s">
        <v>05/09/2024</v>
        <stp/>
        <stp>##V3_BDPV12</stp>
        <stp>ZR363806 Corp</stp>
        <stp>nxt_call_dt</stp>
        <stp>[curves by issuer 01.xlsx]sectors (table)!R18C7</stp>
        <tr r="G18" s="24"/>
      </tp>
      <tp t="s">
        <v>25/07/2023</v>
        <stp/>
        <stp>##V3_BDPV12</stp>
        <stp>AS146424 Corp</stp>
        <stp>nxt_call_dt</stp>
        <stp>[curves by issuer 01.xlsx]sectors (table)!R38C7</stp>
        <tr r="G38" s="24"/>
      </tp>
      <tp t="s">
        <v>29/10/2020</v>
        <stp/>
        <stp>##V3_BDPV12</stp>
        <stp>EK545606 Corp</stp>
        <stp>nxt_call_dt</stp>
        <stp>[curves by issuer 01.xlsx]curves eur!R8C8</stp>
        <tr r="H8" s="21"/>
      </tp>
      <tp t="s">
        <v>EUR</v>
        <stp/>
        <stp>##V3_BDPV12</stp>
        <stp>ZQ804479 Corp</stp>
        <stp>crncy</stp>
        <stp>[curves by issuer 01.xlsx]tkrBbg!R133C12</stp>
        <tr r="L133" s="5"/>
      </tp>
    </main>
    <main first="bofaddin.rtdserver">
      <tp t="s">
        <v>#N/A N/A</v>
        <stp/>
        <stp>BDH|45237062664015743</stp>
        <tr r="Y21" s="24"/>
      </tp>
    </main>
    <main first="bloomberg.rtd">
      <tp>
        <v>4.25</v>
        <stp/>
        <stp>##V3_BDPV12</stp>
        <stp>AV915324 Corp</stp>
        <stp>coupon</stp>
        <stp>[curves by issuer 01.xlsx]tkrBbg!R4C9</stp>
        <tr r="I4" s="5"/>
      </tp>
      <tp>
        <v>3.75</v>
        <stp/>
        <stp>##V3_BDPV12</stp>
        <stp>EK352403 Corp</stp>
        <stp>coupon</stp>
        <stp>[curves by issuer 01.xlsx]tkrBbg!R7C9</stp>
        <tr r="I7" s="5"/>
      </tp>
      <tp t="s">
        <v>EUR</v>
        <stp/>
        <stp>##V3_BDPV12</stp>
        <stp>ZP659512 Corp</stp>
        <stp>crncy</stp>
        <stp>[curves by issuer 01.xlsx]tkrBbg!R169C12</stp>
        <tr r="L169" s="5"/>
      </tp>
      <tp t="s">
        <v>EUR</v>
        <stp/>
        <stp>##V3_BDPV12</stp>
        <stp>ZS108668 Corp</stp>
        <stp>crncy</stp>
        <stp>[curves by issuer 01.xlsx]tkrBbg!R179C12</stp>
        <tr r="L179" s="5"/>
      </tp>
      <tp>
        <v>600000000</v>
        <stp/>
        <stp>##V3_BDPV12</stp>
        <stp>XS2056730679 Corp</stp>
        <stp>amt_outstanding</stp>
        <stp>[curves by issuer 01.xlsx]tkrBbg!R76C13</stp>
        <tr r="M76" s="5"/>
      </tp>
      <tp>
        <v>1250000000</v>
        <stp/>
        <stp>##V3_BDPV12</stp>
        <stp>FR0013367612 Corp</stp>
        <stp>amt_outstanding</stp>
        <stp>[curves by issuer 01.xlsx]tkrBbg!R88C13</stp>
        <tr r="M88" s="5"/>
      </tp>
      <tp>
        <v>1000000000</v>
        <stp/>
        <stp>##V3_BDPV12</stp>
        <stp>XS1207058733 Corp</stp>
        <stp>amt_outstanding</stp>
        <stp>[curves by issuer 01.xlsx]tkrBbg!R30C13</stp>
        <tr r="M30" s="5"/>
      </tp>
      <tp>
        <v>750000000</v>
        <stp/>
        <stp>##V3_BDPV12</stp>
        <stp>XS1405777746 Corp</stp>
        <stp>amt_outstanding</stp>
        <stp>[curves by issuer 01.xlsx]tkrBbg!R52C13</stp>
        <tr r="M52" s="5"/>
      </tp>
      <tp>
        <v>1250000000</v>
        <stp/>
        <stp>##V3_BDPV12</stp>
        <stp>XS1795406575 Corp</stp>
        <stp>amt_outstanding</stp>
        <stp>[curves by issuer 01.xlsx]tkrBbg!R63C13</stp>
        <tr r="M63" s="5"/>
      </tp>
      <tp>
        <v>500000000</v>
        <stp/>
        <stp>##V3_BDPV12</stp>
        <stp>XS2056371334 Corp</stp>
        <stp>amt_outstanding</stp>
        <stp>[curves by issuer 01.xlsx]tkrBbg!R68C13</stp>
        <tr r="M68" s="5"/>
      </tp>
      <tp t="s">
        <v>26/06/2023</v>
        <stp/>
        <stp>##V3_BDPV12</stp>
        <stp>EJ723329 Corp</stp>
        <stp>nxt_call_dt</stp>
        <stp>[curves by issuer 01.xlsx]all names!R50C8</stp>
        <tr r="H50" s="16"/>
      </tp>
      <tp t="s">
        <v>06/06/2023</v>
        <stp/>
        <stp>##V3_BDPV12</stp>
        <stp>AL243419 Corp</stp>
        <stp>nxt_call_dt</stp>
        <stp>[curves by issuer 01.xlsx]all names!R44C9</stp>
        <tr r="I44" s="16"/>
      </tp>
      <tp t="s">
        <v>06/06/2023</v>
        <stp/>
        <stp>##V3_BDPV12</stp>
        <stp>AL243419 Corp</stp>
        <stp>nxt_call_dt</stp>
        <stp>[curves by issuer 01.xlsx]all names!R44C8</stp>
        <tr r="H44" s="16"/>
      </tp>
      <tp t="s">
        <v>31/01/2024</v>
        <stp/>
        <stp>##V3_BDPV12</stp>
        <stp>EJ891119 Corp</stp>
        <stp>nxt_call_dt</stp>
        <stp>[curves by issuer 01.xlsx]all names!R22C9</stp>
        <tr r="I22" s="16"/>
      </tp>
      <tp t="s">
        <v>31/01/2024</v>
        <stp/>
        <stp>##V3_BDPV12</stp>
        <stp>EJ891119 Corp</stp>
        <stp>nxt_call_dt</stp>
        <stp>[curves by issuer 01.xlsx]all names!R22C8</stp>
        <tr r="H22" s="16"/>
      </tp>
      <tp t="s">
        <v>#N/A Invalid Security</v>
        <stp/>
        <stp>##V3_BDPV12</stp>
        <stp/>
        <stp>coupon</stp>
        <stp>[curves by issuer 01.xlsx]tkrBbg!R194C9</stp>
        <tr r="I194" s="5"/>
      </tp>
      <tp t="s">
        <v>23/04/2027</v>
        <stp/>
        <stp>##V3_BDPV12</stp>
        <stp>EK864970 Corp</stp>
        <stp>nxt_call_dt</stp>
        <stp>[curves by issuer 01.xlsx]all names!R17C9</stp>
        <tr r="I17" s="16"/>
      </tp>
    </main>
    <main first="bofaddin.rtdserver">
      <tp t="s">
        <v>#N/A N/A</v>
        <stp/>
        <stp>BDH|2015538640578957007</stp>
        <tr r="S20" s="26"/>
      </tp>
      <tp t="e">
        <v>#N/A</v>
        <stp/>
        <stp>BDH|3907069756395392833</stp>
        <tr r="AE33" s="20"/>
        <tr r="AD28" s="21"/>
      </tp>
      <tp t="s">
        <v>#N/A N/A</v>
        <stp/>
        <stp>BDH|5919795534403518983</stp>
        <tr r="X33" s="21"/>
        <tr r="Y38" s="20"/>
      </tp>
      <tp t="s">
        <v>#N/A N/A</v>
        <stp/>
        <stp>BDH|1708544827039864402</stp>
        <tr r="T21" s="26"/>
        <tr r="S22" s="26"/>
      </tp>
      <tp t="e">
        <v>#N/A</v>
        <stp/>
        <stp>BDH|1982959101681670280</stp>
        <tr r="AE35" s="20"/>
        <tr r="AD30" s="21"/>
      </tp>
      <tp t="e">
        <v>#N/A</v>
        <stp/>
        <stp>BDH|8771006231303776350</stp>
        <tr r="AE18" s="20"/>
        <tr r="AD14" s="21"/>
      </tp>
      <tp t="s">
        <v>#N/A N/A</v>
        <stp/>
        <stp>BDH|5522818011365127216</stp>
        <tr r="Z19" s="24"/>
      </tp>
      <tp t="s">
        <v>#N/A N/A</v>
        <stp/>
        <stp>BDH|8503794368950112200</stp>
        <tr r="X42" s="21"/>
        <tr r="Y50" s="20"/>
      </tp>
    </main>
    <main first="bloomberg.rtd">
      <tp t="s">
        <v>Baa3</v>
        <stp/>
        <stp>##V3_BDPV12</stp>
        <stp>AM938782 Corp</stp>
        <stp>rtg_moody</stp>
        <stp>[curves by issuer 01.xlsx]curves eur!R39C16</stp>
        <tr r="P39" s="21"/>
        <tr r="P39" s="21"/>
      </tp>
      <tp t="s">
        <v>Ba2</v>
        <stp/>
        <stp>##V3_BDPV12</stp>
        <stp>AR738776 Corp</stp>
        <stp>rtg_moody</stp>
        <stp>[curves by issuer 01.xlsx]curves eur!R38C16</stp>
        <tr r="P38" s="21"/>
        <tr r="P38" s="21"/>
      </tp>
      <tp t="s">
        <v>04/07/2024</v>
        <stp/>
        <stp>##V3_BDPV12</stp>
        <stp>AU669900 Corp</stp>
        <stp>nxt_call_dt</stp>
        <stp>[curves by issuer 01.xlsx]curves!R20C9</stp>
        <tr r="I20" s="20"/>
      </tp>
      <tp t="s">
        <v>01/01/2025</v>
        <stp/>
        <stp>##V3_BDPV12</stp>
        <stp>ZR796682 Corp</stp>
        <stp>nxt_call_dt</stp>
        <stp>[curves by issuer 01.xlsx]curves!R28C9</stp>
        <tr r="I28" s="20"/>
      </tp>
      <tp t="s">
        <v>14/12/2022</v>
        <stp/>
        <stp>##V3_BDPV12</stp>
        <stp>AN880322 Corp</stp>
        <stp>nxt_call_dt</stp>
        <stp>[curves by issuer 01.xlsx]sectors (table)!R30C7</stp>
        <tr r="G30" s="24"/>
      </tp>
      <tp t="s">
        <v>EUR</v>
        <stp/>
        <stp>##V3_BDPV12</stp>
        <stp>ZQ099270 Corp</stp>
        <stp>crncy</stp>
        <stp>[curves by issuer 01.xlsx]sectors (table)!R28C17</stp>
        <tr r="Q28" s="24"/>
      </tp>
      <tp t="s">
        <v>05/05/2027</v>
        <stp/>
        <stp>##V3_BDPV12</stp>
        <stp>AZ851450 Corp</stp>
        <stp>nxt_call_dt</stp>
        <stp>[curves by issuer 01.xlsx]sectors (table)!R17C8</stp>
        <tr r="H17" s="24"/>
      </tp>
      <tp t="s">
        <v>03/10/2023</v>
        <stp/>
        <stp>##V3_BDPV12</stp>
        <stp>AU654481 Corp</stp>
        <stp>nxt_call_dt</stp>
        <stp>[curves by issuer 01.xlsx]sectors (table)!R34C7</stp>
        <tr r="G34" s="24"/>
      </tp>
      <tp t="s">
        <v>02/06/2021</v>
        <stp/>
        <stp>##V3_BDPV12</stp>
        <stp>QJ937853 Corp</stp>
        <stp>nxt_call_dt</stp>
        <stp>[curves by issuer 01.xlsx]sectors (table)!R26C7</stp>
        <tr r="G26" s="24"/>
      </tp>
      <tp t="s">
        <v>CALLABLE</v>
        <stp/>
        <stp>##V3_BDPV12</stp>
        <stp>XS1888180996 Corp</stp>
        <stp>mty_typ</stp>
        <stp>[curves by issuer 01.xlsx]tkrBbg!R71C11</stp>
        <tr r="K71" s="5"/>
      </tp>
    </main>
    <main first="bofaddin.rtdserver">
      <tp t="s">
        <v>#N/A N/A</v>
        <stp/>
        <stp>BDH|81501366233484629</stp>
        <tr r="T66" s="26"/>
        <tr r="S67" s="26"/>
      </tp>
    </main>
    <main first="bloomberg.rtd">
      <tp t="s">
        <v>EUR</v>
        <stp/>
        <stp>##V3_BDPV12</stp>
        <stp>ZP989429 Corp</stp>
        <stp>crncy</stp>
        <stp>[curves by issuer 01.xlsx]tkrBbg!R164C12</stp>
        <tr r="L164" s="5"/>
      </tp>
      <tp t="s">
        <v>EUR</v>
        <stp/>
        <stp>##V3_BDPV12</stp>
        <stp>AQ026565 Corp</stp>
        <stp>crncy</stp>
        <stp>[curves by issuer 01.xlsx]tkrBbg!R116C12</stp>
        <tr r="L116" s="5"/>
      </tp>
      <tp t="s">
        <v>EUR</v>
        <stp/>
        <stp>##V3_BDPV12</stp>
        <stp>UV391246 Corp</stp>
        <stp>crncy</stp>
        <stp>[curves by issuer 01.xlsx]tkrBbg!R159C12</stp>
        <tr r="L159" s="5"/>
      </tp>
      <tp>
        <v>750000000</v>
        <stp/>
        <stp>##V3_BDPV12</stp>
        <stp>XS2185997884 Corp</stp>
        <stp>amt_outstanding</stp>
        <stp>[curves by issuer 01.xlsx]tkrBbg!R31C13</stp>
        <tr r="M31" s="5"/>
      </tp>
      <tp>
        <v>1250000000</v>
        <stp/>
        <stp>##V3_BDPV12</stp>
        <stp>XS1115498260 Corp</stp>
        <stp>amt_outstanding</stp>
        <stp>[curves by issuer 01.xlsx]tkrBbg!R57C13</stp>
        <tr r="M57" s="5"/>
      </tp>
      <tp>
        <v>600000000</v>
        <stp/>
        <stp>##V3_BDPV12</stp>
        <stp>XS1222594472 Corp</stp>
        <stp>amt_outstanding</stp>
        <stp>[curves by issuer 01.xlsx]tkrBbg!R47C13</stp>
        <tr r="M47" s="5"/>
      </tp>
      <tp>
        <v>550000000</v>
        <stp/>
        <stp>##V3_BDPV12</stp>
        <stp>XS1405765659 Corp</stp>
        <stp>amt_outstanding</stp>
        <stp>[curves by issuer 01.xlsx]tkrBbg!R53C13</stp>
        <tr r="M53" s="5"/>
      </tp>
      <tp>
        <v>1000000000</v>
        <stp/>
        <stp>##V3_BDPV12</stp>
        <stp>FR0013310505 Corp</stp>
        <stp>amt_outstanding</stp>
        <stp>[curves by issuer 01.xlsx]tkrBbg!R79C13</stp>
        <tr r="M79" s="5"/>
      </tp>
      <tp>
        <v>750000000</v>
        <stp/>
        <stp>##V3_BDPV12</stp>
        <stp>XS2186001314 Corp</stp>
        <stp>amt_outstanding</stp>
        <stp>[curves by issuer 01.xlsx]tkrBbg!R32C13</stp>
        <tr r="M32" s="5"/>
      </tp>
      <tp>
        <v>500000000</v>
        <stp/>
        <stp>##V3_BDPV12</stp>
        <stp>XS2011260531 Corp</stp>
        <stp>amt_outstanding</stp>
        <stp>[curves by issuer 01.xlsx]tkrBbg!R16C13</stp>
        <tr r="M16" s="5"/>
      </tp>
      <tp>
        <v>5.8689999999999998</v>
        <stp/>
        <stp>##V3_BDPV12</stp>
        <stp>QJ937566 Corp</stp>
        <stp>coupon</stp>
        <stp>[curves by issuer 01.xlsx]tkrBbg!R5C9</stp>
        <tr r="I5" s="5"/>
      </tp>
      <tp>
        <v>400000000</v>
        <stp/>
        <stp>##V3_BDPV12</stp>
        <stp>FR0013425170 Corp</stp>
        <stp>amt_outstanding</stp>
        <stp>[curves by issuer 01.xlsx]tkrBbg!R19C13</stp>
        <tr r="M19" s="5"/>
      </tp>
      <tp>
        <v>500000000</v>
        <stp/>
        <stp>##V3_BDPV12</stp>
        <stp>FR0013447877 Corp</stp>
        <stp>amt_outstanding</stp>
        <stp>[curves by issuer 01.xlsx]tkrBbg!R58C13</stp>
        <tr r="M58" s="5"/>
      </tp>
    </main>
    <main first="bloomberg.rtd">
      <tp t="s">
        <v>31/07/2024</v>
        <stp/>
        <stp>##V3_BDPV12</stp>
        <stp>AZ920495 Corp</stp>
        <stp>nxt_call_dt</stp>
        <stp>[curves by issuer 01.xlsx]all names!R68C9</stp>
        <tr r="I68" s="16"/>
      </tp>
    </main>
    <main first="bofaddin.rtdserver">
      <tp t="s">
        <v>#N/A N/A</v>
        <stp/>
        <stp>BDH|7866144013153311003</stp>
        <tr r="X15" s="21"/>
        <tr r="Y19" s="20"/>
      </tp>
      <tp t="s">
        <v>#N/A N/A</v>
        <stp/>
        <stp>BDH|8672856002551219519</stp>
        <tr r="Z17" s="24"/>
      </tp>
      <tp t="e">
        <v>#N/A</v>
        <stp/>
        <stp>BDH|4882068708617758722</stp>
        <tr r="T7" s="24"/>
      </tp>
      <tp t="e">
        <v>#N/A</v>
        <stp/>
        <stp>BDH|5413629411810700635</stp>
        <tr r="T25" s="24"/>
      </tp>
      <tp t="s">
        <v>#N/A N/A</v>
        <stp/>
        <stp>BDH|7894938281420053297</stp>
        <tr r="Y8" s="24"/>
      </tp>
      <tp t="s">
        <v>#N/A N/A</v>
        <stp/>
        <stp>BDH|2142012232876546340</stp>
        <tr r="Z4" s="24"/>
      </tp>
      <tp t="s">
        <v>#N/A N/A</v>
        <stp/>
        <stp>BDH|1520614749972730590</stp>
        <tr r="O21" s="26"/>
        <tr r="N22" s="26"/>
      </tp>
      <tp t="e">
        <v>#N/A</v>
        <stp/>
        <stp>BDH|1750921960603513904</stp>
        <tr r="AC8" s="21"/>
        <tr r="AD8" s="20"/>
      </tp>
      <tp t="s">
        <v>#N/A N/A</v>
        <stp/>
        <stp>BDH|7387240323721743234</stp>
        <tr r="Z36" s="20"/>
        <tr r="Y31" s="21"/>
      </tp>
    </main>
    <main first="bloomberg.rtd">
      <tp t="s">
        <v>27/03/2023</v>
        <stp/>
        <stp>##V3_BDPV12</stp>
        <stp>AP691131 Corp</stp>
        <stp>nxt_call_dt</stp>
        <stp>[curves by issuer 01.xlsx]all names!R19C9</stp>
        <tr r="I19" s="16"/>
      </tp>
      <tp t="s">
        <v>27/03/2023</v>
        <stp/>
        <stp>##V3_BDPV12</stp>
        <stp>AP691131 Corp</stp>
        <stp>nxt_call_dt</stp>
        <stp>[curves by issuer 01.xlsx]all names!R19C8</stp>
        <tr r="H19" s="16"/>
      </tp>
    </main>
    <main first="bofaddin.rtdserver">
      <tp t="e">
        <v>#N/A</v>
        <stp/>
        <stp>BDH|1139677021704746563</stp>
        <tr r="T13" s="24"/>
      </tp>
    </main>
    <main first="bloomberg.rtd">
      <tp>
        <v>2000000000</v>
        <stp/>
        <stp>##V3_BDPV12</stp>
        <stp>US92857WBQ24 Corp</stp>
        <stp>amt_outstanding</stp>
        <stp>[curves by issuer 01.xlsx]tkrBbg!R73C13</stp>
        <tr r="M73" s="5"/>
      </tp>
    </main>
    <main first="bloomberg.rtd">
      <tp t="s">
        <v>Baa3</v>
        <stp/>
        <stp>##V3_BDPV12</stp>
        <stp>EK753416 Corp</stp>
        <stp>rtg_moody</stp>
        <stp>[curves by issuer 01.xlsx]curves eur!R22C16</stp>
        <tr r="P22" s="21"/>
        <tr r="P22" s="21"/>
      </tp>
      <tp t="s">
        <v>Baa3</v>
        <stp/>
        <stp>##V3_BDPV12</stp>
        <stp>EJ723329 Corp</stp>
        <stp>rtg_moody</stp>
        <stp>[curves by issuer 01.xlsx]curves eur!R30C16</stp>
        <tr r="P30" s="21"/>
        <tr r="P30" s="21"/>
      </tp>
      <tp t="s">
        <v>Ba1</v>
        <stp/>
        <stp>##V3_BDPV12</stp>
        <stp>EK803079 Corp</stp>
        <stp>rtg_moody</stp>
        <stp>[curves by issuer 01.xlsx]curves eur!R31C16</stp>
        <tr r="P31" s="21"/>
        <tr r="P31" s="21"/>
      </tp>
      <tp t="s">
        <v>22/02/2023</v>
        <stp/>
        <stp>##V3_BDPV12</stp>
        <stp>AQ026565 Corp</stp>
        <stp>nxt_call_dt</stp>
        <stp>[curves by issuer 01.xlsx]curves!R27C9</stp>
        <tr r="I27" s="20"/>
      </tp>
      <tp t="s">
        <v>30/01/2024</v>
        <stp/>
        <stp>##V3_BDPV12</stp>
        <stp>AW875570 Corp</stp>
        <stp>nxt_call_dt</stp>
        <stp>[curves by issuer 01.xlsx]curves!R21C9</stp>
        <tr r="I21" s="20"/>
      </tp>
      <tp t="s">
        <v>05/11/2020</v>
        <stp/>
        <stp>##V3_BDPV12</stp>
        <stp>UV391246 Corp</stp>
        <stp>nxt_call_dt</stp>
        <stp>[curves by issuer 01.xlsx]sectors (table)!R12C7</stp>
        <tr r="G12" s="24"/>
      </tp>
      <tp t="s">
        <v>EUR</v>
        <stp/>
        <stp>##V3_BDPV12</stp>
        <stp>AU669900 Corp</stp>
        <stp>crncy</stp>
        <stp>[curves by issuer 01.xlsx]sectors (table)!R31C17</stp>
        <tr r="Q31" s="24"/>
      </tp>
      <tp t="s">
        <v>12/06/2021</v>
        <stp/>
        <stp>##V3_BDPV12</stp>
        <stp>EK634166 Corp</stp>
        <stp>nxt_call_dt</stp>
        <stp>[curves by issuer 01.xlsx]sectors (table)!R25C7</stp>
        <tr r="G25" s="24"/>
      </tp>
      <tp t="s">
        <v>05/01/2022</v>
        <stp/>
        <stp>##V3_BDPV12</stp>
        <stp>QZ716550 Corp</stp>
        <stp>nxt_call_dt</stp>
        <stp>[curves by issuer 01.xlsx]sectors (table)!R17C7</stp>
        <tr r="G17" s="24"/>
      </tp>
      <tp t="s">
        <v>PERP/CALL</v>
        <stp/>
        <stp>##V3_BDPV12</stp>
        <stp>XS1501167164 Corp</stp>
        <stp>mty_typ</stp>
        <stp>[curves by issuer 01.xlsx]tkrBbg!R35C11</stp>
        <tr r="K35" s="5"/>
      </tp>
      <tp t="s">
        <v>PERP/CALL</v>
        <stp/>
        <stp>##V3_BDPV12</stp>
        <stp>FR0013464922 Corp</stp>
        <stp>mty_typ</stp>
        <stp>[curves by issuer 01.xlsx]tkrBbg!R91C11</stp>
        <tr r="K91" s="5"/>
      </tp>
      <tp t="s">
        <v>CALLABLE</v>
        <stp/>
        <stp>##V3_BDPV12</stp>
        <stp>XS1405770907 Corp</stp>
        <stp>mty_typ</stp>
        <stp>[curves by issuer 01.xlsx]tkrBbg!R98C11</stp>
        <tr r="K98" s="5"/>
      </tp>
      <tp t="s">
        <v>PERP/CALL</v>
        <stp/>
        <stp>##V3_BDPV12</stp>
        <stp>XS2051471105 Corp</stp>
        <stp>mty_typ</stp>
        <stp>[curves by issuer 01.xlsx]tkrBbg!R11C11</stp>
        <tr r="K11" s="5"/>
      </tp>
      <tp t="s">
        <v>PERP/CALL</v>
        <stp/>
        <stp>##V3_BDPV12</stp>
        <stp>XS1050461034 Corp</stp>
        <stp>mty_typ</stp>
        <stp>[curves by issuer 01.xlsx]tkrBbg!R64C11</stp>
        <tr r="K64" s="5"/>
      </tp>
      <tp t="s">
        <v>PERP/CALL</v>
        <stp/>
        <stp>##V3_BDPV12</stp>
        <stp>FR0011531730 Corp</stp>
        <stp>mty_typ</stp>
        <stp>[curves by issuer 01.xlsx]tkrBbg!R78C11</stp>
        <tr r="K78" s="5"/>
      </tp>
      <tp t="s">
        <v>EUR</v>
        <stp/>
        <stp>##V3_BDPV12</stp>
        <stp>AR936992 Corp</stp>
        <stp>crncy</stp>
        <stp>[curves by issuer 01.xlsx]tkrBbg!R163C12</stp>
        <tr r="L163" s="5"/>
      </tp>
      <tp t="s">
        <v>PERP/CALL</v>
        <stp/>
        <stp>##V3_BDPV12</stp>
        <stp>XS1501166869 Corp</stp>
        <stp>mty_typ</stp>
        <stp>[curves by issuer 01.xlsx]tkrBbg!R38C11</stp>
        <tr r="K38" s="5"/>
      </tp>
      <tp t="s">
        <v>PERP/CALL</v>
        <stp/>
        <stp>##V3_BDPV12</stp>
        <stp>XS2010039548 Corp</stp>
        <stp>mty_typ</stp>
        <stp>[curves by issuer 01.xlsx]tkrBbg!R25C11</stp>
        <tr r="K25" s="5"/>
      </tp>
      <tp t="s">
        <v>GBP</v>
        <stp/>
        <stp>##V3_BDPV12</stp>
        <stp>AX691342 Corp</stp>
        <stp>crncy</stp>
        <stp>[curves by issuer 01.xlsx]tkrBbg!R180C12</stp>
        <tr r="L180" s="5"/>
      </tp>
      <tp t="s">
        <v>PERP/CALL</v>
        <stp/>
        <stp>##V3_BDPV12</stp>
        <stp>FR0011401728 Corp</stp>
        <stp>mty_typ</stp>
        <stp>[curves by issuer 01.xlsx]tkrBbg!R92C11</stp>
        <tr r="K92" s="5"/>
      </tp>
      <tp t="s">
        <v>CALLABLE</v>
        <stp/>
        <stp>##V3_BDPV12</stp>
        <stp>XS1222591023 Corp</stp>
        <stp>mty_typ</stp>
        <stp>[curves by issuer 01.xlsx]tkrBbg!R46C11</stp>
        <tr r="K46" s="5"/>
      </tp>
      <tp>
        <v>1000000000</v>
        <stp/>
        <stp>##V3_BDPV12</stp>
        <stp>XS1028599287 Corp</stp>
        <stp>amt_outstanding</stp>
        <stp>[curves by issuer 01.xlsx]tkrBbg!R55C13</stp>
        <tr r="M55" s="5"/>
      </tp>
      <tp>
        <v>600000000</v>
        <stp/>
        <stp>##V3_BDPV12</stp>
        <stp>XS1115502988 Corp</stp>
        <stp>amt_outstanding</stp>
        <stp>[curves by issuer 01.xlsx]tkrBbg!R60C13</stp>
        <tr r="M60" s="5"/>
      </tp>
      <tp>
        <v>2.375</v>
        <stp/>
        <stp>##V3_BDPV12</stp>
        <stp>ZQ512606 Corp</stp>
        <stp>coupon</stp>
        <stp>[curves by issuer 01.xlsx]tkrBbg!R8C9</stp>
        <tr r="I8" s="5"/>
      </tp>
      <tp>
        <v>500000000</v>
        <stp/>
        <stp>##V3_BDPV12</stp>
        <stp>XS1713466495 Corp</stp>
        <stp>amt_outstanding</stp>
        <stp>[curves by issuer 01.xlsx]tkrBbg!R22C13</stp>
        <tr r="M22" s="5"/>
      </tp>
      <tp>
        <v>1000000000</v>
        <stp/>
        <stp>##V3_BDPV12</stp>
        <stp>FR0013413887 Corp</stp>
        <stp>amt_outstanding</stp>
        <stp>[curves by issuer 01.xlsx]tkrBbg!R56C13</stp>
        <tr r="M56" s="5"/>
      </tp>
      <tp>
        <v>1000000000</v>
        <stp/>
        <stp>##V3_BDPV12</stp>
        <stp>XS1731823255 Corp</stp>
        <stp>amt_outstanding</stp>
        <stp>[curves by issuer 01.xlsx]tkrBbg!R62C13</stp>
        <tr r="M62" s="5"/>
      </tp>
      <tp>
        <v>1000000000</v>
        <stp/>
        <stp>##V3_BDPV12</stp>
        <stp>XS1490960942 Corp</stp>
        <stp>amt_outstanding</stp>
        <stp>[curves by issuer 01.xlsx]tkrBbg!R61C13</stp>
        <tr r="M61" s="5"/>
      </tp>
    </main>
    <main first="bofaddin.rtdserver">
      <tp t="s">
        <v>#N/A N/A</v>
        <stp/>
        <stp>BDH|4441229667961991432</stp>
        <tr r="N68" s="26"/>
        <tr r="N79" s="26"/>
        <tr r="O67" s="26"/>
      </tp>
      <tp t="e">
        <v>#N/A</v>
        <stp/>
        <stp>BDH|9669134986342315787</stp>
        <tr r="T34" s="24"/>
      </tp>
      <tp t="e">
        <v>#N/A</v>
        <stp/>
        <stp>BDH|4069059359340751428</stp>
        <tr r="AC42" s="21"/>
        <tr r="AD50" s="20"/>
      </tp>
      <tp t="s">
        <v>#N/A N/A</v>
        <stp/>
        <stp>BDH|9079056093804007197</stp>
        <tr r="Z22" s="20"/>
        <tr r="Y18" s="21"/>
      </tp>
      <tp t="s">
        <v>#N/A N/A</v>
        <stp/>
        <stp>BDH|8426458898217003744</stp>
        <tr r="X38" s="21"/>
        <tr r="Y44" s="20"/>
      </tp>
      <tp t="e">
        <v>#N/A</v>
        <stp/>
        <stp>BDH|9505959156259086947</stp>
        <tr r="AD14" s="20"/>
      </tp>
      <tp t="e">
        <v>#N/A</v>
        <stp/>
        <stp>BDH|3094103152342377023</stp>
        <tr r="U15" s="24"/>
      </tp>
    </main>
    <main first="bloomberg.rtd">
      <tp t="s">
        <v>30/03/2025</v>
        <stp/>
        <stp>##V3_BDPV12</stp>
        <stp>AR008123 Corp</stp>
        <stp>nxt_call_dt</stp>
        <stp>[curves by issuer 01.xlsx]all names!R11C8</stp>
        <tr r="H11" s="16"/>
      </tp>
    </main>
    <main first="bofaddin.rtdserver">
      <tp t="s">
        <v>#N/A N/A</v>
        <stp/>
        <stp>BDH|1975576148810114528</stp>
        <tr r="Z15" s="20"/>
      </tp>
    </main>
    <main first="bloomberg.rtd">
      <tp t="s">
        <v>Baa3</v>
        <stp/>
        <stp>##V3_BDPV12</stp>
        <stp>EK352403 Corp</stp>
        <stp>rtg_moody</stp>
        <stp>[curves by issuer 01.xlsx]curves eur!R10C16</stp>
        <tr r="P10" s="21"/>
        <tr r="P10" s="21"/>
      </tp>
      <tp t="s">
        <v>11/08/2022</v>
        <stp/>
        <stp>##V3_BDPV12</stp>
        <stp>ZR457518 Corp</stp>
        <stp>nxt_call_dt</stp>
        <stp>[curves by issuer 01.xlsx]curves!R25C9</stp>
        <tr r="I25" s="20"/>
      </tp>
      <tp t="s">
        <v>Baa3</v>
        <stp/>
        <stp>##V3_BDPV12</stp>
        <stp>AQ026565 Corp</stp>
        <stp>rtg_moody</stp>
        <stp>[curves by issuer 01.xlsx]curves eur!R23C16</stp>
        <tr r="P23" s="21"/>
        <tr r="P23" s="21"/>
      </tp>
      <tp t="s">
        <v>Baa2</v>
        <stp/>
        <stp>##V3_BDPV12</stp>
        <stp>AS146424 Corp</stp>
        <stp>rtg_moody</stp>
        <stp>[curves by issuer 01.xlsx]curves eur!R41C16</stp>
        <tr r="P41" s="21"/>
        <tr r="P41" s="21"/>
      </tp>
      <tp t="s">
        <v>EUR</v>
        <stp/>
        <stp>##V3_BDPV12</stp>
        <stp>AZ207706 Corp</stp>
        <stp>crncy</stp>
        <stp>[curves by issuer 01.xlsx]sectors (table)!R25C18</stp>
        <tr r="R25" s="24"/>
      </tp>
      <tp t="s">
        <v>26/06/2023</v>
        <stp/>
        <stp>##V3_BDPV12</stp>
        <stp>EJ723329 Corp</stp>
        <stp>nxt_call_dt</stp>
        <stp>[curves by issuer 01.xlsx]sectors (table)!R21C7</stp>
        <tr r="G21" s="24"/>
      </tp>
      <tp t="s">
        <v>EUR</v>
        <stp/>
        <stp>##V3_BDPV12</stp>
        <stp>AX076550 Corp</stp>
        <stp>crncy</stp>
        <stp>[curves by issuer 01.xlsx]sectors (table)!R35C18</stp>
        <tr r="R35" s="24"/>
      </tp>
      <tp t="s">
        <v>16/01/2023</v>
        <stp/>
        <stp>##V3_BDPV12</stp>
        <stp>AQ711148 Corp</stp>
        <stp>nxt_call_dt</stp>
        <stp>[curves by issuer 01.xlsx]sectors (table)!R37C7</stp>
        <tr r="G37" s="24"/>
      </tp>
      <tp t="s">
        <v>13/11/2025</v>
        <stp/>
        <stp>##V3_BDPV12</stp>
        <stp>AP809058 Corp</stp>
        <stp>nxt_call_dt</stp>
        <stp>[curves by issuer 01.xlsx]sectors (table)!R29C8</stp>
        <tr r="H29" s="24"/>
      </tp>
      <tp t="s">
        <v>24/08/2026</v>
        <stp/>
        <stp>##V3_BDPV12</stp>
        <stp>AS640440 Corp</stp>
        <stp>nxt_call_dt</stp>
        <stp>[curves by issuer 01.xlsx]sectors (table)!R16C8</stp>
        <tr r="H16" s="24"/>
      </tp>
      <tp t="s">
        <v>27/04/2024</v>
        <stp/>
        <stp>##V3_BDPV12</stp>
        <stp>ZS235422 Corp</stp>
        <stp>nxt_call_dt</stp>
        <stp>[curves by issuer 01.xlsx]sectors (table)!R24C7</stp>
        <tr r="G24" s="24"/>
      </tp>
      <tp t="s">
        <v>PERP/CALL</v>
        <stp/>
        <stp>##V3_BDPV12</stp>
        <stp>XS2056730323 Corp</stp>
        <stp>mty_typ</stp>
        <stp>[curves by issuer 01.xlsx]tkrBbg!R75C11</stp>
        <tr r="K75" s="5"/>
      </tp>
      <tp t="s">
        <v>PERP/CALL</v>
        <stp/>
        <stp>##V3_BDPV12</stp>
        <stp>FR0013445335 Corp</stp>
        <stp>mty_typ</stp>
        <stp>[curves by issuer 01.xlsx]tkrBbg!R86C11</stp>
        <tr r="K86" s="5"/>
      </tp>
      <tp t="s">
        <v>PERP/CALL</v>
        <stp/>
        <stp>##V3_BDPV12</stp>
        <stp>XS1207054666 Corp</stp>
        <stp>mty_typ</stp>
        <stp>[curves by issuer 01.xlsx]tkrBbg!R29C11</stp>
        <tr r="K29" s="5"/>
      </tp>
      <tp t="s">
        <v>CALLABLE</v>
        <stp/>
        <stp>##V3_BDPV12</stp>
        <stp>XS0969341147 Corp</stp>
        <stp>mty_typ</stp>
        <stp>[curves by issuer 01.xlsx]tkrBbg!R44C11</stp>
        <tr r="K44" s="5"/>
      </tp>
      <tp t="s">
        <v>PERP/CALL</v>
        <stp/>
        <stp>##V3_BDPV12</stp>
        <stp>XS1115490523 Corp</stp>
        <stp>mty_typ</stp>
        <stp>[curves by issuer 01.xlsx]tkrBbg!R54C11</stp>
        <tr r="K54" s="5"/>
      </tp>
      <tp t="s">
        <v>CALLABLE</v>
        <stp/>
        <stp>##V3_BDPV12</stp>
        <stp>XS1405763019 Corp</stp>
        <stp>mty_typ</stp>
        <stp>[curves by issuer 01.xlsx]tkrBbg!R21C11</stp>
        <tr r="K21" s="5"/>
      </tp>
      <tp t="s">
        <v>CALLABLE</v>
        <stp/>
        <stp>##V3_BDPV12</stp>
        <stp>XS1888179477 Corp</stp>
        <stp>mty_typ</stp>
        <stp>[curves by issuer 01.xlsx]tkrBbg!R69C11</stp>
        <tr r="K69" s="5"/>
      </tp>
      <tp t="s">
        <v>EUR</v>
        <stp/>
        <stp>##V3_BDPV12</stp>
        <stp>ZR363807 Corp</stp>
        <stp>crncy</stp>
        <stp>[curves by issuer 01.xlsx]tkrBbg!R124C12</stp>
        <tr r="L124" s="5"/>
      </tp>
      <tp t="s">
        <v>EUR</v>
        <stp/>
        <stp>##V3_BDPV12</stp>
        <stp>ZR363806 Corp</stp>
        <stp>crncy</stp>
        <stp>[curves by issuer 01.xlsx]tkrBbg!R123C12</stp>
        <tr r="L123" s="5"/>
      </tp>
      <tp t="s">
        <v>PERP/CALL</v>
        <stp/>
        <stp>##V3_BDPV12</stp>
        <stp>FR0011697010 Corp</stp>
        <stp>mty_typ</stp>
        <stp>[curves by issuer 01.xlsx]tkrBbg!R87C11</stp>
        <tr r="K87" s="5"/>
      </tp>
      <tp t="s">
        <v>#N/A Invalid Security</v>
        <stp/>
        <stp>##V3_BDPV12</stp>
        <stp>#N/A Requesting Data... Corp</stp>
        <stp>amt_outstanding</stp>
        <stp>[curves by issuer 01.xlsx]tkrBbg!R2C13</stp>
        <tr r="M2" s="5"/>
      </tp>
      <tp t="s">
        <v>10/03/2030</v>
        <stp/>
        <stp>##V3_BDPV12</stp>
        <stp>BJ838285 Corp</stp>
        <stp>nxt_call_dt</stp>
        <stp>[curves by issuer 01.xlsx]all names!R11C9</stp>
        <tr r="I11" s="16"/>
      </tp>
      <tp t="s">
        <v>#N/A Invalid Security</v>
        <stp/>
        <stp>##V3_BDPV12</stp>
        <stp/>
        <stp>coupon</stp>
        <stp>[curves by issuer 01.xlsx]tkrBbg!R189C9</stp>
        <tr r="I189" s="5"/>
      </tp>
    </main>
    <main first="bofaddin.rtdserver">
      <tp t="s">
        <v>#N/A N/A</v>
        <stp/>
        <stp>BDH|2875598928307484469</stp>
        <tr r="Y36" s="24"/>
      </tp>
      <tp t="s">
        <v>#N/A N/A</v>
        <stp/>
        <stp>BDH|5983447010646511037</stp>
        <tr r="Z33" s="24"/>
      </tp>
      <tp t="s">
        <v>#N/A N/A</v>
        <stp/>
        <stp>BDH|8905572977935960986</stp>
        <tr r="Y16" s="24"/>
      </tp>
      <tp t="e">
        <v>#N/A</v>
        <stp/>
        <stp>BDH|8568259066413845965</stp>
        <tr r="U28" s="24"/>
      </tp>
      <tp t="e">
        <v>#N/A</v>
        <stp/>
        <stp>BDH|2423488535595670660</stp>
        <tr r="T10" s="24"/>
      </tp>
      <tp t="s">
        <v>#N/A N/A</v>
        <stp/>
        <stp>BDH|5214288960365181252</stp>
        <tr r="Z48" s="20"/>
        <tr r="Y41" s="21"/>
      </tp>
      <tp t="e">
        <v>#N/A</v>
        <stp/>
        <stp>BDH|1625585610311545255</stp>
        <tr r="AE21" s="20"/>
        <tr r="AD17" s="21"/>
      </tp>
      <tp t="s">
        <v>#N/A N/A</v>
        <stp/>
        <stp>BDH|5057236100216827754</stp>
        <tr r="Y32" s="24"/>
      </tp>
      <tp t="e">
        <v>#N/A</v>
        <stp/>
        <stp>BDH|2824298953614688786</stp>
        <tr r="AC9" s="21"/>
        <tr r="AD9" s="20"/>
      </tp>
      <tp t="e">
        <v>#N/A</v>
        <stp/>
        <stp>BDH|3250213025016301362</stp>
        <tr r="U5" s="24"/>
      </tp>
    </main>
    <main first="bloomberg.rtd">
      <tp t="s">
        <v>13/11/2025</v>
        <stp/>
        <stp>##V3_BDPV12</stp>
        <stp>AP809058 Corp</stp>
        <stp>nxt_call_dt</stp>
        <stp>[curves by issuer 01.xlsx]all names!R33C9</stp>
        <tr r="I33" s="16"/>
      </tp>
    </main>
    <main first="bofaddin.rtdserver">
      <tp t="s">
        <v>#N/A N/A</v>
        <stp/>
        <stp>BDH|9689885589976044902</stp>
        <tr r="Z10" s="20"/>
      </tp>
      <tp t="s">
        <v>#N/A N/A</v>
        <stp/>
        <stp>BDH|8359627878568701790</stp>
        <tr r="Z17" s="20"/>
        <tr r="Y13" s="21"/>
      </tp>
      <tp t="s">
        <v>#N/A N/A</v>
        <stp/>
        <stp>BDH|9844092980844117374</stp>
        <tr r="Z5" s="24"/>
      </tp>
      <tp t="e">
        <v>#N/A</v>
        <stp/>
        <stp>BDH|2839655916535642684</stp>
        <tr r="AC14" s="21"/>
        <tr r="AD18" s="20"/>
      </tp>
      <tp t="e">
        <v>#N/A</v>
        <stp/>
        <stp>BDH|4100604341594225474</stp>
        <tr r="AC19" s="21"/>
        <tr r="AD23" s="20"/>
      </tp>
      <tp t="s">
        <v>#N/A N/A</v>
        <stp/>
        <stp>BDH|3071090642386777794</stp>
        <tr r="Z12" s="20"/>
        <tr r="Y10" s="21"/>
      </tp>
    </main>
    <main first="bloomberg.rtd">
      <tp t="s">
        <v>Baa3</v>
        <stp/>
        <stp>##V3_BDPV12</stp>
        <stp>EK821917 Corp</stp>
        <stp>rtg_moody</stp>
        <stp>[curves by issuer 01.xlsx]curves eur!R35C16</stp>
        <tr r="P35" s="21"/>
        <tr r="P35" s="21"/>
      </tp>
    </main>
    <main first="bofaddin.rtdserver">
      <tp t="s">
        <v>#N/A N/A</v>
        <stp/>
        <stp>BTCWGET|16106032154855494313</stp>
        <tr r="E2" s="5"/>
      </tp>
    </main>
    <main first="bloomberg.rtd">
      <tp t="s">
        <v>A2</v>
        <stp/>
        <stp>##V3_BDPV12</stp>
        <stp>LW068019 Corp</stp>
        <stp>rtg_moody</stp>
        <stp>[curves by issuer 01.xlsx]curves eur!R40C16</stp>
        <tr r="P40" s="21"/>
        <tr r="P40" s="21"/>
      </tp>
      <tp t="s">
        <v>18/05/2022</v>
        <stp/>
        <stp>##V3_BDPV12</stp>
        <stp>LW068019 Corp</stp>
        <stp>nxt_call_dt</stp>
        <stp>[curves by issuer 01.xlsx]curves!R46C9</stp>
        <tr r="I46" s="20"/>
      </tp>
      <tp t="s">
        <v>04/09/2023</v>
        <stp/>
        <stp>##V3_BDPV12</stp>
        <stp>AR738776 Corp</stp>
        <stp>nxt_call_dt</stp>
        <stp>[curves by issuer 01.xlsx]curves!R44C9</stp>
        <tr r="I44" s="20"/>
      </tp>
      <tp t="s">
        <v>Ba2</v>
        <stp/>
        <stp>##V3_BDPV12</stp>
        <stp>AW875570 Corp</stp>
        <stp>rtg_moody</stp>
        <stp>[curves by issuer 01.xlsx]curves eur!R17C16</stp>
        <tr r="P17" s="21"/>
        <tr r="P17" s="21"/>
      </tp>
      <tp t="s">
        <v>03/10/2023</v>
        <stp/>
        <stp>##V3_BDPV12</stp>
        <stp>AU654481 Corp</stp>
        <stp>nxt_call_dt</stp>
        <stp>[curves by issuer 01.xlsx]curves!R50C9</stp>
        <tr r="I50" s="20"/>
      </tp>
      <tp>
        <v>396.24530029296875</v>
        <stp/>
        <stp>##V3_BDPV12</stp>
        <stp>AR936992 Corp</stp>
        <stp>blp_i_sprd_mid</stp>
        <stp>[curves by issuer 01.xlsx]curves!R9C13</stp>
        <tr r="M9" s="20"/>
      </tp>
      <tp t="s">
        <v>EUR</v>
        <stp/>
        <stp>##V3_BDPV12</stp>
        <stp>QZ730458 Corp</stp>
        <stp>crncy</stp>
        <stp>[curves by issuer 01.xlsx]sectors (table)!R32C18</stp>
        <tr r="R32" s="24"/>
      </tp>
      <tp t="s">
        <v>04/07/2024</v>
        <stp/>
        <stp>##V3_BDPV12</stp>
        <stp>AU669900 Corp</stp>
        <stp>nxt_call_dt</stp>
        <stp>[curves by issuer 01.xlsx]sectors (table)!R31C7</stp>
        <tr r="G31" s="24"/>
      </tp>
      <tp t="s">
        <v>25/03/2029</v>
        <stp/>
        <stp>##V3_BDPV12</stp>
        <stp>AZ207706 Corp</stp>
        <stp>nxt_call_dt</stp>
        <stp>[curves by issuer 01.xlsx]sectors (table)!R25C8</stp>
        <tr r="H25" s="24"/>
      </tp>
      <tp t="s">
        <v>EUR</v>
        <stp/>
        <stp>##V3_BDPV12</stp>
        <stp>AZ851450 Corp</stp>
        <stp>crncy</stp>
        <stp>[curves by issuer 01.xlsx]sectors (table)!R17C18</stp>
        <tr r="R17" s="24"/>
      </tp>
      <tp t="s">
        <v>22/03/2029</v>
        <stp/>
        <stp>##V3_BDPV12</stp>
        <stp>BK123260 Corp</stp>
        <stp>nxt_call_dt</stp>
        <stp>[curves by issuer 01.xlsx]sectors (table)!R20C8</stp>
        <tr r="H20" s="24"/>
      </tp>
      <tp t="s">
        <v>24/06/2027</v>
        <stp/>
        <stp>##V3_BDPV12</stp>
        <stp>ZR655675 Corp</stp>
        <stp>nxt_call_dt</stp>
        <stp>[curves by issuer 01.xlsx]sectors (table)!R36C8</stp>
        <tr r="H36" s="24"/>
      </tp>
      <tp t="s">
        <v>PERP/CALL</v>
        <stp/>
        <stp>##V3_BDPV12</stp>
        <stp>FR0013252061 Corp</stp>
        <stp>mty_typ</stp>
        <stp>[curves by issuer 01.xlsx]tkrBbg!R85C11</stp>
        <tr r="K85" s="5"/>
      </tp>
    </main>
    <main first="bofaddin.rtdserver">
      <tp t="s">
        <v>#N/A N/A</v>
        <stp/>
        <stp>BDH|18402344473758873</stp>
        <tr r="Y23" s="24"/>
      </tp>
    </main>
    <main first="bloomberg.rtd">
      <tp t="s">
        <v>CALLABLE</v>
        <stp/>
        <stp>##V3_BDPV12</stp>
        <stp>XS1309437215 Corp</stp>
        <stp>mty_typ</stp>
        <stp>[curves by issuer 01.xlsx]tkrBbg!R43C11</stp>
        <tr r="K43" s="5"/>
      </tp>
      <tp t="s">
        <v>CALLABLE</v>
        <stp/>
        <stp>##V3_BDPV12</stp>
        <stp>XS1309436910 Corp</stp>
        <stp>mty_typ</stp>
        <stp>[curves by issuer 01.xlsx]tkrBbg!R40C11</stp>
        <tr r="K40" s="5"/>
      </tp>
      <tp t="s">
        <v>CALLABLE</v>
        <stp/>
        <stp>##V3_BDPV12</stp>
        <stp>XS1888180640 Corp</stp>
        <stp>mty_typ</stp>
        <stp>[curves by issuer 01.xlsx]tkrBbg!R72C11</stp>
        <tr r="K72" s="5"/>
      </tp>
      <tp t="s">
        <v>PERP/CALL</v>
        <stp/>
        <stp>##V3_BDPV12</stp>
        <stp>FR0011697028 Corp</stp>
        <stp>mty_typ</stp>
        <stp>[curves by issuer 01.xlsx]tkrBbg!R90C11</stp>
        <tr r="K90" s="5"/>
      </tp>
      <tp t="s">
        <v>CALLABLE</v>
        <stp/>
        <stp>##V3_BDPV12</stp>
        <stp>XS1152343668 Corp</stp>
        <stp>mty_typ</stp>
        <stp>[curves by issuer 01.xlsx]tkrBbg!R15C11</stp>
        <tr r="K15" s="5"/>
      </tp>
      <tp t="s">
        <v>PERP/CALL</v>
        <stp/>
        <stp>##V3_BDPV12</stp>
        <stp>XS1413581205 Corp</stp>
        <stp>mty_typ</stp>
        <stp>[curves by issuer 01.xlsx]tkrBbg!R34C11</stp>
        <tr r="K34" s="5"/>
      </tp>
      <tp>
        <v>3.125</v>
        <stp/>
        <stp>##V3_BDPV12</stp>
        <stp>ZQ513315 Corp</stp>
        <stp>coupon</stp>
        <stp>[curves by issuer 01.xlsx]tkrBbg!R9C9</stp>
        <tr r="I9" s="5"/>
      </tp>
      <tp>
        <v>1500000000</v>
        <stp/>
        <stp>##V3_BDPV12</stp>
        <stp>XS1974787480 Corp</stp>
        <stp>amt_outstanding</stp>
        <stp>[curves by issuer 01.xlsx]tkrBbg!R36C13</stp>
        <tr r="M36" s="5"/>
      </tp>
      <tp>
        <v>750000000</v>
        <stp/>
        <stp>##V3_BDPV12</stp>
        <stp>FR0011700293 Corp</stp>
        <stp>amt_outstanding</stp>
        <stp>[curves by issuer 01.xlsx]tkrBbg!R93C13</stp>
        <tr r="M93" s="5"/>
      </tp>
      <tp t="s">
        <v>18/11/2022</v>
        <stp/>
        <stp>##V3_BDPV12</stp>
        <stp>EK588292 Corp</stp>
        <stp>nxt_call_dt</stp>
        <stp>[curves by issuer 01.xlsx]all names!R47C8</stp>
        <tr r="H47" s="16"/>
      </tp>
      <tp t="s">
        <v>23/04/2023</v>
        <stp/>
        <stp>##V3_BDPV12</stp>
        <stp>EK848378 Corp</stp>
        <stp>nxt_call_dt</stp>
        <stp>[curves by issuer 01.xlsx]all names!R17C8</stp>
        <tr r="H17" s="16"/>
      </tp>
      <tp t="s">
        <v>#N/A Invalid Security</v>
        <stp/>
        <stp>##V3_BDPV12</stp>
        <stp/>
        <stp>coupon</stp>
        <stp>[curves by issuer 01.xlsx]tkrBbg!R188C9</stp>
        <tr r="I188" s="5"/>
      </tp>
    </main>
    <main first="bofaddin.rtdserver">
      <tp t="s">
        <v>#N/A N/A</v>
        <stp/>
        <stp>BDH|1475314849588526921</stp>
        <tr r="Z16" s="24"/>
      </tp>
      <tp t="s">
        <v>#N/A N/A</v>
        <stp/>
        <stp>BDH|5968064546624386227</stp>
        <tr r="X36" s="21"/>
        <tr r="Y42" s="20"/>
      </tp>
      <tp t="e">
        <v>#N/A</v>
        <stp/>
        <stp>BDH|2214154421760907600</stp>
        <tr r="AE23" s="20"/>
        <tr r="AD19" s="21"/>
      </tp>
    </main>
    <main first="bloomberg.rtd">
      <tp t="s">
        <v>04/09/2023</v>
        <stp/>
        <stp>##V3_BDPV12</stp>
        <stp>AR738776 Corp</stp>
        <stp>nxt_call_dt</stp>
        <stp>[curves by issuer 01.xlsx]all names!R63C8</stp>
        <tr r="H63" s="16"/>
      </tp>
    </main>
    <main first="bofaddin.rtdserver">
      <tp t="e">
        <v>#N/A</v>
        <stp/>
        <stp>BDH|5632067814031098264</stp>
        <tr r="AD16" s="20"/>
      </tp>
      <tp t="e">
        <v>#N/A</v>
        <stp/>
        <stp>BDH|6797904334773722861</stp>
        <tr r="U11" s="24"/>
      </tp>
      <tp t="s">
        <v>#N/A N/A</v>
        <stp/>
        <stp>BDH|2089116942491636177</stp>
        <tr r="X29" s="21"/>
        <tr r="Y34" s="20"/>
      </tp>
    </main>
    <main first="bloomberg.rtd">
      <tp t="s">
        <v>02/01/2022</v>
        <stp/>
        <stp>##V3_BDPV12</stp>
        <stp>LW253022 Corp</stp>
        <stp>nxt_call_dt</stp>
        <stp>[curves by issuer 01.xlsx]all names!R55C8</stp>
        <tr r="H55" s="16"/>
      </tp>
    </main>
    <main first="bofaddin.rtdserver">
      <tp t="s">
        <v>#N/A N/A</v>
        <stp/>
        <stp>BDH|4681718845070233012</stp>
        <tr r="Y22" s="24"/>
      </tp>
      <tp t="s">
        <v>#N/A N/A</v>
        <stp/>
        <stp>BDH|9248573491465040752</stp>
        <tr r="Z22" s="24"/>
      </tp>
      <tp t="s">
        <v>#N/A N/A</v>
        <stp/>
        <stp>BDH|8832595660574556808</stp>
        <tr r="Z23" s="20"/>
        <tr r="Y19" s="21"/>
      </tp>
      <tp t="s">
        <v>#N/A N/A</v>
        <stp/>
        <stp>BDH|5432436633627153201</stp>
        <tr r="T25" s="26"/>
        <tr r="S41" s="26"/>
        <tr r="S26" s="26"/>
      </tp>
    </main>
    <main first="bloomberg.rtd">
      <tp t="s">
        <v>09/08/2023</v>
        <stp/>
        <stp>##V3_BDPV12</stp>
        <stp>AS322477 Corp</stp>
        <stp>nxt_call_dt</stp>
        <stp>[curves by issuer 01.xlsx]curves!R17C9</stp>
        <tr r="I17" s="20"/>
      </tp>
      <tp t="s">
        <v>Ba1</v>
        <stp/>
        <stp>##V3_BDPV12</stp>
        <stp>AU654481 Corp</stp>
        <stp>rtg_moody</stp>
        <stp>[curves by issuer 01.xlsx]curves eur!R42C16</stp>
        <tr r="P42" s="21"/>
        <tr r="P42" s="21"/>
      </tp>
      <tp t="s">
        <v>EUR</v>
        <stp/>
        <stp>##V3_BDPV12</stp>
        <stp>QZ716550 Corp</stp>
        <stp>crncy</stp>
        <stp>[curves by issuer 01.xlsx]sectors (table)!R17C17</stp>
        <tr r="Q17" s="24"/>
      </tp>
      <tp t="s">
        <v>01/01/2028</v>
        <stp/>
        <stp>##V3_BDPV12</stp>
        <stp>ZR796862 Corp</stp>
        <stp>nxt_call_dt</stp>
        <stp>[curves by issuer 01.xlsx]sectors (table)!R27C8</stp>
        <tr r="H27" s="24"/>
      </tp>
      <tp t="s">
        <v>30/01/2024</v>
        <stp/>
        <stp>##V3_BDPV12</stp>
        <stp>AW875570 Corp</stp>
        <stp>nxt_call_dt</stp>
        <stp>[curves by issuer 01.xlsx]sectors (table)!R39C7</stp>
        <tr r="G39" s="24"/>
      </tp>
      <tp t="s">
        <v>04/09/2023</v>
        <stp/>
        <stp>##V3_BDPV12</stp>
        <stp>AR738776 Corp</stp>
        <stp>nxt_call_dt</stp>
        <stp>[curves by issuer 01.xlsx]sectors (table)!R36C7</stp>
        <tr r="G36" s="24"/>
      </tp>
      <tp t="s">
        <v>22/03/2026</v>
        <stp/>
        <stp>##V3_BDPV12</stp>
        <stp>BK122273 Corp</stp>
        <stp>nxt_call_dt</stp>
        <stp>[curves by issuer 01.xlsx]sectors (table)!R20C7</stp>
        <tr r="G20" s="24"/>
      </tp>
      <tp t="s">
        <v>30/06/2020</v>
        <stp/>
        <stp>##V3_BDPV12</stp>
        <stp>EK337178 Corp</stp>
        <stp>nxt_call_dt</stp>
        <stp>[curves by issuer 01.xlsx]curves eur!R7C8</stp>
        <tr r="H7" s="21"/>
      </tp>
      <tp t="s">
        <v>PERP/CALL</v>
        <stp/>
        <stp>##V3_BDPV12</stp>
        <stp>XS1713462403 Corp</stp>
        <stp>mty_typ</stp>
        <stp>[curves by issuer 01.xlsx]tkrBbg!R27C11</stp>
        <tr r="K27" s="5"/>
      </tp>
      <tp t="s">
        <v>CALLABLE</v>
        <stp/>
        <stp>##V3_BDPV12</stp>
        <stp>XS1152338072 Corp</stp>
        <stp>mty_typ</stp>
        <stp>[curves by issuer 01.xlsx]tkrBbg!R14C11</stp>
        <tr r="K14" s="5"/>
      </tp>
      <tp t="s">
        <v>CALLABLE</v>
        <stp/>
        <stp>##V3_BDPV12</stp>
        <stp>XS1888179550 Corp</stp>
        <stp>mty_typ</stp>
        <stp>[curves by issuer 01.xlsx]tkrBbg!R70C11</stp>
        <tr r="K70" s="5"/>
      </tp>
      <tp t="s">
        <v>PERP/CALL</v>
        <stp/>
        <stp>##V3_BDPV12</stp>
        <stp>XS1028597315 Corp</stp>
        <stp>mty_typ</stp>
        <stp>[curves by issuer 01.xlsx]tkrBbg!R59C11</stp>
        <tr r="K59" s="5"/>
      </tp>
      <tp t="s">
        <v>PERP/CALL</v>
        <stp/>
        <stp>##V3_BDPV12</stp>
        <stp>XS2069101868 Corp</stp>
        <stp>mty_typ</stp>
        <stp>[curves by issuer 01.xlsx]tkrBbg!R49C11</stp>
        <tr r="K49" s="5"/>
      </tp>
      <tp>
        <v>500000000</v>
        <stp/>
        <stp>##V3_BDPV12</stp>
        <stp>XS2109819859 Corp</stp>
        <stp>amt_outstanding</stp>
        <stp>[curves by issuer 01.xlsx]tkrBbg!R67C13</stp>
        <tr r="M67" s="5"/>
      </tp>
      <tp>
        <v>500000000</v>
        <stp/>
        <stp>##V3_BDPV12</stp>
        <stp>FR0012648590 Corp</stp>
        <stp>amt_outstanding</stp>
        <stp>[curves by issuer 01.xlsx]tkrBbg!R84C13</stp>
        <tr r="M84" s="5"/>
      </tp>
      <tp>
        <v>900000000</v>
        <stp/>
        <stp>##V3_BDPV12</stp>
        <stp>XS1590787799 Corp</stp>
        <stp>amt_outstanding</stp>
        <stp>[curves by issuer 01.xlsx]tkrBbg!R50C13</stp>
        <tr r="M50" s="5"/>
      </tp>
      <tp>
        <v>500000000</v>
        <stp/>
        <stp>##V3_BDPV12</stp>
        <stp>XS2082429890 Corp</stp>
        <stp>amt_outstanding</stp>
        <stp>[curves by issuer 01.xlsx]tkrBbg!R51C13</stp>
        <tr r="M51" s="5"/>
      </tp>
      <tp t="s">
        <v>07/08/2022</v>
        <stp/>
        <stp>##V3_BDPV12</stp>
        <stp>AO148682 Corp</stp>
        <stp>nxt_call_dt</stp>
        <stp>[curves by issuer 01.xlsx]all names!R34C9</stp>
        <tr r="I34" s="16"/>
      </tp>
      <tp t="s">
        <v>07/08/2022</v>
        <stp/>
        <stp>##V3_BDPV12</stp>
        <stp>AO148682 Corp</stp>
        <stp>nxt_call_dt</stp>
        <stp>[curves by issuer 01.xlsx]all names!R34C8</stp>
        <tr r="H34" s="16"/>
      </tp>
      <tp t="s">
        <v>04/04/2023</v>
        <stp/>
        <stp>##V3_BDPV12</stp>
        <stp>AM938782 Corp</stp>
        <stp>nxt_call_dt</stp>
        <stp>[curves by issuer 01.xlsx]all names!R64C8</stp>
        <tr r="H64" s="16"/>
      </tp>
    </main>
    <main first="bofaddin.rtdserver">
      <tp t="e">
        <v>#N/A</v>
        <stp/>
        <stp>BDH|1975913255329490424</stp>
        <tr r="AD10" s="20"/>
      </tp>
      <tp t="s">
        <v>#N/A N/A</v>
        <stp/>
        <stp>BDH|7932121022371948596</stp>
        <tr r="X8" s="21"/>
        <tr r="Y8" s="20"/>
      </tp>
      <tp t="s">
        <v>#N/A N/A</v>
        <stp/>
        <stp>BDH|4611696920004965481</stp>
        <tr r="Y19" s="24"/>
      </tp>
      <tp t="e">
        <v>#N/A</v>
        <stp/>
        <stp>BDH|6412730508532845395</stp>
        <tr r="AC18" s="21"/>
        <tr r="AD22" s="20"/>
      </tp>
      <tp t="s">
        <v>#N/A N/A</v>
        <stp/>
        <stp>BDH|3343125424501964106</stp>
        <tr r="Z21" s="20"/>
        <tr r="Y17" s="21"/>
      </tp>
      <tp t="s">
        <v>#N/A N/A</v>
        <stp/>
        <stp>BDH|9892122522232346864</stp>
        <tr r="Y10" s="20"/>
      </tp>
      <tp t="s">
        <v>#N/A N/A</v>
        <stp/>
        <stp>BDH|9614828636220702281</stp>
        <tr r="Z42" s="20"/>
        <tr r="Y36" s="21"/>
      </tp>
    </main>
    <main first="bloomberg.rtd">
      <tp t="s">
        <v>14/02/2023</v>
        <stp/>
        <stp>##V3_BDPV12</stp>
        <stp>AP909674 Corp</stp>
        <stp>nxt_call_dt</stp>
        <stp>[curves by issuer 01.xlsx]all names!R35C8</stp>
        <tr r="H35" s="16"/>
      </tp>
      <tp t="s">
        <v>14/02/2023</v>
        <stp/>
        <stp>##V3_BDPV12</stp>
        <stp>AP909674 Corp</stp>
        <stp>nxt_call_dt</stp>
        <stp>[curves by issuer 01.xlsx]all names!R35C9</stp>
        <tr r="I35" s="16"/>
      </tp>
    </main>
    <main first="bofaddin.rtdserver">
      <tp t="s">
        <v>#N/A N/A</v>
        <stp/>
        <stp>BDH|3801905488460323229</stp>
        <tr r="Y28" s="24"/>
      </tp>
    </main>
    <main first="bloomberg.rtd">
      <tp t="s">
        <v>PERP/CALL</v>
        <stp/>
        <stp>##V3_BDPV12</stp>
        <stp>FR0013367612 Corp</stp>
        <stp>mty_typ</stp>
        <stp>[curves by issuer 01.xlsx]tkrBbg!R88C11</stp>
        <tr r="K88" s="5"/>
      </tp>
      <tp t="s">
        <v>CALLABLE</v>
        <stp/>
        <stp>##V3_BDPV12</stp>
        <stp>XS1207058733 Corp</stp>
        <stp>mty_typ</stp>
        <stp>[curves by issuer 01.xlsx]tkrBbg!R30C11</stp>
        <tr r="K30" s="5"/>
      </tp>
      <tp t="s">
        <v>PERP/CALL</v>
        <stp/>
        <stp>##V3_BDPV12</stp>
        <stp>XS1405777746 Corp</stp>
        <stp>mty_typ</stp>
        <stp>[curves by issuer 01.xlsx]tkrBbg!R52C11</stp>
        <tr r="K52" s="5"/>
      </tp>
      <tp t="s">
        <v>PERP/CALL</v>
        <stp/>
        <stp>##V3_BDPV12</stp>
        <stp>XS1795406575 Corp</stp>
        <stp>mty_typ</stp>
        <stp>[curves by issuer 01.xlsx]tkrBbg!R63C11</stp>
        <tr r="K63" s="5"/>
      </tp>
      <tp t="s">
        <v>PERP/CALL</v>
        <stp/>
        <stp>##V3_BDPV12</stp>
        <stp>XS2056371334 Corp</stp>
        <stp>mty_typ</stp>
        <stp>[curves by issuer 01.xlsx]tkrBbg!R68C11</stp>
        <tr r="K68" s="5"/>
      </tp>
      <tp t="s">
        <v>PERP/CALL</v>
        <stp/>
        <stp>##V3_BDPV12</stp>
        <stp>XS2056730679 Corp</stp>
        <stp>mty_typ</stp>
        <stp>[curves by issuer 01.xlsx]tkrBbg!R76C11</stp>
        <tr r="K76" s="5"/>
      </tp>
      <tp t="s">
        <v>10/03/2023</v>
        <stp/>
        <stp>##V3_BDPV12</stp>
        <stp>EK628291 Corp</stp>
        <stp>nxt_call_dt</stp>
        <stp>[curves by issuer 01.xlsx]all names!R71C9</stp>
        <tr r="I71" s="16"/>
      </tp>
      <tp t="s">
        <v>10/03/2023</v>
        <stp/>
        <stp>##V3_BDPV12</stp>
        <stp>EK628291 Corp</stp>
        <stp>nxt_call_dt</stp>
        <stp>[curves by issuer 01.xlsx]all names!R71C8</stp>
        <tr r="H71" s="16"/>
      </tp>
      <tp t="s">
        <v>01/03/2024</v>
        <stp/>
        <stp>##V3_BDPV12</stp>
        <stp>AM888722 Corp</stp>
        <stp>nxt_call_dt</stp>
        <stp>[curves by issuer 01.xlsx]all names!R65C8</stp>
        <tr r="H65" s="16"/>
      </tp>
      <tp t="s">
        <v>01/03/2024</v>
        <stp/>
        <stp>##V3_BDPV12</stp>
        <stp>AM888722 Corp</stp>
        <stp>nxt_call_dt</stp>
        <stp>[curves by issuer 01.xlsx]all names!R65C9</stp>
        <tr r="I65" s="16"/>
      </tp>
    </main>
    <main first="bofaddin.rtdserver">
      <tp t="s">
        <v>#N/A N/A</v>
        <stp/>
        <stp>BDH|9115914288999296021</stp>
        <tr r="S64" s="26"/>
      </tp>
      <tp t="e">
        <v>#N/A</v>
        <stp/>
        <stp>BDH|8413141247408614492</stp>
        <tr r="T8" s="24"/>
      </tp>
      <tp t="s">
        <v>#N/A N/A</v>
        <stp/>
        <stp>BDH|6860021253385657766</stp>
        <tr r="Z28" s="20"/>
        <tr r="Y24" s="21"/>
      </tp>
      <tp t="s">
        <v>#N/A N/A</v>
        <stp/>
        <stp>BDH|8259305550028932741</stp>
        <tr r="Z23" s="24"/>
      </tp>
    </main>
    <main first="bloomberg.rtd">
      <tp t="s">
        <v>04/12/2023</v>
        <stp/>
        <stp>##V3_BDPV12</stp>
        <stp>AV915324 Corp</stp>
        <stp>nxt_call_dt</stp>
        <stp>[curves by issuer 01.xlsx]all names!R58C9</stp>
        <tr r="I58" s="16"/>
      </tp>
    </main>
    <main first="bofaddin.rtdserver">
      <tp t="s">
        <v>#N/A N/A</v>
        <stp/>
        <stp>BDH|4508728845682766478</stp>
        <tr r="Y41" s="20"/>
      </tp>
      <tp t="s">
        <v>#N/A N/A</v>
        <stp/>
        <stp>BDH|4867728725463817349</stp>
        <tr r="Z14" s="20"/>
      </tp>
      <tp t="s">
        <v>#N/A N/A</v>
        <stp/>
        <stp>BDH|3566769868102341188</stp>
        <tr r="Z16" s="20"/>
      </tp>
      <tp t="e">
        <v>#N/A</v>
        <stp/>
        <stp>BDH|2479738556474135503</stp>
        <tr r="AC41" s="21"/>
        <tr r="AD48" s="20"/>
      </tp>
      <tp t="s">
        <v>#N/A N/A</v>
        <stp/>
        <stp>BDH|5995785875376108249</stp>
        <tr r="Z32" s="24"/>
      </tp>
      <tp t="e">
        <v>#N/A</v>
        <stp/>
        <stp>BDH|9241750120198616570</stp>
        <tr r="T24" s="24"/>
      </tp>
    </main>
    <main first="bloomberg.rtd">
      <tp t="s">
        <v>30/01/2024</v>
        <stp/>
        <stp>##V3_BDPV12</stp>
        <stp>AW875570 Corp</stp>
        <stp>nxt_call_dt</stp>
        <stp>[curves by issuer 01.xlsx]all names!R28C8</stp>
        <tr r="H28" s="16"/>
      </tp>
    </main>
    <main first="bofaddin.rtdserver">
      <tp t="s">
        <v>#N/A N/A</v>
        <stp/>
        <stp>BDH|3399187966473105694</stp>
        <tr r="X18" s="21"/>
        <tr r="Y22" s="20"/>
      </tp>
    </main>
    <main first="bloomberg.rtd">
      <tp t="s">
        <v>Ba1</v>
        <stp/>
        <stp>##V3_BDPV12</stp>
        <stp>AS322477 Corp</stp>
        <stp>rtg_moody</stp>
        <stp>[curves by issuer 01.xlsx]curves eur!R13C16</stp>
        <tr r="P13" s="21"/>
        <tr r="P13" s="21"/>
      </tp>
      <tp t="s">
        <v>12/02/2025</v>
        <stp/>
        <stp>##V3_BDPV12</stp>
        <stp>ZQ512606 Corp</stp>
        <stp>nxt_call_dt</stp>
        <stp>[curves by issuer 01.xlsx]sectors (table)!R9C8</stp>
        <tr r="H9" s="24"/>
      </tp>
      <tp t="s">
        <v>06/10/2026</v>
        <stp/>
        <stp>##V3_BDPV12</stp>
        <stp>QZ730458 Corp</stp>
        <stp>nxt_call_dt</stp>
        <stp>[curves by issuer 01.xlsx]sectors (table)!R32C8</stp>
        <tr r="H32" s="24"/>
      </tp>
      <tp t="s">
        <v>12/11/2024</v>
        <stp/>
        <stp>##V3_BDPV12</stp>
        <stp>AX076550 Corp</stp>
        <stp>nxt_call_dt</stp>
        <stp>[curves by issuer 01.xlsx]sectors (table)!R35C8</stp>
        <tr r="H35" s="24"/>
      </tp>
      <tp t="s">
        <v>09/08/2023</v>
        <stp/>
        <stp>##V3_BDPV12</stp>
        <stp>AS322477 Corp</stp>
        <stp>nxt_call_dt</stp>
        <stp>[curves by issuer 01.xlsx]sectors (table)!R14C7</stp>
        <tr r="G14" s="24"/>
      </tp>
      <tp t="s">
        <v>30/03/2022</v>
        <stp/>
        <stp>##V3_BDPV12</stp>
        <stp>EK821917 Corp</stp>
        <stp>nxt_call_dt</stp>
        <stp>[curves by issuer 01.xlsx]sectors (table)!R19C7</stp>
        <tr r="G19" s="24"/>
      </tp>
      <tp t="s">
        <v>25/01/2026</v>
        <stp/>
        <stp>##V3_BDPV12</stp>
        <stp>AS146490 Corp</stp>
        <stp>nxt_call_dt</stp>
        <stp>[curves by issuer 01.xlsx]sectors (table)!R38C8</stp>
        <tr r="H38" s="24"/>
      </tp>
      <tp t="s">
        <v>29/10/2020</v>
        <stp/>
        <stp>##V3_BDPV12</stp>
        <stp>EK545606 Corp</stp>
        <stp>nxt_call_dt</stp>
        <stp>[curves by issuer 01.xlsx]sectors (table)!R15C7</stp>
        <tr r="G15" s="24"/>
      </tp>
      <tp t="s">
        <v>19/12/2026</v>
        <stp/>
        <stp>##V3_BDPV12</stp>
        <stp>ZR570567 Corp</stp>
        <stp>nxt_call_dt</stp>
        <stp>[curves by issuer 01.xlsx]sectors (table)!R13C8</stp>
        <tr r="H13" s="24"/>
      </tp>
      <tp>
        <v>235.96818542480469</v>
        <stp/>
        <stp>##V3_BDPV12</stp>
        <stp>EK545606 Corp</stp>
        <stp>blp_i_sprd_mid</stp>
        <stp>[curves by issuer 01.xlsx]curves!R8C13</stp>
        <tr r="M8" s="20"/>
      </tp>
      <tp t="s">
        <v>EUR</v>
        <stp/>
        <stp>##V3_BDPV12</stp>
        <stp>AZ851450 Corp</stp>
        <stp>crncy</stp>
        <stp>[curves by issuer 01.xlsx]tkrBbg!R100C12</stp>
        <tr r="L100" s="5"/>
      </tp>
      <tp t="s">
        <v>CALLABLE</v>
        <stp/>
        <stp>##V3_BDPV12</stp>
        <stp>XS2011260531 Corp</stp>
        <stp>mty_typ</stp>
        <stp>[curves by issuer 01.xlsx]tkrBbg!R16C11</stp>
        <tr r="K16" s="5"/>
      </tp>
      <tp t="s">
        <v>PERP/CALL</v>
        <stp/>
        <stp>##V3_BDPV12</stp>
        <stp>FR0013310505 Corp</stp>
        <stp>mty_typ</stp>
        <stp>[curves by issuer 01.xlsx]tkrBbg!R79C11</stp>
        <tr r="K79" s="5"/>
      </tp>
      <tp t="s">
        <v>PERP/CALL</v>
        <stp/>
        <stp>##V3_BDPV12</stp>
        <stp>XS2186001314 Corp</stp>
        <stp>mty_typ</stp>
        <stp>[curves by issuer 01.xlsx]tkrBbg!R32C11</stp>
        <tr r="K32" s="5"/>
      </tp>
      <tp t="s">
        <v>PERP/CALL</v>
        <stp/>
        <stp>##V3_BDPV12</stp>
        <stp>FR0013425170 Corp</stp>
        <stp>mty_typ</stp>
        <stp>[curves by issuer 01.xlsx]tkrBbg!R19C11</stp>
        <tr r="K19" s="5"/>
      </tp>
      <tp t="s">
        <v>PERP/CALL</v>
        <stp/>
        <stp>##V3_BDPV12</stp>
        <stp>FR0013447877 Corp</stp>
        <stp>mty_typ</stp>
        <stp>[curves by issuer 01.xlsx]tkrBbg!R58C11</stp>
        <tr r="K58" s="5"/>
      </tp>
      <tp t="s">
        <v>PERP/CALL</v>
        <stp/>
        <stp>##V3_BDPV12</stp>
        <stp>XS2185997884 Corp</stp>
        <stp>mty_typ</stp>
        <stp>[curves by issuer 01.xlsx]tkrBbg!R31C11</stp>
        <tr r="K31" s="5"/>
      </tp>
      <tp t="s">
        <v>EUR</v>
        <stp/>
        <stp>##V3_BDPV12</stp>
        <stp>AZ920495 Corp</stp>
        <stp>crncy</stp>
        <stp>[curves by issuer 01.xlsx]tkrBbg!R184C12</stp>
        <tr r="L184" s="5"/>
      </tp>
      <tp t="s">
        <v>USD</v>
        <stp/>
        <stp>##V3_BDPV12</stp>
        <stp>QZ677477 Corp</stp>
        <stp>crncy</stp>
        <stp>[curves by issuer 01.xlsx]tkrBbg!R101C12</stp>
        <tr r="L101" s="5"/>
      </tp>
      <tp t="s">
        <v>PERP/CALL</v>
        <stp/>
        <stp>##V3_BDPV12</stp>
        <stp>XS1405765659 Corp</stp>
        <stp>mty_typ</stp>
        <stp>[curves by issuer 01.xlsx]tkrBbg!R53C11</stp>
        <tr r="K53" s="5"/>
      </tp>
      <tp t="s">
        <v>PERP/CALL</v>
        <stp/>
        <stp>##V3_BDPV12</stp>
        <stp>XS1115498260 Corp</stp>
        <stp>mty_typ</stp>
        <stp>[curves by issuer 01.xlsx]tkrBbg!R57C11</stp>
        <tr r="K57" s="5"/>
      </tp>
      <tp t="s">
        <v>CALLABLE</v>
        <stp/>
        <stp>##V3_BDPV12</stp>
        <stp>XS1222594472 Corp</stp>
        <stp>mty_typ</stp>
        <stp>[curves by issuer 01.xlsx]tkrBbg!R47C11</stp>
        <tr r="K47" s="5"/>
      </tp>
      <tp>
        <v>500000000</v>
        <stp/>
        <stp>##V3_BDPV12</stp>
        <stp>XS1888180996 Corp</stp>
        <stp>amt_outstanding</stp>
        <stp>[curves by issuer 01.xlsx]tkrBbg!R71C13</stp>
        <tr r="M71" s="5"/>
      </tp>
      <tp t="s">
        <v>16/06/2022</v>
        <stp/>
        <stp>##V3_BDPV12</stp>
        <stp>AM717420 Corp</stp>
        <stp>nxt_call_dt</stp>
        <stp>[curves by issuer 01.xlsx]all names!R59C9</stp>
        <tr r="I59" s="16"/>
      </tp>
      <tp t="s">
        <v>21/04/2025</v>
        <stp/>
        <stp>##V3_BDPV12</stp>
        <stp>EK858869 Corp</stp>
        <stp>nxt_call_dt</stp>
        <stp>[curves by issuer 01.xlsx]all names!R52C8</stp>
        <tr r="H52" s="16"/>
      </tp>
      <tp t="s">
        <v>12/11/2024</v>
        <stp/>
        <stp>##V3_BDPV12</stp>
        <stp>AX076550 Corp</stp>
        <stp>nxt_call_dt</stp>
        <stp>[curves by issuer 01.xlsx]all names!R38C9</stp>
        <tr r="I38" s="16"/>
      </tp>
      <tp t="s">
        <v>04/07/2024</v>
        <stp/>
        <stp>##V3_BDPV12</stp>
        <stp>AU669900 Corp</stp>
        <stp>nxt_call_dt</stp>
        <stp>[curves by issuer 01.xlsx]all names!R27C8</stp>
        <tr r="H27" s="16"/>
      </tp>
    </main>
    <main first="bofaddin.rtdserver">
      <tp t="s">
        <v>#N/A N/A</v>
        <stp/>
        <stp>BDH|5794288712222446621</stp>
        <tr r="X28" s="21"/>
        <tr r="Y33" s="20"/>
      </tp>
      <tp t="s">
        <v>#N/A N/A</v>
        <stp/>
        <stp>BDH|7007663244197949031</stp>
        <tr r="X35" s="21"/>
        <tr r="Y40" s="20"/>
      </tp>
      <tp t="e">
        <v>#N/A</v>
        <stp/>
        <stp>BDH|8090235755485915860</stp>
        <tr r="U24" s="24"/>
      </tp>
      <tp t="s">
        <v>#N/A N/A</v>
        <stp/>
        <stp>BDH|3449713958490546355</stp>
        <tr r="O65" s="26"/>
        <tr r="N66" s="26"/>
        <tr r="N77" s="26"/>
      </tp>
      <tp t="e">
        <v>#N/A</v>
        <stp/>
        <stp>BDH|1296039056682947437</stp>
        <tr r="T37" s="24"/>
      </tp>
    </main>
    <main first="bloomberg.rtd">
      <tp t="s">
        <v>22/02/2023</v>
        <stp/>
        <stp>##V3_BDPV12</stp>
        <stp>AQ026565 Corp</stp>
        <stp>nxt_call_dt</stp>
        <stp>[curves by issuer 01.xlsx]all names!R38C8</stp>
        <tr r="H38" s="16"/>
      </tp>
    </main>
    <main first="bofaddin.rtdserver">
      <tp t="e">
        <v>#N/A</v>
        <stp/>
        <stp>BDH|1580260046867217248</stp>
        <tr r="AE44" s="20"/>
        <tr r="AD38" s="21"/>
      </tp>
      <tp t="s">
        <v>#N/A N/A</v>
        <stp/>
        <stp>BDH|5166702334066621565</stp>
        <tr r="X24" s="21"/>
        <tr r="Y28" s="20"/>
      </tp>
      <tp t="e">
        <v>#N/A</v>
        <stp/>
        <stp>BDH|2585830057009254460</stp>
        <tr r="AE19" s="20"/>
        <tr r="AD15" s="21"/>
      </tp>
      <tp t="e">
        <v>#N/A</v>
        <stp/>
        <stp>BDH|7675601920684477578</stp>
        <tr r="U17" s="24"/>
      </tp>
    </main>
    <main first="bloomberg.rtd">
      <tp t="s">
        <v>#N/A N/A</v>
        <stp/>
        <stp>##V3_BDPV12</stp>
        <stp>EK605885 Corp</stp>
        <stp>rtg_moody</stp>
        <stp>[curves by issuer 01.xlsx]curves eur!R37C16</stp>
        <tr r="P37" s="21"/>
      </tp>
      <tp t="s">
        <v>A3</v>
        <stp/>
        <stp>##V3_BDPV12</stp>
        <stp>BK122273 Corp</stp>
        <stp>rtg_moody</stp>
        <stp>[curves by issuer 01.xlsx]curves eur!R12C16</stp>
        <tr r="P12" s="21"/>
        <tr r="P12" s="21"/>
      </tp>
      <tp t="s">
        <v>Baa2</v>
        <stp/>
        <stp>##V3_BDPV12</stp>
        <stp>AQ711148 Corp</stp>
        <stp>rtg_moody</stp>
        <stp>[curves by issuer 01.xlsx]curves eur!R20C16</stp>
        <tr r="P20" s="21"/>
        <tr r="P20" s="21"/>
      </tp>
      <tp t="s">
        <v>18/05/2022</v>
        <stp/>
        <stp>##V3_BDPV12</stp>
        <stp>LW068019 Corp</stp>
        <stp>nxt_call_dt</stp>
        <stp>[curves by issuer 01.xlsx]sectors (table)!R32C7</stp>
        <tr r="G32" s="24"/>
      </tp>
      <tp t="s">
        <v>EUR</v>
        <stp/>
        <stp>##V3_BDPV12</stp>
        <stp>ZR796862 Corp</stp>
        <stp>crncy</stp>
        <stp>[curves by issuer 01.xlsx]sectors (table)!R27C18</stp>
        <tr r="R27" s="24"/>
      </tp>
      <tp t="s">
        <v>EUR</v>
        <stp/>
        <stp>##V3_BDPV12</stp>
        <stp>ZR363806 Corp</stp>
        <stp>crncy</stp>
        <stp>[curves by issuer 01.xlsx]sectors (table)!R18C17</stp>
        <tr r="Q18" s="24"/>
      </tp>
      <tp t="s">
        <v>EUR</v>
        <stp/>
        <stp>##V3_BDPV12</stp>
        <stp>ZR363807 Corp</stp>
        <stp>crncy</stp>
        <stp>[curves by issuer 01.xlsx]sectors (table)!R18C18</stp>
        <tr r="R18" s="24"/>
      </tp>
      <tp t="s">
        <v>21/10/2025</v>
        <stp/>
        <stp>##V3_BDPV12</stp>
        <stp>ZP482524 Corp</stp>
        <stp>nxt_call_dt</stp>
        <stp>[curves by issuer 01.xlsx]sectors (table)!R15C8</stp>
        <tr r="H15" s="24"/>
      </tp>
      <tp t="s">
        <v>16/07/2025</v>
        <stp/>
        <stp>##V3_BDPV12</stp>
        <stp>ZS108668 Corp</stp>
        <stp>nxt_call_dt</stp>
        <stp>[curves by issuer 01.xlsx]sectors (table)!R14C8</stp>
        <tr r="H14" s="24"/>
      </tp>
      <tp t="s">
        <v>30/01/2025</v>
        <stp/>
        <stp>##V3_BDPV12</stp>
        <stp>ZP659512 Corp</stp>
        <stp>nxt_call_dt</stp>
        <stp>[curves by issuer 01.xlsx]sectors (table)!R24C8</stp>
        <tr r="H24" s="24"/>
      </tp>
      <tp t="s">
        <v>22/02/2023</v>
        <stp/>
        <stp>##V3_BDPV12</stp>
        <stp>AQ026565 Corp</stp>
        <stp>nxt_call_dt</stp>
        <stp>[curves by issuer 01.xlsx]sectors (table)!R35C7</stp>
        <tr r="G35" s="24"/>
      </tp>
      <tp t="s">
        <v>PERP/CALL</v>
        <stp/>
        <stp>##V3_BDPV12</stp>
        <stp>FR0013431244 Corp</stp>
        <stp>mty_typ</stp>
        <stp>[curves by issuer 01.xlsx]tkrBbg!R82C11</stp>
        <tr r="K82" s="5"/>
      </tp>
      <tp t="s">
        <v>PERP/CALL</v>
        <stp/>
        <stp>##V3_BDPV12</stp>
        <stp>XS1716945586 Corp</stp>
        <stp>mty_typ</stp>
        <stp>[curves by issuer 01.xlsx]tkrBbg!R13C11</stp>
        <tr r="K13" s="5"/>
      </tp>
      <tp t="s">
        <v>PERP/CALL</v>
        <stp/>
        <stp>##V3_BDPV12</stp>
        <stp>XS2114413565 Corp</stp>
        <stp>mty_typ</stp>
        <stp>[curves by issuer 01.xlsx]tkrBbg!R77C11</stp>
        <tr r="K77" s="5"/>
      </tp>
      <tp t="s">
        <v>PERP/CALL</v>
        <stp/>
        <stp>##V3_BDPV12</stp>
        <stp>XS1224953882 Corp</stp>
        <stp>mty_typ</stp>
        <stp>[curves by issuer 01.xlsx]tkrBbg!R12C11</stp>
        <tr r="K12" s="5"/>
      </tp>
      <tp t="s">
        <v>CALLABLE</v>
        <stp/>
        <stp>##V3_BDPV12</stp>
        <stp>XS1309436753 Corp</stp>
        <stp>mty_typ</stp>
        <stp>[curves by issuer 01.xlsx]tkrBbg!R39C11</stp>
        <tr r="K39" s="5"/>
      </tp>
      <tp t="s">
        <v>CALLABLE</v>
        <stp/>
        <stp>##V3_BDPV12</stp>
        <stp>XS2011260705 Corp</stp>
        <stp>mty_typ</stp>
        <stp>[curves by issuer 01.xlsx]tkrBbg!R17C11</stp>
        <tr r="K17" s="5"/>
      </tp>
      <tp t="s">
        <v>CALLABLE</v>
        <stp/>
        <stp>##V3_BDPV12</stp>
        <stp>XS2035564975 Corp</stp>
        <stp>mty_typ</stp>
        <stp>[curves by issuer 01.xlsx]tkrBbg!R99C11</stp>
        <tr r="K99" s="5"/>
      </tp>
      <tp t="s">
        <v>CALLABLE</v>
        <stp/>
        <stp>##V3_BDPV12</stp>
        <stp>XS1044811591 Corp</stp>
        <stp>mty_typ</stp>
        <stp>[curves by issuer 01.xlsx]tkrBbg!R96C11</stp>
        <tr r="K96" s="5"/>
      </tp>
      <tp t="s">
        <v>CALLABLE</v>
        <stp/>
        <stp>##V3_BDPV12</stp>
        <stp>XS1044811591 Corp</stp>
        <stp>mty_typ</stp>
        <stp>[curves by issuer 01.xlsx]tkrBbg!R97C11</stp>
        <tr r="K97" s="5"/>
      </tp>
      <tp t="s">
        <v>PERP/CALL</v>
        <stp/>
        <stp>##V3_BDPV12</stp>
        <stp>XS1195201931 Corp</stp>
        <stp>mty_typ</stp>
        <stp>[curves by issuer 01.xlsx]tkrBbg!R33C11</stp>
        <tr r="K33" s="5"/>
      </tp>
      <tp t="s">
        <v>PERP/CALL</v>
        <stp/>
        <stp>##V3_BDPV12</stp>
        <stp>FR0013292828 Corp</stp>
        <stp>mty_typ</stp>
        <stp>[curves by issuer 01.xlsx]tkrBbg!R10C11</stp>
        <tr r="K10" s="5"/>
      </tp>
      <tp t="s">
        <v>EUR</v>
        <stp/>
        <stp>##V3_BDPV12</stp>
        <stp>AX076550 Corp</stp>
        <stp>crncy</stp>
        <stp>[curves by issuer 01.xlsx]tkrBbg!R118C12</stp>
        <tr r="L118" s="5"/>
      </tp>
      <tp t="s">
        <v>PERP/CALL</v>
        <stp/>
        <stp>##V3_BDPV12</stp>
        <stp>XS1795406658 Corp</stp>
        <stp>mty_typ</stp>
        <stp>[curves by issuer 01.xlsx]tkrBbg!R66C11</stp>
        <tr r="K66" s="5"/>
      </tp>
      <tp t="s">
        <v>EUR</v>
        <stp/>
        <stp>##V3_BDPV12</stp>
        <stp>AU216832 Corp</stp>
        <stp>crncy</stp>
        <stp>[curves by issuer 01.xlsx]tkrBbg!R137C12</stp>
        <tr r="L137" s="5"/>
      </tp>
      <tp>
        <v>1300000000</v>
        <stp/>
        <stp>##V3_BDPV12</stp>
        <stp>XS1933828433 Corp</stp>
        <stp>amt_outstanding</stp>
        <stp>[curves by issuer 01.xlsx]tkrBbg!R65C13</stp>
        <tr r="M65" s="5"/>
      </tp>
      <tp t="s">
        <v>05/09/2023</v>
        <stp/>
        <stp>##V3_BDPV12</stp>
        <stp>AU216832 Corp</stp>
        <stp>nxt_call_dt</stp>
        <stp>[curves by issuer 01.xlsx]all names!R29C9</stp>
        <tr r="I29" s="16"/>
      </tp>
      <tp t="s">
        <v>05/09/2023</v>
        <stp/>
        <stp>##V3_BDPV12</stp>
        <stp>AU216832 Corp</stp>
        <stp>nxt_call_dt</stp>
        <stp>[curves by issuer 01.xlsx]all names!R29C8</stp>
        <tr r="H29" s="16"/>
      </tp>
    </main>
    <main first="bofaddin.rtdserver">
      <tp t="s">
        <v>#N/A N/A</v>
        <stp/>
        <stp>BDH|9100640497372244782</stp>
        <tr r="Y25" s="24"/>
      </tp>
      <tp t="s">
        <v>#N/A N/A</v>
        <stp/>
        <stp>BDH|9089507252558873248</stp>
        <tr r="Z15" s="24"/>
      </tp>
      <tp t="s">
        <v>#N/A N/A</v>
        <stp/>
        <stp>BDH|2490542271735696698</stp>
        <tr r="Z33" s="20"/>
        <tr r="Y28" s="21"/>
      </tp>
      <tp t="e">
        <v>#N/A</v>
        <stp/>
        <stp>BDH|6671025383819048487</stp>
        <tr r="AE36" s="20"/>
        <tr r="AD31" s="21"/>
      </tp>
      <tp t="s">
        <v>#N/A N/A</v>
        <stp/>
        <stp>BDH|1912642805213689717</stp>
        <tr r="Y4" s="24"/>
      </tp>
      <tp t="s">
        <v>#N/A N/A</v>
        <stp/>
        <stp>BDH|5254121664959900802</stp>
        <tr r="Y37" s="24"/>
      </tp>
      <tp t="s">
        <v>#N/A N/A</v>
        <stp/>
        <stp>BDH|7616535392180704823</stp>
        <tr r="Z35" s="20"/>
        <tr r="Y30" s="21"/>
      </tp>
      <tp t="e">
        <v>#N/A</v>
        <stp/>
        <stp>BDH|2623954457715590829</stp>
        <tr r="T11" s="24"/>
      </tp>
      <tp t="s">
        <v>#N/A N/A</v>
        <stp/>
        <stp>BDH|1876124976291786584</stp>
        <tr r="Y10" s="24"/>
      </tp>
    </main>
    <main first="bloomberg.rtd">
      <tp t="s">
        <v>25/01/2026</v>
        <stp/>
        <stp>##V3_BDPV12</stp>
        <stp>AS146490 Corp</stp>
        <stp>nxt_call_dt</stp>
        <stp>[curves by issuer 01.xlsx]all names!R69C9</stp>
        <tr r="I69" s="16"/>
      </tp>
      <tp t="s">
        <v>25/07/2023</v>
        <stp/>
        <stp>##V3_BDPV12</stp>
        <stp>AS146424 Corp</stp>
        <stp>nxt_call_dt</stp>
        <stp>[curves by issuer 01.xlsx]all names!R69C8</stp>
        <tr r="H69" s="16"/>
      </tp>
    </main>
    <main first="bofaddin.rtdserver">
      <tp t="s">
        <v>#N/A N/A</v>
        <stp/>
        <stp>BDH|7421914343151004866</stp>
        <tr r="Z51" s="20"/>
        <tr r="Y43" s="21"/>
      </tp>
      <tp t="e">
        <v>#N/A</v>
        <stp/>
        <stp>BDH|8947568930588656594</stp>
        <tr r="AE46" s="20"/>
        <tr r="AD40" s="21"/>
      </tp>
      <tp t="s">
        <v>#N/A N/A</v>
        <stp/>
        <stp>BDH|9387222160418506626</stp>
        <tr r="T79" s="26"/>
        <tr r="T70" s="26"/>
        <tr r="T77" s="26"/>
      </tp>
      <tp t="s">
        <v>#N/A N/A</v>
        <stp/>
        <stp>BDH|1252760779995233784</stp>
        <tr r="X30" s="21"/>
        <tr r="Y35" s="20"/>
      </tp>
    </main>
    <main first="bloomberg.rtd">
      <tp t="s">
        <v>Baa2</v>
        <stp/>
        <stp>##V3_BDPV12</stp>
        <stp>AN880322 Corp</stp>
        <stp>rtg_moody</stp>
        <stp>[curves by issuer 01.xlsx]curves eur!R43C16</stp>
        <tr r="P43" s="21"/>
        <tr r="P43" s="21"/>
      </tp>
      <tp t="s">
        <v>Baa3</v>
        <stp/>
        <stp>##V3_BDPV12</stp>
        <stp>EK634166 Corp</stp>
        <stp>rtg_moody</stp>
        <stp>[curves by issuer 01.xlsx]curves eur!R25C16</stp>
        <tr r="P25" s="21"/>
        <tr r="P25" s="21"/>
      </tp>
      <tp t="s">
        <v>24/08/2023</v>
        <stp/>
        <stp>##V3_BDPV12</stp>
        <stp>AS640422 Corp</stp>
        <stp>nxt_call_dt</stp>
        <stp>[curves by issuer 01.xlsx]curves!R23C9</stp>
        <tr r="I23" s="20"/>
      </tp>
      <tp t="s">
        <v>Ba1</v>
        <stp/>
        <stp>##V3_BDPV12</stp>
        <stp>AS640422 Corp</stp>
        <stp>rtg_moody</stp>
        <stp>[curves by issuer 01.xlsx]curves eur!R19C16</stp>
        <tr r="P19" s="21"/>
        <tr r="P19" s="21"/>
      </tp>
      <tp t="s">
        <v>16/01/2023</v>
        <stp/>
        <stp>##V3_BDPV12</stp>
        <stp>AQ711148 Corp</stp>
        <stp>nxt_call_dt</stp>
        <stp>[curves by issuer 01.xlsx]curves!R24C9</stp>
        <tr r="I24" s="20"/>
      </tp>
      <tp t="s">
        <v>09/12/2021</v>
        <stp/>
        <stp>##V3_BDPV12</stp>
        <stp>UV853118 Corp</stp>
        <stp>nxt_call_dt</stp>
        <stp>[curves by issuer 01.xlsx]curves!R33C9</stp>
        <tr r="I33" s="20"/>
      </tp>
      <tp t="s">
        <v>03/09/2027</v>
        <stp/>
        <stp>##V3_BDPV12</stp>
        <stp>ZQ782646 Corp</stp>
        <stp>nxt_call_dt</stp>
        <stp>[curves by issuer 01.xlsx]sectors (table)!R31C8</stp>
        <tr r="H31" s="24"/>
      </tp>
      <tp t="s">
        <v>EUR</v>
        <stp/>
        <stp>##V3_BDPV12</stp>
        <stp>AR936992 Corp</stp>
        <stp>crncy</stp>
        <stp>[curves by issuer 01.xlsx]sectors (table)!R22C17</stp>
        <tr r="Q22" s="24"/>
      </tp>
      <tp t="s">
        <v>24/08/2023</v>
        <stp/>
        <stp>##V3_BDPV12</stp>
        <stp>AS640422 Corp</stp>
        <stp>nxt_call_dt</stp>
        <stp>[curves by issuer 01.xlsx]sectors (table)!R16C7</stp>
        <tr r="G16" s="24"/>
      </tp>
      <tp t="s">
        <v>08/07/2023</v>
        <stp/>
        <stp>##V3_BDPV12</stp>
        <stp>AR936992 Corp</stp>
        <stp>nxt_call_dt</stp>
        <stp>[curves by issuer 01.xlsx]sectors (table)!R22C7</stp>
        <tr r="G22" s="24"/>
      </tp>
      <tp t="s">
        <v>04/04/2023</v>
        <stp/>
        <stp>##V3_BDPV12</stp>
        <stp>AM938782 Corp</stp>
        <stp>nxt_call_dt</stp>
        <stp>[curves by issuer 01.xlsx]sectors (table)!R23C7</stp>
        <tr r="G23" s="24"/>
      </tp>
      <tp>
        <v>1041.982421875</v>
        <stp/>
        <stp>##V3_BDPV12</stp>
        <stp>EK337178 Corp</stp>
        <stp>blp_i_sprd_mid</stp>
        <stp>[curves by issuer 01.xlsx]curves!R7C13</stp>
        <tr r="M7" s="20"/>
      </tp>
      <tp t="s">
        <v>PERP/CALL</v>
        <stp/>
        <stp>##V3_BDPV12</stp>
        <stp>XS2010039035 Corp</stp>
        <stp>mty_typ</stp>
        <stp>[curves by issuer 01.xlsx]tkrBbg!R24C11</stp>
        <tr r="K24" s="5"/>
      </tp>
      <tp t="s">
        <v>EUR</v>
        <stp/>
        <stp>##V3_BDPV12</stp>
        <stp>QZ912649 Corp</stp>
        <stp>crncy</stp>
        <stp>[curves by issuer 01.xlsx]tkrBbg!R170C12</stp>
        <tr r="L170" s="5"/>
      </tp>
      <tp t="s">
        <v>PERP/CALL</v>
        <stp/>
        <stp>##V3_BDPV12</stp>
        <stp>FR0011942283 Corp</stp>
        <stp>mty_typ</stp>
        <stp>[curves by issuer 01.xlsx]tkrBbg!R80C11</stp>
        <tr r="K80" s="5"/>
      </tp>
      <tp t="s">
        <v>PERP/CALL</v>
        <stp/>
        <stp>##V3_BDPV12</stp>
        <stp>FR0013478252 Corp</stp>
        <stp>mty_typ</stp>
        <stp>[curves by issuer 01.xlsx]tkrBbg!R20C11</stp>
        <tr r="K20" s="5"/>
      </tp>
      <tp t="s">
        <v>CALLABLE</v>
        <stp/>
        <stp>##V3_BDPV12</stp>
        <stp>XS2119468572 Corp</stp>
        <stp>mty_typ</stp>
        <stp>[curves by issuer 01.xlsx]tkrBbg!R74C11</stp>
        <tr r="K74" s="5"/>
      </tp>
      <tp t="s">
        <v>PERP/CALL</v>
        <stp/>
        <stp>##V3_BDPV12</stp>
        <stp>XS1195202822 Corp</stp>
        <stp>mty_typ</stp>
        <stp>[curves by issuer 01.xlsx]tkrBbg!R37C11</stp>
        <tr r="K37" s="5"/>
      </tp>
      <tp t="s">
        <v>PERP/CALL</v>
        <stp/>
        <stp>##V3_BDPV12</stp>
        <stp>FR0013398229 Corp</stp>
        <stp>mty_typ</stp>
        <stp>[curves by issuer 01.xlsx]tkrBbg!R81C11</stp>
        <tr r="K81" s="5"/>
      </tp>
      <tp t="s">
        <v>PERP/CALL</v>
        <stp/>
        <stp>##V3_BDPV12</stp>
        <stp>FR0011401751 Corp</stp>
        <stp>mty_typ</stp>
        <stp>[curves by issuer 01.xlsx]tkrBbg!R89C11</stp>
        <tr r="K89" s="5"/>
      </tp>
      <tp t="s">
        <v>PERP/CALL</v>
        <stp/>
        <stp>##V3_BDPV12</stp>
        <stp>XS1294343337 Corp</stp>
        <stp>mty_typ</stp>
        <stp>[curves by issuer 01.xlsx]tkrBbg!R28C11</stp>
        <tr r="K28" s="5"/>
      </tp>
      <tp t="s">
        <v>PERP/CALL</v>
        <stp/>
        <stp>##V3_BDPV12</stp>
        <stp>FR0012278539 Corp</stp>
        <stp>mty_typ</stp>
        <stp>[curves by issuer 01.xlsx]tkrBbg!R18C11</stp>
        <tr r="K18" s="5"/>
      </tp>
      <tp>
        <v>550000000</v>
        <stp/>
        <stp>##V3_BDPV12</stp>
        <stp>XS0969342384 Corp</stp>
        <stp>amt_outstanding</stp>
        <stp>[curves by issuer 01.xlsx]tkrBbg!R45C13</stp>
        <tr r="M45" s="5"/>
      </tp>
      <tp>
        <v>750000000</v>
        <stp/>
        <stp>##V3_BDPV12</stp>
        <stp>XS1294342792 Corp</stp>
        <stp>amt_outstanding</stp>
        <stp>[curves by issuer 01.xlsx]tkrBbg!R26C13</stp>
        <tr r="M26" s="5"/>
      </tp>
      <tp t="s">
        <v>#N/A Invalid Security</v>
        <stp/>
        <stp>##V3_BDPV12</stp>
        <stp/>
        <stp>ticker</stp>
        <stp>[curves by issuer 01.xlsx]tkrBbg!R188C8</stp>
        <tr r="H188" s="5"/>
      </tp>
      <tp t="s">
        <v>16/07/2025</v>
        <stp/>
        <stp>##V3_BDPV12</stp>
        <stp>ZS108668 Corp</stp>
        <stp>nxt_call_dt</stp>
        <stp>[curves by issuer 01.xlsx]all names!R23C9</stp>
        <tr r="I23" s="16"/>
      </tp>
      <tp t="s">
        <v>05/11/2020</v>
        <stp/>
        <stp>##V3_BDPV12</stp>
        <stp>UV391246 Corp</stp>
        <stp>nxt_call_dt</stp>
        <stp>[curves by issuer 01.xlsx]all names!R25C8</stp>
        <tr r="H25" s="16"/>
      </tp>
      <tp t="s">
        <v>19/11/2023</v>
        <stp/>
        <stp>##V3_BDPV12</stp>
        <stp>QJ787834 Corp</stp>
        <stp>nxt_call_dt</stp>
        <stp>[curves by issuer 01.xlsx]curves!R49C9</stp>
        <tr r="I49" s="20"/>
      </tp>
      <tp t="s">
        <v>25/03/2021</v>
        <stp/>
        <stp>##V3_BDPV12</stp>
        <stp>EK803079 Corp</stp>
        <stp>nxt_call_dt</stp>
        <stp>[curves by issuer 01.xlsx]sectors (table)!R8C7</stp>
        <tr r="G8" s="24"/>
      </tp>
      <tp t="s">
        <v>01/10/2021</v>
        <stp/>
        <stp>##V3_BDPV12</stp>
        <stp>EK508481 Corp</stp>
        <stp>nxt_call_dt</stp>
        <stp>[curves by issuer 01.xlsx]curves!R34C9</stp>
        <tr r="I34" s="20"/>
      </tp>
      <tp t="s">
        <v>18/11/2022</v>
        <stp/>
        <stp>##V3_BDPV12</stp>
        <stp>EK588292 Corp</stp>
        <stp>nxt_call_dt</stp>
        <stp>[curves by issuer 01.xlsx]curves!R32C9</stp>
        <tr r="I32" s="20"/>
      </tp>
      <tp t="s">
        <v>23/04/2023</v>
        <stp/>
        <stp>##V3_BDPV12</stp>
        <stp>EK848378 Corp</stp>
        <stp>nxt_call_dt</stp>
        <stp>[curves by issuer 01.xlsx]curves!R13C9</stp>
        <tr r="I13" s="20"/>
      </tp>
      <tp t="s">
        <v>29/01/2024</v>
        <stp/>
        <stp>##V3_BDPV12</stp>
        <stp>AL211915 Corp</stp>
        <stp>nxt_call_dt</stp>
        <stp>[curves by issuer 01.xlsx]sectors (table)!R6C8</stp>
        <tr r="H6" s="24"/>
      </tp>
      <tp t="s">
        <v>EUR</v>
        <stp/>
        <stp>##V3_BDPV12</stp>
        <stp>EK858851 Corp</stp>
        <stp>crncy</stp>
        <stp>[curves by issuer 01.xlsx]tkrBbg!R102C12</stp>
        <tr r="L102" s="5"/>
      </tp>
      <tp t="s">
        <v>EUR</v>
        <stp/>
        <stp>##V3_BDPV12</stp>
        <stp>EK605885 Corp</stp>
        <stp>crncy</stp>
        <stp>[curves by issuer 01.xlsx]tkrBbg!R134C12</stp>
        <tr r="L134" s="5"/>
      </tp>
      <tp t="s">
        <v>EUR</v>
        <stp/>
        <stp>##V3_BDPV12</stp>
        <stp>EK858869 Corp</stp>
        <stp>crncy</stp>
        <stp>[curves by issuer 01.xlsx]tkrBbg!R103C12</stp>
        <tr r="L103" s="5"/>
      </tp>
      <tp t="s">
        <v>BAYNGR</v>
        <stp/>
        <stp>##V3_BDPV12</stp>
        <stp>ZQ513315 Corp</stp>
        <stp>ticker</stp>
        <stp>[curves by issuer 01.xlsx]tkrBbg!R9C8</stp>
        <tr r="H9" s="5"/>
      </tp>
      <tp t="s">
        <v>#N/A Invalid Security</v>
        <stp/>
        <stp>##V3_BDPV12</stp>
        <stp/>
        <stp>ticker</stp>
        <stp>[curves by issuer 01.xlsx]tkrBbg!R189C8</stp>
        <tr r="H189" s="5"/>
      </tp>
      <tp t="s">
        <v>30/01/2025</v>
        <stp/>
        <stp>##V3_BDPV12</stp>
        <stp>ZP659512 Corp</stp>
        <stp>nxt_call_dt</stp>
        <stp>[curves by issuer 01.xlsx]all names!R53C9</stp>
        <tr r="I53" s="16"/>
      </tp>
      <tp t="s">
        <v>#N/A Invalid Security</v>
        <stp/>
        <stp>##V3_BDPV12</stp>
        <stp>#N/A Requesting Data... Corp</stp>
        <stp>nxt_call_dt</stp>
        <stp>[curves by issuer 01.xlsx]tkrBbg!R108C10</stp>
        <tr r="J108" s="5"/>
      </tp>
      <tp t="s">
        <v>#N/A Invalid Security</v>
        <stp/>
        <stp>##V3_BDPV12</stp>
        <stp>#N/A Requesting Data... Corp</stp>
        <stp>nxt_call_dt</stp>
        <stp>[curves by issuer 01.xlsx]tkrBbg!R138C10</stp>
        <tr r="J138" s="5"/>
      </tp>
      <tp t="s">
        <v>#N/A Invalid Security</v>
        <stp/>
        <stp>##V3_BDPV12</stp>
        <stp>#N/A Requesting Data... Corp</stp>
        <stp>nxt_call_dt</stp>
        <stp>[curves by issuer 01.xlsx]tkrBbg!R151C10</stp>
        <tr r="J151" s="5"/>
      </tp>
      <tp t="s">
        <v>#N/A N/A</v>
        <stp/>
        <stp>##V3_BDPV12</stp>
        <stp>ZS235422 Corp</stp>
        <stp>rtg_moody</stp>
        <stp>[curves by issuer 01.xlsx]curves eur!R33C16</stp>
        <tr r="P33" s="21"/>
      </tp>
      <tp t="s">
        <v>12/06/2021</v>
        <stp/>
        <stp>##V3_BDPV12</stp>
        <stp>EK634166 Corp</stp>
        <stp>nxt_call_dt</stp>
        <stp>[curves by issuer 01.xlsx]curves!R30C9</stp>
        <tr r="I30" s="20"/>
      </tp>
      <tp t="s">
        <v>19/07/2023</v>
        <stp/>
        <stp>##V3_BDPV12</stp>
        <stp>AO262498 Corp</stp>
        <stp>nxt_call_dt</stp>
        <stp>[curves by issuer 01.xlsx]curves!R41C9</stp>
        <tr r="I41" s="20"/>
      </tp>
      <tp t="s">
        <v>#N/A Requesting Data...</v>
        <stp/>
        <stp>##V3_BDPV12</stp>
        <stp>IEAC LN Equity</stp>
        <stp>security name</stp>
        <stp>[curves by issuer 01.xlsx]tkrBbg!R151C7</stp>
        <tr r="G151" s="5"/>
      </tp>
      <tp t="s">
        <v>DE000A14J611</v>
        <stp/>
        <stp>##V3_BDPV12</stp>
        <stp>EK834863 Corp</stp>
        <stp>ID_ISIN</stp>
        <stp>[curves by issuer 01.xlsx]tkrBbg!R6C6</stp>
        <tr r="F6" s="5"/>
      </tp>
      <tp t="s">
        <v>#N/A Requesting Data...</v>
        <stp/>
        <stp>##V3_BDPV12</stp>
        <stp>EK013990 Corp</stp>
        <stp>crncy</stp>
        <stp>[curves by issuer 01.xlsx]tkrBbg!R108C12</stp>
        <tr r="L108" s="5"/>
      </tp>
      <tp t="s">
        <v>USD</v>
        <stp/>
        <stp>##V3_BDPV12</stp>
        <stp>QJ787834 Corp</stp>
        <stp>crncy</stp>
        <stp>[curves by issuer 01.xlsx]tkrBbg!R107C12</stp>
        <tr r="L107" s="5"/>
      </tp>
      <tp t="s">
        <v>EUR</v>
        <stp/>
        <stp>##V3_BDPV12</stp>
        <stp>EK642935 Corp</stp>
        <stp>crncy</stp>
        <stp>[curves by issuer 01.xlsx]tkrBbg!R160C12</stp>
        <tr r="L160" s="5"/>
      </tp>
      <tp t="s">
        <v>GBP</v>
        <stp/>
        <stp>##V3_BDPV12</stp>
        <stp>EK013966 Corp</stp>
        <stp>crncy</stp>
        <stp>[curves by issuer 01.xlsx]tkrBbg!R114C12</stp>
        <tr r="L114" s="5"/>
      </tp>
      <tp t="s">
        <v>GBP</v>
        <stp/>
        <stp>##V3_BDPV12</stp>
        <stp>EK824997 Corp</stp>
        <stp>crncy</stp>
        <stp>[curves by issuer 01.xlsx]tkrBbg!R122C12</stp>
        <tr r="L122" s="5"/>
      </tp>
      <tp t="s">
        <v>Basic Materials</v>
        <stp/>
        <stp>##V3_BDPV12</stp>
        <stp>XS0992293901 Corp</stp>
        <stp>industry_sector</stp>
        <stp>[curves by issuer 01.xlsx]tkrBbg!R3C15</stp>
        <tr r="O3" s="5"/>
      </tp>
      <tp t="s">
        <v>17/02/2026</v>
        <stp/>
        <stp>##V3_BDPV12</stp>
        <stp>ZP989429 Corp</stp>
        <stp>nxt_call_dt</stp>
        <stp>[curves by issuer 01.xlsx]all names!R10C9</stp>
        <tr r="I10" s="16"/>
      </tp>
      <tp t="s">
        <v>19/12/2026</v>
        <stp/>
        <stp>##V3_BDPV12</stp>
        <stp>ZR570567 Corp</stp>
        <stp>nxt_call_dt</stp>
        <stp>[curves by issuer 01.xlsx]all names!R49C9</stp>
        <tr r="I49" s="16"/>
      </tp>
      <tp t="s">
        <v>#N/A N/A</v>
        <stp/>
        <stp>##V3_BDPV12</stp>
        <stp>ZR796682 Corp</stp>
        <stp>rtg_moody</stp>
        <stp>[curves by issuer 01.xlsx]curves eur!R24C16</stp>
        <tr r="P24" s="21"/>
      </tp>
      <tp t="s">
        <v>18/02/2022</v>
        <stp/>
        <stp>##V3_BDPV12</stp>
        <stp>EK753416 Corp</stp>
        <stp>nxt_call_dt</stp>
        <stp>[curves by issuer 01.xlsx]curves!R26C9</stp>
        <tr r="I26" s="20"/>
      </tp>
      <tp t="s">
        <v>22/12/2021</v>
        <stp/>
        <stp>##V3_BDPV12</stp>
        <stp>AM679347 Corp</stp>
        <stp>nxt_call_dt</stp>
        <stp>[curves by issuer 01.xlsx]curves!R47C9</stp>
        <tr r="I47" s="20"/>
      </tp>
      <tp t="s">
        <v>#N/A Invalid Security</v>
        <stp/>
        <stp>##V3_BDPV12</stp>
        <stp>#N/A Requesting Data... Corp</stp>
        <stp>industry_sector</stp>
        <stp>[curves by issuer 01.xlsx]tkrBbg!R83C15</stp>
        <tr r="O83" s="5"/>
      </tp>
      <tp t="s">
        <v>BAYNGR</v>
        <stp/>
        <stp>##V3_BDPV12</stp>
        <stp>ZQ512606 Corp</stp>
        <stp>ticker</stp>
        <stp>[curves by issuer 01.xlsx]tkrBbg!R8C8</stp>
        <tr r="H8" s="5"/>
      </tp>
      <tp t="s">
        <v>#N/A N/A</v>
        <stp/>
        <stp>##V3_BDPV12</stp>
        <stp>ZR457518 Corp</stp>
        <stp>rtg_moody</stp>
        <stp>[curves by issuer 01.xlsx]curves eur!R21C16</stp>
        <tr r="P21" s="21"/>
      </tp>
      <tp t="s">
        <v>21/07/2023</v>
        <stp/>
        <stp>##V3_BDPV12</stp>
        <stp>AN964724 Corp</stp>
        <stp>nxt_call_dt</stp>
        <stp>[curves by issuer 01.xlsx]curves!R11C9</stp>
        <tr r="I11" s="20"/>
      </tp>
      <tp t="s">
        <v>01/01/2028</v>
        <stp/>
        <stp>##V3_BDPV12</stp>
        <stp>ZR796862 Corp</stp>
        <stp>nxt_call_dt</stp>
        <stp>[curves by issuer 01.xlsx]all names!R39C9</stp>
        <tr r="I39" s="16"/>
      </tp>
      <tp t="s">
        <v>01/01/2025</v>
        <stp/>
        <stp>##V3_BDPV12</stp>
        <stp>ZR796682 Corp</stp>
        <stp>nxt_call_dt</stp>
        <stp>[curves by issuer 01.xlsx]all names!R39C8</stp>
        <tr r="H39" s="16"/>
      </tp>
      <tp t="s">
        <v>19/11/2024</v>
        <stp/>
        <stp>##V3_BDPV12</stp>
        <stp>ZQ578143 Corp</stp>
        <stp>nxt_call_dt</stp>
        <stp>[curves by issuer 01.xlsx]all names!R37C9</stp>
        <tr r="I37" s="16"/>
      </tp>
      <tp t="s">
        <v>19/11/2024</v>
        <stp/>
        <stp>##V3_BDPV12</stp>
        <stp>ZQ578143 Corp</stp>
        <stp>nxt_call_dt</stp>
        <stp>[curves by issuer 01.xlsx]all names!R37C8</stp>
        <tr r="H37" s="16"/>
      </tp>
      <tp t="s">
        <v>04/04/2023</v>
        <stp/>
        <stp>##V3_BDPV12</stp>
        <stp>AM938782 Corp</stp>
        <stp>nxt_call_dt</stp>
        <stp>[curves by issuer 01.xlsx]curves!R45C9</stp>
        <tr r="I45" s="20"/>
      </tp>
      <tp t="s">
        <v>17/02/2026</v>
        <stp/>
        <stp>##V3_BDPV12</stp>
        <stp>ZP989429 Corp</stp>
        <stp>nxt_call_dt</stp>
        <stp>[curves by issuer 01.xlsx]curves eur!R9C9</stp>
        <tr r="I9" s="21"/>
      </tp>
      <tp t="s">
        <v>#N/A Invalid Security</v>
        <stp/>
        <stp>##V3_BDPV12</stp>
        <stp>#N/A Requesting Data... Corp</stp>
        <stp>mty_typ</stp>
        <stp>[curves by issuer 01.xlsx]tkrBbg!R2C11</stp>
        <tr r="K2" s="5"/>
      </tp>
      <tp t="s">
        <v>30/03/2026</v>
        <stp/>
        <stp>##V3_BDPV12</stp>
        <stp>UV323151 Corp</stp>
        <stp>nxt_call_dt</stp>
        <stp>[curves by issuer 01.xlsx]all names!R52C9</stp>
        <tr r="I52" s="16"/>
      </tp>
      <tp t="s">
        <v>23/09/2024</v>
        <stp/>
        <stp>##V3_BDPV12</stp>
        <stp>ZR668027 Corp</stp>
        <stp>nxt_call_dt</stp>
        <stp>[curves by issuer 01.xlsx]all names!R66C8</stp>
        <tr r="H66" s="16"/>
      </tp>
      <tp t="s">
        <v>23/09/2024</v>
        <stp/>
        <stp>##V3_BDPV12</stp>
        <stp>ZR668027 Corp</stp>
        <stp>nxt_call_dt</stp>
        <stp>[curves by issuer 01.xlsx]all names!R66C9</stp>
        <tr r="I66" s="16"/>
      </tp>
      <tp t="s">
        <v>21/04/2025</v>
        <stp/>
        <stp>##V3_BDPV12</stp>
        <stp>EK858869 Corp</stp>
        <stp>nxt_call_dt</stp>
        <stp>[curves by issuer 01.xlsx]sectors (table)!R5C7</stp>
        <tr r="G5" s="24"/>
      </tp>
      <tp t="s">
        <v>22/10/2022</v>
        <stp/>
        <stp>##V3_BDPV12</stp>
        <stp>QJ191077 Corp</stp>
        <stp>nxt_call_dt</stp>
        <stp>[curves by issuer 01.xlsx]curves!R14C9</stp>
        <tr r="I14" s="20"/>
      </tp>
      <tp t="s">
        <v>#N/A Invalid Security</v>
        <stp/>
        <stp>##V3_BDPV12</stp>
        <stp>#N/A Invalid Security Corp</stp>
        <stp>nxt_call_dt</stp>
        <stp>[curves by issuer 01.xlsx]tkrBbg!R190C10</stp>
        <tr r="J190" s="5"/>
      </tp>
      <tp t="s">
        <v>#N/A Invalid Security</v>
        <stp/>
        <stp>##V3_BDPV12</stp>
        <stp>#N/A Invalid Security Corp</stp>
        <stp>nxt_call_dt</stp>
        <stp>[curves by issuer 01.xlsx]tkrBbg!R191C10</stp>
        <tr r="J191" s="5"/>
      </tp>
      <tp t="s">
        <v>#N/A Invalid Security</v>
        <stp/>
        <stp>##V3_BDPV12</stp>
        <stp>#N/A Invalid Security Corp</stp>
        <stp>nxt_call_dt</stp>
        <stp>[curves by issuer 01.xlsx]tkrBbg!R192C10</stp>
        <tr r="J192" s="5"/>
      </tp>
      <tp t="s">
        <v>#N/A Invalid Security</v>
        <stp/>
        <stp>##V3_BDPV12</stp>
        <stp>#N/A Invalid Security Corp</stp>
        <stp>nxt_call_dt</stp>
        <stp>[curves by issuer 01.xlsx]tkrBbg!R193C10</stp>
        <tr r="J193" s="5"/>
      </tp>
      <tp t="s">
        <v>#N/A Invalid Security</v>
        <stp/>
        <stp>##V3_BDPV12</stp>
        <stp>#N/A Invalid Security Corp</stp>
        <stp>nxt_call_dt</stp>
        <stp>[curves by issuer 01.xlsx]tkrBbg!R194C10</stp>
        <tr r="J194" s="5"/>
      </tp>
      <tp t="s">
        <v>#N/A Invalid Security</v>
        <stp/>
        <stp>##V3_BDPV12</stp>
        <stp>#N/A Invalid Security Corp</stp>
        <stp>nxt_call_dt</stp>
        <stp>[curves by issuer 01.xlsx]tkrBbg!R188C10</stp>
        <tr r="J188" s="5"/>
      </tp>
      <tp t="s">
        <v>#N/A Invalid Security</v>
        <stp/>
        <stp>##V3_BDPV12</stp>
        <stp>#N/A Invalid Security Corp</stp>
        <stp>nxt_call_dt</stp>
        <stp>[curves by issuer 01.xlsx]tkrBbg!R189C10</stp>
        <tr r="J189" s="5"/>
      </tp>
      <tp t="s">
        <v>01/07/2024</v>
        <stp/>
        <stp>##V3_BDPV12</stp>
        <stp>EK352403 Corp</stp>
        <stp>nxt_call_dt</stp>
        <stp>[curves by issuer 01.xlsx]sectors (table)!R9C7</stp>
        <tr r="G9" s="24"/>
      </tp>
      <tp>
        <v>293.12576293945313</v>
        <stp/>
        <stp>##V3_BDPV12</stp>
        <stp>ZP482524 Corp</stp>
        <stp>blp_i_sprd_mid</stp>
        <stp>[curves by issuer 01.xlsx]curves!R8C14</stp>
        <tr r="N8" s="20"/>
      </tp>
      <tp t="s">
        <v>05/01/2022</v>
        <stp/>
        <stp>##V3_BDPV12</stp>
        <stp>QZ716550 Corp</stp>
        <stp>nxt_call_dt</stp>
        <stp>[curves by issuer 01.xlsx]all names!R30C8</stp>
        <tr r="H30" s="16"/>
      </tp>
      <tp t="s">
        <v>22/01/2025</v>
        <stp/>
        <stp>##V3_BDPV12</stp>
        <stp>ZQ099270 Corp</stp>
        <stp>nxt_call_dt</stp>
        <stp>[curves by issuer 01.xlsx]all names!R24C8</stp>
        <tr r="H24" s="16"/>
      </tp>
      <tp t="s">
        <v>01/07/2024</v>
        <stp/>
        <stp>##V3_BDPV12</stp>
        <stp>EK352403 Corp</stp>
        <stp>nxt_call_dt</stp>
        <stp>[curves by issuer 01.xlsx]curves!R12C9</stp>
        <tr r="I12" s="20"/>
      </tp>
      <tp t="s">
        <v>25/03/2021</v>
        <stp/>
        <stp>##V3_BDPV12</stp>
        <stp>EK803079 Corp</stp>
        <stp>nxt_call_dt</stp>
        <stp>[curves by issuer 01.xlsx]curves!R36C9</stp>
        <tr r="I36" s="20"/>
      </tp>
      <tp t="s">
        <v>10/04/2021</v>
        <stp/>
        <stp>##V3_BDPV12</stp>
        <stp>EK825033 Corp</stp>
        <stp>nxt_call_dt</stp>
        <stp>[curves by issuer 01.xlsx]curves!R16C9</stp>
        <tr r="I16" s="20"/>
      </tp>
      <tp t="s">
        <v>BE6309987400</v>
        <stp/>
        <stp>##V3_BDPV12</stp>
        <stp>AV915324 Corp</stp>
        <stp>ID_ISIN</stp>
        <stp>[curves by issuer 01.xlsx]tkrBbg!R4C6</stp>
        <tr r="F4" s="5"/>
      </tp>
      <tp t="s">
        <v>EUR</v>
        <stp/>
        <stp>##V3_BDPV12</stp>
        <stp>EK821917 Corp</stp>
        <stp>crncy</stp>
        <stp>[curves by issuer 01.xlsx]sectors (table)!R19C17</stp>
        <tr r="Q19" s="24"/>
      </tp>
      <tp t="s">
        <v>EUR</v>
        <stp/>
        <stp>##V3_BDPV12</stp>
        <stp>QJ937853 Corp</stp>
        <stp>crncy</stp>
        <stp>[curves by issuer 01.xlsx]sectors (table)!R26C17</stp>
        <tr r="Q26" s="24"/>
      </tp>
      <tp t="s">
        <v>EUR</v>
        <stp/>
        <stp>##V3_BDPV12</stp>
        <stp>EK864970 Corp</stp>
        <stp>crncy</stp>
        <stp>[curves by issuer 01.xlsx]sectors (table)!R33C18</stp>
        <tr r="R33" s="24"/>
      </tp>
      <tp t="s">
        <v>DE000A11QR73</v>
        <stp/>
        <stp>##V3_BDPV12</stp>
        <stp>EK352403 Corp</stp>
        <stp>ID_ISIN</stp>
        <stp>[curves by issuer 01.xlsx]tkrBbg!R7C6</stp>
        <tr r="F7" s="5"/>
      </tp>
      <tp t="s">
        <v>19/11/2023</v>
        <stp/>
        <stp>##V3_BDPV12</stp>
        <stp>QJ787834 Corp</stp>
        <stp>nxt_call_dt</stp>
        <stp>[curves by issuer 01.xlsx]all names!R70C8</stp>
        <tr r="H70" s="16"/>
      </tp>
      <tp t="s">
        <v>06/10/2026</v>
        <stp/>
        <stp>##V3_BDPV12</stp>
        <stp>QZ730458 Corp</stp>
        <stp>nxt_call_dt</stp>
        <stp>[curves by issuer 01.xlsx]all names!R67C9</stp>
        <tr r="I67" s="16"/>
      </tp>
      <tp t="s">
        <v>20/04/2025</v>
        <stp/>
        <stp>##V3_BDPV12</stp>
        <stp>ZP454068 Corp</stp>
        <stp>nxt_call_dt</stp>
        <stp>[curves by issuer 01.xlsx]all names!R28C9</stp>
        <tr r="I28" s="16"/>
      </tp>
      <tp t="s">
        <v>26/06/2023</v>
        <stp/>
        <stp>##V3_BDPV12</stp>
        <stp>EJ723329 Corp</stp>
        <stp>nxt_call_dt</stp>
        <stp>[curves by issuer 01.xlsx]curves!R35C9</stp>
        <tr r="I35" s="20"/>
      </tp>
      <tp t="s">
        <v>11/03/2026</v>
        <stp/>
        <stp>##V3_BDPV12</stp>
        <stp>BJ814648 Corp</stp>
        <stp>nxt_call_dt</stp>
        <stp>[curves by issuer 01.xlsx]sectors (table)!R8C8</stp>
        <tr r="H8" s="24"/>
      </tp>
      <tp t="s">
        <v>22/03/2026</v>
        <stp/>
        <stp>##V3_BDPV12</stp>
        <stp>BK122273 Corp</stp>
        <stp>nxt_call_dt</stp>
        <stp>[curves by issuer 01.xlsx]curves!R15C9</stp>
        <tr r="I15" s="20"/>
      </tp>
      <tp t="s">
        <v>Baa3</v>
        <stp/>
        <stp>##V3_BDPV12</stp>
        <stp>ZR363806 Corp</stp>
        <stp>rtg_moody</stp>
        <stp>[curves by issuer 01.xlsx]curves eur!R26C16</stp>
        <tr r="P26" s="21"/>
        <tr r="P26" s="21"/>
      </tp>
      <tp t="s">
        <v>14/12/2022</v>
        <stp/>
        <stp>##V3_BDPV12</stp>
        <stp>AN880322 Corp</stp>
        <stp>nxt_call_dt</stp>
        <stp>[curves by issuer 01.xlsx]curves!R51C9</stp>
        <tr r="I51" s="20"/>
      </tp>
      <tp t="s">
        <v>XS0992293901</v>
        <stp/>
        <stp>##V3_BDPV12</stp>
        <stp>EJ917655 Corp</stp>
        <stp>ID_ISIN</stp>
        <stp>[curves by issuer 01.xlsx]tkrBbg!R3C6</stp>
        <tr r="F3" s="5"/>
      </tp>
      <tp t="s">
        <v>EUR</v>
        <stp/>
        <stp>##V3_BDPV12</stp>
        <stp>ED984069 Corp</stp>
        <stp>crncy</stp>
        <stp>[curves by issuer 01.xlsx]tkrBbg!R181C12</stp>
        <tr r="L181" s="5"/>
      </tp>
      <tp t="s">
        <v>#N/A Invalid Security</v>
        <stp/>
        <stp>##V3_BDPV12</stp>
        <stp/>
        <stp>ticker</stp>
        <stp>[curves by issuer 01.xlsx]tkrBbg!R190C8</stp>
        <tr r="H190" s="5"/>
      </tp>
      <tp t="s">
        <v>02/03/2025</v>
        <stp/>
        <stp>##V3_BDPV12</stp>
        <stp>ZP991036 Corp</stp>
        <stp>nxt_call_dt</stp>
        <stp>[curves by issuer 01.xlsx]all names!R62C8</stp>
        <tr r="H62" s="16"/>
      </tp>
      <tp t="s">
        <v>02/03/2025</v>
        <stp/>
        <stp>##V3_BDPV12</stp>
        <stp>ZP991036 Corp</stp>
        <stp>nxt_call_dt</stp>
        <stp>[curves by issuer 01.xlsx]all names!R62C9</stp>
        <tr r="I62" s="16"/>
      </tp>
      <tp t="s">
        <v>Ba1</v>
        <stp/>
        <stp>##V3_BDPV12</stp>
        <stp>QJ937853 Corp</stp>
        <stp>rtg_moody</stp>
        <stp>[curves by issuer 01.xlsx]curves eur!R36C16</stp>
        <tr r="P36" s="21"/>
        <tr r="P36" s="21"/>
      </tp>
      <tp t="s">
        <v>Baa2</v>
        <stp/>
        <stp>##V3_BDPV12</stp>
        <stp>UV853118 Corp</stp>
        <stp>rtg_moody</stp>
        <stp>[curves by issuer 01.xlsx]curves eur!R28C16</stp>
        <tr r="P28" s="21"/>
        <tr r="P28" s="21"/>
      </tp>
      <tp t="s">
        <v>EUR</v>
        <stp/>
        <stp>##V3_BDPV12</stp>
        <stp>EK872764 Corp</stp>
        <stp>crncy</stp>
        <stp>[curves by issuer 01.xlsx]sectors (table)!R11C18</stp>
        <tr r="R11" s="24"/>
      </tp>
      <tp t="s">
        <v>EUR</v>
        <stp/>
        <stp>##V3_BDPV12</stp>
        <stp>EJ891119 Corp</stp>
        <stp>crncy</stp>
        <stp>[curves by issuer 01.xlsx]tkrBbg!R182C12</stp>
        <tr r="L182" s="5"/>
      </tp>
      <tp t="s">
        <v>USD</v>
        <stp/>
        <stp>##V3_BDPV12</stp>
        <stp>AO262498 Corp</stp>
        <stp>crncy</stp>
        <stp>[curves by issuer 01.xlsx]tkrBbg!R186C12</stp>
        <tr r="L186" s="5"/>
      </tp>
      <tp t="s">
        <v>EUR</v>
        <stp/>
        <stp>##V3_BDPV12</stp>
        <stp>EK825033 Corp</stp>
        <stp>crncy</stp>
        <stp>[curves by issuer 01.xlsx]tkrBbg!R121C12</stp>
        <tr r="L121" s="5"/>
      </tp>
      <tp t="s">
        <v>EUR</v>
        <stp/>
        <stp>##V3_BDPV12</stp>
        <stp>EK785024 Corp</stp>
        <stp>crncy</stp>
        <stp>[curves by issuer 01.xlsx]tkrBbg!R106C12</stp>
        <tr r="L106" s="5"/>
      </tp>
      <tp t="s">
        <v>GBP</v>
        <stp/>
        <stp>##V3_BDPV12</stp>
        <stp>EK768069 Corp</stp>
        <stp>crncy</stp>
        <stp>[curves by issuer 01.xlsx]tkrBbg!R127C12</stp>
        <tr r="L127" s="5"/>
      </tp>
      <tp t="s">
        <v>22/10/2022</v>
        <stp/>
        <stp>##V3_BDPV12</stp>
        <stp>QJ191077 Corp</stp>
        <stp>nxt_call_dt</stp>
        <stp>[curves by issuer 01.xlsx]all names!R18C8</stp>
        <tr r="H18" s="16"/>
      </tp>
      <tp t="s">
        <v>20/10/2025</v>
        <stp/>
        <stp>##V3_BDPV12</stp>
        <stp>QJ201812 Corp</stp>
        <stp>nxt_call_dt</stp>
        <stp>[curves by issuer 01.xlsx]all names!R18C9</stp>
        <tr r="I18" s="16"/>
      </tp>
      <tp t="s">
        <v>#N/A Invalid Security</v>
        <stp/>
        <stp>##V3_BDPV12</stp>
        <stp/>
        <stp>ticker</stp>
        <stp>[curves by issuer 01.xlsx]tkrBbg!R191C8</stp>
        <tr r="H191" s="5"/>
      </tp>
      <tp t="s">
        <v>30/07/2020</v>
        <stp/>
        <stp>##V3_BDPV12</stp>
        <stp>UV309787 Corp</stp>
        <stp>nxt_call_dt</stp>
        <stp>[curves by issuer 01.xlsx]all names!R54C9</stp>
        <tr r="I54" s="16"/>
      </tp>
      <tp t="s">
        <v>30/07/2020</v>
        <stp/>
        <stp>##V3_BDPV12</stp>
        <stp>UV309787 Corp</stp>
        <stp>nxt_call_dt</stp>
        <stp>[curves by issuer 01.xlsx]all names!R54C8</stp>
        <tr r="H54" s="16"/>
      </tp>
      <tp t="s">
        <v>06/09/2020</v>
        <stp/>
        <stp>##V3_BDPV12</stp>
        <stp>EJ814840 Corp</stp>
        <stp>nxt_call_dt</stp>
        <stp>[curves by issuer 01.xlsx]curves!R10C9</stp>
        <tr r="I10" s="20"/>
      </tp>
      <tp t="s">
        <v>Baa2</v>
        <stp/>
        <stp>##V3_BDPV12</stp>
        <stp>QZ716550 Corp</stp>
        <stp>rtg_moody</stp>
        <stp>[curves by issuer 01.xlsx]curves eur!R18C16</stp>
        <tr r="P18" s="21"/>
        <tr r="P18" s="21"/>
      </tp>
      <tp t="s">
        <v>30/03/2022</v>
        <stp/>
        <stp>##V3_BDPV12</stp>
        <stp>EK821917 Corp</stp>
        <stp>nxt_call_dt</stp>
        <stp>[curves by issuer 01.xlsx]curves!R40C9</stp>
        <tr r="I40" s="20"/>
      </tp>
      <tp t="s">
        <v>EUR</v>
        <stp/>
        <stp>##V3_BDPV12</stp>
        <stp>EK545606 Corp</stp>
        <stp>crncy</stp>
        <stp>[curves by issuer 01.xlsx]sectors (table)!R15C17</stp>
        <tr r="Q15" s="24"/>
      </tp>
      <tp t="s">
        <v>EUR</v>
        <stp/>
        <stp>##V3_BDPV12</stp>
        <stp>AN880322 Corp</stp>
        <stp>crncy</stp>
        <stp>[curves by issuer 01.xlsx]sectors (table)!R30C17</stp>
        <tr r="Q30" s="24"/>
      </tp>
      <tp>
        <v>153.14595883756562</v>
        <stp/>
        <stp>##V3_BDPV12</stp>
        <stp>BJ924355 Corp</stp>
        <stp>Z_SPRD_MID</stp>
        <stp>[curves by issuer 01.xlsx]curves eur!R15C13</stp>
        <tr r="M15" s="21"/>
      </tp>
      <tp t="s">
        <v>EUR</v>
        <stp/>
        <stp>##V3_BDPV12</stp>
        <stp>AM888722 Corp</stp>
        <stp>crncy</stp>
        <stp>[curves by issuer 01.xlsx]tkrBbg!R105C12</stp>
        <tr r="L105" s="5"/>
      </tp>
      <tp t="s">
        <v>EUR</v>
        <stp/>
        <stp>##V3_BDPV12</stp>
        <stp>EK337178 Corp</stp>
        <stp>crncy</stp>
        <stp>[curves by issuer 01.xlsx]tkrBbg!R149C12</stp>
        <tr r="L149" s="5"/>
      </tp>
      <tp t="s">
        <v>USD</v>
        <stp/>
        <stp>##V3_BDPV12</stp>
        <stp>AO262515 Corp</stp>
        <stp>crncy</stp>
        <stp>[curves by issuer 01.xlsx]tkrBbg!R187C12</stp>
        <tr r="L187" s="5"/>
      </tp>
      <tp t="s">
        <v>#N/A Invalid Security</v>
        <stp/>
        <stp>##V3_BDPV12</stp>
        <stp/>
        <stp>ticker</stp>
        <stp>[curves by issuer 01.xlsx]tkrBbg!R192C8</stp>
        <tr r="H192" s="5"/>
      </tp>
      <tp t="s">
        <v>#N/A N/A</v>
        <stp/>
        <stp>##V3_BDPV12</stp>
        <stp>UV391246 Corp</stp>
        <stp>rtg_moody</stp>
        <stp>[curves by issuer 01.xlsx]curves eur!R15C16</stp>
        <tr r="P15" s="21"/>
      </tp>
      <tp t="s">
        <v>EUR</v>
        <stp/>
        <stp>##V3_BDPV12</stp>
        <stp>EK811579 Corp</stp>
        <stp>crncy</stp>
        <stp>[curves by issuer 01.xlsx]sectors (table)!R30C18</stp>
        <tr r="R30" s="24"/>
      </tp>
      <tp t="s">
        <v>EUR</v>
        <stp/>
        <stp>##V3_BDPV12</stp>
        <stp>EK523297 Corp</stp>
        <stp>crncy</stp>
        <stp>[curves by issuer 01.xlsx]tkrBbg!R155C12</stp>
        <tr r="L155" s="5"/>
      </tp>
      <tp t="s">
        <v>EUR</v>
        <stp/>
        <stp>##V3_BDPV12</stp>
        <stp>EK588292 Corp</stp>
        <stp>crncy</stp>
        <stp>[curves by issuer 01.xlsx]tkrBbg!R119C12</stp>
        <tr r="L119" s="5"/>
      </tp>
      <tp t="s">
        <v>USD</v>
        <stp/>
        <stp>##V3_BDPV12</stp>
        <stp>EJ843360 Corp</stp>
        <stp>crncy</stp>
        <stp>[curves by issuer 01.xlsx]tkrBbg!R115C12</stp>
        <tr r="L115" s="5"/>
      </tp>
      <tp t="s">
        <v>EUR</v>
        <stp/>
        <stp>##V3_BDPV12</stp>
        <stp>EK770296 Corp</stp>
        <stp>crncy</stp>
        <stp>[curves by issuer 01.xlsx]tkrBbg!R126C12</stp>
        <tr r="L126" s="5"/>
      </tp>
      <tp t="s">
        <v>EUR</v>
        <stp/>
        <stp>##V3_BDPV12</stp>
        <stp>EK628291 Corp</stp>
        <stp>crncy</stp>
        <stp>[curves by issuer 01.xlsx]tkrBbg!R139C12</stp>
        <tr r="L139" s="5"/>
      </tp>
      <tp t="s">
        <v>USD</v>
        <stp/>
        <stp>##V3_BDPV12</stp>
        <stp>AN964724 Corp</stp>
        <stp>crncy</stp>
        <stp>[curves by issuer 01.xlsx]tkrBbg!R173C12</stp>
        <tr r="L173" s="5"/>
      </tp>
      <tp t="s">
        <v>GBP</v>
        <stp/>
        <stp>##V3_BDPV12</stp>
        <stp>AM717420 Corp</stp>
        <stp>crncy</stp>
        <stp>[curves by issuer 01.xlsx]tkrBbg!R128C12</stp>
        <tr r="L128" s="5"/>
      </tp>
      <tp t="s">
        <v>EUR</v>
        <stp/>
        <stp>##V3_BDPV12</stp>
        <stp>EJ723329 Corp</stp>
        <stp>crncy</stp>
        <stp>[curves by issuer 01.xlsx]tkrBbg!R131C12</stp>
        <tr r="L131" s="5"/>
      </tp>
      <tp t="s">
        <v>GBP</v>
        <stp/>
        <stp>##V3_BDPV12</stp>
        <stp>EJ575377 Corp</stp>
        <stp>crncy</stp>
        <stp>[curves by issuer 01.xlsx]tkrBbg!R125C12</stp>
        <tr r="L125" s="5"/>
      </tp>
      <tp t="s">
        <v>#N/A Requesting Data...</v>
        <stp/>
        <stp>##V3_BDPV12</stp>
        <stp>EK640250 Corp</stp>
        <stp>crncy</stp>
        <stp>[curves by issuer 01.xlsx]tkrBbg!R138C12</stp>
        <tr r="L138" s="5"/>
      </tp>
      <tp t="s">
        <v>SOLBBB</v>
        <stp/>
        <stp>##V3_BDPV12</stp>
        <stp>EJ917655 Corp</stp>
        <stp>ticker</stp>
        <stp>[curves by issuer 01.xlsx]tkrBbg!R3C8</stp>
        <tr r="H3" s="5"/>
      </tp>
      <tp t="s">
        <v>09/12/2025</v>
        <stp/>
        <stp>##V3_BDPV12</stp>
        <stp>QJ993374 Corp</stp>
        <stp>nxt_call_dt</stp>
        <stp>[curves by issuer 01.xlsx]all names!R48C9</stp>
        <tr r="I48" s="16"/>
      </tp>
      <tp t="s">
        <v>#N/A Invalid Security</v>
        <stp/>
        <stp>##V3_BDPV12</stp>
        <stp/>
        <stp>ticker</stp>
        <stp>[curves by issuer 01.xlsx]tkrBbg!R193C8</stp>
        <tr r="H193" s="5"/>
      </tp>
      <tp t="s">
        <v>28/03/2023</v>
        <stp/>
        <stp>##V3_BDPV12</stp>
        <stp>EJ606316 Corp</stp>
        <stp>nxt_call_dt</stp>
        <stp>[curves by issuer 01.xlsx]curves!R29C9</stp>
        <tr r="I29" s="20"/>
      </tp>
      <tp t="s">
        <v>18/02/2022</v>
        <stp/>
        <stp>##V3_BDPV12</stp>
        <stp>EK753416 Corp</stp>
        <stp>nxt_call_dt</stp>
        <stp>[curves by issuer 01.xlsx]sectors (table)!R7C7</stp>
        <tr r="G7" s="24"/>
      </tp>
      <tp t="s">
        <v>02/06/2021</v>
        <stp/>
        <stp>##V3_BDPV12</stp>
        <stp>QJ937853 Corp</stp>
        <stp>nxt_call_dt</stp>
        <stp>[curves by issuer 01.xlsx]curves!R42C9</stp>
        <tr r="I42" s="20"/>
      </tp>
      <tp t="s">
        <v>01/12/2021</v>
        <stp/>
        <stp>##V3_BDPV12</stp>
        <stp>EK605885 Corp</stp>
        <stp>nxt_call_dt</stp>
        <stp>[curves by issuer 01.xlsx]curves!R43C9</stp>
        <tr r="I43" s="20"/>
      </tp>
      <tp t="s">
        <v>30/01/2025</v>
        <stp/>
        <stp>##V3_BDPV12</stp>
        <stp>ZQ258633 Corp</stp>
        <stp>nxt_call_dt</stp>
        <stp>[curves by issuer 01.xlsx]curves eur!R7C9</stp>
        <tr r="I7" s="21"/>
      </tp>
      <tp t="s">
        <v>EUR</v>
        <stp/>
        <stp>##V3_BDPV12</stp>
        <stp>EK508481 Corp</stp>
        <stp>crncy</stp>
        <stp>[curves by issuer 01.xlsx]sectors (table)!R13C17</stp>
        <tr r="Q13" s="24"/>
      </tp>
      <tp t="s">
        <v>EUR</v>
        <stp/>
        <stp>##V3_BDPV12</stp>
        <stp>EK808355 Corp</stp>
        <stp>crncy</stp>
        <stp>[curves by issuer 01.xlsx]tkrBbg!R153C12</stp>
        <tr r="L153" s="5"/>
      </tp>
      <tp t="s">
        <v>GBP</v>
        <stp/>
        <stp>##V3_BDPV12</stp>
        <stp>EJ817236 Corp</stp>
        <stp>crncy</stp>
        <stp>[curves by issuer 01.xlsx]tkrBbg!R113C12</stp>
        <tr r="L113" s="5"/>
      </tp>
      <tp t="s">
        <v>EUR</v>
        <stp/>
        <stp>##V3_BDPV12</stp>
        <stp>EK131372 Corp</stp>
        <stp>crncy</stp>
        <stp>[curves by issuer 01.xlsx]tkrBbg!R145C12</stp>
        <tr r="L145" s="5"/>
      </tp>
      <tp t="s">
        <v>EUR</v>
        <stp/>
        <stp>##V3_BDPV12</stp>
        <stp>EK131366 Corp</stp>
        <stp>crncy</stp>
        <stp>[curves by issuer 01.xlsx]tkrBbg!R140C12</stp>
        <tr r="L140" s="5"/>
      </tp>
      <tp t="s">
        <v>BAYNGR</v>
        <stp/>
        <stp>##V3_BDPV12</stp>
        <stp>EK834863 Corp</stp>
        <stp>ticker</stp>
        <stp>[curves by issuer 01.xlsx]tkrBbg!R6C8</stp>
        <tr r="H6" s="5"/>
      </tp>
      <tp t="s">
        <v>Consumer, Non-cyclical</v>
        <stp/>
        <stp>##V3_BDPV12</stp>
        <stp>DE000A11QR73 Corp</stp>
        <stp>industry_sector</stp>
        <stp>[curves by issuer 01.xlsx]tkrBbg!R7C15</stp>
        <tr r="O7" s="5"/>
      </tp>
      <tp t="s">
        <v>#N/A Invalid Security</v>
        <stp/>
        <stp>##V3_BDPV12</stp>
        <stp/>
        <stp>ticker</stp>
        <stp>[curves by issuer 01.xlsx]tkrBbg!R194C8</stp>
        <tr r="H194" s="5"/>
      </tp>
      <tp t="s">
        <v>01/06/2026</v>
        <stp/>
        <stp>##V3_BDPV12</stp>
        <stp>ZR441424 Corp</stp>
        <stp>nxt_call_dt</stp>
        <stp>[curves by issuer 01.xlsx]all names!R56C9</stp>
        <tr r="I56" s="16"/>
      </tp>
      <tp t="s">
        <v>08/11/2024</v>
        <stp/>
        <stp>##V3_BDPV12</stp>
        <stp>ZQ376350 Corp</stp>
        <stp>nxt_call_dt</stp>
        <stp>[curves by issuer 01.xlsx]all names!R41C9</stp>
        <tr r="I41" s="16"/>
      </tp>
      <tp t="s">
        <v>EUR</v>
        <stp/>
        <stp>##V3_BDPV12</stp>
        <stp>EK848378 Corp</stp>
        <stp>crncy</stp>
        <stp>[curves by issuer 01.xlsx]sectors (table)!R33C17</stp>
        <tr r="Q33" s="24"/>
      </tp>
      <tp t="s">
        <v>EUR</v>
        <stp/>
        <stp>##V3_BDPV12</stp>
        <stp>EK753416 Corp</stp>
        <stp>crncy</stp>
        <stp>[curves by issuer 01.xlsx]tkrBbg!R175C12</stp>
        <tr r="L175" s="5"/>
      </tp>
      <tp t="s">
        <v>BAYNGR</v>
        <stp/>
        <stp>##V3_BDPV12</stp>
        <stp>EK352403 Corp</stp>
        <stp>ticker</stp>
        <stp>[curves by issuer 01.xlsx]tkrBbg!R7C8</stp>
        <tr r="H7" s="5"/>
      </tp>
      <tp t="s">
        <v>SOLBBB</v>
        <stp/>
        <stp>##V3_BDPV12</stp>
        <stp>AV915324 Corp</stp>
        <stp>ticker</stp>
        <stp>[curves by issuer 01.xlsx]tkrBbg!R4C8</stp>
        <tr r="H4" s="5"/>
      </tp>
      <tp t="s">
        <v>Consumer, Non-cyclical</v>
        <stp/>
        <stp>##V3_BDPV12</stp>
        <stp>XS2077670342 Corp</stp>
        <stp>industry_sector</stp>
        <stp>[curves by issuer 01.xlsx]tkrBbg!R9C15</stp>
        <tr r="O9" s="5"/>
      </tp>
      <tp t="s">
        <v>24/06/2027</v>
        <stp/>
        <stp>##V3_BDPV12</stp>
        <stp>ZR655675 Corp</stp>
        <stp>nxt_call_dt</stp>
        <stp>[curves by issuer 01.xlsx]all names!R63C9</stp>
        <tr r="I63" s="16"/>
      </tp>
      <tp t="s">
        <v>27/04/2024</v>
        <stp/>
        <stp>##V3_BDPV12</stp>
        <stp>ZS235422 Corp</stp>
        <stp>nxt_call_dt</stp>
        <stp>[curves by issuer 01.xlsx]all names!R53C8</stp>
        <tr r="H53" s="16"/>
      </tp>
      <tp t="s">
        <v>Basic Materials</v>
        <stp/>
        <stp>##V3_BDPV12</stp>
        <stp>XS1323897725 Corp</stp>
        <stp>industry_sector</stp>
        <stp>[curves by issuer 01.xlsx]tkrBbg!R5C15</stp>
        <tr r="O5" s="5"/>
      </tp>
      <tp t="s">
        <v>A2</v>
        <stp/>
        <stp>##V3_BDPV12</stp>
        <stp>ZQ099270 Corp</stp>
        <stp>rtg_moody</stp>
        <stp>[curves by issuer 01.xlsx]curves eur!R14C16</stp>
        <tr r="P14" s="21"/>
        <tr r="P14" s="21"/>
      </tp>
      <tp t="s">
        <v>30/06/2020</v>
        <stp/>
        <stp>##V3_BDPV12</stp>
        <stp>EK337178 Corp</stp>
        <stp>nxt_call_dt</stp>
        <stp>[curves by issuer 01.xlsx]sectors (table)!R4C7</stp>
        <tr r="G4" s="24"/>
      </tp>
      <tp t="s">
        <v>EUR</v>
        <stp/>
        <stp>##V3_BDPV12</stp>
        <stp>EJ723329 Corp</stp>
        <stp>crncy</stp>
        <stp>[curves by issuer 01.xlsx]sectors (table)!R21C17</stp>
        <tr r="Q21" s="24"/>
      </tp>
      <tp t="s">
        <v>EUR</v>
        <stp/>
        <stp>##V3_BDPV12</stp>
        <stp>BK123260 Corp</stp>
        <stp>crncy</stp>
        <stp>[curves by issuer 01.xlsx]sectors (table)!R20C18</stp>
        <tr r="R20" s="24"/>
      </tp>
      <tp t="s">
        <v>EUR</v>
        <stp/>
        <stp>##V3_BDPV12</stp>
        <stp>BK122273 Corp</stp>
        <stp>crncy</stp>
        <stp>[curves by issuer 01.xlsx]sectors (table)!R20C17</stp>
        <tr r="Q20" s="24"/>
      </tp>
      <tp t="s">
        <v>EUR</v>
        <stp/>
        <stp>##V3_BDPV12</stp>
        <stp>BJ924355 Corp</stp>
        <stp>crncy</stp>
        <stp>[curves by issuer 01.xlsx]sectors (table)!R12C18</stp>
        <tr r="R12" s="24"/>
      </tp>
      <tp t="s">
        <v>EUR</v>
        <stp/>
        <stp>##V3_BDPV12</stp>
        <stp>EK588292 Corp</stp>
        <stp>crncy</stp>
        <stp>[curves by issuer 01.xlsx]sectors (table)!R11C17</stp>
        <tr r="Q11" s="24"/>
      </tp>
      <tp t="s">
        <v>EUR</v>
        <stp/>
        <stp>##V3_BDPV12</stp>
        <stp>QJ993374 Corp</stp>
        <stp>crncy</stp>
        <stp>[curves by issuer 01.xlsx]sectors (table)!R10C18</stp>
        <tr r="R10" s="24"/>
      </tp>
      <tp t="s">
        <v>EUR</v>
        <stp/>
        <stp>##V3_BDPV12</stp>
        <stp>EK811579 Corp</stp>
        <stp>crncy</stp>
        <stp>[curves by issuer 01.xlsx]tkrBbg!R148C12</stp>
        <tr r="L148" s="5"/>
      </tp>
      <tp t="s">
        <v>EUR</v>
        <stp/>
        <stp>##V3_BDPV12</stp>
        <stp>AO971106 Corp</stp>
        <stp>crncy</stp>
        <stp>[curves by issuer 01.xlsx]tkrBbg!R165C12</stp>
        <tr r="L165" s="5"/>
      </tp>
      <tp t="s">
        <v>USD</v>
        <stp/>
        <stp>##V3_BDPV12</stp>
        <stp>AM714338 Corp</stp>
        <stp>crncy</stp>
        <stp>[curves by issuer 01.xlsx]tkrBbg!R129C12</stp>
        <tr r="L129" s="5"/>
      </tp>
      <tp t="s">
        <v>SOLBBB</v>
        <stp/>
        <stp>##V3_BDPV12</stp>
        <stp>QJ937566 Corp</stp>
        <stp>ticker</stp>
        <stp>[curves by issuer 01.xlsx]tkrBbg!R5C8</stp>
        <tr r="H5" s="5"/>
      </tp>
      <tp t="s">
        <v>USD</v>
        <stp/>
        <stp>##V3_BDPV12</stp>
        <stp>AM679347 Corp</stp>
        <stp>crncy</stp>
        <stp>[curves by issuer 01.xlsx]tkrBbg!R183C12</stp>
        <tr r="L183" s="5"/>
      </tp>
      <tp t="s">
        <v>Consumer, Non-cyclical</v>
        <stp/>
        <stp>##V3_BDPV12</stp>
        <stp>XS2077670003 Corp</stp>
        <stp>industry_sector</stp>
        <stp>[curves by issuer 01.xlsx]tkrBbg!R8C15</stp>
        <tr r="O8" s="5"/>
      </tp>
      <tp t="s">
        <v>05/06/2027</v>
        <stp/>
        <stp>##V3_BDPV12</stp>
        <stp>ZR363807 Corp</stp>
        <stp>nxt_call_dt</stp>
        <stp>[curves by issuer 01.xlsx]all names!R46C9</stp>
        <tr r="I46" s="16"/>
      </tp>
      <tp t="s">
        <v>05/09/2024</v>
        <stp/>
        <stp>##V3_BDPV12</stp>
        <stp>ZR363806 Corp</stp>
        <stp>nxt_call_dt</stp>
        <stp>[curves by issuer 01.xlsx]all names!R46C8</stp>
        <tr r="H46" s="16"/>
      </tp>
      <tp t="s">
        <v>03/09/2027</v>
        <stp/>
        <stp>##V3_BDPV12</stp>
        <stp>ZQ782646 Corp</stp>
        <stp>nxt_call_dt</stp>
        <stp>[curves by issuer 01.xlsx]all names!R27C9</stp>
        <tr r="I27" s="16"/>
      </tp>
      <tp t="s">
        <v>EUR</v>
        <stp/>
        <stp>##V3_BDPV12</stp>
        <stp>AM938782 Corp</stp>
        <stp>crncy</stp>
        <stp>[curves by issuer 01.xlsx]sectors (table)!R23C17</stp>
        <tr r="Q23" s="24"/>
      </tp>
      <tp t="s">
        <v>21/10/2025</v>
        <stp/>
        <stp>##V3_BDPV12</stp>
        <stp>ZP482524 Corp</stp>
        <stp>nxt_call_dt</stp>
        <stp>[curves by issuer 01.xlsx]curves eur!R8C9</stp>
        <tr r="I8" s="21"/>
      </tp>
      <tp t="s">
        <v>EUR</v>
        <stp/>
        <stp>##V3_BDPV12</stp>
        <stp>EK634166 Corp</stp>
        <stp>crncy</stp>
        <stp>[curves by issuer 01.xlsx]sectors (table)!R25C17</stp>
        <tr r="Q25" s="24"/>
      </tp>
      <tp>
        <v>425.93524169921875</v>
        <stp/>
        <stp>##V3_BDPV12</stp>
        <stp>ZP989429 Corp</stp>
        <stp>blp_i_sprd_mid</stp>
        <stp>[curves by issuer 01.xlsx]curves!R9C14</stp>
        <tr r="N9" s="20"/>
      </tp>
      <tp t="s">
        <v>EUR</v>
        <stp/>
        <stp>##V3_BDPV12</stp>
        <stp>AN880322 Corp</stp>
        <stp>crncy</stp>
        <stp>[curves by issuer 01.xlsx]tkrBbg!R142C12</stp>
        <tr r="L142" s="5"/>
      </tp>
      <tp t="s">
        <v>EUR</v>
        <stp/>
        <stp>##V3_BDPV12</stp>
        <stp>AN880326 Corp</stp>
        <stp>crncy</stp>
        <stp>[curves by issuer 01.xlsx]tkrBbg!R146C12</stp>
        <tr r="L146" s="5"/>
      </tp>
      <tp t="s">
        <v>EUR</v>
        <stp/>
        <stp>##V3_BDPV12</stp>
        <stp>EK811633 Corp</stp>
        <stp>crncy</stp>
        <stp>[curves by issuer 01.xlsx]tkrBbg!R141C12</stp>
        <tr r="L141" s="5"/>
      </tp>
      <tp t="s">
        <v>EUR</v>
        <stp/>
        <stp>##V3_BDPV12</stp>
        <stp>EJ670730 Corp</stp>
        <stp>crncy</stp>
        <stp>[curves by issuer 01.xlsx]tkrBbg!R110C12</stp>
        <tr r="L110" s="5"/>
      </tp>
      <tp t="s">
        <v>02/06/2021</v>
        <stp/>
        <stp>##V3_BDPV12</stp>
        <stp>QJ937853 Corp</stp>
        <stp>nxt_call_dt</stp>
        <stp>[curves by issuer 01.xlsx]all names!R58C8</stp>
        <tr r="H58" s="16"/>
      </tp>
      <tp t="s">
        <v>09/09/2027</v>
        <stp/>
        <stp>##V3_BDPV12</stp>
        <stp>ZQ804479 Corp</stp>
        <stp>nxt_call_dt</stp>
        <stp>[curves by issuer 01.xlsx]all names!R50C9</stp>
        <tr r="I50" s="16"/>
      </tp>
      <tp t="s">
        <v>09/12/2021</v>
        <stp/>
        <stp>##V3_BDPV12</stp>
        <stp>UV853118 Corp</stp>
        <stp>nxt_call_dt</stp>
        <stp>[curves by issuer 01.xlsx]all names!R48C8</stp>
        <tr r="H48" s="16"/>
      </tp>
      <tp t="s">
        <v>12/02/2025</v>
        <stp/>
        <stp>##V3_BDPV12</stp>
        <stp>ZQ512606 Corp</stp>
        <stp>nxt_call_dt</stp>
        <stp>[curves by issuer 01.xlsx]all names!R16C9</stp>
        <tr r="I16" s="16"/>
      </tp>
      <tp t="s">
        <v>11/08/2022</v>
        <stp/>
        <stp>##V3_BDPV12</stp>
        <stp>ZR457518 Corp</stp>
        <stp>nxt_call_dt</stp>
        <stp>[curves by issuer 01.xlsx]all names!R33C8</stp>
        <tr r="H33" s="16"/>
      </tp>
      <tp t="s">
        <v>11/02/2026</v>
        <stp/>
        <stp>##V3_BDPV12</stp>
        <stp>ZP870673 Corp</stp>
        <stp>nxt_call_dt</stp>
        <stp>[curves by issuer 01.xlsx]all names!R64C9</stp>
        <tr r="I64" s="16"/>
      </tp>
      <tp t="s">
        <v>18/07/2029</v>
        <stp/>
        <stp>##V3_BDPV12</stp>
        <stp>ZQ100348 Corp</stp>
        <stp>nxt_call_dt</stp>
        <stp>[curves by issuer 01.xlsx]all names!R24C9</stp>
        <tr r="I24" s="16"/>
      </tp>
      <tp t="s">
        <v>12/02/2021</v>
        <stp/>
        <stp>##V3_BDPV12</stp>
        <stp>UV429459 Corp</stp>
        <stp>nxt_call_dt</stp>
        <stp>[curves by issuer 01.xlsx]all names!R42C9</stp>
        <tr r="I42" s="16"/>
      </tp>
      <tp t="s">
        <v>12/02/2021</v>
        <stp/>
        <stp>##V3_BDPV12</stp>
        <stp>UV429459 Corp</stp>
        <stp>nxt_call_dt</stp>
        <stp>[curves by issuer 01.xlsx]all names!R42C8</stp>
        <tr r="H42" s="16"/>
      </tp>
      <tp t="s">
        <v>21/04/2025</v>
        <stp/>
        <stp>##V3_BDPV12</stp>
        <stp>EK858869 Corp</stp>
        <stp>nxt_call_dt</stp>
        <stp>[curves by issuer 01.xlsx]curves!R37C9</stp>
        <tr r="I37" s="20"/>
      </tp>
      <tp>
        <v>768.6162109375</v>
        <stp/>
        <stp>##V3_BDPV12</stp>
        <stp>ZQ258633 Corp</stp>
        <stp>blp_i_sprd_mid</stp>
        <stp>[curves by issuer 01.xlsx]curves!R7C14</stp>
        <tr r="N7" s="20"/>
      </tp>
      <tp t="s">
        <v>EUR</v>
        <stp/>
        <stp>##V3_BDPV12</stp>
        <stp>EK872764 Corp</stp>
        <stp>crncy</stp>
        <stp>[curves by issuer 01.xlsx]tkrBbg!R120C12</stp>
        <tr r="L120" s="5"/>
      </tp>
      <tp t="s">
        <v>EUR</v>
        <stp/>
        <stp>##V3_BDPV12</stp>
        <stp>EJ811600 Corp</stp>
        <stp>crncy</stp>
        <stp>[curves by issuer 01.xlsx]tkrBbg!R143C12</stp>
        <tr r="L143" s="5"/>
      </tp>
      <tp t="s">
        <v>#N/A Requesting Data...</v>
        <stp/>
        <stp>##V3_BDPV12</stp>
        <stp>QJ937853 Corp</stp>
        <stp>ticker</stp>
        <stp>[curves by issuer 01.xlsx]tkrBbg!R2C8</stp>
        <tr r="H2" s="5"/>
      </tp>
      <tp>
        <v>293.12576293945313</v>
        <stp/>
        <stp>##V3_BDPV12</stp>
        <stp>ZP482524 Corp</stp>
        <stp>blp_i_sprd_mid</stp>
        <stp>[curves by issuer 01.xlsx]all names!R9C13</stp>
        <tr r="M9" s="16"/>
      </tp>
      <tp t="s">
        <v>NGGLN</v>
        <stp/>
        <stp>##V3_BDPV12</stp>
        <stp>ZR363806 Corp</stp>
        <stp>ticker</stp>
        <stp>[curves by issuer 01.xlsx]tkrBbg!R123C8</stp>
        <tr r="H123" s="5"/>
      </tp>
      <tp t="s">
        <v>30/06/2020</v>
        <stp/>
        <stp>##V3_BDPV12</stp>
        <stp>FR0012005924 Corp</stp>
        <stp>nxt_call_dt</stp>
        <stp>[curves by issuer 01.xlsx]tkrBbg!R149C10</stp>
        <tr r="J149" s="5"/>
      </tp>
      <tp t="s">
        <v>01/10/2020</v>
        <stp/>
        <stp>##V3_BDPV12</stp>
        <stp>FR0012650281 Corp</stp>
        <stp>nxt_call_dt</stp>
        <stp>[curves by issuer 01.xlsx]tkrBbg!R153C10</stp>
        <tr r="J153" s="5"/>
      </tp>
      <tp t="s">
        <v>25/01/2026</v>
        <stp/>
        <stp>##V3_BDPV12</stp>
        <stp>FR0013330537 Corp</stp>
        <stp>nxt_call_dt</stp>
        <stp>[curves by issuer 01.xlsx]tkrBbg!R162C10</stp>
        <tr r="J162" s="5"/>
      </tp>
      <tp t="s">
        <v>05/11/2020</v>
        <stp/>
        <stp>##V3_BDPV12</stp>
        <stp>DE000A161W62 Corp</stp>
        <stp>nxt_call_dt</stp>
        <stp>[curves by issuer 01.xlsx]tkrBbg!R159C10</stp>
        <tr r="J159" s="5"/>
      </tp>
      <tp t="s">
        <v>SBRYLN</v>
        <stp/>
        <stp>##V3_BDPV12</stp>
        <stp>UV309787 Corp</stp>
        <stp>ticker</stp>
        <stp>[curves by issuer 01.xlsx]tkrBbg!R158C8</stp>
        <tr r="H158" s="5"/>
      </tp>
      <tp t="s">
        <v>26/03/2024</v>
        <stp/>
        <stp>##V3_BDPV12</stp>
        <stp>XS1797138960 Corp</stp>
        <stp>nxt_call_dt</stp>
        <stp>[curves by issuer 01.xlsx]tkrBbg!R117C10</stp>
        <tr r="J117" s="5"/>
      </tp>
      <tp t="s">
        <v>12/01/2025</v>
        <stp/>
        <stp>##V3_BDPV12</stp>
        <stp>XS2027946610 Corp</stp>
        <stp>nxt_call_dt</stp>
        <stp>[curves by issuer 01.xlsx]tkrBbg!R172C10</stp>
        <tr r="J172" s="5"/>
      </tp>
      <tp t="s">
        <v>18/02/2022</v>
        <stp/>
        <stp>##V3_BDPV12</stp>
        <stp>XS1191320297 Corp</stp>
        <stp>nxt_call_dt</stp>
        <stp>[curves by issuer 01.xlsx]tkrBbg!R175C10</stp>
        <tr r="J175" s="5"/>
      </tp>
      <tp>
        <v>386.0758056640625</v>
        <stp/>
        <stp>##V3_BDPV12</stp>
        <stp>XS2056371334 Corp</stp>
        <stp>blp_i_sprd_mid</stp>
        <stp>[curves by issuer 01.xlsx]issuerCurves!R77C11</stp>
        <tr r="K77" s="26"/>
      </tp>
      <tp>
        <v>386.0758056640625</v>
        <stp/>
        <stp>##V3_BDPV12</stp>
        <stp>XS2056371334 Corp</stp>
        <stp>blp_i_sprd_mid</stp>
        <stp>[curves by issuer 01.xlsx]issuerCurves!R70C11</stp>
        <tr r="K70" s="26"/>
      </tp>
      <tp>
        <v>386.0758056640625</v>
        <stp/>
        <stp>##V3_BDPV12</stp>
        <stp>XS2056371334 Corp</stp>
        <stp>blp_i_sprd_mid</stp>
        <stp>[curves by issuer 01.xlsx]issuerCurves!R79C11</stp>
        <tr r="K79" s="26"/>
      </tp>
      <tp>
        <v>4</v>
        <stp/>
        <stp>##V3_BDPV12</stp>
        <stp>EK642935 Corp</stp>
        <stp>coupon</stp>
        <stp>[curves by issuer 01.xlsx]tkrBbg!R160C9</stp>
        <tr r="I160" s="5"/>
      </tp>
      <tp t="s">
        <v>16/06/2022</v>
        <stp/>
        <stp>##V3_BDPV12</stp>
        <stp>XS1572349865 Corp</stp>
        <stp>nxt_call_dt</stp>
        <stp>[curves by issuer 01.xlsx]tkrBbg!R128C10</stp>
        <tr r="J128" s="5"/>
      </tp>
      <tp>
        <v>421.9051513671875</v>
        <stp/>
        <stp>##V3_BDPV12</stp>
        <stp>XS1799939027 Corp</stp>
        <stp>blp_i_sprd_mid</stp>
        <stp>[curves by issuer 01.xlsx]issuerCurves!R27C10</stp>
        <tr r="J27" s="26"/>
      </tp>
      <tp>
        <v>421.9051513671875</v>
        <stp/>
        <stp>##V3_BDPV12</stp>
        <stp>XS1799939027 Corp</stp>
        <stp>blp_i_sprd_mid</stp>
        <stp>[curves by issuer 01.xlsx]issuerCurves!R26C11</stp>
        <tr r="K26" s="26"/>
      </tp>
    </main>
    <main first="bofaddin.rtdserver">
      <tp t="e">
        <v>#N/A</v>
        <stp/>
        <stp>BDH|102099806581399474</stp>
        <tr r="AC17" s="21"/>
        <tr r="AD21" s="20"/>
      </tp>
    </main>
    <main first="bloomberg.rtd">
      <tp t="s">
        <v>ECLEAR 2 5/8 04/11/48</v>
        <stp/>
        <stp>##V3_BDPV12</stp>
        <stp>AR887333 Corp</stp>
        <stp>security name</stp>
        <stp>[curves by issuer 01.xlsx]tkrBbg!R185C7</stp>
        <tr r="G185" s="5"/>
      </tp>
    </main>
    <main first="bofaddin.rtdserver">
      <tp t="e">
        <v>#N/A</v>
        <stp/>
        <stp>BDH|620664148544839354</stp>
        <tr r="AE29" s="20"/>
      </tp>
    </main>
    <main first="bofaddin.rtdserver">
      <tp t="e">
        <v>#N/A</v>
        <stp/>
        <stp>BDH|416625722486147776</stp>
        <tr r="AC24" s="21"/>
        <tr r="AD28" s="20"/>
      </tp>
    </main>
    <main first="bloomberg.rtd">
      <tp t="s">
        <v>ARNDTN 2 1/8 PERP</v>
        <stp/>
        <stp>##V3_BDPV12</stp>
        <stp>AQ713600 Corp</stp>
        <stp>security name</stp>
        <stp>[curves by issuer 01.xlsx]tkrBbg!R171C7</stp>
        <tr r="G171" s="5"/>
      </tp>
      <tp t="s">
        <v>ENELIM 3 3/8 11/24/81</v>
        <stp/>
        <stp>##V3_BDPV12</stp>
        <stp>AS640440 Corp</stp>
        <stp>security name</stp>
        <stp>[curves by issuer 01.xlsx]tkrBbg!R112C7</stp>
        <tr r="G112" s="5"/>
      </tp>
      <tp t="s">
        <v>WIEAV 5 PERP</v>
        <stp/>
        <stp>##V3_BDPV12</stp>
        <stp>EK523297 Corp</stp>
        <stp>security name</stp>
        <stp>[curves by issuer 01.xlsx]tkrBbg!R155C7</stp>
        <tr r="G155" s="5"/>
      </tp>
      <tp t="s">
        <v>SSELN 2 3/8 PERP</v>
        <stp/>
        <stp>##V3_BDPV12</stp>
        <stp>EK770296 Corp</stp>
        <stp>security name</stp>
        <stp>[curves by issuer 01.xlsx]tkrBbg!R126C7</stp>
        <tr r="G126" s="5"/>
      </tp>
      <tp t="s">
        <v>ENELIM 8 3/4 09/24/73</v>
        <stp/>
        <stp>##V3_BDPV12</stp>
        <stp>EJ843360 Corp</stp>
        <stp>security name</stp>
        <stp>[curves by issuer 01.xlsx]tkrBbg!R115C7</stp>
        <tr r="G115" s="5"/>
      </tp>
      <tp t="s">
        <v>VW 2.7 PERP</v>
        <stp/>
        <stp>##V3_BDPV12</stp>
        <stp>AN880322 Corp</stp>
        <stp>security name</stp>
        <stp>[curves by issuer 01.xlsx]tkrBbg!R142C7</stp>
        <tr r="G142" s="5"/>
      </tp>
      <tp t="s">
        <v>GYCGR 3 3/4 PERP</v>
        <stp/>
        <stp>##V3_BDPV12</stp>
        <stp>EK753416 Corp</stp>
        <stp>security name</stp>
        <stp>[curves by issuer 01.xlsx]tkrBbg!R175C7</stp>
        <tr r="G175" s="5"/>
      </tp>
      <tp t="s">
        <v>CNALN 5 1/4 04/10/75</v>
        <stp/>
        <stp>##V3_BDPV12</stp>
        <stp>EK824997 Corp</stp>
        <stp>security name</stp>
        <stp>[curves by issuer 01.xlsx]tkrBbg!R122C7</stp>
        <tr r="G122" s="5"/>
      </tp>
      <tp t="s">
        <v>AFFP 1 7/8 01/16/25</v>
        <stp/>
        <stp>##V3_BDPV12</stp>
        <stp>ZP426727 Corp</stp>
        <stp>security_name</stp>
        <stp>[curves by issuer 01.xlsx]all names!R8C7</stp>
        <tr r="G8" s="16"/>
      </tp>
      <tp t="s">
        <v>Utilities</v>
        <stp/>
        <stp>##V3_BDPV12</stp>
        <stp>FR0011401728 Corp</stp>
        <stp>industry_sector</stp>
        <stp>[curves by issuer 01.xlsx]tkrBbg!R92C15</stp>
        <tr r="O92" s="5"/>
      </tp>
      <tp t="s">
        <v>Communications</v>
        <stp/>
        <stp>##V3_BDPV12</stp>
        <stp>XS1222591023 Corp</stp>
        <stp>industry_sector</stp>
        <stp>[curves by issuer 01.xlsx]tkrBbg!R46C15</stp>
        <tr r="O46" s="5"/>
      </tp>
      <tp t="s">
        <v>Industrial</v>
        <stp/>
        <stp>##V3_BDPV12</stp>
        <stp>XS2010039548 Corp</stp>
        <stp>industry_sector</stp>
        <stp>[curves by issuer 01.xlsx]tkrBbg!R25C15</stp>
        <tr r="O25" s="5"/>
      </tp>
      <tp t="s">
        <v>Energy</v>
        <stp/>
        <stp>##V3_BDPV12</stp>
        <stp>XS1501166869 Corp</stp>
        <stp>industry_sector</stp>
        <stp>[curves by issuer 01.xlsx]tkrBbg!R38C15</stp>
        <tr r="O38" s="5"/>
      </tp>
      <tp t="s">
        <v>Utilities</v>
        <stp/>
        <stp>##V3_BDPV12</stp>
        <stp>FR0013464922 Corp</stp>
        <stp>industry_sector</stp>
        <stp>[curves by issuer 01.xlsx]tkrBbg!R91C15</stp>
        <tr r="O91" s="5"/>
      </tp>
      <tp t="s">
        <v>Utilities</v>
        <stp/>
        <stp>##V3_BDPV12</stp>
        <stp>XS1405770907 Corp</stp>
        <stp>industry_sector</stp>
        <stp>[curves by issuer 01.xlsx]tkrBbg!R98C15</stp>
        <tr r="O98" s="5"/>
      </tp>
      <tp t="s">
        <v>Energy</v>
        <stp/>
        <stp>##V3_BDPV12</stp>
        <stp>XS1501167164 Corp</stp>
        <stp>industry_sector</stp>
        <stp>[curves by issuer 01.xlsx]tkrBbg!R35C15</stp>
        <tr r="O35" s="5"/>
      </tp>
      <tp t="s">
        <v>Utilities</v>
        <stp/>
        <stp>##V3_BDPV12</stp>
        <stp>FR0011531730 Corp</stp>
        <stp>industry_sector</stp>
        <stp>[curves by issuer 01.xlsx]tkrBbg!R78C15</stp>
        <tr r="O78" s="5"/>
      </tp>
      <tp t="s">
        <v>Communications</v>
        <stp/>
        <stp>##V3_BDPV12</stp>
        <stp>XS1050461034 Corp</stp>
        <stp>industry_sector</stp>
        <stp>[curves by issuer 01.xlsx]tkrBbg!R64C15</stp>
        <tr r="O64" s="5"/>
      </tp>
      <tp t="s">
        <v>Consumer, Non-cyclical</v>
        <stp/>
        <stp>##V3_BDPV12</stp>
        <stp>XS2051471105 Corp</stp>
        <stp>industry_sector</stp>
        <stp>[curves by issuer 01.xlsx]tkrBbg!R11C15</stp>
        <tr r="O11" s="5"/>
      </tp>
      <tp t="s">
        <v>AKEFP 4 3/4 PERP</v>
        <stp/>
        <stp>##V3_BDPV12</stp>
        <stp>EK545606 Corp</stp>
        <stp>security_name</stp>
        <stp>[curves by issuer 01.xlsx]curves!R8C7</stp>
        <tr r="G8" s="20"/>
      </tp>
      <tp t="s">
        <v>02/10/2022</v>
        <stp/>
        <stp>##V3_BDPV12</stp>
        <stp>DE000A14J611 Corp</stp>
        <stp>nxt_call_dt</stp>
        <stp>[curves by issuer 01.xlsx]tkrBbg!R6C10</stp>
        <tr r="J6" s="5"/>
      </tp>
      <tp t="s">
        <v>EUR</v>
        <stp/>
        <stp>##V3_BDPV12</stp>
        <stp>EK545606 Corp</stp>
        <stp>crncy</stp>
        <stp>[curves by issuer 01.xlsx]curves!R8C20</stp>
        <tr r="T8" s="20"/>
      </tp>
      <tp t="s">
        <v>19/10/2020</v>
        <stp/>
        <stp>##V3_BDPV12</stp>
        <stp>USQ12441AA19 Corp</stp>
        <stp>nxt_call_dt</stp>
        <stp>[curves by issuer 01.xlsx]tkrBbg!R42C10</stp>
        <tr r="J42" s="5"/>
      </tp>
      <tp t="s">
        <v>AKFAST</v>
        <stp/>
        <stp>##V3_BDPV12</stp>
        <stp>AR936992 Corp</stp>
        <stp>ticker</stp>
        <stp>[curves by issuer 01.xlsx]tkrBbg!R163C8</stp>
        <tr r="H163" s="5"/>
      </tp>
      <tp>
        <v>411.30673217773438</v>
        <stp/>
        <stp>##V3_BDPV12</stp>
        <stp>XS1795406575 Corp</stp>
        <stp>blp_i_sprd_mid</stp>
        <stp>[curves by issuer 01.xlsx]issuerCurves!R77C10</stp>
        <tr r="J77" s="26"/>
      </tp>
      <tp>
        <v>411.30673217773438</v>
        <stp/>
        <stp>##V3_BDPV12</stp>
        <stp>XS1795406575 Corp</stp>
        <stp>blp_i_sprd_mid</stp>
        <stp>[curves by issuer 01.xlsx]issuerCurves!R65C11</stp>
        <tr r="K65" s="26"/>
      </tp>
      <tp>
        <v>411.30673217773438</v>
        <stp/>
        <stp>##V3_BDPV12</stp>
        <stp>XS1795406575 Corp</stp>
        <stp>blp_i_sprd_mid</stp>
        <stp>[curves by issuer 01.xlsx]issuerCurves!R66C10</stp>
        <tr r="J66" s="26"/>
      </tp>
      <tp t="s">
        <v>05/06/2027</v>
        <stp/>
        <stp>##V3_BDPV12</stp>
        <stp>XS2010045511 Corp</stp>
        <stp>nxt_call_dt</stp>
        <stp>[curves by issuer 01.xlsx]tkrBbg!R124C10</stp>
        <tr r="J124" s="5"/>
      </tp>
      <tp t="s">
        <v>16/06/2022</v>
        <stp/>
        <stp>##V3_BDPV12</stp>
        <stp>XS1572343744 Corp</stp>
        <stp>nxt_call_dt</stp>
        <stp>[curves by issuer 01.xlsx]tkrBbg!R129C10</stp>
        <tr r="J129" s="5"/>
      </tp>
      <tp>
        <v>389.0567626953125</v>
        <stp/>
        <stp>##V3_BDPV12</stp>
        <stp>XS1050461034 Corp</stp>
        <stp>blp_i_sprd_mid</stp>
        <stp>[curves by issuer 01.xlsx]issuerCurves!R66C11</stp>
        <tr r="K66" s="26"/>
      </tp>
      <tp>
        <v>389.0567626953125</v>
        <stp/>
        <stp>##V3_BDPV12</stp>
        <stp>XS1050461034 Corp</stp>
        <stp>blp_i_sprd_mid</stp>
        <stp>[curves by issuer 01.xlsx]issuerCurves!R67C10</stp>
        <tr r="J67" s="26"/>
      </tp>
      <tp>
        <v>4.125</v>
        <stp/>
        <stp>##V3_BDPV12</stp>
        <stp>EK337178 Corp</stp>
        <stp>coupon</stp>
        <stp>[curves by issuer 01.xlsx]tkrBbg!R149C9</stp>
        <tr r="I149" s="5"/>
      </tp>
      <tp t="s">
        <v>EDF 4 PERP</v>
        <stp/>
        <stp>##V3_BDPV12</stp>
        <stp>AU669900 Corp</stp>
        <stp>security_name</stp>
        <stp>[curves by issuer 01.xlsx]sectors (table)!R31C5</stp>
        <tr r="E31" s="24"/>
      </tp>
    </main>
    <main first="bofaddin.rtdserver">
      <tp t="e">
        <v>#N/A</v>
        <stp/>
        <stp>BDH|985733849117179090</stp>
        <tr r="AE31" s="20"/>
        <tr r="AD26" s="21"/>
      </tp>
    </main>
    <main first="bloomberg.rtd">
      <tp t="s">
        <v>VW 4 5/8 PERP</v>
        <stp/>
        <stp>##V3_BDPV12</stp>
        <stp>AT214434 Corp</stp>
        <stp>security name</stp>
        <stp>[curves by issuer 01.xlsx]tkrBbg!R147C7</stp>
        <tr r="G147" s="5"/>
      </tp>
      <tp t="s">
        <v>ARNDTN 4 3/4 PERP</v>
        <stp/>
        <stp>##V3_BDPV12</stp>
        <stp>AZ207973 Corp</stp>
        <stp>security name</stp>
        <stp>[curves by issuer 01.xlsx]tkrBbg!R174C7</stp>
        <tr r="G174" s="5"/>
      </tp>
      <tp>
        <v>40.166481018066406</v>
        <stp/>
        <stp>##V3_BDPV12</stp>
        <stp>BJ838285 Corp</stp>
        <stp>blp_i_sprd_mid</stp>
        <stp>[curves by issuer 01.xlsx]all names!R11C13</stp>
        <tr r="M11" s="16"/>
      </tp>
      <tp t="s">
        <v>Ba1</v>
        <stp/>
        <stp>##V3_BDPV12</stp>
        <stp>LW253022 Corp</stp>
        <stp>rtg_moody</stp>
        <stp>[curves by issuer 01.xlsx]curves!R39C17</stp>
        <tr r="Q39" s="20"/>
      </tp>
      <tp t="s">
        <v>ENELIM 6 5/8 09/15/76</v>
        <stp/>
        <stp>##V3_BDPV12</stp>
        <stp>EK013966 Corp</stp>
        <stp>security name</stp>
        <stp>[curves by issuer 01.xlsx]tkrBbg!R114C7</stp>
        <tr r="G114" s="5"/>
      </tp>
      <tp t="s">
        <v>Utilities</v>
        <stp/>
        <stp>##V3_BDPV12</stp>
        <stp>FR0011697010 Corp</stp>
        <stp>industry_sector</stp>
        <stp>[curves by issuer 01.xlsx]tkrBbg!R87C15</stp>
        <tr r="O87" s="5"/>
      </tp>
      <tp t="s">
        <v>Communications</v>
        <stp/>
        <stp>##V3_BDPV12</stp>
        <stp>XS1888179477 Corp</stp>
        <stp>industry_sector</stp>
        <stp>[curves by issuer 01.xlsx]tkrBbg!R69C15</stp>
        <tr r="O69" s="5"/>
      </tp>
      <tp t="s">
        <v>Basic Materials</v>
        <stp/>
        <stp>##V3_BDPV12</stp>
        <stp>XS1405763019 Corp</stp>
        <stp>industry_sector</stp>
        <stp>[curves by issuer 01.xlsx]tkrBbg!R21C15</stp>
        <tr r="O21" s="5"/>
      </tp>
      <tp t="s">
        <v>Communications</v>
        <stp/>
        <stp>##V3_BDPV12</stp>
        <stp>XS1115490523 Corp</stp>
        <stp>industry_sector</stp>
        <stp>[curves by issuer 01.xlsx]tkrBbg!R54C15</stp>
        <tr r="O54" s="5"/>
      </tp>
      <tp t="s">
        <v>Communications</v>
        <stp/>
        <stp>##V3_BDPV12</stp>
        <stp>XS0969341147 Corp</stp>
        <stp>industry_sector</stp>
        <stp>[curves by issuer 01.xlsx]tkrBbg!R44C15</stp>
        <tr r="O44" s="5"/>
      </tp>
      <tp t="s">
        <v>Utilities</v>
        <stp/>
        <stp>##V3_BDPV12</stp>
        <stp>FR0013445335 Corp</stp>
        <stp>industry_sector</stp>
        <stp>[curves by issuer 01.xlsx]tkrBbg!R86C15</stp>
        <tr r="O86" s="5"/>
      </tp>
      <tp t="s">
        <v>Energy</v>
        <stp/>
        <stp>##V3_BDPV12</stp>
        <stp>XS1207054666 Corp</stp>
        <stp>industry_sector</stp>
        <stp>[curves by issuer 01.xlsx]tkrBbg!R29C15</stp>
        <tr r="O29" s="5"/>
      </tp>
      <tp t="s">
        <v>Technology</v>
        <stp/>
        <stp>##V3_BDPV12</stp>
        <stp>XS2056730323 Corp</stp>
        <stp>industry_sector</stp>
        <stp>[curves by issuer 01.xlsx]tkrBbg!R75C15</stp>
        <tr r="O75" s="5"/>
      </tp>
      <tp t="s">
        <v>JUSTLN</v>
        <stp/>
        <stp>##V3_BDPV12</stp>
        <stp>AX691342 Corp</stp>
        <stp>ticker</stp>
        <stp>[curves by issuer 01.xlsx]tkrBbg!R180C8</stp>
        <tr r="H180" s="5"/>
      </tp>
      <tp>
        <v>1250000000</v>
        <stp/>
        <stp>##V3_BDPV12</stp>
        <stp>US29265WAA62 Corp</stp>
        <stp>amt_outstanding</stp>
        <stp>[curves by issuer 01.xlsx]tkrBbg!R115C13</stp>
        <tr r="M115" s="5"/>
      </tp>
      <tp t="s">
        <v>30/06/2020</v>
        <stp/>
        <stp>##V3_BDPV12</stp>
        <stp>EK337178 Corp</stp>
        <stp>nxt_call_dt</stp>
        <stp>[curves by issuer 01.xlsx]all names!R7C8</stp>
        <tr r="H7" s="16"/>
      </tp>
      <tp t="s">
        <v>17/12/2021</v>
        <stp/>
        <stp>##V3_BDPV12</stp>
        <stp>XS1117300837 Corp</stp>
        <stp>nxt_call_dt</stp>
        <stp>[curves by issuer 01.xlsx]tkrBbg!R160C10</stp>
        <tr r="J160" s="5"/>
      </tp>
      <tp t="s">
        <v>24/07/2023</v>
        <stp/>
        <stp>##V3_BDPV12</stp>
        <stp>XS1811181566 Corp</stp>
        <stp>nxt_call_dt</stp>
        <stp>[curves by issuer 01.xlsx]tkrBbg!R177C10</stp>
        <tr r="J177" s="5"/>
      </tp>
      <tp>
        <v>222230000</v>
        <stp/>
        <stp>##V3_BDPV12</stp>
        <stp>DE000A1ZN206 Corp</stp>
        <stp>amt_outstanding</stp>
        <stp>[curves by issuer 01.xlsx]tkrBbg!R155C13</stp>
        <tr r="M155" s="5"/>
      </tp>
      <tp t="s">
        <v>19/11/2024</v>
        <stp/>
        <stp>##V3_BDPV12</stp>
        <stp>XS2010037765 Corp</stp>
        <stp>nxt_call_dt</stp>
        <stp>[curves by issuer 01.xlsx]tkrBbg!R167C10</stp>
        <tr r="J167" s="5"/>
      </tp>
      <tp>
        <v>4.125</v>
        <stp/>
        <stp>##V3_BDPV12</stp>
        <stp>EK588292 Corp</stp>
        <stp>coupon</stp>
        <stp>[curves by issuer 01.xlsx]tkrBbg!R119C9</stp>
        <tr r="I119" s="5"/>
      </tp>
      <tp>
        <v>4.8499999999999996</v>
        <stp/>
        <stp>##V3_BDPV12</stp>
        <stp>EK628291 Corp</stp>
        <stp>coupon</stp>
        <stp>[curves by issuer 01.xlsx]tkrBbg!R139C9</stp>
        <tr r="I139" s="5"/>
      </tp>
      <tp>
        <v>205.27243420892484</v>
        <stp/>
        <stp>##V3_BDPV12</stp>
        <stp>ZQ100348 Corp</stp>
        <stp>Z_SPRD_MID</stp>
        <stp>[curves by issuer 01.xlsx]curves!R18C14</stp>
        <tr r="N18" s="20"/>
      </tp>
      <tp t="s">
        <v>31/07/2024</v>
        <stp/>
        <stp>##V3_BDPV12</stp>
        <stp>XS2033327854 Corp</stp>
        <stp>nxt_call_dt</stp>
        <stp>[curves by issuer 01.xlsx]tkrBbg!R184C10</stp>
        <tr r="J184" s="5"/>
      </tp>
      <tp>
        <v>3.5</v>
        <stp/>
        <stp>##V3_BDPV12</stp>
        <stp>EK858869 Corp</stp>
        <stp>coupon</stp>
        <stp>[curves by issuer 01.xlsx]tkrBbg!R103C9</stp>
        <tr r="I103" s="5"/>
      </tp>
      <tp>
        <v>5.25</v>
        <stp/>
        <stp>##V3_BDPV12</stp>
        <stp>EK824997 Corp</stp>
        <stp>coupon</stp>
        <stp>[curves by issuer 01.xlsx]tkrBbg!R122C9</stp>
        <tr r="I122" s="5"/>
      </tp>
      <tp>
        <v>418.49481201171875</v>
        <stp/>
        <stp>##V3_BDPV12</stp>
        <stp>XS1629774230 Corp</stp>
        <stp>blp_i_sprd_mid</stp>
        <stp>[curves by issuer 01.xlsx]issuerCurves!R41C10</stp>
        <tr r="J41" s="26"/>
      </tp>
      <tp>
        <v>418.49481201171875</v>
        <stp/>
        <stp>##V3_BDPV12</stp>
        <stp>XS1629774230 Corp</stp>
        <stp>blp_i_sprd_mid</stp>
        <stp>[curves by issuer 01.xlsx]issuerCurves!R26C10</stp>
        <tr r="J26" s="26"/>
      </tp>
      <tp>
        <v>418.49481201171875</v>
        <stp/>
        <stp>##V3_BDPV12</stp>
        <stp>XS1629774230 Corp</stp>
        <stp>blp_i_sprd_mid</stp>
        <stp>[curves by issuer 01.xlsx]issuerCurves!R25C11</stp>
        <tr r="K25" s="26"/>
      </tp>
      <tp t="s">
        <v>14/12/2022</v>
        <stp/>
        <stp>##V3_BDPV12</stp>
        <stp>XS1629658755 Corp</stp>
        <stp>nxt_call_dt</stp>
        <stp>[curves by issuer 01.xlsx]tkrBbg!R142C10</stp>
        <tr r="J142" s="5"/>
      </tp>
      <tp t="s">
        <v>11/04/2028</v>
        <stp/>
        <stp>##V3_BDPV12</stp>
        <stp>XS1797663967 Corp</stp>
        <stp>nxt_call_dt</stp>
        <stp>[curves by issuer 01.xlsx]tkrBbg!R185C10</stp>
        <tr r="J185" s="5"/>
      </tp>
      <tp t="s">
        <v>10/04/2025</v>
        <stp/>
        <stp>##V3_BDPV12</stp>
        <stp>XS1216019585 Corp</stp>
        <stp>nxt_call_dt</stp>
        <stp>[curves by issuer 01.xlsx]tkrBbg!R122C10</stp>
        <tr r="J122" s="5"/>
      </tp>
      <tp>
        <v>396.89501953125</v>
        <stp/>
        <stp>##V3_BDPV12</stp>
        <stp>XS1799938995 Corp</stp>
        <stp>blp_i_sprd_mid</stp>
        <stp>[curves by issuer 01.xlsx]issuerCurves!R23C11</stp>
        <tr r="K23" s="26"/>
      </tp>
      <tp>
        <v>396.89501953125</v>
        <stp/>
        <stp>##V3_BDPV12</stp>
        <stp>XS1799938995 Corp</stp>
        <stp>blp_i_sprd_mid</stp>
        <stp>[curves by issuer 01.xlsx]issuerCurves!R24C10</stp>
        <tr r="J24" s="26"/>
      </tp>
    </main>
    <main first="bofaddin.rtdserver">
      <tp t="s">
        <v>#N/A N/A</v>
        <stp/>
        <stp>BDH|687406468600513557</stp>
        <tr r="Z37" s="20"/>
        <tr r="Y32" s="21"/>
      </tp>
    </main>
    <main first="bloomberg.rtd">
      <tp t="s">
        <v>VW 3 3/8 PERP</v>
        <stp/>
        <stp>##V3_BDPV12</stp>
        <stp>AT214421 Corp</stp>
        <stp>security name</stp>
        <stp>[curves by issuer 01.xlsx]tkrBbg!R144C7</stp>
        <tr r="G144" s="5"/>
      </tp>
      <tp>
        <v>142.35517883300781</v>
        <stp/>
        <stp>##V3_BDPV12</stp>
        <stp>AR008123 Corp</stp>
        <stp>blp_i_sprd_mid</stp>
        <stp>[curves by issuer 01.xlsx]all names!R11C12</stp>
        <tr r="L11" s="16"/>
      </tp>
      <tp t="s">
        <v>EDPPL 4.496 04/30/79</v>
        <stp/>
        <stp>##V3_BDPV12</stp>
        <stp>AW875570 Corp</stp>
        <stp>security name</stp>
        <stp>[curves by issuer 01.xlsx]tkrBbg!R135C7</stp>
        <tr r="G135" s="5"/>
      </tp>
      <tp>
        <v>411.68072509765625</v>
        <stp/>
        <stp>##V3_BDPV12</stp>
        <stp>AR738776 Corp</stp>
        <stp>blp_i_sprd_mid</stp>
        <stp>[curves by issuer 01.xlsx]all names!R63C12</stp>
        <tr r="L63" s="16"/>
      </tp>
      <tp t="s">
        <v>IBESM 1 7/8 PERP</v>
        <stp/>
        <stp>##V3_BDPV12</stp>
        <stp>AQ026565 Corp</stp>
        <stp>security name</stp>
        <stp>[curves by issuer 01.xlsx]tkrBbg!R116C7</stp>
        <tr r="G116" s="5"/>
      </tp>
      <tp>
        <v>309.46731567382813</v>
        <stp/>
        <stp>##V3_BDPV12</stp>
        <stp>AO148682 Corp</stp>
        <stp>blp_i_sprd_mid</stp>
        <stp>[curves by issuer 01.xlsx]all names!R34C13</stp>
        <tr r="M34" s="16"/>
      </tp>
      <tp>
        <v>309.46731567382813</v>
        <stp/>
        <stp>##V3_BDPV12</stp>
        <stp>AO148682 Corp</stp>
        <stp>blp_i_sprd_mid</stp>
        <stp>[curves by issuer 01.xlsx]all names!R34C12</stp>
        <tr r="L34" s="16"/>
      </tp>
      <tp t="s">
        <v>VW 4 5/8 PERP</v>
        <stp/>
        <stp>##V3_BDPV12</stp>
        <stp>EK131372 Corp</stp>
        <stp>security name</stp>
        <stp>[curves by issuer 01.xlsx]tkrBbg!R145C7</stp>
        <tr r="G145" s="5"/>
      </tp>
      <tp t="s">
        <v>ENELIM 7 3/4 09/10/75</v>
        <stp/>
        <stp>##V3_BDPV12</stp>
        <stp>EJ817236 Corp</stp>
        <stp>security name</stp>
        <stp>[curves by issuer 01.xlsx]tkrBbg!R113C7</stp>
        <tr r="G113" s="5"/>
      </tp>
      <tp t="s">
        <v>CNALN 3 04/10/76</v>
        <stp/>
        <stp>##V3_BDPV12</stp>
        <stp>EK825033 Corp</stp>
        <stp>security name</stp>
        <stp>[curves by issuer 01.xlsx]tkrBbg!R121C7</stp>
        <tr r="G121" s="5"/>
      </tp>
      <tp>
        <v>246.10333251953125</v>
        <stp/>
        <stp>##V3_BDPV12</stp>
        <stp>AM938782 Corp</stp>
        <stp>blp_i_sprd_mid</stp>
        <stp>[curves by issuer 01.xlsx]all names!R64C12</stp>
        <tr r="L64" s="16"/>
      </tp>
      <tp>
        <v>230.94526672363281</v>
        <stp/>
        <stp>##V3_BDPV12</stp>
        <stp>AM888722 Corp</stp>
        <stp>blp_i_sprd_mid</stp>
        <stp>[curves by issuer 01.xlsx]all names!R65C13</stp>
        <tr r="M65" s="16"/>
      </tp>
      <tp>
        <v>230.94526672363281</v>
        <stp/>
        <stp>##V3_BDPV12</stp>
        <stp>AM888722 Corp</stp>
        <stp>blp_i_sprd_mid</stp>
        <stp>[curves by issuer 01.xlsx]all names!R65C12</stp>
        <tr r="L65" s="16"/>
      </tp>
      <tp t="s">
        <v>TELIAS 3 04/04/78</v>
        <stp/>
        <stp>##V3_BDPV12</stp>
        <stp>AM938782 Corp</stp>
        <stp>security_name</stp>
        <stp>[curves by issuer 01.xlsx]sectors (table)!R23C5</stp>
        <tr r="E23" s="24"/>
      </tp>
      <tp t="s">
        <v>Consumer, Non-cyclical</v>
        <stp/>
        <stp>##V3_BDPV12</stp>
        <stp>XS1152343668 Corp</stp>
        <stp>industry_sector</stp>
        <stp>[curves by issuer 01.xlsx]tkrBbg!R15C15</stp>
        <tr r="O15" s="5"/>
      </tp>
      <tp t="s">
        <v>Energy</v>
        <stp/>
        <stp>##V3_BDPV12</stp>
        <stp>XS1413581205 Corp</stp>
        <stp>industry_sector</stp>
        <stp>[curves by issuer 01.xlsx]tkrBbg!R34C15</stp>
        <tr r="O34" s="5"/>
      </tp>
      <tp t="s">
        <v>Basic Materials</v>
        <stp/>
        <stp>##V3_BDPV12</stp>
        <stp>XS1309437215 Corp</stp>
        <stp>industry_sector</stp>
        <stp>[curves by issuer 01.xlsx]tkrBbg!R43C15</stp>
        <tr r="O43" s="5"/>
      </tp>
      <tp t="s">
        <v>Utilities</v>
        <stp/>
        <stp>##V3_BDPV12</stp>
        <stp>FR0013252061 Corp</stp>
        <stp>industry_sector</stp>
        <stp>[curves by issuer 01.xlsx]tkrBbg!R85C15</stp>
        <tr r="O85" s="5"/>
      </tp>
      <tp t="s">
        <v>Utilities</v>
        <stp/>
        <stp>##V3_BDPV12</stp>
        <stp>FR0011697028 Corp</stp>
        <stp>industry_sector</stp>
        <stp>[curves by issuer 01.xlsx]tkrBbg!R90C15</stp>
        <tr r="O90" s="5"/>
      </tp>
      <tp t="s">
        <v>Communications</v>
        <stp/>
        <stp>##V3_BDPV12</stp>
        <stp>XS1888180640 Corp</stp>
        <stp>industry_sector</stp>
        <stp>[curves by issuer 01.xlsx]tkrBbg!R72C15</stp>
        <tr r="O72" s="5"/>
      </tp>
      <tp t="s">
        <v>Basic Materials</v>
        <stp/>
        <stp>##V3_BDPV12</stp>
        <stp>XS1309436910 Corp</stp>
        <stp>industry_sector</stp>
        <stp>[curves by issuer 01.xlsx]tkrBbg!R40C15</stp>
        <tr r="O40" s="5"/>
      </tp>
      <tp t="s">
        <v>Baa3</v>
        <stp/>
        <stp>##V3_BDPV12</stp>
        <stp>EK352403 Corp</stp>
        <stp>rtg_moody</stp>
        <stp>[curves by issuer 01.xlsx]sectors (table)!R9C15</stp>
        <tr r="O9" s="24"/>
      </tp>
      <tp t="s">
        <v>TRAFIG</v>
        <stp/>
        <stp>##V3_BDPV12</stp>
        <stp>AZ920495 Corp</stp>
        <stp>ticker</stp>
        <stp>[curves by issuer 01.xlsx]tkrBbg!R184C8</stp>
        <tr r="H184" s="5"/>
      </tp>
      <tp t="s">
        <v>ELIASO</v>
        <stp/>
        <stp>##V3_BDPV12</stp>
        <stp>AU216832 Corp</stp>
        <stp>ticker</stp>
        <stp>[curves by issuer 01.xlsx]tkrBbg!R137C8</stp>
        <tr r="H137" s="5"/>
      </tp>
      <tp t="s">
        <v>16/10/2024</v>
        <stp/>
        <stp>##V3_BDPV12</stp>
        <stp>ZP426727 Corp</stp>
        <stp>nxt_call_dt</stp>
        <stp>[curves by issuer 01.xlsx]all names!R8C9</stp>
        <tr r="I8" s="16"/>
      </tp>
      <tp t="s">
        <v>24/08/2023</v>
        <stp/>
        <stp>##V3_BDPV12</stp>
        <stp>XS1713463716 Corp</stp>
        <stp>nxt_call_dt</stp>
        <stp>[curves by issuer 01.xlsx]tkrBbg!R109C10</stp>
        <tr r="J109" s="5"/>
      </tp>
      <tp>
        <v>405.55816650390625</v>
        <stp/>
        <stp>##V3_BDPV12</stp>
        <stp>XS1048428442 Corp</stp>
        <stp>blp_i_sprd_mid</stp>
        <stp>[curves by issuer 01.xlsx]issuerCurves!R24C11</stp>
        <tr r="K24" s="26"/>
      </tp>
      <tp>
        <v>405.55816650390625</v>
        <stp/>
        <stp>##V3_BDPV12</stp>
        <stp>XS1048428442 Corp</stp>
        <stp>blp_i_sprd_mid</stp>
        <stp>[curves by issuer 01.xlsx]issuerCurves!R25C10</stp>
        <tr r="J25" s="26"/>
      </tp>
      <tp>
        <v>271.57986450195313</v>
        <stp/>
        <stp>##V3_BDPV12</stp>
        <stp>XS1048428012 Corp</stp>
        <stp>blp_i_sprd_mid</stp>
        <stp>[curves by issuer 01.xlsx]issuerCurves!R20C10</stp>
        <tr r="J20" s="26"/>
      </tp>
      <tp t="s">
        <v>10/01/2024</v>
        <stp/>
        <stp>##V3_BDPV12</stp>
        <stp>XS0954675129 Corp</stp>
        <stp>nxt_call_dt</stp>
        <stp>[curves by issuer 01.xlsx]tkrBbg!R110C10</stp>
        <tr r="J110" s="5"/>
      </tp>
      <tp t="s">
        <v>09/09/2027</v>
        <stp/>
        <stp>##V3_BDPV12</stp>
        <stp>XS2010036874 Corp</stp>
        <stp>nxt_call_dt</stp>
        <stp>[curves by issuer 01.xlsx]tkrBbg!R133C10</stp>
        <tr r="J133" s="5"/>
      </tp>
      <tp>
        <v>2.75</v>
        <stp/>
        <stp>##V3_BDPV12</stp>
        <stp>EK858851 Corp</stp>
        <stp>coupon</stp>
        <stp>[curves by issuer 01.xlsx]tkrBbg!R102C9</stp>
        <tr r="I102" s="5"/>
      </tp>
      <tp>
        <v>198.42171062088804</v>
        <stp/>
        <stp>##V3_BDPV12</stp>
        <stp>ZQ099270 Corp</stp>
        <stp>Z_SPRD_MID</stp>
        <stp>[curves by issuer 01.xlsx]curves!R18C13</stp>
        <tr r="M18" s="20"/>
      </tp>
      <tp t="s">
        <v>26/04/2024</v>
        <stp/>
        <stp>##V3_BDPV12</stp>
        <stp>XS1934875219 Corp</stp>
        <stp>nxt_call_dt</stp>
        <stp>[curves by issuer 01.xlsx]tkrBbg!R180C10</stp>
        <tr r="J180" s="5"/>
      </tp>
      <tp>
        <v>381.91204833984375</v>
        <stp/>
        <stp>##V3_BDPV12</stp>
        <stp>XS1490960942 Corp</stp>
        <stp>blp_i_sprd_mid</stp>
        <stp>[curves by issuer 01.xlsx]issuerCurves!R64C10</stp>
        <tr r="J64" s="26"/>
      </tp>
      <tp t="s">
        <v>#N/A Requesting Data...</v>
        <stp/>
        <stp>##V3_BDPV12</stp>
        <stp>EK640250 Corp</stp>
        <stp>coupon</stp>
        <stp>[curves by issuer 01.xlsx]tkrBbg!R138C9</stp>
        <tr r="I138" s="5"/>
      </tp>
      <tp>
        <v>3.625</v>
        <stp/>
        <stp>##V3_BDPV12</stp>
        <stp>AM717420 Corp</stp>
        <stp>coupon</stp>
        <stp>[curves by issuer 01.xlsx]tkrBbg!R128C9</stp>
        <tr r="I128" s="5"/>
      </tp>
      <tp>
        <v>385.20669555664063</v>
        <stp/>
        <stp>##V3_BDPV12</stp>
        <stp>XS1206541366 Corp</stp>
        <stp>blp_i_sprd_mid</stp>
        <stp>[curves by issuer 01.xlsx]issuerCurves!R28C10</stp>
        <tr r="J28" s="26"/>
      </tp>
      <tp>
        <v>385.20669555664063</v>
        <stp/>
        <stp>##V3_BDPV12</stp>
        <stp>XS1206541366 Corp</stp>
        <stp>blp_i_sprd_mid</stp>
        <stp>[curves by issuer 01.xlsx]issuerCurves!R38C11</stp>
        <tr r="K38" s="26"/>
      </tp>
      <tp>
        <v>385.20669555664063</v>
        <stp/>
        <stp>##V3_BDPV12</stp>
        <stp>XS1206541366 Corp</stp>
        <stp>blp_i_sprd_mid</stp>
        <stp>[curves by issuer 01.xlsx]issuerCurves!R27C11</stp>
        <tr r="K27" s="26"/>
      </tp>
      <tp>
        <v>382.80538940429688</v>
        <stp/>
        <stp>##V3_BDPV12</stp>
        <stp>XS1206540806 Corp</stp>
        <stp>blp_i_sprd_mid</stp>
        <stp>[curves by issuer 01.xlsx]issuerCurves!R20C11</stp>
        <tr r="K20" s="26"/>
      </tp>
      <tp>
        <v>382.80538940429688</v>
        <stp/>
        <stp>##V3_BDPV12</stp>
        <stp>XS1206540806 Corp</stp>
        <stp>blp_i_sprd_mid</stp>
        <stp>[curves by issuer 01.xlsx]issuerCurves!R39C10</stp>
        <tr r="J39" s="26"/>
      </tp>
      <tp>
        <v>382.80538940429688</v>
        <stp/>
        <stp>##V3_BDPV12</stp>
        <stp>XS1206540806 Corp</stp>
        <stp>blp_i_sprd_mid</stp>
        <stp>[curves by issuer 01.xlsx]issuerCurves!R38C10</stp>
        <tr r="J38" s="26"/>
      </tp>
      <tp>
        <v>382.80538940429688</v>
        <stp/>
        <stp>##V3_BDPV12</stp>
        <stp>XS1206540806 Corp</stp>
        <stp>blp_i_sprd_mid</stp>
        <stp>[curves by issuer 01.xlsx]issuerCurves!R21C10</stp>
        <tr r="J21" s="26"/>
      </tp>
      <tp>
        <v>245.37098693847656</v>
        <stp/>
        <stp>##V3_BDPV12</stp>
        <stp>XS1731823255 Corp</stp>
        <stp>blp_i_sprd_mid</stp>
        <stp>[curves by issuer 01.xlsx]issuerCurves!R65C10</stp>
        <tr r="J65" s="26"/>
      </tp>
      <tp>
        <v>245.37098693847656</v>
        <stp/>
        <stp>##V3_BDPV12</stp>
        <stp>XS1731823255 Corp</stp>
        <stp>blp_i_sprd_mid</stp>
        <stp>[curves by issuer 01.xlsx]issuerCurves!R64C11</stp>
        <tr r="K64" s="26"/>
      </tp>
      <tp>
        <v>245.37098693847656</v>
        <stp/>
        <stp>##V3_BDPV12</stp>
        <stp>XS1731823255 Corp</stp>
        <stp>blp_i_sprd_mid</stp>
        <stp>[curves by issuer 01.xlsx]issuerCurves!R76C10</stp>
        <tr r="J76" s="26"/>
      </tp>
      <tp t="s">
        <v>01/10/2020</v>
        <stp/>
        <stp>##V3_BDPV12</stp>
        <stp>EK808355 Corp</stp>
        <stp>nxt_call_dt</stp>
        <stp>[curves by issuer 01.xlsx]all names!R8C8</stp>
        <tr r="H8" s="16"/>
      </tp>
      <tp t="s">
        <v>Ba2</v>
        <stp/>
        <stp>##V3_BDPV12</stp>
        <stp>EK858869 Corp</stp>
        <stp>rtg_moody</stp>
        <stp>[curves by issuer 01.xlsx]curves!R37C17</stp>
        <tr r="Q37" s="20"/>
      </tp>
      <tp t="s">
        <v>JUSTLN 9 3/8 PERP</v>
        <stp/>
        <stp>##V3_BDPV12</stp>
        <stp>AX691342 Corp</stp>
        <stp>security name</stp>
        <stp>[curves by issuer 01.xlsx]tkrBbg!R180C7</stp>
        <tr r="G180" s="5"/>
      </tp>
      <tp t="s">
        <v>ELIASO 2 3/4 PERP</v>
        <stp/>
        <stp>##V3_BDPV12</stp>
        <stp>AU216832 Corp</stp>
        <stp>security name</stp>
        <stp>[curves by issuer 01.xlsx]tkrBbg!R137C7</stp>
        <tr r="G137" s="5"/>
      </tp>
      <tp>
        <v>397.13302612304688</v>
        <stp/>
        <stp>##V3_BDPV12</stp>
        <stp>AU669900 Corp</stp>
        <stp>blp_i_sprd_mid</stp>
        <stp>[curves by issuer 01.xlsx]all names!R27C12</stp>
        <tr r="L27" s="16"/>
      </tp>
      <tp t="s">
        <v>ENBW 1 5/8 08/05/79</v>
        <stp/>
        <stp>##V3_BDPV12</stp>
        <stp>AZ851450 Corp</stp>
        <stp>security name</stp>
        <stp>[curves by issuer 01.xlsx]tkrBbg!R100C7</stp>
        <tr r="G100" s="5"/>
      </tp>
      <tp t="s">
        <v>Ba1u</v>
        <stp/>
        <stp>##V3_BDPV12</stp>
        <stp>EK588292 Corp</stp>
        <stp>rtg_moody</stp>
        <stp>[curves by issuer 01.xlsx]curves!R32C17</stp>
        <tr r="Q32" s="20"/>
      </tp>
    </main>
    <main first="bofaddin.rtdserver">
      <tp t="s">
        <v>#N/A N/A</v>
        <stp/>
        <stp>BDH|494721124043322055</stp>
        <tr r="Z40" s="20"/>
        <tr r="Y35" s="21"/>
      </tp>
    </main>
    <main first="bloomberg.rtd">
      <tp t="s">
        <v>Ba1</v>
        <stp/>
        <stp>##V3_BDPV12</stp>
        <stp>EK848378 Corp</stp>
        <stp>rtg_moody</stp>
        <stp>[curves by issuer 01.xlsx]curves!R13C17</stp>
        <tr r="Q13" s="20"/>
      </tp>
      <tp>
        <v>445.4141845703125</v>
        <stp/>
        <stp>##V3_BDPV12</stp>
        <stp>AP809058 Corp</stp>
        <stp>blp_i_sprd_mid</stp>
        <stp>[curves by issuer 01.xlsx]all names!R33C13</stp>
        <tr r="M33" s="16"/>
      </tp>
      <tp t="s">
        <v>Baa3</v>
        <stp/>
        <stp>##V3_BDPV12</stp>
        <stp>EK508481 Corp</stp>
        <stp>rtg_moody</stp>
        <stp>[curves by issuer 01.xlsx]curves!R34C17</stp>
        <tr r="Q34" s="20"/>
      </tp>
      <tp t="s">
        <v>GYCGR 2 1/2 PERP</v>
        <stp/>
        <stp>##V3_BDPV12</stp>
        <stp>AS256491 Corp</stp>
        <stp>security name</stp>
        <stp>[curves by issuer 01.xlsx]tkrBbg!R177C7</stp>
        <tr r="G177" s="5"/>
      </tp>
      <tp>
        <v>484.6168212890625</v>
        <stp/>
        <stp>##V3_BDPV12</stp>
        <stp>AP909674 Corp</stp>
        <stp>blp_i_sprd_mid</stp>
        <stp>[curves by issuer 01.xlsx]all names!R35C12</stp>
        <tr r="L35" s="16"/>
      </tp>
      <tp>
        <v>484.6168212890625</v>
        <stp/>
        <stp>##V3_BDPV12</stp>
        <stp>AP909674 Corp</stp>
        <stp>blp_i_sprd_mid</stp>
        <stp>[curves by issuer 01.xlsx]all names!R35C13</stp>
        <tr r="M35" s="16"/>
      </tp>
      <tp t="s">
        <v>SZUGR Float PERP</v>
        <stp/>
        <stp>##V3_BDPV12</stp>
        <stp>ED984069 Corp</stp>
        <stp>security name</stp>
        <stp>[curves by issuer 01.xlsx]tkrBbg!R181C7</stp>
        <tr r="G181" s="5"/>
      </tp>
      <tp t="s">
        <v>Communications</v>
        <stp/>
        <stp>##V3_BDPV12</stp>
        <stp>XS1028597315 Corp</stp>
        <stp>industry_sector</stp>
        <stp>[curves by issuer 01.xlsx]tkrBbg!R59C15</stp>
        <tr r="O59" s="5"/>
      </tp>
      <tp t="s">
        <v>AKEFP 1 1/2 PERP</v>
        <stp/>
        <stp>##V3_BDPV12</stp>
        <stp>ZP482524 Corp</stp>
        <stp>security_name</stp>
        <stp>[curves by issuer 01.xlsx]all names!R9C7</stp>
        <tr r="G9" s="16"/>
      </tp>
      <tp t="s">
        <v>Communications</v>
        <stp/>
        <stp>##V3_BDPV12</stp>
        <stp>XS1888179550 Corp</stp>
        <stp>industry_sector</stp>
        <stp>[curves by issuer 01.xlsx]tkrBbg!R70C15</stp>
        <tr r="O70" s="5"/>
      </tp>
      <tp t="s">
        <v>Communications</v>
        <stp/>
        <stp>##V3_BDPV12</stp>
        <stp>XS2069101868 Corp</stp>
        <stp>industry_sector</stp>
        <stp>[curves by issuer 01.xlsx]tkrBbg!R49C15</stp>
        <tr r="O49" s="5"/>
      </tp>
      <tp t="s">
        <v>EUR</v>
        <stp/>
        <stp>##V3_BDPV12</stp>
        <stp>ZP989429 Corp</stp>
        <stp>crncy</stp>
        <stp>[curves by issuer 01.xlsx]curves!R9C21</stp>
        <tr r="U9" s="20"/>
      </tp>
      <tp t="s">
        <v>Consumer, Non-cyclical</v>
        <stp/>
        <stp>##V3_BDPV12</stp>
        <stp>XS1152338072 Corp</stp>
        <stp>industry_sector</stp>
        <stp>[curves by issuer 01.xlsx]tkrBbg!R14C15</stp>
        <tr r="O14" s="5"/>
      </tp>
      <tp t="s">
        <v>Energy</v>
        <stp/>
        <stp>##V3_BDPV12</stp>
        <stp>XS1713462403 Corp</stp>
        <stp>industry_sector</stp>
        <stp>[curves by issuer 01.xlsx]tkrBbg!R27C15</stp>
        <tr r="O27" s="5"/>
      </tp>
      <tp t="s">
        <v>Ba1</v>
        <stp/>
        <stp>##V3_BDPV12</stp>
        <stp>EK803079 Corp</stp>
        <stp>rtg_moody</stp>
        <stp>[curves by issuer 01.xlsx]sectors (table)!R8C15</stp>
        <tr r="O8" s="24"/>
      </tp>
      <tp t="s">
        <v>Baa3</v>
        <stp/>
        <stp>##V3_BDPV12</stp>
        <stp>EK753416 Corp</stp>
        <stp>rtg_moody</stp>
        <stp>[curves by issuer 01.xlsx]sectors (table)!R7C15</stp>
        <tr r="O7" s="24"/>
      </tp>
      <tp t="s">
        <v>AKEFP 1 1/2 PERP</v>
        <stp/>
        <stp>##V3_BDPV12</stp>
        <stp>ZP482524 Corp</stp>
        <stp>security_name</stp>
        <stp>[curves by issuer 01.xlsx]curves!R8C8</stp>
        <tr r="H8" s="20"/>
      </tp>
      <tp t="s">
        <v>EUR</v>
        <stp/>
        <stp>##V3_BDPV12</stp>
        <stp>AR936992 Corp</stp>
        <stp>crncy</stp>
        <stp>[curves by issuer 01.xlsx]curves!R9C20</stp>
        <tr r="T9" s="20"/>
      </tp>
      <tp t="s">
        <v>DBOERS</v>
        <stp/>
        <stp>##V3_BDPV12</stp>
        <stp>UV391246 Corp</stp>
        <stp>ticker</stp>
        <stp>[curves by issuer 01.xlsx]tkrBbg!R159C8</stp>
        <tr r="H159" s="5"/>
      </tp>
      <tp t="s">
        <v>23/09/2024</v>
        <stp/>
        <stp>##V3_BDPV12</stp>
        <stp>XS2055106210 Corp</stp>
        <stp>nxt_call_dt</stp>
        <stp>[curves by issuer 01.xlsx]tkrBbg!R166C10</stp>
        <tr r="J166" s="5"/>
      </tp>
      <tp t="s">
        <v>30/03/2025</v>
        <stp/>
        <stp>##V3_BDPV12</stp>
        <stp>XS1757377400 Corp</stp>
        <stp>nxt_call_dt</stp>
        <stp>[curves by issuer 01.xlsx]tkrBbg!R130C10</stp>
        <tr r="J130" s="5"/>
      </tp>
      <tp t="s">
        <v>20/03/2030</v>
        <stp/>
        <stp>##V3_BDPV12</stp>
        <stp>XS1206541366 Corp</stp>
        <stp>nxt_call_dt</stp>
        <stp>[curves by issuer 01.xlsx]tkrBbg!R148C10</stp>
        <tr r="J148" s="5"/>
      </tp>
      <tp t="s">
        <v>20/03/2022</v>
        <stp/>
        <stp>##V3_BDPV12</stp>
        <stp>XS1206540806 Corp</stp>
        <stp>nxt_call_dt</stp>
        <stp>[curves by issuer 01.xlsx]tkrBbg!R141C10</stp>
        <tr r="J141" s="5"/>
      </tp>
      <tp t="s">
        <v>21/07/2023</v>
        <stp/>
        <stp>##V3_BDPV12</stp>
        <stp>XS1634523754 Corp</stp>
        <stp>nxt_call_dt</stp>
        <stp>[curves by issuer 01.xlsx]tkrBbg!R173C10</stp>
        <tr r="J173" s="5"/>
      </tp>
      <tp>
        <v>66.238423938500318</v>
        <stp/>
        <stp>##V3_BDPV12</stp>
        <stp>UV391246 Corp</stp>
        <stp>Z_SPRD_MID</stp>
        <stp>[curves by issuer 01.xlsx]curves!R19C13</stp>
        <tr r="M19" s="20"/>
      </tp>
      <tp t="s">
        <v>30/07/2020</v>
        <stp/>
        <stp>##V3_BDPV12</stp>
        <stp>XS1268050397 Corp</stp>
        <stp>nxt_call_dt</stp>
        <stp>[curves by issuer 01.xlsx]tkrBbg!R158C10</stp>
        <tr r="J158" s="5"/>
      </tp>
      <tp>
        <v>3.5</v>
        <stp/>
        <stp>##V3_BDPV12</stp>
        <stp>EK811579 Corp</stp>
        <stp>coupon</stp>
        <stp>[curves by issuer 01.xlsx]tkrBbg!R148C9</stp>
        <tr r="I148" s="5"/>
      </tp>
      <tp t="s">
        <v>CALLABLE</v>
        <stp/>
        <stp>##V3_BDPV12</stp>
        <stp>DE000A11QR73 Corp</stp>
        <stp>mty_typ</stp>
        <stp>[curves by issuer 01.xlsx]tkrBbg!R7C11</stp>
        <tr r="K7" s="5"/>
      </tp>
      <tp t="s">
        <v>24/03/2021</v>
        <stp/>
        <stp>##V3_BDPV12</stp>
        <stp>XS1048428012 Corp</stp>
        <stp>nxt_call_dt</stp>
        <stp>[curves by issuer 01.xlsx]tkrBbg!R140C10</stp>
        <tr r="J140" s="5"/>
      </tp>
      <tp t="s">
        <v>24/03/2026</v>
        <stp/>
        <stp>##V3_BDPV12</stp>
        <stp>XS1048428442 Corp</stp>
        <stp>nxt_call_dt</stp>
        <stp>[curves by issuer 01.xlsx]tkrBbg!R145C10</stp>
        <tr r="J145" s="5"/>
      </tp>
      <tp>
        <v>6.625</v>
        <stp/>
        <stp>##V3_BDPV12</stp>
        <stp>EK013966 Corp</stp>
        <stp>coupon</stp>
        <stp>[curves by issuer 01.xlsx]tkrBbg!R114C9</stp>
        <tr r="I114" s="5"/>
      </tp>
      <tp t="s">
        <v>BNFP 1 3/4 PERP</v>
        <stp/>
        <stp>##V3_BDPV12</stp>
        <stp>AP691131 Corp</stp>
        <stp>security name</stp>
        <stp>[curves by issuer 01.xlsx]tkrBbg!R157C7</stp>
        <tr r="G157" s="5"/>
      </tp>
    </main>
    <main first="bloomberg.rtd">
      <tp>
        <v>399.79852294921875</v>
        <stp/>
        <stp>##V3_BDPV12</stp>
        <stp>LW253022 Corp</stp>
        <stp>blp_i_sprd_mid</stp>
        <stp>[curves by issuer 01.xlsx]all names!R55C12</stp>
        <tr r="L55" s="16"/>
      </tp>
      <tp t="s">
        <v>ORSTED 6 1/4 06/26/13</v>
        <stp/>
        <stp>##V3_BDPV12</stp>
        <stp>EJ723329 Corp</stp>
        <stp>security name</stp>
        <stp>[curves by issuer 01.xlsx]tkrBbg!R131C7</stp>
        <tr r="G131" s="5"/>
      </tp>
      <tp t="s">
        <v>VW 3 7/8 PERP</v>
        <stp/>
        <stp>##V3_BDPV12</stp>
        <stp>AN880326 Corp</stp>
        <stp>security name</stp>
        <stp>[curves by issuer 01.xlsx]tkrBbg!R146C7</stp>
        <tr r="G146" s="5"/>
      </tp>
      <tp t="s">
        <v>NTGYSM 3 3/8 PERP</v>
        <stp/>
        <stp>##V3_BDPV12</stp>
        <stp>EK872764 Corp</stp>
        <stp>security name</stp>
        <stp>[curves by issuer 01.xlsx]tkrBbg!R120C7</stp>
        <tr r="G120" s="5"/>
      </tp>
      <tp t="s">
        <v>VW 5 1/8 PERP</v>
        <stp/>
        <stp>##V3_BDPV12</stp>
        <stp>EJ811600 Corp</stp>
        <stp>security name</stp>
        <stp>[curves by issuer 01.xlsx]tkrBbg!R143C7</stp>
        <tr r="G143" s="5"/>
      </tp>
      <tp t="s">
        <v>NTGYSM 4 1/8 PERP</v>
        <stp/>
        <stp>##V3_BDPV12</stp>
        <stp>EK588292 Corp</stp>
        <stp>security_name</stp>
        <stp>[curves by issuer 01.xlsx]sectors (table)!R11C5</stp>
        <tr r="E11" s="24"/>
      </tp>
      <tp t="s">
        <v>ANNGR 4 PERP</v>
        <stp/>
        <stp>##V3_BDPV12</stp>
        <stp>EK642935 Corp</stp>
        <stp>security name</stp>
        <stp>[curves by issuer 01.xlsx]tkrBbg!R160C7</stp>
        <tr r="G160" s="5"/>
      </tp>
      <tp t="s">
        <v>Technology</v>
        <stp/>
        <stp>##V3_BDPV12</stp>
        <stp>XS2056730679 Corp</stp>
        <stp>industry_sector</stp>
        <stp>[curves by issuer 01.xlsx]tkrBbg!R76C15</stp>
        <tr r="O76" s="5"/>
      </tp>
      <tp t="s">
        <v>Communications</v>
        <stp/>
        <stp>##V3_BDPV12</stp>
        <stp>XS1405777746 Corp</stp>
        <stp>industry_sector</stp>
        <stp>[curves by issuer 01.xlsx]tkrBbg!R52C15</stp>
        <tr r="O52" s="5"/>
      </tp>
      <tp t="s">
        <v>Utilities</v>
        <stp/>
        <stp>##V3_BDPV12</stp>
        <stp>FR0013367612 Corp</stp>
        <stp>industry_sector</stp>
        <stp>[curves by issuer 01.xlsx]tkrBbg!R88C15</stp>
        <tr r="O88" s="5"/>
      </tp>
      <tp t="s">
        <v>Energy</v>
        <stp/>
        <stp>##V3_BDPV12</stp>
        <stp>XS1207058733 Corp</stp>
        <stp>industry_sector</stp>
        <stp>[curves by issuer 01.xlsx]tkrBbg!R30C15</stp>
        <tr r="O30" s="5"/>
      </tp>
      <tp t="s">
        <v>EUR</v>
        <stp/>
        <stp>##V3_BDPV12</stp>
        <stp>ZQ258633 Corp</stp>
        <stp>crncy</stp>
        <stp>[curves by issuer 01.xlsx]curves!R7C21</stp>
        <tr r="U7" s="20"/>
      </tp>
      <tp t="s">
        <v>Communications</v>
        <stp/>
        <stp>##V3_BDPV12</stp>
        <stp>XS2056371334 Corp</stp>
        <stp>industry_sector</stp>
        <stp>[curves by issuer 01.xlsx]tkrBbg!R68C15</stp>
        <tr r="O68" s="5"/>
      </tp>
      <tp t="s">
        <v>Communications</v>
        <stp/>
        <stp>##V3_BDPV12</stp>
        <stp>XS1795406575 Corp</stp>
        <stp>industry_sector</stp>
        <stp>[curves by issuer 01.xlsx]tkrBbg!R63C15</stp>
        <tr r="O63" s="5"/>
      </tp>
      <tp t="s">
        <v>AKFAST 3 7/8 10/05/78</v>
        <stp/>
        <stp>##V3_BDPV12</stp>
        <stp>AR936992 Corp</stp>
        <stp>security_name</stp>
        <stp>[curves by issuer 01.xlsx]curves!R9C7</stp>
        <tr r="G9" s="20"/>
      </tp>
      <tp t="s">
        <v>SBBBSS</v>
        <stp/>
        <stp>##V3_BDPV12</stp>
        <stp>ZP659512 Corp</stp>
        <stp>ticker</stp>
        <stp>[curves by issuer 01.xlsx]tkrBbg!R169C8</stp>
        <tr r="H169" s="5"/>
      </tp>
      <tp t="s">
        <v>CPIPGR</v>
        <stp/>
        <stp>##V3_BDPV12</stp>
        <stp>ZS108668 Corp</stp>
        <stp>ticker</stp>
        <stp>[curves by issuer 01.xlsx]tkrBbg!R179C8</stp>
        <tr r="H179" s="5"/>
      </tp>
      <tp t="s">
        <v>ARNDTN</v>
        <stp/>
        <stp>##V3_BDPV12</stp>
        <stp>QZ912649 Corp</stp>
        <stp>ticker</stp>
        <stp>[curves by issuer 01.xlsx]tkrBbg!R170C8</stp>
        <tr r="H170" s="5"/>
      </tp>
      <tp t="s">
        <v>27/03/2023</v>
        <stp/>
        <stp>##V3_BDPV12</stp>
        <stp>FR0013292828 Corp</stp>
        <stp>nxt_call_dt</stp>
        <stp>[curves by issuer 01.xlsx]tkrBbg!R157C10</stp>
        <tr r="J157" s="5"/>
      </tp>
      <tp t="s">
        <v>27/06/2024</v>
        <stp/>
        <stp>##V3_BDPV12</stp>
        <stp>XS1799938995 Corp</stp>
        <stp>nxt_call_dt</stp>
        <stp>[curves by issuer 01.xlsx]tkrBbg!R144C10</stp>
        <tr r="J144" s="5"/>
      </tp>
      <tp t="s">
        <v>10/04/2021</v>
        <stp/>
        <stp>##V3_BDPV12</stp>
        <stp>XS1216020161 Corp</stp>
        <stp>nxt_call_dt</stp>
        <stp>[curves by issuer 01.xlsx]tkrBbg!R121C10</stp>
        <tr r="J121" s="5"/>
      </tp>
      <tp t="s">
        <v>12/02/2021</v>
        <stp/>
        <stp>##V3_BDPV12</stp>
        <stp>XS1271836600 Corp</stp>
        <stp>nxt_call_dt</stp>
        <stp>[curves by issuer 01.xlsx]tkrBbg!R154C10</stp>
        <tr r="J154" s="5"/>
      </tp>
      <tp t="s">
        <v>29/10/2020</v>
        <stp/>
        <stp>##V3_BDPV12</stp>
        <stp>EK545606 Corp</stp>
        <stp>nxt_call_dt</stp>
        <stp>[curves by issuer 01.xlsx]all names!R9C8</stp>
        <tr r="H9" s="16"/>
      </tp>
      <tp>
        <v>387.8060302734375</v>
        <stp/>
        <stp>##V3_BDPV12</stp>
        <stp>XS1629658755 Corp</stp>
        <stp>blp_i_sprd_mid</stp>
        <stp>[curves by issuer 01.xlsx]issuerCurves!R21C11</stp>
        <tr r="K21" s="26"/>
      </tp>
      <tp>
        <v>387.8060302734375</v>
        <stp/>
        <stp>##V3_BDPV12</stp>
        <stp>XS1629658755 Corp</stp>
        <stp>blp_i_sprd_mid</stp>
        <stp>[curves by issuer 01.xlsx]issuerCurves!R22C10</stp>
        <tr r="J22" s="26"/>
      </tp>
      <tp t="s">
        <v>14/06/2027</v>
        <stp/>
        <stp>##V3_BDPV12</stp>
        <stp>XS1629774230 Corp</stp>
        <stp>nxt_call_dt</stp>
        <stp>[curves by issuer 01.xlsx]tkrBbg!R146C10</stp>
        <tr r="J146" s="5"/>
      </tp>
      <tp t="s">
        <v>01/12/2021</v>
        <stp/>
        <stp>##V3_BDPV12</stp>
        <stp>XS1141810991 Corp</stp>
        <stp>nxt_call_dt</stp>
        <stp>[curves by issuer 01.xlsx]tkrBbg!R134C10</stp>
        <tr r="J134" s="5"/>
      </tp>
      <tp t="s">
        <v>PERP/CALL</v>
        <stp/>
        <stp>##V3_BDPV12</stp>
        <stp>XS1323897725 Corp</stp>
        <stp>mty_typ</stp>
        <stp>[curves by issuer 01.xlsx]tkrBbg!R5C11</stp>
        <tr r="K5" s="5"/>
      </tp>
      <tp>
        <v>3.25</v>
        <stp/>
        <stp>##V3_BDPV12</stp>
        <stp>EK605885 Corp</stp>
        <stp>coupon</stp>
        <stp>[curves by issuer 01.xlsx]tkrBbg!R134C9</stp>
        <tr r="I134" s="5"/>
      </tp>
      <tp t="s">
        <v>05/01/2022</v>
        <stp/>
        <stp>##V3_BDPV12</stp>
        <stp>XS1498442521 Corp</stp>
        <stp>nxt_call_dt</stp>
        <stp>[curves by issuer 01.xlsx]tkrBbg!R101C10</stp>
        <tr r="J101" s="5"/>
      </tp>
      <tp>
        <v>300000000</v>
        <stp/>
        <stp>##V3_BDPV12</stp>
        <stp>BE6309987400 Corp</stp>
        <stp>amt_outstanding</stp>
        <stp>[curves by issuer 01.xlsx]tkrBbg!R4C13</stp>
        <tr r="M4" s="5"/>
      </tp>
      <tp t="s">
        <v>CALLABLE</v>
        <stp/>
        <stp>##V3_BDPV12</stp>
        <stp>XS2077670342 Corp</stp>
        <stp>mty_typ</stp>
        <stp>[curves by issuer 01.xlsx]tkrBbg!R9C11</stp>
        <tr r="K9" s="5"/>
      </tp>
      <tp>
        <v>4.75</v>
        <stp/>
        <stp>##V3_BDPV12</stp>
        <stp>AM714338 Corp</stp>
        <stp>coupon</stp>
        <stp>[curves by issuer 01.xlsx]tkrBbg!R129C9</stp>
        <tr r="I129" s="5"/>
      </tp>
      <tp t="s">
        <v>22/01/2023</v>
        <stp/>
        <stp>##V3_BDPV12</stp>
        <stp>XS1491364953 Corp</stp>
        <stp>nxt_call_dt</stp>
        <stp>[curves by issuer 01.xlsx]tkrBbg!R176C10</stp>
        <tr r="J176" s="5"/>
      </tp>
    </main>
    <main first="bofaddin.rtdserver">
      <tp t="e">
        <v>#N/A</v>
        <stp/>
        <stp>BDH|725834609908493049</stp>
        <tr r="AC7" s="21"/>
        <tr r="AD7" s="20"/>
      </tp>
    </main>
    <main first="bofaddin.rtdserver">
      <tp t="e">
        <v>#N/A</v>
        <stp/>
        <stp>BDH|331841046949109567</stp>
        <tr r="AE45" s="20"/>
        <tr r="AD39" s="21"/>
      </tp>
    </main>
    <main first="bofaddin.rtdserver">
      <tp t="s">
        <v>#N/A N/A</v>
        <stp/>
        <stp>BDH|938160225693994033</stp>
        <tr r="Y18" s="24"/>
      </tp>
    </main>
    <main first="bloomberg.rtd">
      <tp t="s">
        <v>EDPPL 4.496 04/30/79</v>
        <stp/>
        <stp>##V3_BDPV12</stp>
        <stp>AW875570 Corp</stp>
        <stp>security_name</stp>
        <stp>[curves by issuer 01.xlsx]sectors (table)!R39C5</stp>
        <tr r="E39" s="24"/>
      </tp>
      <tp t="s">
        <v>IBESM 2 5/8 PERP</v>
        <stp/>
        <stp>##V3_BDPV12</stp>
        <stp>AR810587 Corp</stp>
        <stp>security name</stp>
        <stp>[curves by issuer 01.xlsx]tkrBbg!R117C7</stp>
        <tr r="G117" s="5"/>
      </tp>
      <tp t="s">
        <v>ULFP 2 1/8 PERP</v>
        <stp/>
        <stp>##V3_BDPV12</stp>
        <stp>AS146424 Corp</stp>
        <stp>security name</stp>
        <stp>[curves by issuer 01.xlsx]tkrBbg!R161C7</stp>
        <tr r="G161" s="5"/>
      </tp>
      <tp t="s">
        <v>ARNDTN 5 1/4 PERP</v>
        <stp/>
        <stp>##V3_BDPV12</stp>
        <stp>AN964724 Corp</stp>
        <stp>security name</stp>
        <stp>[curves by issuer 01.xlsx]tkrBbg!R173C7</stp>
        <tr r="G173" s="5"/>
      </tp>
      <tp t="s">
        <v>VATFAL 3 03/19/77</v>
        <stp/>
        <stp>##V3_BDPV12</stp>
        <stp>EK785024 Corp</stp>
        <stp>security name</stp>
        <stp>[curves by issuer 01.xlsx]tkrBbg!R106C7</stp>
        <tr r="G106" s="5"/>
      </tp>
      <tp t="s">
        <v>COFP 3.992 PERP</v>
        <stp/>
        <stp>##V3_BDPV12</stp>
        <stp>EJ891119 Corp</stp>
        <stp>security name</stp>
        <stp>[curves by issuer 01.xlsx]tkrBbg!R182C7</stp>
        <tr r="G182" s="5"/>
      </tp>
      <tp t="s">
        <v>SEVFP 2 1/2 PERP</v>
        <stp/>
        <stp>##V3_BDPV12</stp>
        <stp>EK821917 Corp</stp>
        <stp>security_name</stp>
        <stp>[curves by issuer 01.xlsx]sectors (table)!R19C5</stp>
        <tr r="E19" s="24"/>
      </tp>
      <tp t="s">
        <v>Energy</v>
        <stp/>
        <stp>##V3_BDPV12</stp>
        <stp>XS2185997884 Corp</stp>
        <stp>industry_sector</stp>
        <stp>[curves by issuer 01.xlsx]tkrBbg!R31C15</stp>
        <tr r="O31" s="5"/>
      </tp>
      <tp t="s">
        <v>Communications</v>
        <stp/>
        <stp>##V3_BDPV12</stp>
        <stp>XS1222594472 Corp</stp>
        <stp>industry_sector</stp>
        <stp>[curves by issuer 01.xlsx]tkrBbg!R47C15</stp>
        <tr r="O47" s="5"/>
      </tp>
      <tp t="s">
        <v>Communications</v>
        <stp/>
        <stp>##V3_BDPV12</stp>
        <stp>XS1115498260 Corp</stp>
        <stp>industry_sector</stp>
        <stp>[curves by issuer 01.xlsx]tkrBbg!R57C15</stp>
        <tr r="O57" s="5"/>
      </tp>
      <tp t="s">
        <v>Communications</v>
        <stp/>
        <stp>##V3_BDPV12</stp>
        <stp>XS1405765659 Corp</stp>
        <stp>industry_sector</stp>
        <stp>[curves by issuer 01.xlsx]tkrBbg!R53C15</stp>
        <tr r="O53" s="5"/>
      </tp>
      <tp t="s">
        <v>Energy</v>
        <stp/>
        <stp>##V3_BDPV12</stp>
        <stp>XS2186001314 Corp</stp>
        <stp>industry_sector</stp>
        <stp>[curves by issuer 01.xlsx]tkrBbg!R32C15</stp>
        <tr r="O32" s="5"/>
      </tp>
      <tp t="s">
        <v>Utilities</v>
        <stp/>
        <stp>##V3_BDPV12</stp>
        <stp>FR0013310505 Corp</stp>
        <stp>industry_sector</stp>
        <stp>[curves by issuer 01.xlsx]tkrBbg!R79C15</stp>
        <tr r="O79" s="5"/>
      </tp>
      <tp t="s">
        <v>Consumer, Non-cyclical</v>
        <stp/>
        <stp>##V3_BDPV12</stp>
        <stp>XS2011260531 Corp</stp>
        <stp>industry_sector</stp>
        <stp>[curves by issuer 01.xlsx]tkrBbg!R16C15</stp>
        <tr r="O16" s="5"/>
      </tp>
      <tp t="s">
        <v>Communications</v>
        <stp/>
        <stp>##V3_BDPV12</stp>
        <stp>FR0013447877 Corp</stp>
        <stp>industry_sector</stp>
        <stp>[curves by issuer 01.xlsx]tkrBbg!R58C15</stp>
        <tr r="O58" s="5"/>
      </tp>
      <tp t="s">
        <v>Basic Materials</v>
        <stp/>
        <stp>##V3_BDPV12</stp>
        <stp>FR0013425170 Corp</stp>
        <stp>industry_sector</stp>
        <stp>[curves by issuer 01.xlsx]tkrBbg!R19C15</stp>
        <tr r="O19" s="5"/>
      </tp>
      <tp t="s">
        <v>CPIPGR</v>
        <stp/>
        <stp>##V3_BDPV12</stp>
        <stp>AS322477 Corp</stp>
        <stp>ticker</stp>
        <stp>[curves by issuer 01.xlsx]tkrBbg!R178C8</stp>
        <tr r="H178" s="5"/>
      </tp>
      <tp t="s">
        <v>SBBBSS</v>
        <stp/>
        <stp>##V3_BDPV12</stp>
        <stp>ZS235422 Corp</stp>
        <stp>ticker</stp>
        <stp>[curves by issuer 01.xlsx]tkrBbg!R168C8</stp>
        <tr r="H168" s="5"/>
      </tp>
      <tp t="s">
        <v>ENBW</v>
        <stp/>
        <stp>##V3_BDPV12</stp>
        <stp>QZ677477 Corp</stp>
        <stp>ticker</stp>
        <stp>[curves by issuer 01.xlsx]tkrBbg!R101C8</stp>
        <tr r="H101" s="5"/>
      </tp>
      <tp t="s">
        <v>30/01/2025</v>
        <stp/>
        <stp>##V3_BDPV12</stp>
        <stp>FR0013457157 Corp</stp>
        <stp>nxt_call_dt</stp>
        <stp>[curves by issuer 01.xlsx]tkrBbg!R152C10</stp>
        <tr r="J152" s="5"/>
      </tp>
      <tp t="s">
        <v>30/09/2020</v>
        <stp/>
        <stp>##V3_BDPV12</stp>
        <stp>XS0222524372 Corp</stp>
        <stp>nxt_call_dt</stp>
        <stp>[curves by issuer 01.xlsx]tkrBbg!R181C10</stp>
        <tr r="J181" s="5"/>
      </tp>
      <tp t="s">
        <v>07/03/2023</v>
        <stp/>
        <stp>##V3_BDPV12</stp>
        <stp>XS1677911825 Corp</stp>
        <stp>nxt_call_dt</stp>
        <stp>[curves by issuer 01.xlsx]tkrBbg!R165C10</stp>
        <tr r="J165" s="5"/>
      </tp>
      <tp t="s">
        <v>22/02/2023</v>
        <stp/>
        <stp>##V3_BDPV12</stp>
        <stp>XS1721244371 Corp</stp>
        <stp>nxt_call_dt</stp>
        <stp>[curves by issuer 01.xlsx]tkrBbg!R116C10</stp>
        <tr r="J116" s="5"/>
      </tp>
      <tp t="s">
        <v>CALLABLE</v>
        <stp/>
        <stp>##V3_BDPV12</stp>
        <stp>XS2077670003 Corp</stp>
        <stp>mty_typ</stp>
        <stp>[curves by issuer 01.xlsx]tkrBbg!R8C11</stp>
        <tr r="K8" s="5"/>
      </tp>
      <tp t="s">
        <v>TRAFIG 7 1/2 PERP</v>
        <stp/>
        <stp>##V3_BDPV12</stp>
        <stp>AZ920495 Corp</stp>
        <stp>security name</stp>
        <stp>[curves by issuer 01.xlsx]tkrBbg!R184C7</stp>
        <tr r="G184" s="5"/>
      </tp>
      <tp t="s">
        <v>ARNDTN 2 7/8 PERP</v>
        <stp/>
        <stp>##V3_BDPV12</stp>
        <stp>AZ576858 Corp</stp>
        <stp>security name</stp>
        <stp>[curves by issuer 01.xlsx]tkrBbg!R172C7</stp>
        <tr r="G172" s="5"/>
      </tp>
      <tp t="s">
        <v>ULFP 2 7/8 PERP</v>
        <stp/>
        <stp>##V3_BDPV12</stp>
        <stp>AS146490 Corp</stp>
        <stp>security name</stp>
        <stp>[curves by issuer 01.xlsx]tkrBbg!R162C7</stp>
        <tr r="G162" s="5"/>
      </tp>
      <tp t="s">
        <v>#N/A N/A</v>
        <stp/>
        <stp>##V3_BDPV12</stp>
        <stp>AM679347 Corp</stp>
        <stp>rtg_moody</stp>
        <stp>[curves by issuer 01.xlsx]curves!R47C17</stp>
        <tr r="Q47" s="20"/>
      </tp>
      <tp t="s">
        <v>NGGLN 5 5/8 06/18/73</v>
        <stp/>
        <stp>##V3_BDPV12</stp>
        <stp>EJ575377 Corp</stp>
        <stp>security name</stp>
        <stp>[curves by issuer 01.xlsx]tkrBbg!R125C7</stp>
        <tr r="G125" s="5"/>
      </tp>
      <tp>
        <v>244.15707397460938</v>
        <stp/>
        <stp>##V3_BDPV12</stp>
        <stp>EK628291 Corp</stp>
        <stp>blp_i_sprd_mid</stp>
        <stp>[curves by issuer 01.xlsx]all names!R71C13</stp>
        <tr r="M71" s="16"/>
      </tp>
      <tp>
        <v>320.9066162109375</v>
        <stp/>
        <stp>##V3_BDPV12</stp>
        <stp>EK588292 Corp</stp>
        <stp>blp_i_sprd_mid</stp>
        <stp>[curves by issuer 01.xlsx]all names!R47C12</stp>
        <tr r="L47" s="16"/>
      </tp>
      <tp>
        <v>244.15707397460938</v>
        <stp/>
        <stp>##V3_BDPV12</stp>
        <stp>EK628291 Corp</stp>
        <stp>blp_i_sprd_mid</stp>
        <stp>[curves by issuer 01.xlsx]all names!R71C12</stp>
        <tr r="L71" s="16"/>
      </tp>
      <tp t="s">
        <v>#N/A N/A</v>
        <stp/>
        <stp>##V3_BDPV12</stp>
        <stp>AP809058 Corp</stp>
        <stp>rtg_moody</stp>
        <stp>[curves by issuer 01.xlsx]curves!R25C18</stp>
        <tr r="R25" s="20"/>
      </tp>
      <tp>
        <v>382.703857421875</v>
        <stp/>
        <stp>##V3_BDPV12</stp>
        <stp>EK848378 Corp</stp>
        <stp>blp_i_sprd_mid</stp>
        <stp>[curves by issuer 01.xlsx]all names!R17C12</stp>
        <tr r="L17" s="16"/>
      </tp>
      <tp t="s">
        <v>ORAFP 4 PERP</v>
        <stp/>
        <stp>##V3_BDPV12</stp>
        <stp>EK508481 Corp</stp>
        <stp>security_name</stp>
        <stp>[curves by issuer 01.xlsx]sectors (table)!R13C5</stp>
        <tr r="E13" s="24"/>
      </tp>
      <tp>
        <v>440.50021362304688</v>
        <stp/>
        <stp>##V3_BDPV12</stp>
        <stp>EK768069 Corp</stp>
        <stp>blp_i_sprd_mid</stp>
        <stp>[curves by issuer 01.xlsx]all names!R59C12</stp>
        <tr r="L59" s="16"/>
      </tp>
      <tp t="s">
        <v>SOFTBK 6 PERP</v>
        <stp/>
        <stp>##V3_BDPV12</stp>
        <stp>AO262498 Corp</stp>
        <stp>security name</stp>
        <stp>[curves by issuer 01.xlsx]tkrBbg!R186C7</stp>
        <tr r="G186" s="5"/>
      </tp>
      <tp t="s">
        <v>ENELIM 5.451 01/10/74</v>
        <stp/>
        <stp>##V3_BDPV12</stp>
        <stp>EJ670730 Corp</stp>
        <stp>security name</stp>
        <stp>[curves by issuer 01.xlsx]tkrBbg!R110C7</stp>
        <tr r="G110" s="5"/>
      </tp>
      <tp t="s">
        <v>VW 2 1/2 PERP</v>
        <stp/>
        <stp>##V3_BDPV12</stp>
        <stp>EK811633 Corp</stp>
        <stp>security name</stp>
        <stp>[curves by issuer 01.xlsx]tkrBbg!R141C7</stp>
        <tr r="G141" s="5"/>
      </tp>
      <tp>
        <v>149.85977172851563</v>
        <stp/>
        <stp>##V3_BDPV12</stp>
        <stp>EK508481 Corp</stp>
        <stp>blp_i_sprd_mid</stp>
        <stp>[curves by issuer 01.xlsx]all names!R49C12</stp>
        <tr r="L49" s="16"/>
      </tp>
      <tp t="s">
        <v>BERTEL 3 04/23/75</v>
        <stp/>
        <stp>##V3_BDPV12</stp>
        <stp>EK848378 Corp</stp>
        <stp>security_name</stp>
        <stp>[curves by issuer 01.xlsx]sectors (table)!R33C5</stp>
        <tr r="E33" s="24"/>
      </tp>
      <tp t="s">
        <v>BALDER 3 03/07/78</v>
        <stp/>
        <stp>##V3_BDPV12</stp>
        <stp>AO971106 Corp</stp>
        <stp>security name</stp>
        <stp>[curves by issuer 01.xlsx]tkrBbg!R165C7</stp>
        <tr r="G165" s="5"/>
      </tp>
      <tp>
        <v>288.09799194335938</v>
        <stp/>
        <stp>##V3_BDPV12</stp>
        <stp>EK858869 Corp</stp>
        <stp>blp_i_sprd_mid</stp>
        <stp>[curves by issuer 01.xlsx]all names!R52C12</stp>
        <tr r="L52" s="16"/>
      </tp>
      <tp t="s">
        <v>Baa3</v>
        <stp/>
        <stp>##V3_BDPV12</stp>
        <stp>AU669900 Corp</stp>
        <stp>rtg_moody</stp>
        <stp>[curves by issuer 01.xlsx]curves!R20C17</stp>
        <tr r="Q20" s="20"/>
      </tp>
      <tp t="s">
        <v>Communications</v>
        <stp/>
        <stp>##V3_BDPV12</stp>
        <stp>XS1795406658 Corp</stp>
        <stp>industry_sector</stp>
        <stp>[curves by issuer 01.xlsx]tkrBbg!R66C15</stp>
        <tr r="O66" s="5"/>
      </tp>
      <tp t="s">
        <v>Consumer, Non-cyclical</v>
        <stp/>
        <stp>##V3_BDPV12</stp>
        <stp>XS1224953882 Corp</stp>
        <stp>industry_sector</stp>
        <stp>[curves by issuer 01.xlsx]tkrBbg!R12C15</stp>
        <tr r="O12" s="5"/>
      </tp>
      <tp t="s">
        <v>Consumer, Non-cyclical</v>
        <stp/>
        <stp>##V3_BDPV12</stp>
        <stp>XS1716945586 Corp</stp>
        <stp>industry_sector</stp>
        <stp>[curves by issuer 01.xlsx]tkrBbg!R13C15</stp>
        <tr r="O13" s="5"/>
      </tp>
      <tp t="s">
        <v>Communications</v>
        <stp/>
        <stp>##V3_BDPV12</stp>
        <stp>XS2114413565 Corp</stp>
        <stp>industry_sector</stp>
        <stp>[curves by issuer 01.xlsx]tkrBbg!R77C15</stp>
        <tr r="O77" s="5"/>
      </tp>
      <tp t="s">
        <v>Utilities</v>
        <stp/>
        <stp>##V3_BDPV12</stp>
        <stp>FR0013431244 Corp</stp>
        <stp>industry_sector</stp>
        <stp>[curves by issuer 01.xlsx]tkrBbg!R82C15</stp>
        <tr r="O82" s="5"/>
      </tp>
      <tp t="s">
        <v>Consumer, Non-cyclical</v>
        <stp/>
        <stp>##V3_BDPV12</stp>
        <stp>FR0013292828 Corp</stp>
        <stp>industry_sector</stp>
        <stp>[curves by issuer 01.xlsx]tkrBbg!R10C15</stp>
        <tr r="O10" s="5"/>
      </tp>
      <tp t="s">
        <v>Energy</v>
        <stp/>
        <stp>##V3_BDPV12</stp>
        <stp>XS1195201931 Corp</stp>
        <stp>industry_sector</stp>
        <stp>[curves by issuer 01.xlsx]tkrBbg!R33C15</stp>
        <tr r="O33" s="5"/>
      </tp>
      <tp t="s">
        <v>Utilities</v>
        <stp/>
        <stp>##V3_BDPV12</stp>
        <stp>XS1044811591 Corp</stp>
        <stp>industry_sector</stp>
        <stp>[curves by issuer 01.xlsx]tkrBbg!R96C15</stp>
        <tr r="O96" s="5"/>
      </tp>
      <tp t="s">
        <v>Utilities</v>
        <stp/>
        <stp>##V3_BDPV12</stp>
        <stp>XS1044811591 Corp</stp>
        <stp>industry_sector</stp>
        <stp>[curves by issuer 01.xlsx]tkrBbg!R97C15</stp>
        <tr r="O97" s="5"/>
      </tp>
      <tp t="s">
        <v>Utilities</v>
        <stp/>
        <stp>##V3_BDPV12</stp>
        <stp>XS2035564975 Corp</stp>
        <stp>industry_sector</stp>
        <stp>[curves by issuer 01.xlsx]tkrBbg!R99C15</stp>
        <tr r="O99" s="5"/>
      </tp>
      <tp t="s">
        <v>Consumer, Non-cyclical</v>
        <stp/>
        <stp>##V3_BDPV12</stp>
        <stp>XS2011260705 Corp</stp>
        <stp>industry_sector</stp>
        <stp>[curves by issuer 01.xlsx]tkrBbg!R17C15</stp>
        <tr r="O17" s="5"/>
      </tp>
      <tp t="s">
        <v>Basic Materials</v>
        <stp/>
        <stp>##V3_BDPV12</stp>
        <stp>XS1309436753 Corp</stp>
        <stp>industry_sector</stp>
        <stp>[curves by issuer 01.xlsx]tkrBbg!R39C15</stp>
        <tr r="O39" s="5"/>
      </tp>
      <tp>
        <v>1041.982421875</v>
        <stp/>
        <stp>##V3_BDPV12</stp>
        <stp>EK337178 Corp</stp>
        <stp>blp_i_sprd_mid</stp>
        <stp>[curves by issuer 01.xlsx]all names!R7C12</stp>
        <tr r="L7" s="16"/>
      </tp>
      <tp t="s">
        <v>ENELIM</v>
        <stp/>
        <stp>##V3_BDPV12</stp>
        <stp>AS640422 Corp</stp>
        <stp>ticker</stp>
        <stp>[curves by issuer 01.xlsx]tkrBbg!R109C8</stp>
        <tr r="H109" s="5"/>
      </tp>
      <tp t="s">
        <v>NGGLN</v>
        <stp/>
        <stp>##V3_BDPV12</stp>
        <stp>ZR363807 Corp</stp>
        <stp>ticker</stp>
        <stp>[curves by issuer 01.xlsx]tkrBbg!R124C8</stp>
        <tr r="H124" s="5"/>
      </tp>
      <tp t="s">
        <v>ENBW</v>
        <stp/>
        <stp>##V3_BDPV12</stp>
        <stp>AZ851450 Corp</stp>
        <stp>ticker</stp>
        <stp>[curves by issuer 01.xlsx]tkrBbg!R100C8</stp>
        <tr r="H100" s="5"/>
      </tp>
      <tp t="s">
        <v>19/11/2023</v>
        <stp/>
        <stp>##V3_BDPV12</stp>
        <stp>XS1322373017 Corp</stp>
        <stp>nxt_call_dt</stp>
        <stp>[curves by issuer 01.xlsx]tkrBbg!R107C10</stp>
        <tr r="J107" s="5"/>
      </tp>
      <tp t="s">
        <v>27/06/2028</v>
        <stp/>
        <stp>##V3_BDPV12</stp>
        <stp>XS1799939027 Corp</stp>
        <stp>nxt_call_dt</stp>
        <stp>[curves by issuer 01.xlsx]tkrBbg!R147C10</stp>
        <tr r="J147" s="5"/>
      </tp>
      <tp t="s">
        <v>14/02/2023</v>
        <stp/>
        <stp>##V3_BDPV12</stp>
        <stp>XS1716927766 Corp</stp>
        <stp>nxt_call_dt</stp>
        <stp>[curves by issuer 01.xlsx]tkrBbg!R156C10</stp>
        <tr r="J156" s="5"/>
      </tp>
      <tp t="s">
        <v>05/09/2024</v>
        <stp/>
        <stp>##V3_BDPV12</stp>
        <stp>XS2010044977 Corp</stp>
        <stp>nxt_call_dt</stp>
        <stp>[curves by issuer 01.xlsx]tkrBbg!R123C10</stp>
        <tr r="J123" s="5"/>
      </tp>
      <tp>
        <v>2.7469999999999999</v>
        <stp/>
        <stp>##V3_BDPV12</stp>
        <stp>ED984069 Corp</stp>
        <stp>coupon</stp>
        <stp>[curves by issuer 01.xlsx]tkrBbg!R181C9</stp>
        <tr r="I181" s="5"/>
      </tp>
      <tp t="s">
        <v>08/07/2023</v>
        <stp/>
        <stp>##V3_BDPV12</stp>
        <stp>XS1788973573 Corp</stp>
        <stp>nxt_call_dt</stp>
        <stp>[curves by issuer 01.xlsx]tkrBbg!R163C10</stp>
        <tr r="J163" s="5"/>
      </tp>
      <tp t="s">
        <v>24/02/2025</v>
        <stp/>
        <stp>##V3_BDPV12</stp>
        <stp>XS2000719992 Corp</stp>
        <stp>nxt_call_dt</stp>
        <stp>[curves by issuer 01.xlsx]tkrBbg!R111C10</stp>
        <tr r="J111" s="5"/>
      </tp>
      <tp t="s">
        <v>19/03/2027</v>
        <stp/>
        <stp>##V3_BDPV12</stp>
        <stp>XS1205618470 Corp</stp>
        <stp>nxt_call_dt</stp>
        <stp>[curves by issuer 01.xlsx]tkrBbg!R106C10</stp>
        <tr r="J106" s="5"/>
      </tp>
      <tp>
        <v>6.1</v>
        <stp/>
        <stp>##V3_BDPV12</stp>
        <stp>QJ787834 Corp</stp>
        <stp>coupon</stp>
        <stp>[curves by issuer 01.xlsx]tkrBbg!R107C9</stp>
        <tr r="I107" s="5"/>
      </tp>
      <tp t="s">
        <v>30/03/2026</v>
        <stp/>
        <stp>##V3_BDPV12</stp>
        <stp>XS1254119750 Corp</stp>
        <stp>nxt_call_dt</stp>
        <stp>[curves by issuer 01.xlsx]tkrBbg!R104C10</stp>
        <tr r="J104" s="5"/>
      </tp>
    </main>
    <main first="bloomberg.rtd">
      <tp t="s">
        <v>AKFAST 3 7/8 10/05/78</v>
        <stp/>
        <stp>##V3_BDPV12</stp>
        <stp>AR936992 Corp</stp>
        <stp>security name</stp>
        <stp>[curves by issuer 01.xlsx]tkrBbg!R163C7</stp>
        <tr r="G163" s="5"/>
      </tp>
    </main>
    <main first="bofaddin.rtdserver">
      <tp t="s">
        <v>#N/A N/A</v>
        <stp/>
        <stp>BDH|513390000455137497</stp>
        <tr r="Z29" s="20"/>
      </tp>
    </main>
    <main first="bloomberg.rtd">
      <tp t="s">
        <v>ORSTED 2 1/4 11/24/17</v>
        <stp/>
        <stp>##V3_BDPV12</stp>
        <stp>AQ077157 Corp</stp>
        <stp>security name</stp>
        <stp>[curves by issuer 01.xlsx]tkrBbg!R132C7</stp>
        <tr r="G132" s="5"/>
      </tp>
      <tp t="s">
        <v>ULFP 2 1/8 PERP</v>
        <stp/>
        <stp>##V3_BDPV12</stp>
        <stp>AS146424 Corp</stp>
        <stp>security_name</stp>
        <stp>[curves by issuer 01.xlsx]sectors (table)!R38C5</stp>
        <tr r="E38" s="24"/>
      </tp>
      <tp t="s">
        <v>ULFP 2 7/8 PERP</v>
        <stp/>
        <stp>##V3_BDPV12</stp>
        <stp>AS146490 Corp</stp>
        <stp>security_name</stp>
        <stp>[curves by issuer 01.xlsx]sectors (table)!R38C6</stp>
        <tr r="F38" s="24"/>
      </tp>
      <tp t="s">
        <v>Baa3</v>
        <stp/>
        <stp>##V3_BDPV12</stp>
        <stp>AM938782 Corp</stp>
        <stp>rtg_moody</stp>
        <stp>[curves by issuer 01.xlsx]curves!R45C17</stp>
        <tr r="Q45" s="20"/>
      </tp>
    </main>
    <main first="bofaddin.rtdserver">
      <tp t="s">
        <v>#N/A N/A</v>
        <stp/>
        <stp>BDH|187036744783000519</stp>
        <tr r="O25" s="26"/>
        <tr r="N41" s="26"/>
        <tr r="N26" s="26"/>
      </tp>
    </main>
    <main first="bloomberg.rtd">
      <tp t="s">
        <v>TELEFO 3 PERP</v>
        <stp/>
        <stp>##V3_BDPV12</stp>
        <stp>AR738776 Corp</stp>
        <stp>security_name</stp>
        <stp>[curves by issuer 01.xlsx]sectors (table)!R36C5</stp>
        <tr r="E36" s="24"/>
      </tp>
      <tp t="s">
        <v>NTGYSM 4 1/8 PERP</v>
        <stp/>
        <stp>##V3_BDPV12</stp>
        <stp>EK588292 Corp</stp>
        <stp>security name</stp>
        <stp>[curves by issuer 01.xlsx]tkrBbg!R119C7</stp>
        <tr r="G119" s="5"/>
      </tp>
      <tp t="s">
        <v>VLVY 4.85 03/10/78</v>
        <stp/>
        <stp>##V3_BDPV12</stp>
        <stp>EK628291 Corp</stp>
        <stp>security name</stp>
        <stp>[curves by issuer 01.xlsx]tkrBbg!R139C7</stp>
        <tr r="G139" s="5"/>
      </tp>
      <tp t="s">
        <v>VW 3 3/4 PERP</v>
        <stp/>
        <stp>##V3_BDPV12</stp>
        <stp>EK131366 Corp</stp>
        <stp>security name</stp>
        <stp>[curves by issuer 01.xlsx]tkrBbg!R140C7</stp>
        <tr r="G140" s="5"/>
      </tp>
      <tp t="s">
        <v>SOFTBK 6 7/8 PERP</v>
        <stp/>
        <stp>##V3_BDPV12</stp>
        <stp>AO262515 Corp</stp>
        <stp>security name</stp>
        <stp>[curves by issuer 01.xlsx]tkrBbg!R187C7</stp>
        <tr r="G187" s="5"/>
      </tp>
      <tp t="s">
        <v>Ba2</v>
        <stp/>
        <stp>##V3_BDPV12</stp>
        <stp>AR738776 Corp</stp>
        <stp>rtg_moody</stp>
        <stp>[curves by issuer 01.xlsx]curves!R44C17</stp>
        <tr r="Q44" s="20"/>
      </tp>
      <tp t="s">
        <v>STEDIN 3 1/4 PERP</v>
        <stp/>
        <stp>##V3_BDPV12</stp>
        <stp>EK605885 Corp</stp>
        <stp>security name</stp>
        <stp>[curves by issuer 01.xlsx]tkrBbg!R134C7</stp>
        <tr r="G134" s="5"/>
      </tp>
      <tp t="s">
        <v>Basic Materials</v>
        <stp/>
        <stp>##V3_BDPV12</stp>
        <stp>FR0012278539 Corp</stp>
        <stp>industry_sector</stp>
        <stp>[curves by issuer 01.xlsx]tkrBbg!R18C15</stp>
        <tr r="O18" s="5"/>
      </tp>
      <tp t="s">
        <v>Basic Materials</v>
        <stp/>
        <stp>##V3_BDPV12</stp>
        <stp>FR0013478252 Corp</stp>
        <stp>industry_sector</stp>
        <stp>[curves by issuer 01.xlsx]tkrBbg!R20C15</stp>
        <tr r="O20" s="5"/>
      </tp>
      <tp t="s">
        <v>Communications</v>
        <stp/>
        <stp>##V3_BDPV12</stp>
        <stp>XS2119468572 Corp</stp>
        <stp>industry_sector</stp>
        <stp>[curves by issuer 01.xlsx]tkrBbg!R74C15</stp>
        <tr r="O74" s="5"/>
      </tp>
      <tp t="s">
        <v>Utilities</v>
        <stp/>
        <stp>##V3_BDPV12</stp>
        <stp>FR0011942283 Corp</stp>
        <stp>industry_sector</stp>
        <stp>[curves by issuer 01.xlsx]tkrBbg!R80C15</stp>
        <tr r="O80" s="5"/>
      </tp>
      <tp t="s">
        <v>Industrial</v>
        <stp/>
        <stp>##V3_BDPV12</stp>
        <stp>XS2010039035 Corp</stp>
        <stp>industry_sector</stp>
        <stp>[curves by issuer 01.xlsx]tkrBbg!R24C15</stp>
        <tr r="O24" s="5"/>
      </tp>
      <tp t="s">
        <v>Utilities</v>
        <stp/>
        <stp>##V3_BDPV12</stp>
        <stp>FR0011401751 Corp</stp>
        <stp>industry_sector</stp>
        <stp>[curves by issuer 01.xlsx]tkrBbg!R89C15</stp>
        <tr r="O89" s="5"/>
      </tp>
      <tp t="s">
        <v>Energy</v>
        <stp/>
        <stp>##V3_BDPV12</stp>
        <stp>XS1294343337 Corp</stp>
        <stp>industry_sector</stp>
        <stp>[curves by issuer 01.xlsx]tkrBbg!R28C15</stp>
        <tr r="O28" s="5"/>
      </tp>
      <tp t="s">
        <v>Utilities</v>
        <stp/>
        <stp>##V3_BDPV12</stp>
        <stp>FR0013398229 Corp</stp>
        <stp>industry_sector</stp>
        <stp>[curves by issuer 01.xlsx]tkrBbg!R81C15</stp>
        <tr r="O81" s="5"/>
      </tp>
      <tp t="s">
        <v>Energy</v>
        <stp/>
        <stp>##V3_BDPV12</stp>
        <stp>XS1195202822 Corp</stp>
        <stp>industry_sector</stp>
        <stp>[curves by issuer 01.xlsx]tkrBbg!R37C15</stp>
        <tr r="O37" s="5"/>
      </tp>
      <tp t="s">
        <v>#N/A N/A</v>
        <stp/>
        <stp>##V3_BDPV12</stp>
        <stp>EK337178 Corp</stp>
        <stp>rtg_moody</stp>
        <stp>[curves by issuer 01.xlsx]sectors (table)!R4C15</stp>
        <tr r="O4" s="24"/>
      </tp>
      <tp t="s">
        <v>ENELIM</v>
        <stp/>
        <stp>##V3_BDPV12</stp>
        <stp>ZS668300 Corp</stp>
        <stp>ticker</stp>
        <stp>[curves by issuer 01.xlsx]tkrBbg!R111C8</stp>
        <tr r="H111" s="5"/>
      </tp>
      <tp t="s">
        <v>#N/A Requesting Data...</v>
        <stp/>
        <stp>##V3_BDPV12</stp>
        <stp>EK013990 Corp</stp>
        <stp>coupon</stp>
        <stp>[curves by issuer 01.xlsx]tkrBbg!R108C9</stp>
        <tr r="I108" s="5"/>
      </tp>
      <tp>
        <v>5.25</v>
        <stp/>
        <stp>##V3_BDPV12</stp>
        <stp>AN964724 Corp</stp>
        <stp>coupon</stp>
        <stp>[curves by issuer 01.xlsx]tkrBbg!R173C9</stp>
        <tr r="I173" s="5"/>
      </tp>
      <tp>
        <v>3</v>
        <stp/>
        <stp>##V3_BDPV12</stp>
        <stp>EK825033 Corp</stp>
        <stp>coupon</stp>
        <stp>[curves by issuer 01.xlsx]tkrBbg!R121C9</stp>
        <tr r="I121" s="5"/>
      </tp>
      <tp>
        <v>3.75</v>
        <stp/>
        <stp>##V3_BDPV12</stp>
        <stp>EK753416 Corp</stp>
        <stp>coupon</stp>
        <stp>[curves by issuer 01.xlsx]tkrBbg!R175C9</stp>
        <tr r="I175" s="5"/>
      </tp>
      <tp t="s">
        <v>Baa3</v>
        <stp/>
        <stp>##V3_BDPV12</stp>
        <stp>EJ723329 Corp</stp>
        <stp>rtg_moody</stp>
        <stp>[curves by issuer 01.xlsx]curves!R35C17</stp>
        <tr r="Q35" s="20"/>
      </tp>
      <tp t="s">
        <v>#N/A N/A</v>
        <stp/>
        <stp>##V3_BDPV12</stp>
        <stp>BJ924355 Corp</stp>
        <stp>rtg_moody</stp>
        <stp>[curves by issuer 01.xlsx]curves!R19C18</stp>
        <tr r="R19" s="20"/>
      </tp>
      <tp>
        <v>320.74908447265625</v>
        <stp/>
        <stp>##V3_BDPV12</stp>
        <stp>AU692498 Corp</stp>
        <stp>blp_i_sprd_mid</stp>
        <stp>[curves by issuer 01.xlsx]all names!R72C13</stp>
        <tr r="M72" s="16"/>
      </tp>
      <tp t="s">
        <v>Ba1</v>
        <stp/>
        <stp>##V3_BDPV12</stp>
        <stp>EK803079 Corp</stp>
        <stp>rtg_moody</stp>
        <stp>[curves by issuer 01.xlsx]curves!R36C17</stp>
        <tr r="Q36" s="20"/>
      </tp>
      <tp t="s">
        <v>Ba1</v>
        <stp/>
        <stp>##V3_BDPV12</stp>
        <stp>BJ814648 Corp</stp>
        <stp>rtg_moody</stp>
        <stp>[curves by issuer 01.xlsx]curves!R36C18</stp>
        <tr r="R36" s="20"/>
      </tp>
      <tp t="s">
        <v>Baa3</v>
        <stp/>
        <stp>##V3_BDPV12</stp>
        <stp>EK753416 Corp</stp>
        <stp>rtg_moody</stp>
        <stp>[curves by issuer 01.xlsx]curves!R26C17</stp>
        <tr r="Q26" s="20"/>
      </tp>
    </main>
    <main first="bloomberg.rtd">
      <tp t="s">
        <v>CPIPGR 4 3/8 PERP</v>
        <stp/>
        <stp>##V3_BDPV12</stp>
        <stp>AS322477 Corp</stp>
        <stp>security name</stp>
        <stp>[curves by issuer 01.xlsx]tkrBbg!R178C7</stp>
        <tr r="G178" s="5"/>
      </tp>
      <tp>
        <v>512.5029296875</v>
        <stp/>
        <stp>##V3_BDPV12</stp>
        <stp>AS322477 Corp</stp>
        <stp>blp_i_sprd_mid</stp>
        <stp>[curves by issuer 01.xlsx]all names!R23C12</stp>
        <tr r="L23" s="16"/>
      </tp>
      <tp>
        <v>367.71456909179688</v>
        <stp/>
        <stp>##V3_BDPV12</stp>
        <stp>EJ606316 Corp</stp>
        <stp>blp_i_sprd_mid</stp>
        <stp>[curves by issuer 01.xlsx]all names!R41C12</stp>
        <tr r="L41" s="16"/>
      </tp>
      <tp>
        <v>864.04559326171875</v>
        <stp/>
        <stp>##V3_BDPV12</stp>
        <stp>AO262498 Corp</stp>
        <stp>blp_i_sprd_mid</stp>
        <stp>[curves by issuer 01.xlsx]all names!R57C12</stp>
        <tr r="L57" s="16"/>
      </tp>
      <tp t="s">
        <v>ACFP 4 1/8 PERP</v>
        <stp/>
        <stp>##V3_BDPV12</stp>
        <stp>EK337178 Corp</stp>
        <stp>security name</stp>
        <stp>[curves by issuer 01.xlsx]tkrBbg!R149C7</stp>
        <tr r="G149" s="5"/>
      </tp>
      <tp>
        <v>748.85748291015625</v>
        <stp/>
        <stp>##V3_BDPV12</stp>
        <stp>AO262515 Corp</stp>
        <stp>blp_i_sprd_mid</stp>
        <stp>[curves by issuer 01.xlsx]all names!R57C13</stp>
        <tr r="M57" s="16"/>
      </tp>
      <tp t="s">
        <v>TRAFIG 6 7/8 PERP</v>
        <stp/>
        <stp>##V3_BDPV12</stp>
        <stp>AM679347 Corp</stp>
        <stp>security name</stp>
        <stp>[curves by issuer 01.xlsx]tkrBbg!R183C7</stp>
        <tr r="G183" s="5"/>
      </tp>
      <tp t="s">
        <v>BPLN 3 1/4 PERP</v>
        <stp/>
        <stp>##V3_BDPV12</stp>
        <stp>BK122273 Corp</stp>
        <stp>security_name</stp>
        <stp>[curves by issuer 01.xlsx]sectors (table)!R20C5</stp>
        <tr r="E20" s="24"/>
      </tp>
      <tp t="s">
        <v>Baa3</v>
        <stp/>
        <stp>##V3_BDPV12</stp>
        <stp>AZ207706 Corp</stp>
        <stp>rtg_moody</stp>
        <stp>[curves by issuer 01.xlsx]curves!R30C18</stp>
        <tr r="R30" s="20"/>
      </tp>
      <tp t="s">
        <v>EUR</v>
        <stp/>
        <stp>##V3_BDPV12</stp>
        <stp>QJ937853 Corp</stp>
        <stp>crncy</stp>
        <stp>[curves by issuer 01.xlsx]tkrBbg!R2C12</stp>
        <tr r="L2" s="5"/>
      </tp>
      <tp t="s">
        <v>Energy</v>
        <stp/>
        <stp>##V3_BDPV12</stp>
        <stp>XS1974787480 Corp</stp>
        <stp>industry_sector</stp>
        <stp>[curves by issuer 01.xlsx]tkrBbg!R36C15</stp>
        <tr r="O36" s="5"/>
      </tp>
      <tp t="s">
        <v>Utilities</v>
        <stp/>
        <stp>##V3_BDPV12</stp>
        <stp>FR0011700293 Corp</stp>
        <stp>industry_sector</stp>
        <stp>[curves by issuer 01.xlsx]tkrBbg!R93C15</stp>
        <tr r="O93" s="5"/>
      </tp>
      <tp t="s">
        <v>Ba2</v>
        <stp/>
        <stp>##V3_BDPV12</stp>
        <stp>EK858869 Corp</stp>
        <stp>rtg_moody</stp>
        <stp>[curves by issuer 01.xlsx]sectors (table)!R5C15</stp>
        <tr r="O5" s="24"/>
      </tp>
      <tp t="s">
        <v>EUR</v>
        <stp/>
        <stp>##V3_BDPV12</stp>
        <stp>EK834863 Corp</stp>
        <stp>crncy</stp>
        <stp>[curves by issuer 01.xlsx]tkrBbg!R6C12</stp>
        <tr r="L6" s="5"/>
      </tp>
      <tp>
        <v>634.45294189453125</v>
        <stp/>
        <stp>##V3_BDPV12</stp>
        <stp>ZP426727 Corp</stp>
        <stp>blp_i_sprd_mid</stp>
        <stp>[curves by issuer 01.xlsx]all names!R8C13</stp>
        <tr r="M8" s="16"/>
      </tp>
      <tp t="s">
        <v>20/10/2025</v>
        <stp/>
        <stp>##V3_BDPV12</stp>
        <stp>USQ12441AB91 Corp</stp>
        <stp>nxt_call_dt</stp>
        <stp>[curves by issuer 01.xlsx]tkrBbg!R41C10</stp>
        <tr r="J41" s="5"/>
      </tp>
      <tp>
        <v>1347.0894775390625</v>
        <stp/>
        <stp>##V3_BDPV12</stp>
        <stp>EK808355 Corp</stp>
        <stp>blp_i_sprd_mid</stp>
        <stp>[curves by issuer 01.xlsx]all names!R8C12</stp>
        <tr r="L8" s="16"/>
      </tp>
      <tp t="s">
        <v>IBESM</v>
        <stp/>
        <stp>##V3_BDPV12</stp>
        <stp>AR810587 Corp</stp>
        <stp>ticker</stp>
        <stp>[curves by issuer 01.xlsx]tkrBbg!R117C8</stp>
        <tr r="H117" s="5"/>
      </tp>
      <tp t="s">
        <v>ARNDTN</v>
        <stp/>
        <stp>##V3_BDPV12</stp>
        <stp>AZ576858 Corp</stp>
        <stp>ticker</stp>
        <stp>[curves by issuer 01.xlsx]tkrBbg!R172C8</stp>
        <tr r="H172" s="5"/>
      </tp>
      <tp t="s">
        <v>FERSM</v>
        <stp/>
        <stp>##V3_BDPV12</stp>
        <stp>AP909674 Corp</stp>
        <stp>ticker</stp>
        <stp>[curves by issuer 01.xlsx]tkrBbg!R156C8</stp>
        <tr r="H156" s="5"/>
      </tp>
      <tp t="s">
        <v>GYCGR</v>
        <stp/>
        <stp>##V3_BDPV12</stp>
        <stp>AS256491 Corp</stp>
        <stp>ticker</stp>
        <stp>[curves by issuer 01.xlsx]tkrBbg!R177C8</stp>
        <tr r="H177" s="5"/>
      </tp>
      <tp t="s">
        <v>AKFAST</v>
        <stp/>
        <stp>##V3_BDPV12</stp>
        <stp>ZP989429 Corp</stp>
        <stp>ticker</stp>
        <stp>[curves by issuer 01.xlsx]tkrBbg!R164C8</stp>
        <tr r="H164" s="5"/>
      </tp>
      <tp>
        <v>3</v>
        <stp/>
        <stp>##V3_BDPV12</stp>
        <stp>AO971106 Corp</stp>
        <stp>coupon</stp>
        <stp>[curves by issuer 01.xlsx]tkrBbg!R165C9</stp>
        <tr r="I165" s="5"/>
      </tp>
      <tp>
        <v>7.75</v>
        <stp/>
        <stp>##V3_BDPV12</stp>
        <stp>EJ817236 Corp</stp>
        <stp>coupon</stp>
        <stp>[curves by issuer 01.xlsx]tkrBbg!R113C9</stp>
        <tr r="I113" s="5"/>
      </tp>
      <tp>
        <v>3.875</v>
        <stp/>
        <stp>##V3_BDPV12</stp>
        <stp>AN880326 Corp</stp>
        <stp>coupon</stp>
        <stp>[curves by issuer 01.xlsx]tkrBbg!R146C9</stp>
        <tr r="I146" s="5"/>
      </tp>
      <tp>
        <v>6.25</v>
        <stp/>
        <stp>##V3_BDPV12</stp>
        <stp>EK808355 Corp</stp>
        <stp>coupon</stp>
        <stp>[curves by issuer 01.xlsx]tkrBbg!R153C9</stp>
        <tr r="I153" s="5"/>
      </tp>
      <tp t="s">
        <v>15/09/2021</v>
        <stp/>
        <stp>##V3_BDPV12</stp>
        <stp>XS1014987355 Corp</stp>
        <stp>nxt_call_dt</stp>
        <stp>[curves by issuer 01.xlsx]tkrBbg!R114C10</stp>
        <tr r="J114" s="5"/>
      </tp>
      <tp t="s">
        <v>26/06/2023</v>
        <stp/>
        <stp>##V3_BDPV12</stp>
        <stp>XS0943370543 Corp</stp>
        <stp>nxt_call_dt</stp>
        <stp>[curves by issuer 01.xlsx]tkrBbg!R131C10</stp>
        <tr r="J131" s="5"/>
      </tp>
      <tp>
        <v>352.76693725585938</v>
        <stp/>
        <stp>##V3_BDPV12</stp>
        <stp>XS0968913342 Corp</stp>
        <stp>blp_i_sprd_mid</stp>
        <stp>[curves by issuer 01.xlsx]issuerCurves!R23C10</stp>
        <tr r="J23" s="26"/>
      </tp>
      <tp>
        <v>352.76693725585938</v>
        <stp/>
        <stp>##V3_BDPV12</stp>
        <stp>XS0968913342 Corp</stp>
        <stp>blp_i_sprd_mid</stp>
        <stp>[curves by issuer 01.xlsx]issuerCurves!R22C11</stp>
        <tr r="K22" s="26"/>
      </tp>
      <tp t="s">
        <v>01/03/2024</v>
        <stp/>
        <stp>##V3_BDPV12</stp>
        <stp>XS1591694481 Corp</stp>
        <stp>nxt_call_dt</stp>
        <stp>[curves by issuer 01.xlsx]tkrBbg!R105C10</stp>
        <tr r="J105" s="5"/>
      </tp>
      <tp t="s">
        <v>16/07/2025</v>
        <stp/>
        <stp>##V3_BDPV12</stp>
        <stp>XS1982704824 Corp</stp>
        <stp>nxt_call_dt</stp>
        <stp>[curves by issuer 01.xlsx]tkrBbg!R179C10</stp>
        <tr r="J179" s="5"/>
      </tp>
    </main>
    <main first="bofaddin.rtdserver">
      <tp t="e">
        <v>#N/A</v>
        <stp/>
        <stp>BDH|759333629725507849</stp>
        <tr r="AD11" s="20"/>
      </tp>
    </main>
    <main first="bloomberg.rtd">
      <tp t="s">
        <v>Ba1u</v>
        <stp/>
        <stp>##V3_BDPV12</stp>
        <stp>EK872764 Corp</stp>
        <stp>rtg_moody</stp>
        <stp>[curves by issuer 01.xlsx]curves!R32C18</stp>
        <tr r="R32" s="20"/>
      </tp>
      <tp t="s">
        <v>Baa3</v>
        <stp/>
        <stp>##V3_BDPV12</stp>
        <stp>EK352403 Corp</stp>
        <stp>rtg_moody</stp>
        <stp>[curves by issuer 01.xlsx]curves!R12C17</stp>
        <tr r="Q12" s="20"/>
      </tp>
      <tp t="s">
        <v>ERFFP 3 1/4 PERP</v>
        <stp/>
        <stp>##V3_BDPV12</stp>
        <stp>AP809058 Corp</stp>
        <stp>security_name</stp>
        <stp>[curves by issuer 01.xlsx]sectors (table)!R29C6</stp>
        <tr r="F29" s="24"/>
      </tp>
      <tp t="s">
        <v>VOD 3.1 01/03/79</v>
        <stp/>
        <stp>##V3_BDPV12</stp>
        <stp>AU654481 Corp</stp>
        <stp>security_name</stp>
        <stp>[curves by issuer 01.xlsx]sectors (table)!R34C5</stp>
        <tr r="E34" s="24"/>
      </tp>
      <tp>
        <v>323.54473876953125</v>
        <stp/>
        <stp>##V3_BDPV12</stp>
        <stp>AL243419 Corp</stp>
        <stp>blp_i_sprd_mid</stp>
        <stp>[curves by issuer 01.xlsx]all names!R44C12</stp>
        <tr r="L44" s="16"/>
      </tp>
      <tp>
        <v>323.54473876953125</v>
        <stp/>
        <stp>##V3_BDPV12</stp>
        <stp>AL243419 Corp</stp>
        <stp>blp_i_sprd_mid</stp>
        <stp>[curves by issuer 01.xlsx]all names!R44C13</stp>
        <tr r="M44" s="16"/>
      </tp>
      <tp t="s">
        <v>SSELN 3 7/8 PERP</v>
        <stp/>
        <stp>##V3_BDPV12</stp>
        <stp>EK768069 Corp</stp>
        <stp>security name</stp>
        <stp>[curves by issuer 01.xlsx]tkrBbg!R127C7</stp>
        <tr r="G127" s="5"/>
      </tp>
      <tp t="s">
        <v>#N/A N/A</v>
        <stp/>
        <stp>##V3_BDPV12</stp>
        <stp>AZ576858 Corp</stp>
        <stp>rtg_moody</stp>
        <stp>[curves by issuer 01.xlsx]curves!R11C18</stp>
        <tr r="R11" s="20"/>
      </tp>
      <tp t="s">
        <v>VW 2.7 PERP</v>
        <stp/>
        <stp>##V3_BDPV12</stp>
        <stp>AN880322 Corp</stp>
        <stp>security_name</stp>
        <stp>[curves by issuer 01.xlsx]sectors (table)!R30C5</stp>
        <tr r="E30" s="24"/>
      </tp>
      <tp t="s">
        <v>Baa3</v>
        <stp/>
        <stp>##V3_BDPV12</stp>
        <stp>AQ026565 Corp</stp>
        <stp>rtg_moody</stp>
        <stp>[curves by issuer 01.xlsx]curves!R27C17</stp>
        <tr r="Q27" s="20"/>
      </tp>
      <tp t="s">
        <v>Baa2</v>
        <stp/>
        <stp>##V3_BDPV12</stp>
        <stp>AS146424 Corp</stp>
        <stp>rtg_moody</stp>
        <stp>[curves by issuer 01.xlsx]curves!R48C17</stp>
        <tr r="Q48" s="20"/>
      </tp>
      <tp t="s">
        <v>Baa3</v>
        <stp/>
        <stp>##V3_BDPV12</stp>
        <stp>AS256491 Corp</stp>
        <stp>rtg_moody</stp>
        <stp>[curves by issuer 01.xlsx]curves!R26C18</stp>
        <tr r="R26" s="20"/>
      </tp>
      <tp t="s">
        <v>Baa2</v>
        <stp/>
        <stp>##V3_BDPV12</stp>
        <stp>AS146490 Corp</stp>
        <stp>rtg_moody</stp>
        <stp>[curves by issuer 01.xlsx]curves!R48C18</stp>
        <tr r="R48" s="20"/>
      </tp>
      <tp t="s">
        <v>BPLN 3 5/8 PERP</v>
        <stp/>
        <stp>##V3_BDPV12</stp>
        <stp>BK123260 Corp</stp>
        <stp>security_name</stp>
        <stp>[curves by issuer 01.xlsx]sectors (table)!R20C6</stp>
        <tr r="F20" s="24"/>
      </tp>
      <tp t="s">
        <v>30/01/2024</v>
        <stp/>
        <stp>##V3_BDPV12</stp>
        <stp>PTEDPKOM0034 Corp</stp>
        <stp>nxt_call_dt</stp>
        <stp>[curves by issuer 01.xlsx]tkrBbg!R135C10</stp>
        <tr r="J135" s="5"/>
      </tp>
      <tp t="s">
        <v>Baa3</v>
        <stp/>
        <stp>##V3_BDPV12</stp>
        <stp>AX076550 Corp</stp>
        <stp>rtg_moody</stp>
        <stp>[curves by issuer 01.xlsx]curves!R27C18</stp>
        <tr r="R27" s="20"/>
      </tp>
      <tp t="s">
        <v>Communications</v>
        <stp/>
        <stp>##V3_BDPV12</stp>
        <stp>XS2109819859 Corp</stp>
        <stp>industry_sector</stp>
        <stp>[curves by issuer 01.xlsx]tkrBbg!R67C15</stp>
        <tr r="O67" s="5"/>
      </tp>
      <tp t="s">
        <v>Utilities</v>
        <stp/>
        <stp>##V3_BDPV12</stp>
        <stp>FR0012648590 Corp</stp>
        <stp>industry_sector</stp>
        <stp>[curves by issuer 01.xlsx]tkrBbg!R84C15</stp>
        <tr r="O84" s="5"/>
      </tp>
      <tp t="s">
        <v>Communications</v>
        <stp/>
        <stp>##V3_BDPV12</stp>
        <stp>XS1590787799 Corp</stp>
        <stp>industry_sector</stp>
        <stp>[curves by issuer 01.xlsx]tkrBbg!R50C15</stp>
        <tr r="O50" s="5"/>
      </tp>
      <tp t="s">
        <v>Communications</v>
        <stp/>
        <stp>##V3_BDPV12</stp>
        <stp>XS2082429890 Corp</stp>
        <stp>industry_sector</stp>
        <stp>[curves by issuer 01.xlsx]tkrBbg!R51C15</stp>
        <tr r="O51" s="5"/>
      </tp>
      <tp t="s">
        <v>EUR</v>
        <stp/>
        <stp>##V3_BDPV12</stp>
        <stp>EK337178 Corp</stp>
        <stp>crncy</stp>
        <stp>[curves by issuer 01.xlsx]curves!R7C20</stp>
        <tr r="T7" s="20"/>
      </tp>
      <tp>
        <v>768.6162109375</v>
        <stp/>
        <stp>##V3_BDPV12</stp>
        <stp>ZQ258633 Corp</stp>
        <stp>blp_i_sprd_mid</stp>
        <stp>[curves by issuer 01.xlsx]all names!R7C13</stp>
        <tr r="M7" s="16"/>
      </tp>
      <tp t="s">
        <v>Communications</v>
        <stp/>
        <stp>##V3_BDPV12</stp>
        <stp>US92857WBQ24 Corp</stp>
        <stp>industry_sector</stp>
        <stp>[curves by issuer 01.xlsx]tkrBbg!R73C15</stp>
        <tr r="O73" s="5"/>
      </tp>
      <tp t="s">
        <v>ACFP</v>
        <stp/>
        <stp>##V3_BDPV12</stp>
        <stp>AW798439 Corp</stp>
        <stp>ticker</stp>
        <stp>[curves by issuer 01.xlsx]tkrBbg!R150C8</stp>
        <tr r="H150" s="5"/>
      </tp>
      <tp t="s">
        <v>RWE</v>
        <stp/>
        <stp>##V3_BDPV12</stp>
        <stp>UV323151 Corp</stp>
        <stp>ticker</stp>
        <stp>[curves by issuer 01.xlsx]tkrBbg!R104C8</stp>
        <tr r="H104" s="5"/>
      </tp>
      <tp t="s">
        <v>30/01/2024</v>
        <stp/>
        <stp>##V3_BDPV12</stp>
        <stp>FR0013399177 Corp</stp>
        <stp>nxt_call_dt</stp>
        <stp>[curves by issuer 01.xlsx]tkrBbg!R150C10</stp>
        <tr r="J150" s="5"/>
      </tp>
      <tp t="s">
        <v>ALLRNV</v>
        <stp/>
        <stp>##V3_BDPV12</stp>
        <stp>AR008123 Corp</stp>
        <stp>ticker</stp>
        <stp>[curves by issuer 01.xlsx]tkrBbg!R130C8</stp>
        <tr r="H130" s="5"/>
      </tp>
      <tp t="s">
        <v>19/07/2023</v>
        <stp/>
        <stp>##V3_BDPV12</stp>
        <stp>XS1642682410 Corp</stp>
        <stp>nxt_call_dt</stp>
        <stp>[curves by issuer 01.xlsx]tkrBbg!R186C10</stp>
        <tr r="J186" s="5"/>
      </tp>
      <tp>
        <v>364.77633666992188</v>
        <stp/>
        <stp>##V3_BDPV12</stp>
        <stp>XS2109819859 Corp</stp>
        <stp>blp_i_sprd_mid</stp>
        <stp>[curves by issuer 01.xlsx]issuerCurves!R69C11</stp>
        <tr r="K69" s="26"/>
      </tp>
      <tp>
        <v>364.77633666992188</v>
        <stp/>
        <stp>##V3_BDPV12</stp>
        <stp>XS2109819859 Corp</stp>
        <stp>blp_i_sprd_mid</stp>
        <stp>[curves by issuer 01.xlsx]issuerCurves!R70C10</stp>
        <tr r="J70" s="26"/>
      </tp>
      <tp t="s">
        <v>22/12/2021</v>
        <stp/>
        <stp>##V3_BDPV12</stp>
        <stp>XS1582433428 Corp</stp>
        <stp>nxt_call_dt</stp>
        <stp>[curves by issuer 01.xlsx]tkrBbg!R183C10</stp>
        <tr r="J183" s="5"/>
      </tp>
      <tp>
        <v>6.25</v>
        <stp/>
        <stp>##V3_BDPV12</stp>
        <stp>EJ723329 Corp</stp>
        <stp>coupon</stp>
        <stp>[curves by issuer 01.xlsx]tkrBbg!R131C9</stp>
        <tr r="I131" s="5"/>
      </tp>
      <tp t="s">
        <v>PERP/CALL</v>
        <stp/>
        <stp>##V3_BDPV12</stp>
        <stp>XS0992293901 Corp</stp>
        <stp>mty_typ</stp>
        <stp>[curves by issuer 01.xlsx]tkrBbg!R3C11</stp>
        <tr r="K3" s="5"/>
      </tp>
      <tp>
        <v>3.75</v>
        <stp/>
        <stp>##V3_BDPV12</stp>
        <stp>EK131366 Corp</stp>
        <stp>coupon</stp>
        <stp>[curves by issuer 01.xlsx]tkrBbg!R140C9</stp>
        <tr r="I140" s="5"/>
      </tp>
      <tp t="s">
        <v>Baa3</v>
        <stp/>
        <stp>##V3_BDPV12</stp>
        <stp>EK821917 Corp</stp>
        <stp>rtg_moody</stp>
        <stp>[curves by issuer 01.xlsx]curves!R40C17</stp>
        <tr r="Q40" s="20"/>
      </tp>
    </main>
    <main first="bofaddin.rtdserver">
      <tp t="s">
        <v>#N/A N/A</v>
        <stp/>
        <stp>BDH|930453272115541947</stp>
        <tr r="Y49" s="20"/>
      </tp>
    </main>
    <main first="bloomberg.rtd">
      <tp>
        <v>299.80010986328125</v>
        <stp/>
        <stp>##V3_BDPV12</stp>
        <stp>AX960245 Corp</stp>
        <stp>blp_i_sprd_mid</stp>
        <stp>[curves by issuer 01.xlsx]all names!R43C12</stp>
        <tr r="L43" s="16"/>
      </tp>
      <tp>
        <v>299.80010986328125</v>
        <stp/>
        <stp>##V3_BDPV12</stp>
        <stp>AX960245 Corp</stp>
        <stp>blp_i_sprd_mid</stp>
        <stp>[curves by issuer 01.xlsx]all names!R43C13</stp>
        <tr r="M43" s="16"/>
      </tp>
      <tp t="s">
        <v>IBESM 3 1/4 PERP</v>
        <stp/>
        <stp>##V3_BDPV12</stp>
        <stp>AX076550 Corp</stp>
        <stp>security_name</stp>
        <stp>[curves by issuer 01.xlsx]sectors (table)!R35C6</stp>
        <tr r="F35" s="24"/>
      </tp>
      <tp t="s">
        <v>ACFP 4 3/8 PERP</v>
        <stp/>
        <stp>##V3_BDPV12</stp>
        <stp>AW798439 Corp</stp>
        <stp>security name</stp>
        <stp>[curves by issuer 01.xlsx]tkrBbg!R150C7</stp>
        <tr r="G150" s="5"/>
      </tp>
      <tp t="s">
        <v>ALLRNV 1 5/8 PERP</v>
        <stp/>
        <stp>##V3_BDPV12</stp>
        <stp>AR008123 Corp</stp>
        <stp>security name</stp>
        <stp>[curves by issuer 01.xlsx]tkrBbg!R130C7</stp>
        <tr r="G130" s="5"/>
      </tp>
      <tp t="s">
        <v>IBESM 1 7/8 PERP</v>
        <stp/>
        <stp>##V3_BDPV12</stp>
        <stp>AQ026565 Corp</stp>
        <stp>security_name</stp>
        <stp>[curves by issuer 01.xlsx]sectors (table)!R35C5</stp>
        <tr r="E35" s="24"/>
      </tp>
      <tp t="s">
        <v>SOLBBB 4 1/4 PERP</v>
        <stp/>
        <stp>##V3_BDPV12</stp>
        <stp>AV915324 Corp</stp>
        <stp>security_name</stp>
        <stp>[curves by issuer 01.xlsx]sectors (table)!R26C6</stp>
        <tr r="F26" s="24"/>
      </tp>
      <tp>
        <v>311.22122192382813</v>
        <stp/>
        <stp>##V3_BDPV12</stp>
        <stp>AS640440 Corp</stp>
        <stp>blp_i_sprd_mid</stp>
        <stp>[curves by issuer 01.xlsx]all names!R31C13</stp>
        <tr r="M31" s="16"/>
      </tp>
      <tp>
        <v>269.15914916992188</v>
        <stp/>
        <stp>##V3_BDPV12</stp>
        <stp>AS640422 Corp</stp>
        <stp>blp_i_sprd_mid</stp>
        <stp>[curves by issuer 01.xlsx]all names!R31C12</stp>
        <tr r="L31" s="16"/>
      </tp>
      <tp t="s">
        <v>Baa2</v>
        <stp/>
        <stp>##V3_BDPV12</stp>
        <stp>EK811579 Corp</stp>
        <stp>rtg_moody</stp>
        <stp>[curves by issuer 01.xlsx]curves!R51C18</stp>
        <tr r="R51" s="20"/>
      </tp>
      <tp t="s">
        <v>Ba2</v>
        <stp/>
        <stp>##V3_BDPV12</stp>
        <stp>AW875570 Corp</stp>
        <stp>rtg_moody</stp>
        <stp>[curves by issuer 01.xlsx]curves!R21C17</stp>
        <tr r="Q21" s="20"/>
      </tp>
      <tp>
        <v>196.57235717773438</v>
        <stp/>
        <stp>##V3_BDPV12</stp>
        <stp>EK634166 Corp</stp>
        <stp>blp_i_sprd_mid</stp>
        <stp>[curves by issuer 01.xlsx]all names!R45C12</stp>
        <tr r="L45" s="16"/>
      </tp>
      <tp t="s">
        <v>Ba1</v>
        <stp/>
        <stp>##V3_BDPV12</stp>
        <stp>AV915324 Corp</stp>
        <stp>rtg_moody</stp>
        <stp>[curves by issuer 01.xlsx]curves!R42C18</stp>
        <tr r="R42" s="20"/>
      </tp>
      <tp>
        <v>387.23016357421875</v>
        <stp/>
        <stp>##V3_BDPV12</stp>
        <stp>AN880322 Corp</stp>
        <stp>blp_i_sprd_mid</stp>
        <stp>[curves by issuer 01.xlsx]all names!R73C12</stp>
        <tr r="L73" s="16"/>
      </tp>
      <tp t="s">
        <v>A2</v>
        <stp/>
        <stp>##V3_BDPV12</stp>
        <stp>LW068019 Corp</stp>
        <stp>rtg_moody</stp>
        <stp>[curves by issuer 01.xlsx]curves!R46C17</stp>
        <tr r="Q46" s="20"/>
      </tp>
      <tp>
        <v>506.25619506835938</v>
        <stp/>
        <stp>##V3_BDPV12</stp>
        <stp>EK824997 Corp</stp>
        <stp>blp_i_sprd_mid</stp>
        <stp>[curves by issuer 01.xlsx]all names!R21C13</stp>
        <tr r="M21" s="16"/>
      </tp>
      <tp t="s">
        <v>20/04/2025</v>
        <stp/>
        <stp>##V3_BDPV12</stp>
        <stp>PTEDPLOM0017 Corp</stp>
        <stp>nxt_call_dt</stp>
        <stp>[curves by issuer 01.xlsx]tkrBbg!R136C10</stp>
        <tr r="J136" s="5"/>
      </tp>
      <tp>
        <v>379.45703125</v>
        <stp/>
        <stp>##V3_BDPV12</stp>
        <stp>EJ814840 Corp</stp>
        <stp>blp_i_sprd_mid</stp>
        <stp>[curves by issuer 01.xlsx]all names!R12C12</stp>
        <tr r="L12" s="16"/>
      </tp>
      <tp>
        <v>379.45703125</v>
        <stp/>
        <stp>##V3_BDPV12</stp>
        <stp>EJ814840 Corp</stp>
        <stp>blp_i_sprd_mid</stp>
        <stp>[curves by issuer 01.xlsx]all names!R12C13</stp>
        <tr r="M12" s="16"/>
      </tp>
      <tp>
        <v>381.36337280273438</v>
        <stp/>
        <stp>##V3_BDPV12</stp>
        <stp>EK864970 Corp</stp>
        <stp>blp_i_sprd_mid</stp>
        <stp>[curves by issuer 01.xlsx]all names!R17C13</stp>
        <tr r="M17" s="16"/>
      </tp>
      <tp t="s">
        <v>BERTEL 3 1/2 04/23/75</v>
        <stp/>
        <stp>##V3_BDPV12</stp>
        <stp>EK864970 Corp</stp>
        <stp>security_name</stp>
        <stp>[curves by issuer 01.xlsx]sectors (table)!R33C6</stp>
        <tr r="F33" s="24"/>
      </tp>
      <tp>
        <v>391.66961669921875</v>
        <stp/>
        <stp>##V3_BDPV12</stp>
        <stp>BG013162 Corp</stp>
        <stp>blp_i_sprd_mid</stp>
        <stp>[curves by issuer 01.xlsx]all names!R20C13</stp>
        <tr r="M20" s="16"/>
      </tp>
      <tp>
        <v>391.66961669921875</v>
        <stp/>
        <stp>##V3_BDPV12</stp>
        <stp>BG013162 Corp</stp>
        <stp>blp_i_sprd_mid</stp>
        <stp>[curves by issuer 01.xlsx]all names!R20C12</stp>
        <tr r="L20" s="16"/>
      </tp>
      <tp t="s">
        <v>Communications</v>
        <stp/>
        <stp>##V3_BDPV12</stp>
        <stp>XS1028599287 Corp</stp>
        <stp>industry_sector</stp>
        <stp>[curves by issuer 01.xlsx]tkrBbg!R55C15</stp>
        <tr r="O55" s="5"/>
      </tp>
      <tp t="s">
        <v>Communications</v>
        <stp/>
        <stp>##V3_BDPV12</stp>
        <stp>XS1115502988 Corp</stp>
        <stp>industry_sector</stp>
        <stp>[curves by issuer 01.xlsx]tkrBbg!R60C15</stp>
        <tr r="O60" s="5"/>
      </tp>
      <tp t="s">
        <v>Ba1</v>
        <stp/>
        <stp>##V3_BDPV12</stp>
        <stp>LW253022 Corp</stp>
        <stp>rtg_moody</stp>
        <stp>[curves by issuer 01.xlsx]sectors (table)!R6C15</stp>
        <tr r="O6" s="24"/>
      </tp>
      <tp t="s">
        <v>Industrial</v>
        <stp/>
        <stp>##V3_BDPV12</stp>
        <stp>XS1713466495 Corp</stp>
        <stp>industry_sector</stp>
        <stp>[curves by issuer 01.xlsx]tkrBbg!R22C15</stp>
        <tr r="O22" s="5"/>
      </tp>
      <tp t="s">
        <v>Communications</v>
        <stp/>
        <stp>##V3_BDPV12</stp>
        <stp>FR0013413887 Corp</stp>
        <stp>industry_sector</stp>
        <stp>[curves by issuer 01.xlsx]tkrBbg!R56C15</stp>
        <tr r="O56" s="5"/>
      </tp>
      <tp t="s">
        <v>Communications</v>
        <stp/>
        <stp>##V3_BDPV12</stp>
        <stp>XS1490960942 Corp</stp>
        <stp>industry_sector</stp>
        <stp>[curves by issuer 01.xlsx]tkrBbg!R61C15</stp>
        <tr r="O61" s="5"/>
      </tp>
      <tp t="s">
        <v>Communications</v>
        <stp/>
        <stp>##V3_BDPV12</stp>
        <stp>XS1731823255 Corp</stp>
        <stp>industry_sector</stp>
        <stp>[curves by issuer 01.xlsx]tkrBbg!R62C15</stp>
        <tr r="O62" s="5"/>
      </tp>
      <tp t="s">
        <v>ORSTED</v>
        <stp/>
        <stp>##V3_BDPV12</stp>
        <stp>AQ077157 Corp</stp>
        <stp>ticker</stp>
        <stp>[curves by issuer 01.xlsx]tkrBbg!R132C8</stp>
        <tr r="H132" s="5"/>
      </tp>
      <tp t="s">
        <v>IBESM</v>
        <stp/>
        <stp>##V3_BDPV12</stp>
        <stp>AQ026565 Corp</stp>
        <stp>ticker</stp>
        <stp>[curves by issuer 01.xlsx]tkrBbg!R116C8</stp>
        <tr r="H116" s="5"/>
      </tp>
      <tp t="s">
        <v>21/10/2025</v>
        <stp/>
        <stp>##V3_BDPV12</stp>
        <stp>ZP482524 Corp</stp>
        <stp>nxt_call_dt</stp>
        <stp>[curves by issuer 01.xlsx]all names!R9C9</stp>
        <tr r="I9" s="16"/>
      </tp>
      <tp t="s">
        <v>05/09/2023</v>
        <stp/>
        <stp>##V3_BDPV12</stp>
        <stp>BE0002597756 Corp</stp>
        <stp>nxt_call_dt</stp>
        <stp>[curves by issuer 01.xlsx]tkrBbg!R137C10</stp>
        <tr r="J137" s="5"/>
      </tp>
      <tp>
        <v>3.992</v>
        <stp/>
        <stp>##V3_BDPV12</stp>
        <stp>EJ891119 Corp</stp>
        <stp>coupon</stp>
        <stp>[curves by issuer 01.xlsx]tkrBbg!R182C9</stp>
        <tr r="I182" s="5"/>
      </tp>
      <tp t="s">
        <v>17/01/2024</v>
        <stp/>
        <stp>##V3_BDPV12</stp>
        <stp>XS1752984440 Corp</stp>
        <stp>nxt_call_dt</stp>
        <stp>[curves by issuer 01.xlsx]tkrBbg!R171C10</stp>
        <tr r="J171" s="5"/>
      </tp>
      <tp>
        <v>387.44931030273438</v>
        <stp/>
        <stp>##V3_BDPV12</stp>
        <stp>XS1933828433 Corp</stp>
        <stp>blp_i_sprd_mid</stp>
        <stp>[curves by issuer 01.xlsx]issuerCurves!R68C10</stp>
        <tr r="J68" s="26"/>
      </tp>
      <tp>
        <v>387.44931030273438</v>
        <stp/>
        <stp>##V3_BDPV12</stp>
        <stp>XS1933828433 Corp</stp>
        <stp>blp_i_sprd_mid</stp>
        <stp>[curves by issuer 01.xlsx]issuerCurves!R79C10</stp>
        <tr r="J79" s="26"/>
      </tp>
      <tp>
        <v>387.44931030273438</v>
        <stp/>
        <stp>##V3_BDPV12</stp>
        <stp>XS1933828433 Corp</stp>
        <stp>blp_i_sprd_mid</stp>
        <stp>[curves by issuer 01.xlsx]issuerCurves!R67C11</stp>
        <tr r="K67" s="26"/>
      </tp>
      <tp t="s">
        <v>05/05/2027</v>
        <stp/>
        <stp>##V3_BDPV12</stp>
        <stp>XS2035564629 Corp</stp>
        <stp>nxt_call_dt</stp>
        <stp>[curves by issuer 01.xlsx]tkrBbg!R100C10</stp>
        <tr r="J100" s="5"/>
      </tp>
      <tp t="s">
        <v>17/02/2026</v>
        <stp/>
        <stp>##V3_BDPV12</stp>
        <stp>XS2110077299 Corp</stp>
        <stp>nxt_call_dt</stp>
        <stp>[curves by issuer 01.xlsx]tkrBbg!R164C10</stp>
        <tr r="J164" s="5"/>
      </tp>
      <tp>
        <v>1080.8194580078125</v>
        <stp/>
        <stp>##V3_BDPV12</stp>
        <stp>AX691342 Corp</stp>
        <stp>blp_i_sprd_mid</stp>
        <stp>[curves by issuer 01.xlsx]all names!R40C13</stp>
        <tr r="M40" s="16"/>
      </tp>
      <tp>
        <v>1080.8194580078125</v>
        <stp/>
        <stp>##V3_BDPV12</stp>
        <stp>AX691342 Corp</stp>
        <stp>blp_i_sprd_mid</stp>
        <stp>[curves by issuer 01.xlsx]all names!R40C12</stp>
        <tr r="L40" s="16"/>
      </tp>
      <tp t="s">
        <v>MRKGR 2 7/8 06/25/79</v>
        <stp/>
        <stp>##V3_BDPV12</stp>
        <stp>AZ207706 Corp</stp>
        <stp>security_name</stp>
        <stp>[curves by issuer 01.xlsx]sectors (table)!R25C6</stp>
        <tr r="F25" s="24"/>
      </tp>
      <tp>
        <v>230.135498046875</v>
        <stp/>
        <stp>##V3_BDPV12</stp>
        <stp>AZ851450 Corp</stp>
        <stp>blp_i_sprd_mid</stp>
        <stp>[curves by issuer 01.xlsx]all names!R30C13</stp>
        <tr r="M30" s="16"/>
      </tp>
      <tp t="s">
        <v>#N/A N/A</v>
        <stp/>
        <stp>##V3_BDPV12</stp>
        <stp>AN964724 Corp</stp>
        <stp>rtg_moody</stp>
        <stp>[curves by issuer 01.xlsx]curves!R11C17</stp>
        <tr r="Q11" s="20"/>
      </tp>
      <tp>
        <v>226.68864440917969</v>
        <stp/>
        <stp>##V3_BDPV12</stp>
        <stp>AP691131 Corp</stp>
        <stp>blp_i_sprd_mid</stp>
        <stp>[curves by issuer 01.xlsx]all names!R19C13</stp>
        <tr r="M19" s="16"/>
      </tp>
      <tp>
        <v>226.68864440917969</v>
        <stp/>
        <stp>##V3_BDPV12</stp>
        <stp>AP691131 Corp</stp>
        <stp>blp_i_sprd_mid</stp>
        <stp>[curves by issuer 01.xlsx]all names!R19C12</stp>
        <tr r="L19" s="16"/>
      </tp>
      <tp>
        <v>276.31051635742188</v>
        <stp/>
        <stp>##V3_BDPV12</stp>
        <stp>AQ711148 Corp</stp>
        <stp>blp_i_sprd_mid</stp>
        <stp>[curves by issuer 01.xlsx]all names!R32C12</stp>
        <tr r="L32" s="16"/>
      </tp>
      <tp>
        <v>247.26072692871094</v>
        <stp/>
        <stp>##V3_BDPV12</stp>
        <stp>AZ371883 Corp</stp>
        <stp>blp_i_sprd_mid</stp>
        <stp>[curves by issuer 01.xlsx]all names!R32C13</stp>
        <tr r="M32" s="16"/>
      </tp>
    </main>
    <main first="bofaddin.rtdserver">
      <tp t="e">
        <v>#N/A</v>
        <stp/>
        <stp>BDH|402587598295332766</stp>
        <tr r="AE25" s="20"/>
        <tr r="AD21" s="21"/>
      </tp>
    </main>
    <main first="bloomberg.rtd">
      <tp t="s">
        <v>ENELIM 2 1/2 11/24/78</v>
        <stp/>
        <stp>##V3_BDPV12</stp>
        <stp>AS640422 Corp</stp>
        <stp>security name</stp>
        <stp>[curves by issuer 01.xlsx]tkrBbg!R109C7</stp>
        <tr r="G109" s="5"/>
      </tp>
      <tp t="s">
        <v>Ba1</v>
        <stp/>
        <stp>##V3_BDPV12</stp>
        <stp>AU654481 Corp</stp>
        <stp>rtg_moody</stp>
        <stp>[curves by issuer 01.xlsx]curves!R50C17</stp>
        <tr r="Q50" s="20"/>
      </tp>
      <tp>
        <v>491.64886474609375</v>
        <stp/>
        <stp>##V3_BDPV12</stp>
        <stp>EK825033 Corp</stp>
        <stp>blp_i_sprd_mid</stp>
        <stp>[curves by issuer 01.xlsx]all names!R21C12</stp>
        <tr r="L21" s="16"/>
      </tp>
      <tp>
        <v>507.47341918945313</v>
        <stp/>
        <stp>##V3_BDPV12</stp>
        <stp>AO971106 Corp</stp>
        <stp>blp_i_sprd_mid</stp>
        <stp>[curves by issuer 01.xlsx]all names!R15C13</stp>
        <tr r="M15" s="16"/>
      </tp>
      <tp>
        <v>507.47341918945313</v>
        <stp/>
        <stp>##V3_BDPV12</stp>
        <stp>AO971106 Corp</stp>
        <stp>blp_i_sprd_mid</stp>
        <stp>[curves by issuer 01.xlsx]all names!R15C12</stp>
        <tr r="L15" s="16"/>
      </tp>
      <tp>
        <v>255.65242004394531</v>
        <stp/>
        <stp>##V3_BDPV12</stp>
        <stp>EK605885 Corp</stp>
        <stp>blp_i_sprd_mid</stp>
        <stp>[curves by issuer 01.xlsx]all names!R60C13</stp>
        <tr r="M60" s="16"/>
      </tp>
      <tp>
        <v>255.65242004394531</v>
        <stp/>
        <stp>##V3_BDPV12</stp>
        <stp>EK605885 Corp</stp>
        <stp>blp_i_sprd_mid</stp>
        <stp>[curves by issuer 01.xlsx]all names!R60C12</stp>
        <tr r="L60" s="16"/>
      </tp>
      <tp>
        <v>515.6943359375</v>
        <stp/>
        <stp>##V3_BDPV12</stp>
        <stp>AL211915 Corp</stp>
        <stp>blp_i_sprd_mid</stp>
        <stp>[curves by issuer 01.xlsx]all names!R55C13</stp>
        <tr r="M55" s="16"/>
      </tp>
      <tp t="s">
        <v>ACFP 2 5/8 PERP</v>
        <stp/>
        <stp>##V3_BDPV12</stp>
        <stp>ZQ258633 Corp</stp>
        <stp>security_name</stp>
        <stp>[curves by issuer 01.xlsx]curves!R7C8</stp>
        <tr r="H7" s="20"/>
      </tp>
      <tp t="s">
        <v>IBESM</v>
        <stp/>
        <stp>##V3_BDPV12</stp>
        <stp>AX076550 Corp</stp>
        <stp>ticker</stp>
        <stp>[curves by issuer 01.xlsx]tkrBbg!R118C8</stp>
        <tr r="H118" s="5"/>
      </tp>
      <tp t="s">
        <v>ACFP</v>
        <stp/>
        <stp>##V3_BDPV12</stp>
        <stp>ZQ258633 Corp</stp>
        <stp>ticker</stp>
        <stp>[curves by issuer 01.xlsx]tkrBbg!R152C8</stp>
        <tr r="H152" s="5"/>
      </tp>
      <tp t="s">
        <v>ENELIM</v>
        <stp/>
        <stp>##V3_BDPV12</stp>
        <stp>AS640440 Corp</stp>
        <stp>ticker</stp>
        <stp>[curves by issuer 01.xlsx]tkrBbg!R112C8</stp>
        <tr r="H112" s="5"/>
      </tp>
      <tp t="s">
        <v>ULFP</v>
        <stp/>
        <stp>##V3_BDPV12</stp>
        <stp>AS146490 Corp</stp>
        <stp>ticker</stp>
        <stp>[curves by issuer 01.xlsx]tkrBbg!R162C8</stp>
        <tr r="H162" s="5"/>
      </tp>
      <tp>
        <v>321.39651489257813</v>
        <stp/>
        <stp>##V3_BDPV12</stp>
        <stp>XS1795406658 Corp</stp>
        <stp>blp_i_sprd_mid</stp>
        <stp>[curves by issuer 01.xlsx]issuerCurves!R76C11</stp>
        <tr r="K76" s="26"/>
      </tp>
      <tp>
        <v>321.39651489257813</v>
        <stp/>
        <stp>##V3_BDPV12</stp>
        <stp>XS1795406658 Corp</stp>
        <stp>blp_i_sprd_mid</stp>
        <stp>[curves by issuer 01.xlsx]issuerCurves!R69C10</stp>
        <tr r="J69" s="26"/>
      </tp>
      <tp>
        <v>321.39651489257813</v>
        <stp/>
        <stp>##V3_BDPV12</stp>
        <stp>XS1795406658 Corp</stp>
        <stp>blp_i_sprd_mid</stp>
        <stp>[curves by issuer 01.xlsx]issuerCurves!R68C11</stp>
        <tr r="K68" s="26"/>
      </tp>
      <tp t="s">
        <v>27/04/2024</v>
        <stp/>
        <stp>##V3_BDPV12</stp>
        <stp>XS1974894138 Corp</stp>
        <stp>nxt_call_dt</stp>
        <stp>[curves by issuer 01.xlsx]tkrBbg!R168C10</stp>
        <tr r="J168" s="5"/>
      </tp>
      <tp t="s">
        <v>19/07/2027</v>
        <stp/>
        <stp>##V3_BDPV12</stp>
        <stp>XS1642686676 Corp</stp>
        <stp>nxt_call_dt</stp>
        <stp>[curves by issuer 01.xlsx]tkrBbg!R187C10</stp>
        <tr r="J187" s="5"/>
      </tp>
      <tp t="s">
        <v>24/08/2026</v>
        <stp/>
        <stp>##V3_BDPV12</stp>
        <stp>XS1713463559 Corp</stp>
        <stp>nxt_call_dt</stp>
        <stp>[curves by issuer 01.xlsx]tkrBbg!R112C10</stp>
        <tr r="J112" s="5"/>
      </tp>
      <tp t="s">
        <v>24/08/2024</v>
        <stp/>
        <stp>##V3_BDPV12</stp>
        <stp>XS1720192696 Corp</stp>
        <stp>nxt_call_dt</stp>
        <stp>[curves by issuer 01.xlsx]tkrBbg!R132C10</stp>
        <tr r="J132" s="5"/>
      </tp>
      <tp t="s">
        <v>01/04/2021</v>
        <stp/>
        <stp>##V3_BDPV12</stp>
        <stp>XS1196713298 Corp</stp>
        <stp>nxt_call_dt</stp>
        <stp>[curves by issuer 01.xlsx]tkrBbg!R126C10</stp>
        <tr r="J126" s="5"/>
      </tp>
      <tp>
        <v>396.24530029296875</v>
        <stp/>
        <stp>##V3_BDPV12</stp>
        <stp>AR936992 Corp</stp>
        <stp>blp_i_sprd_mid</stp>
        <stp>[curves by issuer 01.xlsx]all names!R10C12</stp>
        <tr r="L10" s="16"/>
      </tp>
      <tp t="s">
        <v>IBESM 3 1/4 PERP</v>
        <stp/>
        <stp>##V3_BDPV12</stp>
        <stp>AX076550 Corp</stp>
        <stp>security name</stp>
        <stp>[curves by issuer 01.xlsx]tkrBbg!R118C7</stp>
        <tr r="G118" s="5"/>
      </tp>
      <tp>
        <v>244.90846252441406</v>
        <stp/>
        <stp>##V3_BDPV12</stp>
        <stp>AU216832 Corp</stp>
        <stp>blp_i_sprd_mid</stp>
        <stp>[curves by issuer 01.xlsx]all names!R29C12</stp>
        <tr r="L29" s="16"/>
      </tp>
      <tp>
        <v>244.90846252441406</v>
        <stp/>
        <stp>##V3_BDPV12</stp>
        <stp>AU216832 Corp</stp>
        <stp>blp_i_sprd_mid</stp>
        <stp>[curves by issuer 01.xlsx]all names!R29C13</stp>
        <tr r="M29" s="16"/>
      </tp>
      <tp>
        <v>206.04299926757813</v>
        <stp/>
        <stp>##V3_BDPV12</stp>
        <stp>AX076550 Corp</stp>
        <stp>blp_i_sprd_mid</stp>
        <stp>[curves by issuer 01.xlsx]all names!R38C13</stp>
        <tr r="M38" s="16"/>
      </tp>
    </main>
    <main first="bofaddin.rtdserver">
      <tp t="s">
        <v>#N/A N/A</v>
        <stp/>
        <stp>BDH|617726175430327953</stp>
        <tr r="X17" s="21"/>
        <tr r="Y21" s="20"/>
      </tp>
    </main>
    <main first="bloomberg.rtd">
      <tp>
        <v>443.04840087890625</v>
        <stp/>
        <stp>##V3_BDPV12</stp>
        <stp>AZ576858 Corp</stp>
        <stp>blp_i_sprd_mid</stp>
        <stp>[curves by issuer 01.xlsx]all names!R14C13</stp>
        <tr r="M14" s="16"/>
      </tp>
      <tp>
        <v>214.82508850097656</v>
        <stp/>
        <stp>##V3_BDPV12</stp>
        <stp>AQ026565 Corp</stp>
        <stp>blp_i_sprd_mid</stp>
        <stp>[curves by issuer 01.xlsx]all names!R38C12</stp>
        <tr r="L38" s="16"/>
      </tp>
      <tp>
        <v>661.51348876953125</v>
        <stp/>
        <stp>##V3_BDPV12</stp>
        <stp>AS146424 Corp</stp>
        <stp>blp_i_sprd_mid</stp>
        <stp>[curves by issuer 01.xlsx]all names!R69C12</stp>
        <tr r="L69" s="16"/>
      </tp>
      <tp>
        <v>327.72323608398438</v>
        <stp/>
        <stp>##V3_BDPV12</stp>
        <stp>AS256491 Corp</stp>
        <stp>blp_i_sprd_mid</stp>
        <stp>[curves by issuer 01.xlsx]all names!R36C13</stp>
        <tr r="M36" s="16"/>
      </tp>
      <tp>
        <v>542.11865234375</v>
        <stp/>
        <stp>##V3_BDPV12</stp>
        <stp>AS146490 Corp</stp>
        <stp>blp_i_sprd_mid</stp>
        <stp>[curves by issuer 01.xlsx]all names!R69C13</stp>
        <tr r="M69" s="16"/>
      </tp>
      <tp t="s">
        <v>VW 3 1/2 PERP</v>
        <stp/>
        <stp>##V3_BDPV12</stp>
        <stp>EK811579 Corp</stp>
        <stp>security_name</stp>
        <stp>[curves by issuer 01.xlsx]sectors (table)!R30C6</stp>
        <tr r="F30" s="24"/>
      </tp>
      <tp t="s">
        <v>MRKGR 2 5/8 12/12/74</v>
        <stp/>
        <stp>##V3_BDPV12</stp>
        <stp>EK634166 Corp</stp>
        <stp>security_name</stp>
        <stp>[curves by issuer 01.xlsx]sectors (table)!R25C5</stp>
        <tr r="E25" s="24"/>
      </tp>
      <tp>
        <v>354.87380981445313</v>
        <stp/>
        <stp>##V3_BDPV12</stp>
        <stp>EK872764 Corp</stp>
        <stp>blp_i_sprd_mid</stp>
        <stp>[curves by issuer 01.xlsx]all names!R47C13</stp>
        <tr r="M47" s="16"/>
      </tp>
      <tp>
        <v>294.77896118164063</v>
        <stp/>
        <stp>##V3_BDPV12</stp>
        <stp>EK352403 Corp</stp>
        <stp>blp_i_sprd_mid</stp>
        <stp>[curves by issuer 01.xlsx]all names!R16C12</stp>
        <tr r="L16" s="16"/>
      </tp>
      <tp t="s">
        <v>DBOERS 1 1/4 06/16/47</v>
        <stp/>
        <stp>##V3_BDPV12</stp>
        <stp>BJ924355 Corp</stp>
        <stp>security_name</stp>
        <stp>[curves by issuer 01.xlsx]sectors (table)!R12C6</stp>
        <tr r="F12" s="24"/>
      </tp>
      <tp t="s">
        <v>RWE 2 3/4 04/21/75</v>
        <stp/>
        <stp>##V3_BDPV12</stp>
        <stp>EK858851 Corp</stp>
        <stp>security name</stp>
        <stp>[curves by issuer 01.xlsx]tkrBbg!R102C7</stp>
        <tr r="G102" s="5"/>
      </tp>
      <tp>
        <v>241.59030151367188</v>
        <stp/>
        <stp>##V3_BDPV12</stp>
        <stp>EK642935 Corp</stp>
        <stp>blp_i_sprd_mid</stp>
        <stp>[curves by issuer 01.xlsx]all names!R13C13</stp>
        <tr r="M13" s="16"/>
      </tp>
      <tp>
        <v>241.59030151367188</v>
        <stp/>
        <stp>##V3_BDPV12</stp>
        <stp>EK642935 Corp</stp>
        <stp>blp_i_sprd_mid</stp>
        <stp>[curves by issuer 01.xlsx]all names!R13C12</stp>
        <tr r="L13" s="16"/>
      </tp>
      <tp t="s">
        <v>EUR</v>
        <stp/>
        <stp>##V3_BDPV12</stp>
        <stp>ZQ513315 Corp</stp>
        <stp>crncy</stp>
        <stp>[curves by issuer 01.xlsx]tkrBbg!R9C12</stp>
        <tr r="L9" s="5"/>
      </tp>
      <tp t="s">
        <v>Communications</v>
        <stp/>
        <stp>##V3_BDPV12</stp>
        <stp>XS1933828433 Corp</stp>
        <stp>industry_sector</stp>
        <stp>[curves by issuer 01.xlsx]tkrBbg!R65C15</stp>
        <tr r="O65" s="5"/>
      </tp>
      <tp t="s">
        <v>EUR</v>
        <stp/>
        <stp>##V3_BDPV12</stp>
        <stp>EJ917655 Corp</stp>
        <stp>crncy</stp>
        <stp>[curves by issuer 01.xlsx]tkrBbg!R3C12</stp>
        <tr r="L3" s="5"/>
      </tp>
      <tp t="s">
        <v>#N/A Invalid Security</v>
        <stp/>
        <stp>##V3_BDPV12</stp>
        <stp>#N/A Requesting Data... Corp</stp>
        <stp>industry_sector</stp>
        <stp>[curves by issuer 01.xlsx]tkrBbg!R2C15</stp>
        <tr r="O2" s="5"/>
      </tp>
      <tp t="s">
        <v>TLGGR</v>
        <stp/>
        <stp>##V3_BDPV12</stp>
        <stp>ZR668027 Corp</stp>
        <stp>ticker</stp>
        <stp>[curves by issuer 01.xlsx]tkrBbg!R166C8</stp>
        <tr r="H166" s="5"/>
      </tp>
      <tp t="s">
        <v>VW</v>
        <stp/>
        <stp>##V3_BDPV12</stp>
        <stp>AT214421 Corp</stp>
        <stp>ticker</stp>
        <stp>[curves by issuer 01.xlsx]tkrBbg!R144C8</stp>
        <tr r="H144" s="5"/>
      </tp>
      <tp t="s">
        <v>GYCGR</v>
        <stp/>
        <stp>##V3_BDPV12</stp>
        <stp>QZ509895 Corp</stp>
        <stp>ticker</stp>
        <stp>[curves by issuer 01.xlsx]tkrBbg!R176C8</stp>
        <tr r="H176" s="5"/>
      </tp>
      <tp t="s">
        <v>31/01/2024</v>
        <stp/>
        <stp>##V3_BDPV12</stp>
        <stp>FR0011606169 Corp</stp>
        <stp>nxt_call_dt</stp>
        <stp>[curves by issuer 01.xlsx]tkrBbg!R182C10</stp>
        <tr r="J182" s="5"/>
      </tp>
      <tp t="s">
        <v>ECLEAR</v>
        <stp/>
        <stp>##V3_BDPV12</stp>
        <stp>AR887333 Corp</stp>
        <stp>ticker</stp>
        <stp>[curves by issuer 01.xlsx]tkrBbg!R185C8</stp>
        <tr r="H185" s="5"/>
      </tp>
      <tp t="s">
        <v>20/01/2023</v>
        <stp/>
        <stp>##V3_BDPV12</stp>
        <stp>XS1508392625 Corp</stp>
        <stp>nxt_call_dt</stp>
        <stp>[curves by issuer 01.xlsx]tkrBbg!R170C10</stp>
        <tr r="J170" s="5"/>
      </tp>
      <tp>
        <v>5.125</v>
        <stp/>
        <stp>##V3_BDPV12</stp>
        <stp>EJ811600 Corp</stp>
        <stp>coupon</stp>
        <stp>[curves by issuer 01.xlsx]tkrBbg!R143C9</stp>
        <tr r="I143" s="5"/>
      </tp>
      <tp>
        <v>2.9950000000000001</v>
        <stp/>
        <stp>##V3_BDPV12</stp>
        <stp>AM888722 Corp</stp>
        <stp>coupon</stp>
        <stp>[curves by issuer 01.xlsx]tkrBbg!R105C9</stp>
        <tr r="I105" s="5"/>
      </tp>
      <tp>
        <v>2.7</v>
        <stp/>
        <stp>##V3_BDPV12</stp>
        <stp>AN880322 Corp</stp>
        <stp>coupon</stp>
        <stp>[curves by issuer 01.xlsx]tkrBbg!R142C9</stp>
        <tr r="I142" s="5"/>
      </tp>
      <tp t="s">
        <v>09/08/2023</v>
        <stp/>
        <stp>##V3_BDPV12</stp>
        <stp>XS1819537132 Corp</stp>
        <stp>nxt_call_dt</stp>
        <stp>[curves by issuer 01.xlsx]tkrBbg!R178C10</stp>
        <tr r="J178" s="5"/>
      </tp>
      <tp>
        <v>2.375</v>
        <stp/>
        <stp>##V3_BDPV12</stp>
        <stp>EK770296 Corp</stp>
        <stp>coupon</stp>
        <stp>[curves by issuer 01.xlsx]tkrBbg!R126C9</stp>
        <tr r="I126" s="5"/>
      </tp>
      <tp t="s">
        <v>21/04/2025</v>
        <stp/>
        <stp>##V3_BDPV12</stp>
        <stp>XS1219499032 Corp</stp>
        <stp>nxt_call_dt</stp>
        <stp>[curves by issuer 01.xlsx]tkrBbg!R103C10</stp>
        <tr r="J103" s="5"/>
      </tp>
      <tp t="s">
        <v>10/09/2020</v>
        <stp/>
        <stp>##V3_BDPV12</stp>
        <stp>XS1196714429 Corp</stp>
        <stp>nxt_call_dt</stp>
        <stp>[curves by issuer 01.xlsx]tkrBbg!R127C10</stp>
        <tr r="J127" s="5"/>
      </tp>
      <tp t="s">
        <v>12/11/2024</v>
        <stp/>
        <stp>##V3_BDPV12</stp>
        <stp>XS1890845875 Corp</stp>
        <stp>nxt_call_dt</stp>
        <stp>[curves by issuer 01.xlsx]tkrBbg!R118C10</stp>
        <tr r="J118" s="5"/>
      </tp>
      <tp>
        <v>249.37799072265625</v>
        <stp/>
        <stp>##V3_BDPV12</stp>
        <stp>AZ207706 Corp</stp>
        <stp>blp_i_sprd_mid</stp>
        <stp>[curves by issuer 01.xlsx]all names!R45C13</stp>
        <tr r="M45" s="16"/>
      </tp>
      <tp t="s">
        <v>AKFAST 3 7/8 10/05/78</v>
        <stp/>
        <stp>##V3_BDPV12</stp>
        <stp>AR936992 Corp</stp>
        <stp>security_name</stp>
        <stp>[curves by issuer 01.xlsx]sectors (table)!R22C5</stp>
        <tr r="E22" s="24"/>
      </tp>
      <tp t="s">
        <v>Ba2</v>
        <stp/>
        <stp>##V3_BDPV12</stp>
        <stp>EJ606316 Corp</stp>
        <stp>rtg_moody</stp>
        <stp>[curves by issuer 01.xlsx]curves!R29C17</stp>
        <tr r="Q29" s="20"/>
      </tp>
      <tp>
        <v>196.12937927246094</v>
        <stp/>
        <stp>##V3_BDPV12</stp>
        <stp>AR887333 Corp</stp>
        <stp>blp_i_sprd_mid</stp>
        <stp>[curves by issuer 01.xlsx]all names!R26C12</stp>
        <tr r="L26" s="16"/>
      </tp>
      <tp>
        <v>196.12937927246094</v>
        <stp/>
        <stp>##V3_BDPV12</stp>
        <stp>AR887333 Corp</stp>
        <stp>blp_i_sprd_mid</stp>
        <stp>[curves by issuer 01.xlsx]all names!R26C13</stp>
        <tr r="M26" s="16"/>
      </tp>
      <tp t="s">
        <v>B2u *-</v>
        <stp/>
        <stp>##V3_BDPV12</stp>
        <stp>AO262498 Corp</stp>
        <stp>rtg_moody</stp>
        <stp>[curves by issuer 01.xlsx]curves!R41C17</stp>
        <tr r="Q41" s="20"/>
      </tp>
      <tp t="s">
        <v>B2u *-</v>
        <stp/>
        <stp>##V3_BDPV12</stp>
        <stp>AO262515 Corp</stp>
        <stp>rtg_moody</stp>
        <stp>[curves by issuer 01.xlsx]curves!R41C18</stp>
        <tr r="R41" s="20"/>
      </tp>
    </main>
    <main first="bofaddin.rtdserver">
      <tp t="s">
        <v>#N/A N/A</v>
        <stp/>
        <stp>BDH|650113340138723521</stp>
        <tr r="Y35" s="24"/>
      </tp>
    </main>
    <main first="bloomberg.rtd">
      <tp t="s">
        <v>FERSM 2.124 PERP</v>
        <stp/>
        <stp>##V3_BDPV12</stp>
        <stp>AP909674 Corp</stp>
        <stp>security name</stp>
        <stp>[curves by issuer 01.xlsx]tkrBbg!R156C7</stp>
        <tr r="G156" s="5"/>
      </tp>
      <tp t="s">
        <v>Ba1</v>
        <stp/>
        <stp>##V3_BDPV12</stp>
        <stp>AU692498 Corp</stp>
        <stp>rtg_moody</stp>
        <stp>[curves by issuer 01.xlsx]curves!R50C18</stp>
        <tr r="R50" s="20"/>
      </tp>
      <tp>
        <v>296.21884155273438</v>
        <stp/>
        <stp>##V3_BDPV12</stp>
        <stp>AM717420 Corp</stp>
        <stp>blp_i_sprd_mid</stp>
        <stp>[curves by issuer 01.xlsx]all names!R59C13</stp>
        <tr r="M59" s="16"/>
      </tp>
      <tp t="s">
        <v>SSELN 3 5/8 09/16/77</v>
        <stp/>
        <stp>##V3_BDPV12</stp>
        <stp>AM717420 Corp</stp>
        <stp>security name</stp>
        <stp>[curves by issuer 01.xlsx]tkrBbg!R128C7</stp>
        <tr r="G128" s="5"/>
      </tp>
      <tp>
        <v>180.26583862304688</v>
        <stp/>
        <stp>##V3_BDPV12</stp>
        <stp>EJ723329 Corp</stp>
        <stp>blp_i_sprd_mid</stp>
        <stp>[curves by issuer 01.xlsx]all names!R50C12</stp>
        <tr r="L50" s="16"/>
      </tp>
      <tp>
        <v>422.61965942382813</v>
        <stp/>
        <stp>##V3_BDPV12</stp>
        <stp>EK523297 Corp</stp>
        <stp>blp_i_sprd_mid</stp>
        <stp>[curves by issuer 01.xlsx]all names!R74C12</stp>
        <tr r="L74" s="16"/>
      </tp>
      <tp>
        <v>422.61965942382813</v>
        <stp/>
        <stp>##V3_BDPV12</stp>
        <stp>EK523297 Corp</stp>
        <stp>blp_i_sprd_mid</stp>
        <stp>[curves by issuer 01.xlsx]all names!R74C13</stp>
        <tr r="M74" s="16"/>
      </tp>
      <tp>
        <v>152.7452392578125</v>
        <stp/>
        <stp>##V3_BDPV12</stp>
        <stp>BJ924355 Corp</stp>
        <stp>blp_i_sprd_mid</stp>
        <stp>[curves by issuer 01.xlsx]all names!R25C13</stp>
        <tr r="M25" s="16"/>
      </tp>
      <tp t="s">
        <v>AFFP 6 1/4 PERP</v>
        <stp/>
        <stp>##V3_BDPV12</stp>
        <stp>EK808355 Corp</stp>
        <stp>security name</stp>
        <stp>[curves by issuer 01.xlsx]tkrBbg!R153C7</stp>
        <tr r="G153" s="5"/>
      </tp>
      <tp>
        <v>266.62591552734375</v>
        <stp/>
        <stp>##V3_BDPV12</stp>
        <stp>EK803079 Corp</stp>
        <stp>blp_i_sprd_mid</stp>
        <stp>[curves by issuer 01.xlsx]all names!R51C12</stp>
        <tr r="L51" s="16"/>
      </tp>
      <tp t="s">
        <v>AKEFP 4 3/4 PERP</v>
        <stp/>
        <stp>##V3_BDPV12</stp>
        <stp>EK545606 Corp</stp>
        <stp>security_name</stp>
        <stp>[curves by issuer 01.xlsx]sectors (table)!R15C5</stp>
        <tr r="E15" s="24"/>
      </tp>
      <tp>
        <v>409.1732177734375</v>
        <stp/>
        <stp>##V3_BDPV12</stp>
        <stp>BJ814648 Corp</stp>
        <stp>blp_i_sprd_mid</stp>
        <stp>[curves by issuer 01.xlsx]all names!R51C13</stp>
        <tr r="M51" s="16"/>
      </tp>
      <tp t="s">
        <v>Ba1</v>
        <stp/>
        <stp>##V3_BDPV12</stp>
        <stp>AS322477 Corp</stp>
        <stp>rtg_moody</stp>
        <stp>[curves by issuer 01.xlsx]curves!R17C17</stp>
        <tr r="Q17" s="20"/>
      </tp>
      <tp>
        <v>261.15585327148438</v>
        <stp/>
        <stp>##V3_BDPV12</stp>
        <stp>EK753416 Corp</stp>
        <stp>blp_i_sprd_mid</stp>
        <stp>[curves by issuer 01.xlsx]all names!R36C12</stp>
        <tr r="L36" s="16"/>
      </tp>
      <tp t="s">
        <v>RWE 3 1/2 04/21/75</v>
        <stp/>
        <stp>##V3_BDPV12</stp>
        <stp>EK858869 Corp</stp>
        <stp>security name</stp>
        <stp>[curves by issuer 01.xlsx]tkrBbg!R103C7</stp>
        <tr r="G103" s="5"/>
      </tp>
      <tp t="s">
        <v>#N/A Requesting Data...</v>
        <stp/>
        <stp>##V3_BDPV12</stp>
        <stp>EK013990 Corp</stp>
        <stp>security name</stp>
        <stp>[curves by issuer 01.xlsx]tkrBbg!R108C7</stp>
        <tr r="G108" s="5"/>
      </tp>
      <tp t="s">
        <v>#N/A Requesting Data...</v>
        <stp/>
        <stp>##V3_BDPV12</stp>
        <stp>IEAC LN Equity</stp>
        <stp>ticker</stp>
        <stp>[curves by issuer 01.xlsx]tkrBbg!R151C8</stp>
        <tr r="H151" s="5"/>
      </tp>
      <tp t="s">
        <v>Communications</v>
        <stp/>
        <stp>##V3_BDPV12</stp>
        <stp>XS0969342384 Corp</stp>
        <stp>industry_sector</stp>
        <stp>[curves by issuer 01.xlsx]tkrBbg!R45C15</stp>
        <tr r="O45" s="5"/>
      </tp>
      <tp t="s">
        <v>Energy</v>
        <stp/>
        <stp>##V3_BDPV12</stp>
        <stp>XS1294342792 Corp</stp>
        <stp>industry_sector</stp>
        <stp>[curves by issuer 01.xlsx]tkrBbg!R26C15</stp>
        <tr r="O26" s="5"/>
      </tp>
      <tp t="s">
        <v>EUR</v>
        <stp/>
        <stp>##V3_BDPV12</stp>
        <stp>QJ937566 Corp</stp>
        <stp>crncy</stp>
        <stp>[curves by issuer 01.xlsx]tkrBbg!R5C12</stp>
        <tr r="L5" s="5"/>
      </tp>
      <tp t="s">
        <v>EUR</v>
        <stp/>
        <stp>##V3_BDPV12</stp>
        <stp>AV915324 Corp</stp>
        <stp>crncy</stp>
        <stp>[curves by issuer 01.xlsx]tkrBbg!R4C12</stp>
        <tr r="L4" s="5"/>
      </tp>
      <tp>
        <v>235.96818542480469</v>
        <stp/>
        <stp>##V3_BDPV12</stp>
        <stp>EK545606 Corp</stp>
        <stp>blp_i_sprd_mid</stp>
        <stp>[curves by issuer 01.xlsx]all names!R9C12</stp>
        <tr r="L9" s="16"/>
      </tp>
      <tp t="s">
        <v>ARNDTN</v>
        <stp/>
        <stp>##V3_BDPV12</stp>
        <stp>AZ207973 Corp</stp>
        <stp>ticker</stp>
        <stp>[curves by issuer 01.xlsx]tkrBbg!R174C8</stp>
        <tr r="H174" s="5"/>
      </tp>
      <tp t="s">
        <v>HEIBOS</v>
        <stp/>
        <stp>##V3_BDPV12</stp>
        <stp>ZQ578143 Corp</stp>
        <stp>ticker</stp>
        <stp>[curves by issuer 01.xlsx]tkrBbg!R167C8</stp>
        <tr r="H167" s="5"/>
      </tp>
      <tp t="s">
        <v>VW</v>
        <stp/>
        <stp>##V3_BDPV12</stp>
        <stp>AT214434 Corp</stp>
        <stp>ticker</stp>
        <stp>[curves by issuer 01.xlsx]tkrBbg!R147C8</stp>
        <tr r="H147" s="5"/>
      </tp>
      <tp t="s">
        <v>EDPPL</v>
        <stp/>
        <stp>##V3_BDPV12</stp>
        <stp>AW875570 Corp</stp>
        <stp>ticker</stp>
        <stp>[curves by issuer 01.xlsx]tkrBbg!R135C8</stp>
        <tr r="H135" s="5"/>
      </tp>
      <tp t="s">
        <v>25/07/2023</v>
        <stp/>
        <stp>##V3_BDPV12</stp>
        <stp>FR0013330529 Corp</stp>
        <stp>nxt_call_dt</stp>
        <stp>[curves by issuer 01.xlsx]tkrBbg!R161C10</stp>
        <tr r="J161" s="5"/>
      </tp>
      <tp t="s">
        <v>24/04/2024</v>
        <stp/>
        <stp>##V3_BDPV12</stp>
        <stp>XS1224710399 Corp</stp>
        <stp>nxt_call_dt</stp>
        <stp>[curves by issuer 01.xlsx]tkrBbg!R120C10</stp>
        <tr r="J120" s="5"/>
      </tp>
      <tp t="s">
        <v>18/06/2025</v>
        <stp/>
        <stp>##V3_BDPV12</stp>
        <stp>XS0903532090 Corp</stp>
        <stp>nxt_call_dt</stp>
        <stp>[curves by issuer 01.xlsx]tkrBbg!R125C10</stp>
        <tr r="J125" s="5"/>
      </tp>
      <tp>
        <v>2.5</v>
        <stp/>
        <stp>##V3_BDPV12</stp>
        <stp>EK811633 Corp</stp>
        <stp>coupon</stp>
        <stp>[curves by issuer 01.xlsx]tkrBbg!R141C9</stp>
        <tr r="I141" s="5"/>
      </tp>
      <tp t="s">
        <v>10/03/2023</v>
        <stp/>
        <stp>##V3_BDPV12</stp>
        <stp>XS1150695192 Corp</stp>
        <stp>nxt_call_dt</stp>
        <stp>[curves by issuer 01.xlsx]tkrBbg!R139C10</stp>
        <tr r="J139" s="5"/>
      </tp>
      <tp>
        <v>5</v>
        <stp/>
        <stp>##V3_BDPV12</stp>
        <stp>EK523297 Corp</stp>
        <stp>coupon</stp>
        <stp>[curves by issuer 01.xlsx]tkrBbg!R155C9</stp>
        <tr r="I155" s="5"/>
      </tp>
      <tp t="s">
        <v>04/09/2023</v>
        <stp/>
        <stp>##V3_BDPV12</stp>
        <stp>XS0968913342 Corp</stp>
        <stp>nxt_call_dt</stp>
        <stp>[curves by issuer 01.xlsx]tkrBbg!R143C10</stp>
        <tr r="J143" s="5"/>
      </tp>
      <tp>
        <v>8.75</v>
        <stp/>
        <stp>##V3_BDPV12</stp>
        <stp>EJ843360 Corp</stp>
        <stp>coupon</stp>
        <stp>[curves by issuer 01.xlsx]tkrBbg!R115C9</stp>
        <tr r="I115" s="5"/>
      </tp>
      <tp>
        <v>3.375</v>
        <stp/>
        <stp>##V3_BDPV12</stp>
        <stp>EK872764 Corp</stp>
        <stp>coupon</stp>
        <stp>[curves by issuer 01.xlsx]tkrBbg!R120C9</stp>
        <tr r="I120" s="5"/>
      </tp>
      <tp>
        <v>3.875</v>
        <stp/>
        <stp>##V3_BDPV12</stp>
        <stp>EK768069 Corp</stp>
        <stp>coupon</stp>
        <stp>[curves by issuer 01.xlsx]tkrBbg!R127C9</stp>
        <tr r="I127" s="5"/>
      </tp>
      <tp t="s">
        <v>21/10/2020</v>
        <stp/>
        <stp>##V3_BDPV12</stp>
        <stp>XS1219498141 Corp</stp>
        <stp>nxt_call_dt</stp>
        <stp>[curves by issuer 01.xlsx]tkrBbg!R102C10</stp>
        <tr r="J102" s="5"/>
      </tp>
      <tp t="s">
        <v>25/06/2024</v>
        <stp/>
        <stp>##V3_BDPV12</stp>
        <stp>XS2017788592 Corp</stp>
        <stp>nxt_call_dt</stp>
        <stp>[curves by issuer 01.xlsx]tkrBbg!R174C10</stp>
        <tr r="J174" s="5"/>
      </tp>
      <tp>
        <v>5.625</v>
        <stp/>
        <stp>##V3_BDPV12</stp>
        <stp>EJ575377 Corp</stp>
        <stp>coupon</stp>
        <stp>[curves by issuer 01.xlsx]tkrBbg!R125C9</stp>
        <tr r="I125" s="5"/>
      </tp>
    </main>
    <main first="bofaddin.rtdserver">
      <tp t="e">
        <v>#N/A</v>
        <stp/>
        <stp>BDH|441590582907491177</stp>
        <tr r="AE40" s="20"/>
        <tr r="AD35" s="21"/>
      </tp>
    </main>
    <main first="bloomberg.rtd">
      <tp t="s">
        <v>#N/A N/A</v>
        <stp/>
        <stp>##V3_BDPV12</stp>
        <stp>EK605885 Corp</stp>
        <stp>rtg_moody</stp>
        <stp>[curves by issuer 01.xlsx]curves!R43C18</stp>
        <tr r="R43" s="20"/>
      </tp>
      <tp t="s">
        <v>#N/A N/A</v>
        <stp/>
        <stp>##V3_BDPV12</stp>
        <stp>EK605885 Corp</stp>
        <stp>rtg_moody</stp>
        <stp>[curves by issuer 01.xlsx]curves!R43C17</stp>
        <tr r="Q43" s="20"/>
      </tp>
      <tp t="s">
        <v>Ba1</v>
        <stp/>
        <stp>##V3_BDPV12</stp>
        <stp>AL211915 Corp</stp>
        <stp>rtg_moody</stp>
        <stp>[curves by issuer 01.xlsx]curves!R39C18</stp>
        <tr r="R39" s="20"/>
      </tp>
    </main>
    <main first="bloomberg.rtd">
      <tp t="s">
        <v>A3</v>
        <stp/>
        <stp>##V3_BDPV12</stp>
        <stp>BK122273 Corp</stp>
        <stp>rtg_moody</stp>
        <stp>[curves by issuer 01.xlsx]curves!R15C17</stp>
        <tr r="Q15" s="20"/>
      </tp>
      <tp>
        <v>339.024169921875</v>
        <stp/>
        <stp>##V3_BDPV12</stp>
        <stp>AU654481 Corp</stp>
        <stp>blp_i_sprd_mid</stp>
        <stp>[curves by issuer 01.xlsx]all names!R72C12</stp>
        <tr r="L72" s="16"/>
      </tp>
      <tp t="s">
        <v>TOTAL 3 7/8 PERP</v>
        <stp/>
        <stp>##V3_BDPV12</stp>
        <stp>LW068019 Corp</stp>
        <stp>security_name</stp>
        <stp>[curves by issuer 01.xlsx]sectors (table)!R32C5</stp>
        <tr r="E32" s="24"/>
      </tp>
      <tp t="s">
        <v>Baa2</v>
        <stp/>
        <stp>##V3_BDPV12</stp>
        <stp>EK785024 Corp</stp>
        <stp>rtg_moody</stp>
        <stp>[curves by issuer 01.xlsx]curves!R49C18</stp>
        <tr r="R49" s="20"/>
      </tp>
      <tp t="s">
        <v>Ba1</v>
        <stp/>
        <stp>##V3_BDPV12</stp>
        <stp>EK825033 Corp</stp>
        <stp>rtg_moody</stp>
        <stp>[curves by issuer 01.xlsx]curves!R16C17</stp>
        <tr r="Q16" s="20"/>
      </tp>
      <tp t="s">
        <v>#N/A Requesting Data...</v>
        <stp/>
        <stp>##V3_BDPV12</stp>
        <stp>EK640250 Corp</stp>
        <stp>security name</stp>
        <stp>[curves by issuer 01.xlsx]tkrBbg!R138C7</stp>
        <tr r="G138" s="5"/>
      </tp>
      <tp t="s">
        <v>#N/A Field Not Applicable</v>
        <stp/>
        <stp>##V3_BDPV12</stp>
        <stp>AN964724 Corp</stp>
        <stp>blp_i_sprd_mid</stp>
        <stp>[curves by issuer 01.xlsx]all names!R14C12</stp>
        <tr r="L14" s="16"/>
      </tp>
      <tp t="s">
        <v>Baa2</v>
        <stp/>
        <stp>##V3_BDPV12</stp>
        <stp>AQ711148 Corp</stp>
        <stp>rtg_moody</stp>
        <stp>[curves by issuer 01.xlsx]curves!R24C17</stp>
        <tr r="Q24" s="20"/>
      </tp>
      <tp t="s">
        <v>NTGYSM 3 3/8 PERP</v>
        <stp/>
        <stp>##V3_BDPV12</stp>
        <stp>EK872764 Corp</stp>
        <stp>security_name</stp>
        <stp>[curves by issuer 01.xlsx]sectors (table)!R11C6</stp>
        <tr r="F11" s="24"/>
      </tp>
      <tp t="s">
        <v>Baa2</v>
        <stp/>
        <stp>##V3_BDPV12</stp>
        <stp>AZ371883 Corp</stp>
        <stp>rtg_moody</stp>
        <stp>[curves by issuer 01.xlsx]curves!R24C18</stp>
        <tr r="R24" s="20"/>
      </tp>
      <tp t="s">
        <v>Baa2</v>
        <stp/>
        <stp>##V3_BDPV12</stp>
        <stp>AZ851450 Corp</stp>
        <stp>rtg_moody</stp>
        <stp>[curves by issuer 01.xlsx]curves!R22C18</stp>
        <tr r="R22" s="20"/>
      </tp>
      <tp t="s">
        <v>EUR</v>
        <stp/>
        <stp>##V3_BDPV12</stp>
        <stp>ZP482524 Corp</stp>
        <stp>crncy</stp>
        <stp>[curves by issuer 01.xlsx]curves!R8C21</stp>
        <tr r="U8" s="20"/>
      </tp>
      <tp t="s">
        <v>ACFP 4 1/8 PERP</v>
        <stp/>
        <stp>##V3_BDPV12</stp>
        <stp>EK337178 Corp</stp>
        <stp>security_name</stp>
        <stp>[curves by issuer 01.xlsx]curves!R7C7</stp>
        <tr r="G7" s="20"/>
      </tp>
      <tp t="s">
        <v>EUR</v>
        <stp/>
        <stp>##V3_BDPV12</stp>
        <stp>EK352403 Corp</stp>
        <stp>crncy</stp>
        <stp>[curves by issuer 01.xlsx]tkrBbg!R7C12</stp>
        <tr r="L7" s="5"/>
      </tp>
      <tp t="s">
        <v>30/01/2025</v>
        <stp/>
        <stp>##V3_BDPV12</stp>
        <stp>ZQ258633 Corp</stp>
        <stp>nxt_call_dt</stp>
        <stp>[curves by issuer 01.xlsx]all names!R7C9</stp>
        <tr r="I7" s="16"/>
      </tp>
      <tp t="s">
        <v>BNFP</v>
        <stp/>
        <stp>##V3_BDPV12</stp>
        <stp>AP691131 Corp</stp>
        <stp>ticker</stp>
        <stp>[curves by issuer 01.xlsx]tkrBbg!R157C8</stp>
        <tr r="H157" s="5"/>
      </tp>
      <tp t="s">
        <v>ARNDTN</v>
        <stp/>
        <stp>##V3_BDPV12</stp>
        <stp>AQ713600 Corp</stp>
        <stp>ticker</stp>
        <stp>[curves by issuer 01.xlsx]tkrBbg!R171C8</stp>
        <tr r="H171" s="5"/>
      </tp>
      <tp t="s">
        <v>LHAGR</v>
        <stp/>
        <stp>##V3_BDPV12</stp>
        <stp>UV429459 Corp</stp>
        <stp>ticker</stp>
        <stp>[curves by issuer 01.xlsx]tkrBbg!R154C8</stp>
        <tr r="H154" s="5"/>
      </tp>
      <tp t="s">
        <v>EDPPL</v>
        <stp/>
        <stp>##V3_BDPV12</stp>
        <stp>ZP454068 Corp</stp>
        <stp>ticker</stp>
        <stp>[curves by issuer 01.xlsx]tkrBbg!R136C8</stp>
        <tr r="H136" s="5"/>
      </tp>
      <tp t="s">
        <v>ULFP</v>
        <stp/>
        <stp>##V3_BDPV12</stp>
        <stp>AS146424 Corp</stp>
        <stp>ticker</stp>
        <stp>[curves by issuer 01.xlsx]tkrBbg!R161C8</stp>
        <tr r="H161" s="5"/>
      </tp>
      <tp t="s">
        <v>ORSTED</v>
        <stp/>
        <stp>##V3_BDPV12</stp>
        <stp>ZQ804479 Corp</stp>
        <stp>ticker</stp>
        <stp>[curves by issuer 01.xlsx]tkrBbg!R133C8</stp>
        <tr r="H133" s="5"/>
      </tp>
      <tp t="s">
        <v>30/01/2025</v>
        <stp/>
        <stp>##V3_BDPV12</stp>
        <stp>XS2010032618 Corp</stp>
        <stp>nxt_call_dt</stp>
        <stp>[curves by issuer 01.xlsx]tkrBbg!R169C10</stp>
        <tr r="J169" s="5"/>
      </tp>
      <tp t="s">
        <v>10/09/2020</v>
        <stp/>
        <stp>##V3_BDPV12</stp>
        <stp>XS0954674825 Corp</stp>
        <stp>nxt_call_dt</stp>
        <stp>[curves by issuer 01.xlsx]tkrBbg!R113C10</stp>
        <tr r="J113" s="5"/>
      </tp>
      <tp>
        <v>6</v>
        <stp/>
        <stp>##V3_BDPV12</stp>
        <stp>AO262498 Corp</stp>
        <stp>coupon</stp>
        <stp>[curves by issuer 01.xlsx]tkrBbg!R186C9</stp>
        <tr r="I186" s="5"/>
      </tp>
      <tp t="s">
        <v>18/11/2022</v>
        <stp/>
        <stp>##V3_BDPV12</stp>
        <stp>XS1139494493 Corp</stp>
        <stp>nxt_call_dt</stp>
        <stp>[curves by issuer 01.xlsx]tkrBbg!R119C10</stp>
        <tr r="J119" s="5"/>
      </tp>
      <tp>
        <v>6.875</v>
        <stp/>
        <stp>##V3_BDPV12</stp>
        <stp>AO262515 Corp</stp>
        <stp>coupon</stp>
        <stp>[curves by issuer 01.xlsx]tkrBbg!R187C9</stp>
        <tr r="I187" s="5"/>
      </tp>
      <tp>
        <v>6.875</v>
        <stp/>
        <stp>##V3_BDPV12</stp>
        <stp>AM679347 Corp</stp>
        <stp>coupon</stp>
        <stp>[curves by issuer 01.xlsx]tkrBbg!R183C9</stp>
        <tr r="I183" s="5"/>
      </tp>
      <tp>
        <v>3</v>
        <stp/>
        <stp>##V3_BDPV12</stp>
        <stp>EK785024 Corp</stp>
        <stp>coupon</stp>
        <stp>[curves by issuer 01.xlsx]tkrBbg!R106C9</stp>
        <tr r="I106" s="5"/>
      </tp>
      <tp>
        <v>5.4509999999999996</v>
        <stp/>
        <stp>##V3_BDPV12</stp>
        <stp>EJ670730 Corp</stp>
        <stp>coupon</stp>
        <stp>[curves by issuer 01.xlsx]tkrBbg!R110C9</stp>
        <tr r="I110" s="5"/>
      </tp>
      <tp>
        <v>4.625</v>
        <stp/>
        <stp>##V3_BDPV12</stp>
        <stp>EK131372 Corp</stp>
        <stp>coupon</stp>
        <stp>[curves by issuer 01.xlsx]tkrBbg!R145C9</stp>
        <tr r="I145" s="5"/>
      </tp>
      <tp t="s">
        <v>ENBW 1 5/8 08/05/79</v>
        <stp/>
        <stp>##V3_BDPV12</stp>
        <stp>AZ851450 Corp</stp>
        <stp>security_name</stp>
        <stp>[curves by issuer 01.xlsx]sectors (table)!R17C6</stp>
        <tr r="F17" s="24"/>
      </tp>
      <tp t="s">
        <v>Baa2</v>
        <stp/>
        <stp>##V3_BDPV12</stp>
        <stp>EJ814830 Corp</stp>
        <stp>rtg_moody</stp>
        <stp>[curves by issuer 01.xlsx]curves!R10C18</stp>
        <tr r="R10" s="20"/>
      </tp>
      <tp t="s">
        <v>Ba1</v>
        <stp/>
        <stp>##V3_BDPV12</stp>
        <stp>EK864970 Corp</stp>
        <stp>rtg_moody</stp>
        <stp>[curves by issuer 01.xlsx]curves!R13C18</stp>
        <tr r="R13" s="20"/>
      </tp>
      <tp t="s">
        <v>Ba1</v>
        <stp/>
        <stp>##V3_BDPV12</stp>
        <stp>EK824997 Corp</stp>
        <stp>rtg_moody</stp>
        <stp>[curves by issuer 01.xlsx]curves!R16C18</stp>
        <tr r="R16" s="20"/>
      </tp>
      <tp t="s">
        <v>Baa2</v>
        <stp/>
        <stp>##V3_BDPV12</stp>
        <stp>EJ814840 Corp</stp>
        <stp>rtg_moody</stp>
        <stp>[curves by issuer 01.xlsx]curves!R10C17</stp>
        <tr r="Q10" s="20"/>
      </tp>
      <tp t="s">
        <v>A3</v>
        <stp/>
        <stp>##V3_BDPV12</stp>
        <stp>BK123260 Corp</stp>
        <stp>rtg_moody</stp>
        <stp>[curves by issuer 01.xlsx]curves!R15C18</stp>
        <tr r="R15" s="20"/>
      </tp>
      <tp t="s">
        <v>CPIPGR 4 3/8 PERP</v>
        <stp/>
        <stp>##V3_BDPV12</stp>
        <stp>AS322477 Corp</stp>
        <stp>security_name</stp>
        <stp>[curves by issuer 01.xlsx]sectors (table)!R14C5</stp>
        <tr r="E14" s="24"/>
      </tp>
      <tp t="s">
        <v>ENELIM 2 1/2 11/24/78</v>
        <stp/>
        <stp>##V3_BDPV12</stp>
        <stp>AS640422 Corp</stp>
        <stp>security_name</stp>
        <stp>[curves by issuer 01.xlsx]sectors (table)!R16C5</stp>
        <tr r="E16" s="24"/>
      </tp>
      <tp t="s">
        <v>ENELIM 3 3/8 11/24/81</v>
        <stp/>
        <stp>##V3_BDPV12</stp>
        <stp>AS640440 Corp</stp>
        <stp>security_name</stp>
        <stp>[curves by issuer 01.xlsx]sectors (table)!R16C6</stp>
        <tr r="F16" s="24"/>
      </tp>
      <tp t="s">
        <v>Baa3</v>
        <stp/>
        <stp>##V3_BDPV12</stp>
        <stp>EK634166 Corp</stp>
        <stp>rtg_moody</stp>
        <stp>[curves by issuer 01.xlsx]curves!R30C17</stp>
        <tr r="Q30" s="20"/>
      </tp>
      <tp>
        <v>282.87893676757813</v>
        <stp/>
        <stp>##V3_BDPV12</stp>
        <stp>AW875570 Corp</stp>
        <stp>blp_i_sprd_mid</stp>
        <stp>[curves by issuer 01.xlsx]all names!R28C12</stp>
        <tr r="L28" s="16"/>
      </tp>
      <tp t="s">
        <v>Baa2</v>
        <stp/>
        <stp>##V3_BDPV12</stp>
        <stp>AN880322 Corp</stp>
        <stp>rtg_moody</stp>
        <stp>[curves by issuer 01.xlsx]curves!R51C17</stp>
        <tr r="Q51" s="20"/>
      </tp>
      <tp>
        <v>351.035400390625</v>
        <stp/>
        <stp>##V3_BDPV12</stp>
        <stp>AV915324 Corp</stp>
        <stp>blp_i_sprd_mid</stp>
        <stp>[curves by issuer 01.xlsx]all names!R58C13</stp>
        <tr r="M58" s="16"/>
      </tp>
      <tp t="s">
        <v>ENGIFP 1 5/8 PERP</v>
        <stp/>
        <stp>##V3_BDPV12</stp>
        <stp>AZ371883 Corp</stp>
        <stp>security_name</stp>
        <stp>[curves by issuer 01.xlsx]sectors (table)!R37C6</stp>
        <tr r="F37" s="24"/>
      </tp>
      <tp>
        <v>255.85136413574219</v>
        <stp/>
        <stp>##V3_BDPV12</stp>
        <stp>LW068019 Corp</stp>
        <stp>blp_i_sprd_mid</stp>
        <stp>[curves by issuer 01.xlsx]all names!R67C12</stp>
        <tr r="L67" s="16"/>
      </tp>
      <tp t="s">
        <v>ENGIFP 1 3/8 PERP</v>
        <stp/>
        <stp>##V3_BDPV12</stp>
        <stp>AQ711148 Corp</stp>
        <stp>security_name</stp>
        <stp>[curves by issuer 01.xlsx]sectors (table)!R37C5</stp>
        <tr r="E37" s="24"/>
      </tp>
      <tp t="s">
        <v>VOD 4.2 10/03/78</v>
        <stp/>
        <stp>##V3_BDPV12</stp>
        <stp>AU692498 Corp</stp>
        <stp>security_name</stp>
        <stp>[curves by issuer 01.xlsx]sectors (table)!R34C6</stp>
        <tr r="F34" s="24"/>
      </tp>
      <tp>
        <v>2844.324462890625</v>
        <stp/>
        <stp>##V3_BDPV12</stp>
        <stp>EJ891119 Corp</stp>
        <stp>blp_i_sprd_mid</stp>
        <stp>[curves by issuer 01.xlsx]all names!R22C12</stp>
        <tr r="L22" s="16"/>
      </tp>
      <tp>
        <v>2844.324462890625</v>
        <stp/>
        <stp>##V3_BDPV12</stp>
        <stp>EJ891119 Corp</stp>
        <stp>blp_i_sprd_mid</stp>
        <stp>[curves by issuer 01.xlsx]all names!R22C13</stp>
        <tr r="M22" s="16"/>
      </tp>
      <tp t="s">
        <v>TENN 2.995 PERP</v>
        <stp/>
        <stp>##V3_BDPV12</stp>
        <stp>AM888722 Corp</stp>
        <stp>security name</stp>
        <stp>[curves by issuer 01.xlsx]tkrBbg!R105C7</stp>
        <tr r="G105" s="5"/>
      </tp>
      <tp t="s">
        <v>Ba1</v>
        <stp/>
        <stp>##V3_BDPV12</stp>
        <stp>AS640422 Corp</stp>
        <stp>rtg_moody</stp>
        <stp>[curves by issuer 01.xlsx]curves!R23C17</stp>
        <tr r="Q23" s="20"/>
      </tp>
      <tp t="s">
        <v>Ba1</v>
        <stp/>
        <stp>##V3_BDPV12</stp>
        <stp>AS640440 Corp</stp>
        <stp>rtg_moody</stp>
        <stp>[curves by issuer 01.xlsx]curves!R23C18</stp>
        <tr r="R23" s="20"/>
      </tp>
      <tp t="s">
        <v>SSELN 4 3/4 09/16/77</v>
        <stp/>
        <stp>##V3_BDPV12</stp>
        <stp>AM714338 Corp</stp>
        <stp>security name</stp>
        <stp>[curves by issuer 01.xlsx]tkrBbg!R129C7</stp>
        <tr r="G129" s="5"/>
      </tp>
      <tp>
        <v>384.38201904296875</v>
        <stp/>
        <stp>##V3_BDPV12</stp>
        <stp>EK811579 Corp</stp>
        <stp>blp_i_sprd_mid</stp>
        <stp>[curves by issuer 01.xlsx]all names!R73C13</stp>
        <tr r="M73" s="16"/>
      </tp>
      <tp t="s">
        <v>VW 3 1/2 PERP</v>
        <stp/>
        <stp>##V3_BDPV12</stp>
        <stp>EK811579 Corp</stp>
        <stp>security name</stp>
        <stp>[curves by issuer 01.xlsx]tkrBbg!R148C7</stp>
        <tr r="G148" s="5"/>
      </tp>
      <tp t="s">
        <v>ORSTED 6 1/4 06/26/13</v>
        <stp/>
        <stp>##V3_BDPV12</stp>
        <stp>EJ723329 Corp</stp>
        <stp>security_name</stp>
        <stp>[curves by issuer 01.xlsx]sectors (table)!R21C5</stp>
        <tr r="E21" s="24"/>
      </tp>
      <tp>
        <v>261.09295654296875</v>
        <stp/>
        <stp>##V3_BDPV12</stp>
        <stp>EK821917 Corp</stp>
        <stp>blp_i_sprd_mid</stp>
        <stp>[curves by issuer 01.xlsx]all names!R56C12</stp>
        <tr r="L56" s="16"/>
      </tp>
      <tp t="s">
        <v>#N/A N/A</v>
        <stp/>
        <stp>##V3_BDPV12</stp>
        <stp>AZ920495 Corp</stp>
        <stp>rtg_moody</stp>
        <stp>[curves by issuer 01.xlsx]curves!R47C18</stp>
        <tr r="R47" s="20"/>
      </tp>
      <tp t="s">
        <v>EUR</v>
        <stp/>
        <stp>##V3_BDPV12</stp>
        <stp>ZQ512606 Corp</stp>
        <stp>crncy</stp>
        <stp>[curves by issuer 01.xlsx]tkrBbg!R8C12</stp>
        <tr r="L8" s="5"/>
      </tp>
      <tp t="s">
        <v>ACFP 2 5/8 PERP</v>
        <stp/>
        <stp>##V3_BDPV12</stp>
        <stp>ZQ258633 Corp</stp>
        <stp>security_name</stp>
        <stp>[curves by issuer 01.xlsx]all names!R7C7</stp>
        <tr r="G7" s="16"/>
      </tp>
      <tp t="s">
        <v>Communications</v>
        <stp/>
        <stp>##V3_BDPV12</stp>
        <stp>XS1888180996 Corp</stp>
        <stp>industry_sector</stp>
        <stp>[curves by issuer 01.xlsx]tkrBbg!R71C15</stp>
        <tr r="O71" s="5"/>
      </tp>
      <tp t="s">
        <v>AKFAST 2.249 05/17/81</v>
        <stp/>
        <stp>##V3_BDPV12</stp>
        <stp>ZP989429 Corp</stp>
        <stp>security_name</stp>
        <stp>[curves by issuer 01.xlsx]curves!R9C8</stp>
        <tr r="H9" s="20"/>
      </tp>
      <tp t="s">
        <v>IFXGR 3 5/8 PERP</v>
        <stp/>
        <stp>##V3_BDPV12</stp>
        <stp>ZR796862 Corp</stp>
        <stp>security_name</stp>
        <stp>[curves by issuer 01.xlsx]curves eur!R24C7</stp>
        <tr r="G24" s="21"/>
      </tp>
      <tp t="s">
        <v>IFXGR 2 7/8 PERP</v>
        <stp/>
        <stp>##V3_BDPV12</stp>
        <stp>ZR796682 Corp</stp>
        <stp>security_name</stp>
        <stp>[curves by issuer 01.xlsx]curves eur!R24C6</stp>
        <tr r="F24" s="21"/>
      </tp>
      <tp t="s">
        <v>COFP</v>
        <stp/>
        <stp>##V3_BDPV12</stp>
        <stp>EJ891119 Corp</stp>
        <stp>ticker</stp>
        <stp>[curves by issuer 01.xlsx]tkrBbg!R182C8</stp>
        <tr r="H182" s="5"/>
      </tp>
      <tp t="s">
        <v>ENELIM 2 1/2 11/24/78</v>
        <stp/>
        <stp>##V3_BDPV12</stp>
        <stp>AS640422 Corp</stp>
        <stp>security_name</stp>
        <stp>[curves by issuer 01.xlsx]curves eur!R19C6</stp>
        <tr r="F19" s="21"/>
      </tp>
      <tp t="s">
        <v>TOTAL 3 7/8 PERP</v>
        <stp/>
        <stp>##V3_BDPV12</stp>
        <stp>LW068019 Corp</stp>
        <stp>security_name</stp>
        <stp>[curves by issuer 01.xlsx]curves eur!R40C6</stp>
        <tr r="F40" s="21"/>
      </tp>
      <tp>
        <v>2.25</v>
        <stp/>
        <stp>##V3_BDPV12</stp>
        <stp>AQ077157 Corp</stp>
        <stp>coupon</stp>
        <stp>[curves by issuer 01.xlsx]tkrBbg!R132C9</stp>
        <tr r="I132" s="5"/>
      </tp>
      <tp>
        <v>1.875</v>
        <stp/>
        <stp>##V3_BDPV12</stp>
        <stp>AQ026565 Corp</stp>
        <stp>coupon</stp>
        <stp>[curves by issuer 01.xlsx]tkrBbg!R116C9</stp>
        <tr r="I116" s="5"/>
      </tp>
      <tp t="s">
        <v>ARNDTN 3 3/4 PERP</v>
        <stp/>
        <stp>##V3_BDPV12</stp>
        <stp>QZ912649 Corp</stp>
        <stp>security name</stp>
        <stp>[curves by issuer 01.xlsx]tkrBbg!R170C7</stp>
        <tr r="G170" s="5"/>
      </tp>
      <tp t="s">
        <v>ENELIM 3 1/2 05/24/80</v>
        <stp/>
        <stp>##V3_BDPV12</stp>
        <stp>ZS668300 Corp</stp>
        <stp>security name</stp>
        <stp>[curves by issuer 01.xlsx]tkrBbg!R111C7</stp>
        <tr r="G111" s="5"/>
      </tp>
      <tp>
        <v>432.08694458007813</v>
        <stp/>
        <stp>##V3_BDPV12</stp>
        <stp>ZP991036 Corp</stp>
        <stp>blp_i_sprd_mid</stp>
        <stp>[curves by issuer 01.xlsx]all names!R62C13</stp>
        <tr r="M62" s="16"/>
      </tp>
      <tp>
        <v>432.08694458007813</v>
        <stp/>
        <stp>##V3_BDPV12</stp>
        <stp>ZP991036 Corp</stp>
        <stp>blp_i_sprd_mid</stp>
        <stp>[curves by issuer 01.xlsx]all names!R62C12</stp>
        <tr r="L62" s="16"/>
      </tp>
      <tp t="s">
        <v>#N/A Invalid Security</v>
        <stp/>
        <stp>##V3_BDPV12</stp>
        <stp>#N/A Requesting Data... Corp</stp>
        <stp>amt_outstanding</stp>
        <stp>[curves by issuer 01.xlsx]tkrBbg!R83C13</stp>
        <tr r="M83" s="5"/>
      </tp>
      <tp>
        <v>303.25454711914063</v>
        <stp/>
        <stp>##V3_BDPV12</stp>
        <stp>ZR441424 Corp</stp>
        <stp>blp_i_sprd_mid</stp>
        <stp>[curves by issuer 01.xlsx]all names!R56C13</stp>
        <tr r="M56" s="16"/>
      </tp>
      <tp t="s">
        <v>Ba2</v>
        <stp/>
        <stp>##V3_BDPV12</stp>
        <stp>ZP454068 Corp</stp>
        <stp>rtg_moody</stp>
        <stp>[curves by issuer 01.xlsx]curves!R21C18</stp>
        <tr r="R21" s="20"/>
      </tp>
      <tp t="s">
        <v>Baa3</v>
        <stp/>
        <stp>##V3_BDPV12</stp>
        <stp>ZQ804479 Corp</stp>
        <stp>rtg_moody</stp>
        <stp>[curves by issuer 01.xlsx]curves!R35C18</stp>
        <tr r="R35" s="20"/>
      </tp>
      <tp t="s">
        <v>ORSTED</v>
        <stp/>
        <stp>##V3_BDPV12</stp>
        <stp>EJ723329 Corp</stp>
        <stp>ticker</stp>
        <stp>[curves by issuer 01.xlsx]tkrBbg!R131C8</stp>
        <tr r="H131" s="5"/>
      </tp>
      <tp t="s">
        <v>VW</v>
        <stp/>
        <stp>##V3_BDPV12</stp>
        <stp>EK131366 Corp</stp>
        <stp>ticker</stp>
        <stp>[curves by issuer 01.xlsx]tkrBbg!R140C8</stp>
        <tr r="H140" s="5"/>
      </tp>
      <tp>
        <v>1.625</v>
        <stp/>
        <stp>##V3_BDPV12</stp>
        <stp>AR008123 Corp</stp>
        <stp>coupon</stp>
        <stp>[curves by issuer 01.xlsx]tkrBbg!R130C9</stp>
        <tr r="I130" s="5"/>
      </tp>
      <tp t="s">
        <v>RWE 3 1/2 04/21/75</v>
        <stp/>
        <stp>##V3_BDPV12</stp>
        <stp>EK858869 Corp</stp>
        <stp>security_name</stp>
        <stp>[curves by issuer 01.xlsx]curves eur!R32C6</stp>
        <tr r="F32" s="21"/>
      </tp>
      <tp>
        <v>4.375</v>
        <stp/>
        <stp>##V3_BDPV12</stp>
        <stp>AW798439 Corp</stp>
        <stp>coupon</stp>
        <stp>[curves by issuer 01.xlsx]tkrBbg!R150C9</stp>
        <tr r="I150" s="5"/>
      </tp>
      <tp>
        <v>6.625</v>
        <stp/>
        <stp>##V3_BDPV12</stp>
        <stp>UV323151 Corp</stp>
        <stp>coupon</stp>
        <stp>[curves by issuer 01.xlsx]tkrBbg!R104C9</stp>
        <tr r="I104" s="5"/>
      </tp>
      <tp t="s">
        <v>TELIAS 1 3/8 05/11/81</v>
        <stp/>
        <stp>##V3_BDPV12</stp>
        <stp>ZP870673 Corp</stp>
        <stp>security_name</stp>
        <stp>[curves by issuer 01.xlsx]sectors (table)!R23C6</stp>
        <tr r="F23" s="24"/>
      </tp>
      <tp t="s">
        <v>EDF 3 PERP</v>
        <stp/>
        <stp>##V3_BDPV12</stp>
        <stp>ZQ782646 Corp</stp>
        <stp>security_name</stp>
        <stp>[curves by issuer 01.xlsx]sectors (table)!R31C6</stp>
        <tr r="F31" s="24"/>
      </tp>
      <tp t="s">
        <v>ORAFP 1 3/4 PERP</v>
        <stp/>
        <stp>##V3_BDPV12</stp>
        <stp>ZR570567 Corp</stp>
        <stp>security_name</stp>
        <stp>[curves by issuer 01.xlsx]sectors (table)!R13C6</stp>
        <tr r="F13" s="24"/>
      </tp>
      <tp t="s">
        <v>TELEFO 2 7/8 PERP</v>
        <stp/>
        <stp>##V3_BDPV12</stp>
        <stp>ZR655675 Corp</stp>
        <stp>security_name</stp>
        <stp>[curves by issuer 01.xlsx]sectors (table)!R36C6</stp>
        <tr r="F36" s="24"/>
      </tp>
      <tp>
        <v>205.89497375488281</v>
        <stp/>
        <stp>##V3_BDPV12</stp>
        <stp>ZQ100348 Corp</stp>
        <stp>blp_i_sprd_mid</stp>
        <stp>[curves by issuer 01.xlsx]all names!R24C13</stp>
        <tr r="M24" s="16"/>
      </tp>
      <tp t="s">
        <v>RWE 6 5/8 07/30/75</v>
        <stp/>
        <stp>##V3_BDPV12</stp>
        <stp>UV323151 Corp</stp>
        <stp>security name</stp>
        <stp>[curves by issuer 01.xlsx]tkrBbg!R104C7</stp>
        <tr r="G104" s="5"/>
      </tp>
      <tp>
        <v>239.07115173339844</v>
        <stp/>
        <stp>##V3_BDPV12</stp>
        <stp>ZR570567 Corp</stp>
        <stp>blp_i_sprd_mid</stp>
        <stp>[curves by issuer 01.xlsx]all names!R49C13</stp>
        <tr r="M49" s="16"/>
      </tp>
      <tp>
        <v>271.53109741210938</v>
        <stp/>
        <stp>##V3_BDPV12</stp>
        <stp>ZP870673 Corp</stp>
        <stp>blp_i_sprd_mid</stp>
        <stp>[curves by issuer 01.xlsx]all names!R64C13</stp>
        <tr r="M64" s="16"/>
      </tp>
      <tp t="s">
        <v>Ba2</v>
        <stp/>
        <stp>##V3_BDPV12</stp>
        <stp>ZR655675 Corp</stp>
        <stp>rtg_moody</stp>
        <stp>[curves by issuer 01.xlsx]curves!R44C18</stp>
        <tr r="R44" s="20"/>
      </tp>
      <tp t="s">
        <v>#N/A N/A</v>
        <stp/>
        <stp>##V3_BDPV12</stp>
        <stp>ZS235422 Corp</stp>
        <stp>rtg_moody</stp>
        <stp>[curves by issuer 01.xlsx]curves!R38C17</stp>
        <tr r="Q38" s="20"/>
      </tp>
      <tp t="s">
        <v>07/08/2022</v>
        <stp/>
        <stp>##V3_BDPV12</stp>
        <stp>DE000A2GSFF1 Corp</stp>
        <stp>nxt_call_dt</stp>
        <stp>[curves by issuer 01.xlsx]tkrBbg!R23C10</stp>
        <tr r="J23" s="5"/>
      </tp>
      <tp t="s">
        <v>DBHNGR 0.95 PERP</v>
        <stp/>
        <stp>##V3_BDPV12</stp>
        <stp>ZQ099270 Corp</stp>
        <stp>security_name</stp>
        <stp>[curves by issuer 01.xlsx]curves eur!R14C6</stp>
        <tr r="F14" s="21"/>
      </tp>
      <tp t="s">
        <v>AFFP</v>
        <stp/>
        <stp>##V3_BDPV12</stp>
        <stp>EK808355 Corp</stp>
        <stp>ticker</stp>
        <stp>[curves by issuer 01.xlsx]tkrBbg!R153C8</stp>
        <tr r="H153" s="5"/>
      </tp>
      <tp t="s">
        <v>TELIAS 1 3/8 05/11/81</v>
        <stp/>
        <stp>##V3_BDPV12</stp>
        <stp>ZP870673 Corp</stp>
        <stp>security_name</stp>
        <stp>[curves by issuer 01.xlsx]curves eur!R39C7</stp>
        <tr r="G39" s="21"/>
      </tp>
      <tp t="s">
        <v>BALDER</v>
        <stp/>
        <stp>##V3_BDPV12</stp>
        <stp>AO971106 Corp</stp>
        <stp>ticker</stp>
        <stp>[curves by issuer 01.xlsx]tkrBbg!R165C8</stp>
        <tr r="H165" s="5"/>
      </tp>
      <tp t="s">
        <v>VW</v>
        <stp/>
        <stp>##V3_BDPV12</stp>
        <stp>AN880326 Corp</stp>
        <stp>ticker</stp>
        <stp>[curves by issuer 01.xlsx]tkrBbg!R146C8</stp>
        <tr r="H146" s="5"/>
      </tp>
      <tp t="s">
        <v>ENELIM</v>
        <stp/>
        <stp>##V3_BDPV12</stp>
        <stp>EJ817236 Corp</stp>
        <stp>ticker</stp>
        <stp>[curves by issuer 01.xlsx]tkrBbg!R113C8</stp>
        <tr r="H113" s="5"/>
      </tp>
      <tp t="s">
        <v>ENBW 1 5/8 08/05/79</v>
        <stp/>
        <stp>##V3_BDPV12</stp>
        <stp>AZ851450 Corp</stp>
        <stp>security_name</stp>
        <stp>[curves by issuer 01.xlsx]curves eur!R18C7</stp>
        <tr r="G18" s="21"/>
      </tp>
      <tp>
        <v>309.1684987830273</v>
        <stp/>
        <stp>##V3_BDPV12</stp>
        <stp>QJ201812 Corp</stp>
        <stp>Z_SPRD_MID</stp>
        <stp>[curves by issuer 01.xlsx]curves!R14C14</stp>
        <tr r="N14" s="20"/>
      </tp>
      <tp t="s">
        <v>ENELIM 3 3/8 11/24/81</v>
        <stp/>
        <stp>##V3_BDPV12</stp>
        <stp>AS640440 Corp</stp>
        <stp>security_name</stp>
        <stp>[curves by issuer 01.xlsx]curves eur!R19C7</stp>
        <tr r="G19" s="21"/>
      </tp>
      <tp>
        <v>2.5</v>
        <stp/>
        <stp>##V3_BDPV12</stp>
        <stp>AS256491 Corp</stp>
        <stp>coupon</stp>
        <stp>[curves by issuer 01.xlsx]tkrBbg!R177C9</stp>
        <tr r="I177" s="5"/>
      </tp>
      <tp>
        <v>2.2490000000000001</v>
        <stp/>
        <stp>##V3_BDPV12</stp>
        <stp>ZP989429 Corp</stp>
        <stp>coupon</stp>
        <stp>[curves by issuer 01.xlsx]tkrBbg!R164C9</stp>
        <tr r="I164" s="5"/>
      </tp>
      <tp>
        <v>419.20049227887222</v>
        <stp/>
        <stp>##V3_BDPV12</stp>
        <stp>QJ787834 Corp</stp>
        <stp>Z_SPRD_MID</stp>
        <stp>[curves by issuer 01.xlsx]curves!R49C13</stp>
        <tr r="M49" s="20"/>
      </tp>
      <tp>
        <v>2.1240000000000001</v>
        <stp/>
        <stp>##V3_BDPV12</stp>
        <stp>AP909674 Corp</stp>
        <stp>coupon</stp>
        <stp>[curves by issuer 01.xlsx]tkrBbg!R156C9</stp>
        <tr r="I156" s="5"/>
      </tp>
      <tp t="s">
        <v>TELEFO 3 PERP</v>
        <stp/>
        <stp>##V3_BDPV12</stp>
        <stp>AR738776 Corp</stp>
        <stp>security_name</stp>
        <stp>[curves by issuer 01.xlsx]curves eur!R38C6</stp>
        <tr r="F38" s="21"/>
      </tp>
      <tp>
        <v>2.875</v>
        <stp/>
        <stp>##V3_BDPV12</stp>
        <stp>AZ576858 Corp</stp>
        <stp>coupon</stp>
        <stp>[curves by issuer 01.xlsx]tkrBbg!R172C9</stp>
        <tr r="I172" s="5"/>
      </tp>
      <tp>
        <v>2.625</v>
        <stp/>
        <stp>##V3_BDPV12</stp>
        <stp>AR810587 Corp</stp>
        <stp>coupon</stp>
        <stp>[curves by issuer 01.xlsx]tkrBbg!R117C9</stp>
        <tr r="I117" s="5"/>
      </tp>
      <tp t="s">
        <v>NTGYSM 4 1/8 PERP</v>
        <stp/>
        <stp>##V3_BDPV12</stp>
        <stp>EK588292 Corp</stp>
        <stp>security_name</stp>
        <stp>[curves by issuer 01.xlsx]curves eur!R27C6</stp>
        <tr r="F27" s="21"/>
      </tp>
      <tp t="s">
        <v>BERTEL 3 04/23/75</v>
        <stp/>
        <stp>##V3_BDPV12</stp>
        <stp>EK848378 Corp</stp>
        <stp>security_name</stp>
        <stp>[curves by issuer 01.xlsx]curves eur!R11C6</stp>
        <tr r="F11" s="21"/>
      </tp>
      <tp>
        <v>231.0321044921875</v>
        <stp/>
        <stp>##V3_BDPV12</stp>
        <stp>ZR363806 Corp</stp>
        <stp>blp_i_sprd_mid</stp>
        <stp>[curves by issuer 01.xlsx]all names!R46C12</stp>
        <tr r="L46" s="16"/>
      </tp>
      <tp>
        <v>256.98529052734375</v>
        <stp/>
        <stp>##V3_BDPV12</stp>
        <stp>ZR363807 Corp</stp>
        <stp>blp_i_sprd_mid</stp>
        <stp>[curves by issuer 01.xlsx]all names!R46C13</stp>
        <tr r="M46" s="16"/>
      </tp>
      <tp t="s">
        <v>Ba2</v>
        <stp/>
        <stp>##V3_BDPV12</stp>
        <stp>ZQ376350 Corp</stp>
        <stp>rtg_moody</stp>
        <stp>[curves by issuer 01.xlsx]curves!R29C18</stp>
        <tr r="R29" s="20"/>
      </tp>
      <tp t="s">
        <v>#N/A N/A</v>
        <stp/>
        <stp>##V3_BDPV12</stp>
        <stp>ZR796682 Corp</stp>
        <stp>rtg_moody</stp>
        <stp>[curves by issuer 01.xlsx]curves!R28C17</stp>
        <tr r="Q28" s="20"/>
      </tp>
      <tp t="s">
        <v>#N/A N/A</v>
        <stp/>
        <stp>##V3_BDPV12</stp>
        <stp>ZR796862 Corp</stp>
        <stp>rtg_moody</stp>
        <stp>[curves by issuer 01.xlsx]curves!R28C18</stp>
        <tr r="R28" s="20"/>
      </tp>
      <tp t="s">
        <v>VATFAL 6.1 11/19/78</v>
        <stp/>
        <stp>##V3_BDPV12</stp>
        <stp>QJ787834 Corp</stp>
        <stp>security name</stp>
        <stp>[curves by issuer 01.xlsx]tkrBbg!R107C7</stp>
        <tr r="G107" s="5"/>
      </tp>
      <tp t="s">
        <v>#N/A Invalid Security</v>
        <stp/>
        <stp>##V3_BDPV12</stp>
        <stp/>
        <stp>crncy</stp>
        <stp>[curves by issuer 01.xlsx]tkrBbg!R189C12</stp>
        <tr r="L189" s="5"/>
      </tp>
      <tp t="s">
        <v>#N/A Invalid Security</v>
        <stp/>
        <stp>##V3_BDPV12</stp>
        <stp/>
        <stp>crncy</stp>
        <stp>[curves by issuer 01.xlsx]tkrBbg!R188C12</stp>
        <tr r="L188" s="5"/>
      </tp>
      <tp t="s">
        <v>#N/A Invalid Security</v>
        <stp/>
        <stp>##V3_BDPV12</stp>
        <stp/>
        <stp>crncy</stp>
        <stp>[curves by issuer 01.xlsx]tkrBbg!R194C12</stp>
        <tr r="L194" s="5"/>
      </tp>
      <tp t="s">
        <v>#N/A Invalid Security</v>
        <stp/>
        <stp>##V3_BDPV12</stp>
        <stp/>
        <stp>crncy</stp>
        <stp>[curves by issuer 01.xlsx]tkrBbg!R191C12</stp>
        <tr r="L191" s="5"/>
      </tp>
      <tp t="s">
        <v>#N/A Invalid Security</v>
        <stp/>
        <stp>##V3_BDPV12</stp>
        <stp/>
        <stp>crncy</stp>
        <stp>[curves by issuer 01.xlsx]tkrBbg!R190C12</stp>
        <tr r="L190" s="5"/>
      </tp>
      <tp t="s">
        <v>#N/A Invalid Security</v>
        <stp/>
        <stp>##V3_BDPV12</stp>
        <stp/>
        <stp>crncy</stp>
        <stp>[curves by issuer 01.xlsx]tkrBbg!R193C12</stp>
        <tr r="L193" s="5"/>
      </tp>
      <tp t="s">
        <v>#N/A Invalid Security</v>
        <stp/>
        <stp>##V3_BDPV12</stp>
        <stp/>
        <stp>crncy</stp>
        <stp>[curves by issuer 01.xlsx]tkrBbg!R192C12</stp>
        <tr r="L192" s="5"/>
      </tp>
      <tp t="s">
        <v>ACFP 4 1/8 PERP</v>
        <stp/>
        <stp>##V3_BDPV12</stp>
        <stp>EK337178 Corp</stp>
        <stp>security_name</stp>
        <stp>[curves by issuer 01.xlsx]all names!R7C6</stp>
        <tr r="F7" s="16"/>
      </tp>
      <tp t="s">
        <v>Utilities</v>
        <stp/>
        <stp>##V3_BDPV12</stp>
        <stp>US29265WAA62 Corp</stp>
        <stp>industry_sector</stp>
        <stp>[curves by issuer 01.xlsx]tkrBbg!R115C15</stp>
        <tr r="O115" s="5"/>
      </tp>
      <tp t="s">
        <v>GYCGR</v>
        <stp/>
        <stp>##V3_BDPV12</stp>
        <stp>EK753416 Corp</stp>
        <stp>ticker</stp>
        <stp>[curves by issuer 01.xlsx]tkrBbg!R175C8</stp>
        <tr r="H175" s="5"/>
      </tp>
      <tp t="s">
        <v>DBHNGR 1.6 PERP</v>
        <stp/>
        <stp>##V3_BDPV12</stp>
        <stp>ZQ100348 Corp</stp>
        <stp>security_name</stp>
        <stp>[curves by issuer 01.xlsx]curves eur!R14C7</stp>
        <tr r="G14" s="21"/>
      </tp>
      <tp t="s">
        <v>#N/A Requesting Data...</v>
        <stp/>
        <stp>##V3_BDPV12</stp>
        <stp>EK013990 Corp</stp>
        <stp>ticker</stp>
        <stp>[curves by issuer 01.xlsx]tkrBbg!R108C8</stp>
        <tr r="H108" s="5"/>
      </tp>
      <tp t="s">
        <v>ERFFP 2 7/8 PERP</v>
        <stp/>
        <stp>##V3_BDPV12</stp>
        <stp>ZR457518 Corp</stp>
        <stp>security_name</stp>
        <stp>[curves by issuer 01.xlsx]curves eur!R21C6</stp>
        <tr r="F21" s="21"/>
      </tp>
      <tp t="s">
        <v>CNALN</v>
        <stp/>
        <stp>##V3_BDPV12</stp>
        <stp>EK825033 Corp</stp>
        <stp>ticker</stp>
        <stp>[curves by issuer 01.xlsx]tkrBbg!R121C8</stp>
        <tr r="H121" s="5"/>
      </tp>
      <tp t="s">
        <v>ARNDTN</v>
        <stp/>
        <stp>##V3_BDPV12</stp>
        <stp>AN964724 Corp</stp>
        <stp>ticker</stp>
        <stp>[curves by issuer 01.xlsx]tkrBbg!R173C8</stp>
        <tr r="H173" s="5"/>
      </tp>
      <tp t="s">
        <v>Industrial</v>
        <stp/>
        <stp>##V3_BDPV12</stp>
        <stp>DE000A1ZN206 Corp</stp>
        <stp>industry_sector</stp>
        <stp>[curves by issuer 01.xlsx]tkrBbg!R155C15</stp>
        <tr r="O155" s="5"/>
      </tp>
      <tp>
        <v>3.5</v>
        <stp/>
        <stp>##V3_BDPV12</stp>
        <stp>ZS668300 Corp</stp>
        <stp>coupon</stp>
        <stp>[curves by issuer 01.xlsx]tkrBbg!R111C9</stp>
        <tr r="I111" s="5"/>
      </tp>
      <tp t="s">
        <v>IFXGR 3 5/8 PERP</v>
        <stp/>
        <stp>##V3_BDPV12</stp>
        <stp>ZR796862 Corp</stp>
        <stp>security_name</stp>
        <stp>[curves by issuer 01.xlsx]sectors (table)!R27C6</stp>
        <tr r="F27" s="24"/>
      </tp>
      <tp t="s">
        <v>SBBBSS 4 5/8 PERP</v>
        <stp/>
        <stp>##V3_BDPV12</stp>
        <stp>ZS235422 Corp</stp>
        <stp>security_name</stp>
        <stp>[curves by issuer 01.xlsx]sectors (table)!R24C5</stp>
        <tr r="E24" s="24"/>
      </tp>
      <tp t="s">
        <v>IFXGR 2 7/8 PERP</v>
        <stp/>
        <stp>##V3_BDPV12</stp>
        <stp>ZR796682 Corp</stp>
        <stp>security_name</stp>
        <stp>[curves by issuer 01.xlsx]sectors (table)!R27C5</stp>
        <tr r="E27" s="24"/>
      </tp>
      <tp t="s">
        <v>DBHNGR 0.95 PERP</v>
        <stp/>
        <stp>##V3_BDPV12</stp>
        <stp>ZQ099270 Corp</stp>
        <stp>security_name</stp>
        <stp>[curves by issuer 01.xlsx]sectors (table)!R28C5</stp>
        <tr r="E28" s="24"/>
      </tp>
      <tp>
        <v>413.5859375</v>
        <stp/>
        <stp>##V3_BDPV12</stp>
        <stp>ZQ782646 Corp</stp>
        <stp>blp_i_sprd_mid</stp>
        <stp>[curves by issuer 01.xlsx]all names!R27C13</stp>
        <tr r="M27" s="16"/>
      </tp>
      <tp>
        <v>311.383056640625</v>
        <stp/>
        <stp>##V3_BDPV12</stp>
        <stp>ZQ512606 Corp</stp>
        <stp>blp_i_sprd_mid</stp>
        <stp>[curves by issuer 01.xlsx]all names!R16C13</stp>
        <tr r="M16" s="16"/>
      </tp>
      <tp t="s">
        <v>ACFP 2 5/8 PERP</v>
        <stp/>
        <stp>##V3_BDPV12</stp>
        <stp>ZQ258633 Corp</stp>
        <stp>security name</stp>
        <stp>[curves by issuer 01.xlsx]tkrBbg!R152C7</stp>
        <tr r="G152" s="5"/>
      </tp>
      <tp t="s">
        <v>#N/A N/A</v>
        <stp/>
        <stp>##V3_BDPV12</stp>
        <stp>ZR457518 Corp</stp>
        <stp>rtg_moody</stp>
        <stp>[curves by issuer 01.xlsx]curves!R25C17</stp>
        <tr r="Q25" s="20"/>
      </tp>
      <tp t="s">
        <v>29/01/2023</v>
        <stp/>
        <stp>##V3_BDPV12</stp>
        <stp>USF2893TAF33 Corp</stp>
        <stp>nxt_call_dt</stp>
        <stp>[curves by issuer 01.xlsx]tkrBbg!R94C10</stp>
        <tr r="J94" s="5"/>
      </tp>
      <tp>
        <v>66.238423938500318</v>
        <stp/>
        <stp>##V3_BDPV12</stp>
        <stp>UV391246 Corp</stp>
        <stp>Z_SPRD_MID</stp>
        <stp>[curves by issuer 01.xlsx]sectors (table)!R12C11</stp>
        <tr r="K12" s="24"/>
      </tp>
      <tp>
        <v>198.42171062088804</v>
        <stp/>
        <stp>##V3_BDPV12</stp>
        <stp>ZQ099270 Corp</stp>
        <stp>Z_SPRD_MID</stp>
        <stp>[curves by issuer 01.xlsx]sectors (table)!R28C11</stp>
        <tr r="K28" s="24"/>
      </tp>
      <tp t="s">
        <v>TOTAL 3.369 PERP</v>
        <stp/>
        <stp>##V3_BDPV12</stp>
        <stp>QZ730458 Corp</stp>
        <stp>security_name</stp>
        <stp>[curves by issuer 01.xlsx]curves eur!R40C7</stp>
        <tr r="G40" s="21"/>
      </tp>
      <tp t="s">
        <v>ENELIM</v>
        <stp/>
        <stp>##V3_BDPV12</stp>
        <stp>EJ670730 Corp</stp>
        <stp>ticker</stp>
        <stp>[curves by issuer 01.xlsx]tkrBbg!R110C8</stp>
        <tr r="H110" s="5"/>
      </tp>
      <tp t="s">
        <v>VATFAL</v>
        <stp/>
        <stp>##V3_BDPV12</stp>
        <stp>EK785024 Corp</stp>
        <stp>ticker</stp>
        <stp>[curves by issuer 01.xlsx]tkrBbg!R106C8</stp>
        <tr r="H106" s="5"/>
      </tp>
      <tp t="s">
        <v>VW</v>
        <stp/>
        <stp>##V3_BDPV12</stp>
        <stp>EK131372 Corp</stp>
        <stp>ticker</stp>
        <stp>[curves by issuer 01.xlsx]tkrBbg!R145C8</stp>
        <tr r="H145" s="5"/>
      </tp>
      <tp t="s">
        <v>CPIPGR 4 7/8 PERP</v>
        <stp/>
        <stp>##V3_BDPV12</stp>
        <stp>ZS108668 Corp</stp>
        <stp>security_name</stp>
        <stp>[curves by issuer 01.xlsx]curves eur!R13C7</stp>
        <tr r="G13" s="21"/>
      </tp>
      <tp t="s">
        <v>TRAFIG</v>
        <stp/>
        <stp>##V3_BDPV12</stp>
        <stp>AM679347 Corp</stp>
        <stp>ticker</stp>
        <stp>[curves by issuer 01.xlsx]tkrBbg!R183C8</stp>
        <tr r="H183" s="5"/>
      </tp>
      <tp t="s">
        <v>SOFTBK</v>
        <stp/>
        <stp>##V3_BDPV12</stp>
        <stp>AO262515 Corp</stp>
        <stp>ticker</stp>
        <stp>[curves by issuer 01.xlsx]tkrBbg!R187C8</stp>
        <tr r="H187" s="5"/>
      </tp>
      <tp t="s">
        <v>SOFTBK</v>
        <stp/>
        <stp>##V3_BDPV12</stp>
        <stp>AO262498 Corp</stp>
        <stp>ticker</stp>
        <stp>[curves by issuer 01.xlsx]tkrBbg!R186C8</stp>
        <tr r="H186" s="5"/>
      </tp>
      <tp t="s">
        <v>VW 3 1/2 PERP</v>
        <stp/>
        <stp>##V3_BDPV12</stp>
        <stp>EK811579 Corp</stp>
        <stp>security_name</stp>
        <stp>[curves by issuer 01.xlsx]curves eur!R43C7</stp>
        <tr r="G43" s="21"/>
      </tp>
      <tp t="s">
        <v>ORSTED 6 1/4 06/26/13</v>
        <stp/>
        <stp>##V3_BDPV12</stp>
        <stp>EJ723329 Corp</stp>
        <stp>security_name</stp>
        <stp>[curves by issuer 01.xlsx]curves eur!R30C6</stp>
        <tr r="F30" s="21"/>
      </tp>
      <tp>
        <v>1.75</v>
        <stp/>
        <stp>##V3_BDPV12</stp>
        <stp>ZQ804479 Corp</stp>
        <stp>coupon</stp>
        <stp>[curves by issuer 01.xlsx]tkrBbg!R133C9</stp>
        <tr r="I133" s="5"/>
      </tp>
      <tp>
        <v>5.125</v>
        <stp/>
        <stp>##V3_BDPV12</stp>
        <stp>UV429459 Corp</stp>
        <stp>coupon</stp>
        <stp>[curves by issuer 01.xlsx]tkrBbg!R154C9</stp>
        <tr r="I154" s="5"/>
      </tp>
      <tp>
        <v>2.125</v>
        <stp/>
        <stp>##V3_BDPV12</stp>
        <stp>AS146424 Corp</stp>
        <stp>coupon</stp>
        <stp>[curves by issuer 01.xlsx]tkrBbg!R161C9</stp>
        <tr r="I161" s="5"/>
      </tp>
      <tp t="s">
        <v>#N/A N/A</v>
        <stp/>
        <stp>##V3_BDPV12</stp>
        <stp>AR936992 Corp</stp>
        <stp>rtg_moody</stp>
        <stp>[curves by issuer 01.xlsx]curves eur!R9C16</stp>
        <tr r="P9" s="21"/>
      </tp>
      <tp>
        <v>1.7</v>
        <stp/>
        <stp>##V3_BDPV12</stp>
        <stp>ZP454068 Corp</stp>
        <stp>coupon</stp>
        <stp>[curves by issuer 01.xlsx]tkrBbg!R136C9</stp>
        <tr r="I136" s="5"/>
      </tp>
      <tp>
        <v>1.75</v>
        <stp/>
        <stp>##V3_BDPV12</stp>
        <stp>AP691131 Corp</stp>
        <stp>coupon</stp>
        <stp>[curves by issuer 01.xlsx]tkrBbg!R157C9</stp>
        <tr r="I157" s="5"/>
      </tp>
      <tp>
        <v>2.125</v>
        <stp/>
        <stp>##V3_BDPV12</stp>
        <stp>AQ713600 Corp</stp>
        <stp>coupon</stp>
        <stp>[curves by issuer 01.xlsx]tkrBbg!R171C9</stp>
        <tr r="I171" s="5"/>
      </tp>
      <tp t="s">
        <v>#N/A Requesting Data...</v>
        <stp/>
        <stp>##V3_BDPV12</stp>
        <stp>IEAC LN Equity</stp>
        <stp>ID_ISIN</stp>
        <stp>[curves by issuer 01.xlsx]tkrBbg!R151C6</stp>
        <tr r="F151" s="5"/>
      </tp>
      <tp t="s">
        <v>ENBW 5 1/8 04/05/77</v>
        <stp/>
        <stp>##V3_BDPV12</stp>
        <stp>QZ677477 Corp</stp>
        <stp>security name</stp>
        <stp>[curves by issuer 01.xlsx]tkrBbg!R101C7</stp>
        <tr r="G101" s="5"/>
      </tp>
      <tp>
        <v>386.03927612304688</v>
        <stp/>
        <stp>##V3_BDPV12</stp>
        <stp>ZR655675 Corp</stp>
        <stp>blp_i_sprd_mid</stp>
        <stp>[curves by issuer 01.xlsx]all names!R63C13</stp>
        <tr r="M63" s="16"/>
      </tp>
      <tp t="s">
        <v>AKFAST 2.249 05/17/81</v>
        <stp/>
        <stp>##V3_BDPV12</stp>
        <stp>ZP989429 Corp</stp>
        <stp>security name</stp>
        <stp>[curves by issuer 01.xlsx]tkrBbg!R164C7</stp>
        <tr r="G164" s="5"/>
      </tp>
      <tp t="s">
        <v>SBBBSS 4 5/8 PERP</v>
        <stp/>
        <stp>##V3_BDPV12</stp>
        <stp>ZS235422 Corp</stp>
        <stp>security name</stp>
        <stp>[curves by issuer 01.xlsx]tkrBbg!R168C7</stp>
        <tr r="G168" s="5"/>
      </tp>
      <tp>
        <v>464.90362548828125</v>
        <stp/>
        <stp>##V3_BDPV12</stp>
        <stp>ZS235422 Corp</stp>
        <stp>blp_i_sprd_mid</stp>
        <stp>[curves by issuer 01.xlsx]all names!R53C12</stp>
        <tr r="L53" s="16"/>
      </tp>
      <tp t="s">
        <v>A2</v>
        <stp/>
        <stp>##V3_BDPV12</stp>
        <stp>ZQ100348 Corp</stp>
        <stp>rtg_moody</stp>
        <stp>[curves by issuer 01.xlsx]curves!R18C18</stp>
        <tr r="R18" s="20"/>
      </tp>
      <tp t="s">
        <v>Baa3</v>
        <stp/>
        <stp>##V3_BDPV12</stp>
        <stp>ZR570567 Corp</stp>
        <stp>rtg_moody</stp>
        <stp>[curves by issuer 01.xlsx]curves!R34C18</stp>
        <tr r="R34" s="20"/>
      </tp>
      <tp t="s">
        <v>Baa3</v>
        <stp/>
        <stp>##V3_BDPV12</stp>
        <stp>ZP870673 Corp</stp>
        <stp>rtg_moody</stp>
        <stp>[curves by issuer 01.xlsx]curves!R45C18</stp>
        <tr r="R45" s="20"/>
      </tp>
      <tp t="s">
        <v>DBOERS 2 3/4 02/05/41</v>
        <stp/>
        <stp>##V3_BDPV12</stp>
        <stp>UV391246 Corp</stp>
        <stp>security_name</stp>
        <stp>[curves by issuer 01.xlsx]curves eur!R15C6</stp>
        <tr r="F15" s="21"/>
      </tp>
      <tp t="s">
        <v>SSELN</v>
        <stp/>
        <stp>##V3_BDPV12</stp>
        <stp>EK768069 Corp</stp>
        <stp>ticker</stp>
        <stp>[curves by issuer 01.xlsx]tkrBbg!R127C8</stp>
        <tr r="H127" s="5"/>
      </tp>
      <tp t="s">
        <v>NGGLN</v>
        <stp/>
        <stp>##V3_BDPV12</stp>
        <stp>EJ575377 Corp</stp>
        <stp>ticker</stp>
        <stp>[curves by issuer 01.xlsx]tkrBbg!R125C8</stp>
        <tr r="H125" s="5"/>
      </tp>
      <tp t="s">
        <v>WIEAV</v>
        <stp/>
        <stp>##V3_BDPV12</stp>
        <stp>EK523297 Corp</stp>
        <stp>ticker</stp>
        <stp>[curves by issuer 01.xlsx]tkrBbg!R155C8</stp>
        <tr r="H155" s="5"/>
      </tp>
      <tp t="s">
        <v>ENELIM</v>
        <stp/>
        <stp>##V3_BDPV12</stp>
        <stp>EJ843360 Corp</stp>
        <stp>ticker</stp>
        <stp>[curves by issuer 01.xlsx]tkrBbg!R115C8</stp>
        <tr r="H115" s="5"/>
      </tp>
      <tp t="s">
        <v>NTGYSM</v>
        <stp/>
        <stp>##V3_BDPV12</stp>
        <stp>EK872764 Corp</stp>
        <stp>ticker</stp>
        <stp>[curves by issuer 01.xlsx]tkrBbg!R120C8</stp>
        <tr r="H120" s="5"/>
      </tp>
      <tp t="s">
        <v>EDPPL 1.7 07/20/80</v>
        <stp/>
        <stp>##V3_BDPV12</stp>
        <stp>ZP454068 Corp</stp>
        <stp>security_name</stp>
        <stp>[curves by issuer 01.xlsx]curves eur!R17C7</stp>
        <tr r="G17" s="21"/>
      </tp>
      <tp t="s">
        <v>VW</v>
        <stp/>
        <stp>##V3_BDPV12</stp>
        <stp>EK811633 Corp</stp>
        <stp>ticker</stp>
        <stp>[curves by issuer 01.xlsx]tkrBbg!R141C8</stp>
        <tr r="H141" s="5"/>
      </tp>
      <tp>
        <v>500000000</v>
        <stp/>
        <stp>##V3_BDPV12</stp>
        <stp>XS0992293901 Corp</stp>
        <stp>amt_outstanding</stp>
        <stp>[curves by issuer 01.xlsx]tkrBbg!R3C13</stp>
        <tr r="M3" s="5"/>
      </tp>
      <tp>
        <v>4.4960000000000004</v>
        <stp/>
        <stp>##V3_BDPV12</stp>
        <stp>AW875570 Corp</stp>
        <stp>coupon</stp>
        <stp>[curves by issuer 01.xlsx]tkrBbg!R135C9</stp>
        <tr r="I135" s="5"/>
      </tp>
      <tp>
        <v>4.625</v>
        <stp/>
        <stp>##V3_BDPV12</stp>
        <stp>AT214434 Corp</stp>
        <stp>coupon</stp>
        <stp>[curves by issuer 01.xlsx]tkrBbg!R147C9</stp>
        <tr r="I147" s="5"/>
      </tp>
      <tp>
        <v>3.2480000000000002</v>
        <stp/>
        <stp>##V3_BDPV12</stp>
        <stp>ZQ578143 Corp</stp>
        <stp>coupon</stp>
        <stp>[curves by issuer 01.xlsx]tkrBbg!R167C9</stp>
        <tr r="I167" s="5"/>
      </tp>
      <tp>
        <v>4.75</v>
        <stp/>
        <stp>##V3_BDPV12</stp>
        <stp>AZ207973 Corp</stp>
        <stp>coupon</stp>
        <stp>[curves by issuer 01.xlsx]tkrBbg!R174C9</stp>
        <tr r="I174" s="5"/>
      </tp>
      <tp>
        <v>202.97334289550781</v>
        <stp/>
        <stp>##V3_BDPV12</stp>
        <stp>ZP454068 Corp</stp>
        <stp>blp_i_sprd_mid</stp>
        <stp>[curves by issuer 01.xlsx]all names!R28C13</stp>
        <tr r="M28" s="16"/>
      </tp>
      <tp t="s">
        <v>AKEFP 1 1/2 PERP</v>
        <stp/>
        <stp>##V3_BDPV12</stp>
        <stp>ZP482524 Corp</stp>
        <stp>security_name</stp>
        <stp>[curves by issuer 01.xlsx]sectors (table)!R15C6</stp>
        <tr r="F15" s="24"/>
      </tp>
      <tp>
        <v>217.87710571289063</v>
        <stp/>
        <stp>##V3_BDPV12</stp>
        <stp>ZQ804479 Corp</stp>
        <stp>blp_i_sprd_mid</stp>
        <stp>[curves by issuer 01.xlsx]all names!R50C13</stp>
        <tr r="M50" s="16"/>
      </tp>
      <tp t="s">
        <v>Baa3</v>
        <stp/>
        <stp>##V3_BDPV12</stp>
        <stp>ZR441424 Corp</stp>
        <stp>rtg_moody</stp>
        <stp>[curves by issuer 01.xlsx]curves!R40C18</stp>
        <tr r="R40" s="20"/>
      </tp>
      <tp>
        <v>205.27243420892484</v>
        <stp/>
        <stp>##V3_BDPV12</stp>
        <stp>ZQ100348 Corp</stp>
        <stp>Z_SPRD_MID</stp>
        <stp>[curves by issuer 01.xlsx]sectors (table)!R28C12</stp>
        <tr r="L28" s="24"/>
      </tp>
      <tp t="s">
        <v>ENBW 3 3/8 04/05/77</v>
        <stp/>
        <stp>##V3_BDPV12</stp>
        <stp>QZ716550 Corp</stp>
        <stp>security_name</stp>
        <stp>[curves by issuer 01.xlsx]curves eur!R18C6</stp>
        <tr r="F18" s="21"/>
      </tp>
      <tp t="s">
        <v>SSELN</v>
        <stp/>
        <stp>##V3_BDPV12</stp>
        <stp>EK770296 Corp</stp>
        <stp>ticker</stp>
        <stp>[curves by issuer 01.xlsx]tkrBbg!R126C8</stp>
        <tr r="H126" s="5"/>
      </tp>
      <tp t="s">
        <v>ORAFP 1 3/4 PERP</v>
        <stp/>
        <stp>##V3_BDPV12</stp>
        <stp>ZR570567 Corp</stp>
        <stp>security_name</stp>
        <stp>[curves by issuer 01.xlsx]curves eur!R29C7</stp>
        <tr r="G29" s="21"/>
      </tp>
      <tp t="s">
        <v>VW</v>
        <stp/>
        <stp>##V3_BDPV12</stp>
        <stp>EJ811600 Corp</stp>
        <stp>ticker</stp>
        <stp>[curves by issuer 01.xlsx]tkrBbg!R143C8</stp>
        <tr r="H143" s="5"/>
      </tp>
      <tp t="s">
        <v>ORSTED 1 3/4 12/09/19</v>
        <stp/>
        <stp>##V3_BDPV12</stp>
        <stp>ZQ804479 Corp</stp>
        <stp>security_name</stp>
        <stp>[curves by issuer 01.xlsx]curves eur!R30C7</stp>
        <tr r="G30" s="21"/>
      </tp>
      <tp t="s">
        <v>TENN</v>
        <stp/>
        <stp>##V3_BDPV12</stp>
        <stp>AM888722 Corp</stp>
        <stp>ticker</stp>
        <stp>[curves by issuer 01.xlsx]tkrBbg!R105C8</stp>
        <tr r="H105" s="5"/>
      </tp>
      <tp t="s">
        <v>VW</v>
        <stp/>
        <stp>##V3_BDPV12</stp>
        <stp>AN880322 Corp</stp>
        <stp>ticker</stp>
        <stp>[curves by issuer 01.xlsx]tkrBbg!R142C8</stp>
        <tr r="H142" s="5"/>
      </tp>
      <tp t="s">
        <v>ENGIFP 1 3/8 PERP</v>
        <stp/>
        <stp>##V3_BDPV12</stp>
        <stp>AQ711148 Corp</stp>
        <stp>security_name</stp>
        <stp>[curves by issuer 01.xlsx]curves eur!R20C6</stp>
        <tr r="F20" s="21"/>
      </tp>
      <tp t="s">
        <v>VW 2.7 PERP</v>
        <stp/>
        <stp>##V3_BDPV12</stp>
        <stp>AN880322 Corp</stp>
        <stp>security_name</stp>
        <stp>[curves by issuer 01.xlsx]curves eur!R43C6</stp>
        <tr r="F43" s="21"/>
      </tp>
      <tp>
        <v>2.625</v>
        <stp/>
        <stp>##V3_BDPV12</stp>
        <stp>AR887333 Corp</stp>
        <stp>coupon</stp>
        <stp>[curves by issuer 01.xlsx]tkrBbg!R185C9</stp>
        <tr r="I185" s="5"/>
      </tp>
      <tp>
        <v>2.75</v>
        <stp/>
        <stp>##V3_BDPV12</stp>
        <stp>QZ509895 Corp</stp>
        <stp>coupon</stp>
        <stp>[curves by issuer 01.xlsx]tkrBbg!R176C9</stp>
        <tr r="I176" s="5"/>
      </tp>
      <tp t="s">
        <v>ERFFP 3 1/4 PERP</v>
        <stp/>
        <stp>##V3_BDPV12</stp>
        <stp>AP809058 Corp</stp>
        <stp>security_name</stp>
        <stp>[curves by issuer 01.xlsx]curves eur!R21C7</stp>
        <tr r="G21" s="21"/>
      </tp>
      <tp>
        <v>3.375</v>
        <stp/>
        <stp>##V3_BDPV12</stp>
        <stp>AT214421 Corp</stp>
        <stp>coupon</stp>
        <stp>[curves by issuer 01.xlsx]tkrBbg!R144C9</stp>
        <tr r="I144" s="5"/>
      </tp>
      <tp>
        <v>3.375</v>
        <stp/>
        <stp>##V3_BDPV12</stp>
        <stp>ZR668027 Corp</stp>
        <stp>coupon</stp>
        <stp>[curves by issuer 01.xlsx]tkrBbg!R166C9</stp>
        <tr r="I166" s="5"/>
      </tp>
      <tp t="s">
        <v>#N/A Requesting Data...</v>
        <stp/>
        <stp>##V3_BDPV12</stp>
        <stp>IEAC LN Equity</stp>
        <stp>coupon</stp>
        <stp>[curves by issuer 01.xlsx]tkrBbg!R151C9</stp>
        <tr r="I151" s="5"/>
      </tp>
      <tp t="s">
        <v>HEIBOS 3.248 PERP</v>
        <stp/>
        <stp>##V3_BDPV12</stp>
        <stp>ZQ578143 Corp</stp>
        <stp>security name</stp>
        <stp>[curves by issuer 01.xlsx]tkrBbg!R167C7</stp>
        <tr r="G167" s="5"/>
      </tp>
      <tp>
        <v>445.55731201171875</v>
        <stp/>
        <stp>##V3_BDPV12</stp>
        <stp>ZR457518 Corp</stp>
        <stp>blp_i_sprd_mid</stp>
        <stp>[curves by issuer 01.xlsx]all names!R33C12</stp>
        <tr r="L33" s="16"/>
      </tp>
      <tp t="s">
        <v>Baa3</v>
        <stp/>
        <stp>##V3_BDPV12</stp>
        <stp>ZQ782646 Corp</stp>
        <stp>rtg_moody</stp>
        <stp>[curves by issuer 01.xlsx]curves!R20C18</stp>
        <tr r="R20" s="20"/>
      </tp>
      <tp t="s">
        <v>Baa3</v>
        <stp/>
        <stp>##V3_BDPV12</stp>
        <stp>ZQ512606 Corp</stp>
        <stp>rtg_moody</stp>
        <stp>[curves by issuer 01.xlsx]curves!R12C18</stp>
        <tr r="R12" s="20"/>
      </tp>
      <tp t="s">
        <v>EDF 3 PERP</v>
        <stp/>
        <stp>##V3_BDPV12</stp>
        <stp>ZQ782646 Corp</stp>
        <stp>security_name</stp>
        <stp>[curves by issuer 01.xlsx]curves eur!R16C7</stp>
        <tr r="G16" s="21"/>
      </tp>
      <tp t="s">
        <v>TELEFO 2 7/8 PERP</v>
        <stp/>
        <stp>##V3_BDPV12</stp>
        <stp>ZR655675 Corp</stp>
        <stp>security_name</stp>
        <stp>[curves by issuer 01.xlsx]curves eur!R38C7</stp>
        <tr r="G38" s="21"/>
      </tp>
      <tp>
        <v>2.875</v>
        <stp/>
        <stp>##V3_BDPV12</stp>
        <stp>AS146490 Corp</stp>
        <stp>coupon</stp>
        <stp>[curves by issuer 01.xlsx]tkrBbg!R162C9</stp>
        <tr r="I162" s="5"/>
      </tp>
      <tp t="s">
        <v>REPSM 3 3/4 PERP</v>
        <stp/>
        <stp>##V3_BDPV12</stp>
        <stp>BJ814648 Corp</stp>
        <stp>security_name</stp>
        <stp>[curves by issuer 01.xlsx]curves eur!R31C7</stp>
        <tr r="G31" s="21"/>
      </tp>
      <tp t="s">
        <v>REPSM 3 7/8 PERP</v>
        <stp/>
        <stp>##V3_BDPV12</stp>
        <stp>EK803079 Corp</stp>
        <stp>security_name</stp>
        <stp>[curves by issuer 01.xlsx]curves eur!R31C6</stp>
        <tr r="F31" s="21"/>
      </tp>
      <tp>
        <v>2.625</v>
        <stp/>
        <stp>##V3_BDPV12</stp>
        <stp>ZQ258633 Corp</stp>
        <stp>coupon</stp>
        <stp>[curves by issuer 01.xlsx]tkrBbg!R152C9</stp>
        <tr r="I152" s="5"/>
      </tp>
      <tp t="s">
        <v>TELIAS 3 04/04/78</v>
        <stp/>
        <stp>##V3_BDPV12</stp>
        <stp>AM938782 Corp</stp>
        <stp>security_name</stp>
        <stp>[curves by issuer 01.xlsx]curves eur!R39C6</stp>
        <tr r="F39" s="21"/>
      </tp>
      <tp>
        <v>3.375</v>
        <stp/>
        <stp>##V3_BDPV12</stp>
        <stp>AS640440 Corp</stp>
        <stp>coupon</stp>
        <stp>[curves by issuer 01.xlsx]tkrBbg!R112C9</stp>
        <tr r="I112" s="5"/>
      </tp>
      <tp t="s">
        <v>Baa3</v>
        <stp/>
        <stp>##V3_BDPV12</stp>
        <stp>EK545606 Corp</stp>
        <stp>rtg_moody</stp>
        <stp>[curves by issuer 01.xlsx]curves eur!R8C16</stp>
        <tr r="P8" s="21"/>
        <tr r="P8" s="21"/>
      </tp>
      <tp>
        <v>3.25</v>
        <stp/>
        <stp>##V3_BDPV12</stp>
        <stp>AX076550 Corp</stp>
        <stp>coupon</stp>
        <stp>[curves by issuer 01.xlsx]tkrBbg!R118C9</stp>
        <tr r="I118" s="5"/>
      </tp>
      <tp t="s">
        <v>ORAFP 4 PERP</v>
        <stp/>
        <stp>##V3_BDPV12</stp>
        <stp>EK508481 Corp</stp>
        <stp>security_name</stp>
        <stp>[curves by issuer 01.xlsx]curves eur!R29C6</stp>
        <tr r="F29" s="21"/>
      </tp>
      <tp>
        <v>393.62130737304688</v>
        <stp/>
        <stp>##V3_BDPV12</stp>
        <stp>ZR796862 Corp</stp>
        <stp>blp_i_sprd_mid</stp>
        <stp>[curves by issuer 01.xlsx]all names!R39C13</stp>
        <tr r="M39" s="16"/>
      </tp>
      <tp>
        <v>200.83154296875</v>
        <stp/>
        <stp>##V3_BDPV12</stp>
        <stp>UV309787 Corp</stp>
        <stp>blp_i_sprd_mid</stp>
        <stp>[curves by issuer 01.xlsx]all names!R54C13</stp>
        <tr r="M54" s="16"/>
      </tp>
      <tp t="s">
        <v>SBRYLN 6 1/2 PERP</v>
        <stp/>
        <stp>##V3_BDPV12</stp>
        <stp>UV309787 Corp</stp>
        <stp>security name</stp>
        <stp>[curves by issuer 01.xlsx]tkrBbg!R158C7</stp>
        <tr r="G158" s="5"/>
      </tp>
      <tp>
        <v>200.83154296875</v>
        <stp/>
        <stp>##V3_BDPV12</stp>
        <stp>UV309787 Corp</stp>
        <stp>blp_i_sprd_mid</stp>
        <stp>[curves by issuer 01.xlsx]all names!R54C12</stp>
        <tr r="L54" s="16"/>
      </tp>
      <tp t="s">
        <v>TLGGR 3 3/8 PERP</v>
        <stp/>
        <stp>##V3_BDPV12</stp>
        <stp>ZR668027 Corp</stp>
        <stp>security name</stp>
        <stp>[curves by issuer 01.xlsx]tkrBbg!R166C7</stp>
        <tr r="G166" s="5"/>
      </tp>
      <tp>
        <v>375.24990844726563</v>
        <stp/>
        <stp>##V3_BDPV12</stp>
        <stp>ZQ376350 Corp</stp>
        <stp>blp_i_sprd_mid</stp>
        <stp>[curves by issuer 01.xlsx]all names!R41C13</stp>
        <tr r="M41" s="16"/>
      </tp>
      <tp>
        <v>3984.152587890625</v>
        <stp/>
        <stp>##V3_BDPV12</stp>
        <stp>UV429459 Corp</stp>
        <stp>blp_i_sprd_mid</stp>
        <stp>[curves by issuer 01.xlsx]all names!R42C12</stp>
        <tr r="L42" s="16"/>
      </tp>
      <tp>
        <v>3984.152587890625</v>
        <stp/>
        <stp>##V3_BDPV12</stp>
        <stp>UV429459 Corp</stp>
        <stp>blp_i_sprd_mid</stp>
        <stp>[curves by issuer 01.xlsx]all names!R42C13</stp>
        <tr r="M42" s="16"/>
      </tp>
      <tp t="s">
        <v>ORSTED 1 3/4 12/09/19</v>
        <stp/>
        <stp>##V3_BDPV12</stp>
        <stp>ZQ804479 Corp</stp>
        <stp>security_name</stp>
        <stp>[curves by issuer 01.xlsx]sectors (table)!R21C6</stp>
        <tr r="F21" s="24"/>
      </tp>
      <tp>
        <v>382.66546630859375</v>
        <stp/>
        <stp>##V3_BDPV12</stp>
        <stp>ZR796682 Corp</stp>
        <stp>blp_i_sprd_mid</stp>
        <stp>[curves by issuer 01.xlsx]all names!R39C12</stp>
        <tr r="L39" s="16"/>
      </tp>
      <tp t="s">
        <v>Baa3</v>
        <stp/>
        <stp>##V3_BDPV12</stp>
        <stp>ZR363806 Corp</stp>
        <stp>rtg_moody</stp>
        <stp>[curves by issuer 01.xlsx]curves!R31C17</stp>
        <tr r="Q31" s="20"/>
      </tp>
      <tp t="s">
        <v>Baa3</v>
        <stp/>
        <stp>##V3_BDPV12</stp>
        <stp>ZR363807 Corp</stp>
        <stp>rtg_moody</stp>
        <stp>[curves by issuer 01.xlsx]curves!R31C18</stp>
        <tr r="R31" s="20"/>
      </tp>
      <tp t="s">
        <v>SSELN</v>
        <stp/>
        <stp>##V3_BDPV12</stp>
        <stp>AM717420 Corp</stp>
        <stp>ticker</stp>
        <stp>[curves by issuer 01.xlsx]tkrBbg!R128C8</stp>
        <tr r="H128" s="5"/>
      </tp>
      <tp t="s">
        <v>#N/A Requesting Data...</v>
        <stp/>
        <stp>##V3_BDPV12</stp>
        <stp>EK640250 Corp</stp>
        <stp>ticker</stp>
        <stp>[curves by issuer 01.xlsx]tkrBbg!R138C8</stp>
        <tr r="H138" s="5"/>
      </tp>
      <tp t="s">
        <v>CALLABLE</v>
        <stp/>
        <stp>##V3_BDPV12</stp>
        <stp>US29265WAA62 Corp</stp>
        <stp>mty_typ</stp>
        <stp>[curves by issuer 01.xlsx]tkrBbg!R115C11</stp>
        <tr r="K115" s="5"/>
      </tp>
      <tp t="s">
        <v>BAYNGR 2 3/8 11/12/79</v>
        <stp/>
        <stp>##V3_BDPV12</stp>
        <stp>ZQ512606 Corp</stp>
        <stp>security_name</stp>
        <stp>[curves by issuer 01.xlsx]curves eur!R10C7</stp>
        <tr r="G10" s="21"/>
      </tp>
      <tp t="s">
        <v>RWE</v>
        <stp/>
        <stp>##V3_BDPV12</stp>
        <stp>EK858851 Corp</stp>
        <stp>ticker</stp>
        <stp>[curves by issuer 01.xlsx]tkrBbg!R102C8</stp>
        <tr r="H102" s="5"/>
      </tp>
      <tp t="s">
        <v>NGGLN 2 1/8 09/05/82</v>
        <stp/>
        <stp>##V3_BDPV12</stp>
        <stp>ZR363807 Corp</stp>
        <stp>security_name</stp>
        <stp>[curves by issuer 01.xlsx]curves eur!R26C7</stp>
        <tr r="G26" s="21"/>
      </tp>
      <tp t="s">
        <v>BERTEL 3 1/2 04/23/75</v>
        <stp/>
        <stp>##V3_BDPV12</stp>
        <stp>EK864970 Corp</stp>
        <stp>security_name</stp>
        <stp>[curves by issuer 01.xlsx]curves eur!R11C7</stp>
        <tr r="G11" s="21"/>
      </tp>
      <tp t="s">
        <v>PERP/CALL</v>
        <stp/>
        <stp>##V3_BDPV12</stp>
        <stp>DE000A1ZN206 Corp</stp>
        <stp>mty_typ</stp>
        <stp>[curves by issuer 01.xlsx]tkrBbg!R155C11</stp>
        <tr r="K155" s="5"/>
      </tp>
      <tp>
        <v>2.75</v>
        <stp/>
        <stp>##V3_BDPV12</stp>
        <stp>AU216832 Corp</stp>
        <stp>coupon</stp>
        <stp>[curves by issuer 01.xlsx]tkrBbg!R137C9</stp>
        <tr r="I137" s="5"/>
      </tp>
      <tp>
        <v>7.5</v>
        <stp/>
        <stp>##V3_BDPV12</stp>
        <stp>AZ920495 Corp</stp>
        <stp>coupon</stp>
        <stp>[curves by issuer 01.xlsx]tkrBbg!R184C9</stp>
        <tr r="I184" s="5"/>
      </tp>
      <tp t="s">
        <v>ENBW 3 3/8 04/05/77</v>
        <stp/>
        <stp>##V3_BDPV12</stp>
        <stp>QZ716550 Corp</stp>
        <stp>security_name</stp>
        <stp>[curves by issuer 01.xlsx]sectors (table)!R17C5</stp>
        <tr r="E17" s="24"/>
      </tp>
      <tp t="s">
        <v>Baa2</v>
        <stp/>
        <stp>##V3_BDPV12</stp>
        <stp>QJ787834 Corp</stp>
        <stp>rtg_moody</stp>
        <stp>[curves by issuer 01.xlsx]curves!R49C17</stp>
        <tr r="Q49" s="20"/>
      </tp>
      <tp t="s">
        <v>Ba1</v>
        <stp/>
        <stp>##V3_BDPV12</stp>
        <stp>QJ937853 Corp</stp>
        <stp>rtg_moody</stp>
        <stp>[curves by issuer 01.xlsx]curves!R42C17</stp>
        <tr r="Q42" s="20"/>
      </tp>
      <tp>
        <v>202.43130493164063</v>
        <stp/>
        <stp>##V3_BDPV12</stp>
        <stp>ZQ099270 Corp</stp>
        <stp>blp_i_sprd_mid</stp>
        <stp>[curves by issuer 01.xlsx]all names!R24C12</stp>
        <tr r="L24" s="16"/>
      </tp>
      <tp>
        <v>473.85317993164063</v>
        <stp/>
        <stp>##V3_BDPV12</stp>
        <stp>ZP659512 Corp</stp>
        <stp>blp_i_sprd_mid</stp>
        <stp>[curves by issuer 01.xlsx]all names!R53C13</stp>
        <tr r="M53" s="16"/>
      </tp>
      <tp t="s">
        <v>CPIPGR 4 7/8 PERP</v>
        <stp/>
        <stp>##V3_BDPV12</stp>
        <stp>ZS108668 Corp</stp>
        <stp>security name</stp>
        <stp>[curves by issuer 01.xlsx]tkrBbg!R179C7</stp>
        <tr r="G179" s="5"/>
      </tp>
      <tp>
        <v>425.93524169921875</v>
        <stp/>
        <stp>##V3_BDPV12</stp>
        <stp>ZP989429 Corp</stp>
        <stp>blp_i_sprd_mid</stp>
        <stp>[curves by issuer 01.xlsx]all names!R10C13</stp>
        <tr r="M10" s="16"/>
      </tp>
      <tp t="s">
        <v>Baa2</v>
        <stp/>
        <stp>##V3_BDPV12</stp>
        <stp>UV853118 Corp</stp>
        <stp>rtg_moody</stp>
        <stp>[curves by issuer 01.xlsx]curves!R33C17</stp>
        <tr r="Q33" s="20"/>
      </tp>
      <tp t="s">
        <v>Ba2</v>
        <stp/>
        <stp>##V3_BDPV12</stp>
        <stp>UV323151 Corp</stp>
        <stp>rtg_moody</stp>
        <stp>[curves by issuer 01.xlsx]curves!R37C18</stp>
        <tr r="R37" s="20"/>
      </tp>
      <tp t="s">
        <v>SOLBBB 5.118 PERP</v>
        <stp/>
        <stp>##V3_BDPV12</stp>
        <stp>QJ937853 Corp</stp>
        <stp>security_name</stp>
        <stp>[curves by issuer 01.xlsx]sectors (table)!R26C5</stp>
        <tr r="E26" s="24"/>
      </tp>
      <tp t="s">
        <v>22/01/2024</v>
        <stp/>
        <stp>##V3_BDPV12</stp>
        <stp>USF2893TAM83 Corp</stp>
        <stp>nxt_call_dt</stp>
        <stp>[curves by issuer 01.xlsx]tkrBbg!R95C10</stp>
        <tr r="J95" s="5"/>
      </tp>
      <tp t="s">
        <v>CNALN</v>
        <stp/>
        <stp>##V3_BDPV12</stp>
        <stp>EK824997 Corp</stp>
        <stp>ticker</stp>
        <stp>[curves by issuer 01.xlsx]tkrBbg!R122C8</stp>
        <tr r="H122" s="5"/>
      </tp>
      <tp t="s">
        <v>SOLBBB 5.118 PERP</v>
        <stp/>
        <stp>##V3_BDPV12</stp>
        <stp>QJ937853 Corp</stp>
        <stp>security_name</stp>
        <stp>[curves by issuer 01.xlsx]curves eur!R36C6</stp>
        <tr r="F36" s="21"/>
      </tp>
      <tp t="s">
        <v>NTGYSM</v>
        <stp/>
        <stp>##V3_BDPV12</stp>
        <stp>EK588292 Corp</stp>
        <stp>ticker</stp>
        <stp>[curves by issuer 01.xlsx]tkrBbg!R119C8</stp>
        <tr r="H119" s="5"/>
      </tp>
      <tp t="s">
        <v>NGGLN 1 5/8 12/05/79</v>
        <stp/>
        <stp>##V3_BDPV12</stp>
        <stp>ZR363806 Corp</stp>
        <stp>security_name</stp>
        <stp>[curves by issuer 01.xlsx]curves eur!R26C6</stp>
        <tr r="F26" s="21"/>
      </tp>
      <tp t="s">
        <v>RWE</v>
        <stp/>
        <stp>##V3_BDPV12</stp>
        <stp>EK858869 Corp</stp>
        <stp>ticker</stp>
        <stp>[curves by issuer 01.xlsx]tkrBbg!R103C8</stp>
        <tr r="H103" s="5"/>
      </tp>
      <tp t="s">
        <v>VLVY</v>
        <stp/>
        <stp>##V3_BDPV12</stp>
        <stp>EK628291 Corp</stp>
        <stp>ticker</stp>
        <stp>[curves by issuer 01.xlsx]tkrBbg!R139C8</stp>
        <tr r="H139" s="5"/>
      </tp>
      <tp>
        <v>1000000000</v>
        <stp/>
        <stp>##V3_BDPV12</stp>
        <stp>XS2077670003 Corp</stp>
        <stp>amt_outstanding</stp>
        <stp>[curves by issuer 01.xlsx]tkrBbg!R8C13</stp>
        <tr r="M8" s="5"/>
      </tp>
      <tp t="s">
        <v>CPIPGR 4 3/8 PERP</v>
        <stp/>
        <stp>##V3_BDPV12</stp>
        <stp>AS322477 Corp</stp>
        <stp>security_name</stp>
        <stp>[curves by issuer 01.xlsx]curves eur!R13C6</stp>
        <tr r="F13" s="21"/>
      </tp>
      <tp t="s">
        <v>VOD 3.1 01/03/79</v>
        <stp/>
        <stp>##V3_BDPV12</stp>
        <stp>AU654481 Corp</stp>
        <stp>security_name</stp>
        <stp>[curves by issuer 01.xlsx]curves eur!R42C6</stp>
        <tr r="F42" s="21"/>
      </tp>
      <tp t="s">
        <v>GYCGR 2 1/2 PERP</v>
        <stp/>
        <stp>##V3_BDPV12</stp>
        <stp>AS256491 Corp</stp>
        <stp>security_name</stp>
        <stp>[curves by issuer 01.xlsx]curves eur!R22C7</stp>
        <tr r="G22" s="21"/>
      </tp>
      <tp t="s">
        <v>BAYNGR 3 3/4 07/01/74</v>
        <stp/>
        <stp>##V3_BDPV12</stp>
        <stp>EK352403 Corp</stp>
        <stp>security_name</stp>
        <stp>[curves by issuer 01.xlsx]curves eur!R10C6</stp>
        <tr r="F10" s="21"/>
      </tp>
      <tp>
        <v>9.375</v>
        <stp/>
        <stp>##V3_BDPV12</stp>
        <stp>AX691342 Corp</stp>
        <stp>coupon</stp>
        <stp>[curves by issuer 01.xlsx]tkrBbg!R180C9</stp>
        <tr r="I180" s="5"/>
      </tp>
      <tp>
        <v>153.14595883756562</v>
        <stp/>
        <stp>##V3_BDPV12</stp>
        <stp>BJ924355 Corp</stp>
        <stp>Z_SPRD_MID</stp>
        <stp>[curves by issuer 01.xlsx]curves!R19C14</stp>
        <tr r="N19" s="20"/>
      </tp>
      <tp t="s">
        <v>NGGLN 1 5/8 12/05/79</v>
        <stp/>
        <stp>##V3_BDPV12</stp>
        <stp>ZR363806 Corp</stp>
        <stp>security name</stp>
        <stp>[curves by issuer 01.xlsx]tkrBbg!R123C7</stp>
        <tr r="G123" s="5"/>
      </tp>
      <tp t="s">
        <v>NGGLN 2 1/8 09/05/82</v>
        <stp/>
        <stp>##V3_BDPV12</stp>
        <stp>ZR363807 Corp</stp>
        <stp>security_name</stp>
        <stp>[curves by issuer 01.xlsx]sectors (table)!R18C6</stp>
        <tr r="F18" s="24"/>
      </tp>
      <tp t="s">
        <v>NGGLN 1 5/8 12/05/79</v>
        <stp/>
        <stp>##V3_BDPV12</stp>
        <stp>ZR363806 Corp</stp>
        <stp>security_name</stp>
        <stp>[curves by issuer 01.xlsx]sectors (table)!R18C5</stp>
        <tr r="E18" s="24"/>
      </tp>
      <tp>
        <v>480.8272705078125</v>
        <stp/>
        <stp>##V3_BDPV12</stp>
        <stp>ZQ578143 Corp</stp>
        <stp>blp_i_sprd_mid</stp>
        <stp>[curves by issuer 01.xlsx]all names!R37C13</stp>
        <tr r="M37" s="16"/>
      </tp>
      <tp>
        <v>480.8272705078125</v>
        <stp/>
        <stp>##V3_BDPV12</stp>
        <stp>ZQ578143 Corp</stp>
        <stp>blp_i_sprd_mid</stp>
        <stp>[curves by issuer 01.xlsx]all names!R37C12</stp>
        <tr r="L37" s="16"/>
      </tp>
      <tp t="s">
        <v>AKFAST 2.249 05/17/81</v>
        <stp/>
        <stp>##V3_BDPV12</stp>
        <stp>ZP989429 Corp</stp>
        <stp>security_name</stp>
        <stp>[curves by issuer 01.xlsx]sectors (table)!R22C6</stp>
        <tr r="F22" s="24"/>
      </tp>
      <tp>
        <v>486.36788940429688</v>
        <stp/>
        <stp>##V3_BDPV12</stp>
        <stp>ZR668027 Corp</stp>
        <stp>blp_i_sprd_mid</stp>
        <stp>[curves by issuer 01.xlsx]all names!R66C13</stp>
        <tr r="M66" s="16"/>
      </tp>
      <tp>
        <v>486.36788940429688</v>
        <stp/>
        <stp>##V3_BDPV12</stp>
        <stp>ZR668027 Corp</stp>
        <stp>blp_i_sprd_mid</stp>
        <stp>[curves by issuer 01.xlsx]all names!R66C12</stp>
        <tr r="L66" s="16"/>
      </tp>
      <tp t="s">
        <v>SBBBSS 2.624 PERP</v>
        <stp/>
        <stp>##V3_BDPV12</stp>
        <stp>ZP659512 Corp</stp>
        <stp>security name</stp>
        <stp>[curves by issuer 01.xlsx]tkrBbg!R169C7</stp>
        <tr r="G169" s="5"/>
      </tp>
      <tp>
        <v>548.37567138671875</v>
        <stp/>
        <stp>##V3_BDPV12</stp>
        <stp>ZS108668 Corp</stp>
        <stp>blp_i_sprd_mid</stp>
        <stp>[curves by issuer 01.xlsx]all names!R23C13</stp>
        <tr r="M23" s="16"/>
      </tp>
      <tp>
        <v>308.90853881835938</v>
        <stp/>
        <stp>##V3_BDPV12</stp>
        <stp>QJ993374 Corp</stp>
        <stp>blp_i_sprd_mid</stp>
        <stp>[curves by issuer 01.xlsx]all names!R48C13</stp>
        <tr r="M48" s="16"/>
      </tp>
      <tp t="s">
        <v>Baa2</v>
        <stp/>
        <stp>##V3_BDPV12</stp>
        <stp>QZ716550 Corp</stp>
        <stp>rtg_moody</stp>
        <stp>[curves by issuer 01.xlsx]curves!R22C17</stp>
        <tr r="Q22" s="20"/>
      </tp>
      <tp t="s">
        <v>ACFP</v>
        <stp/>
        <stp>##V3_BDPV12</stp>
        <stp>EK337178 Corp</stp>
        <stp>ticker</stp>
        <stp>[curves by issuer 01.xlsx]tkrBbg!R149C8</stp>
        <tr r="H149" s="5"/>
      </tp>
      <tp t="s">
        <v>OMVAV 6 1/4 PERP</v>
        <stp/>
        <stp>##V3_BDPV12</stp>
        <stp>QJ993374 Corp</stp>
        <stp>security_name</stp>
        <stp>[curves by issuer 01.xlsx]curves eur!R28C7</stp>
        <tr r="G28" s="21"/>
      </tp>
      <tp t="s">
        <v>OMVAV 5 1/4 PERP</v>
        <stp/>
        <stp>##V3_BDPV12</stp>
        <stp>UV853118 Corp</stp>
        <stp>security_name</stp>
        <stp>[curves by issuer 01.xlsx]curves eur!R28C6</stp>
        <tr r="F28" s="21"/>
      </tp>
      <tp t="s">
        <v>SEVFP 1 5/8 PERP</v>
        <stp/>
        <stp>##V3_BDPV12</stp>
        <stp>ZR441424 Corp</stp>
        <stp>security_name</stp>
        <stp>[curves by issuer 01.xlsx]curves eur!R35C7</stp>
        <tr r="G35" s="21"/>
      </tp>
      <tp t="s">
        <v>PERP/CALL</v>
        <stp/>
        <stp>##V3_BDPV12</stp>
        <stp>BE6309987400 Corp</stp>
        <stp>mty_typ</stp>
        <stp>[curves by issuer 01.xlsx]tkrBbg!R4C11</stp>
        <tr r="K4" s="5"/>
      </tp>
      <tp>
        <v>259.7515035194611</v>
        <stp/>
        <stp>##V3_BDPV12</stp>
        <stp>QJ191077 Corp</stp>
        <stp>Z_SPRD_MID</stp>
        <stp>[curves by issuer 01.xlsx]curves!R14C13</stp>
        <tr r="M14" s="20"/>
      </tp>
      <tp>
        <v>750000000</v>
        <stp/>
        <stp>##V3_BDPV12</stp>
        <stp>XS2077670342 Corp</stp>
        <stp>amt_outstanding</stp>
        <stp>[curves by issuer 01.xlsx]tkrBbg!R9C13</stp>
        <tr r="M9" s="5"/>
      </tp>
      <tp t="s">
        <v>ULFP 2 7/8 PERP</v>
        <stp/>
        <stp>##V3_BDPV12</stp>
        <stp>AS146490 Corp</stp>
        <stp>security_name</stp>
        <stp>[curves by issuer 01.xlsx]curves eur!R41C7</stp>
        <tr r="G41" s="21"/>
      </tp>
      <tp>
        <v>3.875</v>
        <stp/>
        <stp>##V3_BDPV12</stp>
        <stp>AR936992 Corp</stp>
        <stp>coupon</stp>
        <stp>[curves by issuer 01.xlsx]tkrBbg!R163C9</stp>
        <tr r="I163" s="5"/>
      </tp>
      <tp>
        <v>500000000</v>
        <stp/>
        <stp>##V3_BDPV12</stp>
        <stp>XS1323897725 Corp</stp>
        <stp>amt_outstanding</stp>
        <stp>[curves by issuer 01.xlsx]tkrBbg!R5C13</stp>
        <tr r="M5" s="5"/>
      </tp>
      <tp>
        <v>256.19790649414063</v>
        <stp/>
        <stp>##V3_BDPV12</stp>
        <stp>QZ730458 Corp</stp>
        <stp>blp_i_sprd_mid</stp>
        <stp>[curves by issuer 01.xlsx]all names!R67C13</stp>
        <tr r="M67" s="16"/>
      </tp>
      <tp t="s">
        <v>SEVFP 1 5/8 PERP</v>
        <stp/>
        <stp>##V3_BDPV12</stp>
        <stp>ZR441424 Corp</stp>
        <stp>security_name</stp>
        <stp>[curves by issuer 01.xlsx]sectors (table)!R19C6</stp>
        <tr r="F19" s="24"/>
      </tp>
      <tp t="s">
        <v>DBHNGR 1.6 PERP</v>
        <stp/>
        <stp>##V3_BDPV12</stp>
        <stp>ZQ100348 Corp</stp>
        <stp>security_name</stp>
        <stp>[curves by issuer 01.xlsx]sectors (table)!R28C6</stp>
        <tr r="F28" s="24"/>
      </tp>
      <tp t="s">
        <v>#N/A Invalid Security</v>
        <stp/>
        <stp>##V3_BDPV12</stp>
        <stp>#N/A Requesting Data... Corp</stp>
        <stp>mty_typ</stp>
        <stp>[curves by issuer 01.xlsx]tkrBbg!R83C11</stp>
        <tr r="K83" s="5"/>
      </tp>
      <tp t="s">
        <v>#N/A N/A</v>
        <stp/>
        <stp>##V3_BDPV12</stp>
        <stp>UV391246 Corp</stp>
        <stp>rtg_moody</stp>
        <stp>[curves by issuer 01.xlsx]curves!R19C17</stp>
        <tr r="Q19" s="20"/>
      </tp>
      <tp t="s">
        <v>OMVAV 6 1/4 PERP</v>
        <stp/>
        <stp>##V3_BDPV12</stp>
        <stp>QJ993374 Corp</stp>
        <stp>security_name</stp>
        <stp>[curves by issuer 01.xlsx]sectors (table)!R10C6</stp>
        <tr r="F10" s="24"/>
      </tp>
      <tp t="s">
        <v>ANNGR</v>
        <stp/>
        <stp>##V3_BDPV12</stp>
        <stp>EK642935 Corp</stp>
        <stp>ticker</stp>
        <stp>[curves by issuer 01.xlsx]tkrBbg!R160C8</stp>
        <tr r="H160" s="5"/>
      </tp>
      <tp t="s">
        <v>SBBBSS 2.624 PERP</v>
        <stp/>
        <stp>##V3_BDPV12</stp>
        <stp>ZP659512 Corp</stp>
        <stp>security_name</stp>
        <stp>[curves by issuer 01.xlsx]curves eur!R33C7</stp>
        <tr r="G33" s="21"/>
      </tp>
      <tp t="s">
        <v>ENGIFP 1 5/8 PERP</v>
        <stp/>
        <stp>##V3_BDPV12</stp>
        <stp>AZ371883 Corp</stp>
        <stp>security_name</stp>
        <stp>[curves by issuer 01.xlsx]curves eur!R20C7</stp>
        <tr r="G20" s="21"/>
      </tp>
      <tp>
        <v>1500000000</v>
        <stp/>
        <stp>##V3_BDPV12</stp>
        <stp>DE000A11QR73 Corp</stp>
        <stp>amt_outstanding</stp>
        <stp>[curves by issuer 01.xlsx]tkrBbg!R7C13</stp>
        <tr r="M7" s="5"/>
      </tp>
      <tp>
        <v>6.5</v>
        <stp/>
        <stp>##V3_BDPV12</stp>
        <stp>UV309787 Corp</stp>
        <stp>coupon</stp>
        <stp>[curves by issuer 01.xlsx]tkrBbg!R158C9</stp>
        <tr r="I158" s="5"/>
      </tp>
      <tp>
        <v>267.35592854416234</v>
        <stp/>
        <stp>##V3_BDPV12</stp>
        <stp>EK785024 Corp</stp>
        <stp>Z_SPRD_MID</stp>
        <stp>[curves by issuer 01.xlsx]curves!R49C14</stp>
        <tr r="N49" s="20"/>
      </tp>
      <tp t="s">
        <v>IBESM 3 1/4 PERP</v>
        <stp/>
        <stp>##V3_BDPV12</stp>
        <stp>AX076550 Corp</stp>
        <stp>security_name</stp>
        <stp>[curves by issuer 01.xlsx]curves eur!R23C7</stp>
        <tr r="G23" s="21"/>
      </tp>
      <tp t="s">
        <v>IBESM 1 7/8 PERP</v>
        <stp/>
        <stp>##V3_BDPV12</stp>
        <stp>AQ026565 Corp</stp>
        <stp>security_name</stp>
        <stp>[curves by issuer 01.xlsx]curves eur!R23C6</stp>
        <tr r="F23" s="21"/>
      </tp>
      <tp t="s">
        <v>NTGYSM 3 3/8 PERP</v>
        <stp/>
        <stp>##V3_BDPV12</stp>
        <stp>EK872764 Corp</stp>
        <stp>security_name</stp>
        <stp>[curves by issuer 01.xlsx]curves eur!R27C7</stp>
        <tr r="G27" s="21"/>
      </tp>
      <tp>
        <v>1.625</v>
        <stp/>
        <stp>##V3_BDPV12</stp>
        <stp>ZR363806 Corp</stp>
        <stp>coupon</stp>
        <stp>[curves by issuer 01.xlsx]tkrBbg!R123C9</stp>
        <tr r="I123" s="5"/>
      </tp>
      <tp t="s">
        <v>TOTAL 3.369 PERP</v>
        <stp/>
        <stp>##V3_BDPV12</stp>
        <stp>QZ730458 Corp</stp>
        <stp>security_name</stp>
        <stp>[curves by issuer 01.xlsx]sectors (table)!R32C6</stp>
        <tr r="F32" s="24"/>
      </tp>
      <tp t="s">
        <v>EDPPL 1.7 07/20/80</v>
        <stp/>
        <stp>##V3_BDPV12</stp>
        <stp>ZP454068 Corp</stp>
        <stp>security name</stp>
        <stp>[curves by issuer 01.xlsx]tkrBbg!R136C7</stp>
        <tr r="G136" s="5"/>
      </tp>
      <tp t="s">
        <v>LHAGR 5 1/8 08/12/75</v>
        <stp/>
        <stp>##V3_BDPV12</stp>
        <stp>UV429459 Corp</stp>
        <stp>security name</stp>
        <stp>[curves by issuer 01.xlsx]tkrBbg!R154C7</stp>
        <tr r="G154" s="5"/>
      </tp>
      <tp t="s">
        <v>AKEFP 4 3/4 PERP</v>
        <stp/>
        <stp>##V3_BDPV12</stp>
        <stp>EK545606 Corp</stp>
        <stp>security_name</stp>
        <stp>[curves by issuer 01.xlsx]all names!R9C6</stp>
        <tr r="F9" s="16"/>
      </tp>
      <tp t="s">
        <v>28/03/2023</v>
        <stp/>
        <stp>##V3_BDPV12</stp>
        <stp>USN4297BBC74 Corp</stp>
        <stp>nxt_call_dt</stp>
        <stp>[curves by issuer 01.xlsx]tkrBbg!R48C10</stp>
        <tr r="J48" s="5"/>
      </tp>
      <tp t="s">
        <v>VATFAL</v>
        <stp/>
        <stp>##V3_BDPV12</stp>
        <stp>QJ787834 Corp</stp>
        <stp>ticker</stp>
        <stp>[curves by issuer 01.xlsx]tkrBbg!R107C8</stp>
        <tr r="H107" s="5"/>
      </tp>
      <tp t="s">
        <v>SZUGR</v>
        <stp/>
        <stp>##V3_BDPV12</stp>
        <stp>ED984069 Corp</stp>
        <stp>ticker</stp>
        <stp>[curves by issuer 01.xlsx]tkrBbg!R181C8</stp>
        <tr r="H181" s="5"/>
      </tp>
      <tp t="s">
        <v>BPLN 3 1/4 PERP</v>
        <stp/>
        <stp>##V3_BDPV12</stp>
        <stp>BK122273 Corp</stp>
        <stp>security_name</stp>
        <stp>[curves by issuer 01.xlsx]curves eur!R12C6</stp>
        <tr r="F12" s="21"/>
      </tp>
      <tp t="s">
        <v>VOD 4.2 10/03/78</v>
        <stp/>
        <stp>##V3_BDPV12</stp>
        <stp>AU692498 Corp</stp>
        <stp>security_name</stp>
        <stp>[curves by issuer 01.xlsx]curves eur!R42C7</stp>
        <tr r="G42" s="21"/>
      </tp>
      <tp t="s">
        <v>SOLBBB 4 1/4 PERP</v>
        <stp/>
        <stp>##V3_BDPV12</stp>
        <stp>AV915324 Corp</stp>
        <stp>security_name</stp>
        <stp>[curves by issuer 01.xlsx]curves eur!R36C7</stp>
        <tr r="G36" s="21"/>
      </tp>
      <tp>
        <v>1.625</v>
        <stp/>
        <stp>##V3_BDPV12</stp>
        <stp>AZ851450 Corp</stp>
        <stp>coupon</stp>
        <stp>[curves by issuer 01.xlsx]tkrBbg!R100C9</stp>
        <tr r="I100" s="5"/>
      </tp>
      <tp t="s">
        <v>MRKGR 2 7/8 06/25/79</v>
        <stp/>
        <stp>##V3_BDPV12</stp>
        <stp>AZ207706 Corp</stp>
        <stp>security_name</stp>
        <stp>[curves by issuer 01.xlsx]curves eur!R25C7</stp>
        <tr r="G25" s="21"/>
      </tp>
      <tp>
        <v>2.125</v>
        <stp/>
        <stp>##V3_BDPV12</stp>
        <stp>ZR363807 Corp</stp>
        <stp>coupon</stp>
        <stp>[curves by issuer 01.xlsx]tkrBbg!R124C9</stp>
        <tr r="I124" s="5"/>
      </tp>
      <tp>
        <v>2.5</v>
        <stp/>
        <stp>##V3_BDPV12</stp>
        <stp>AS640422 Corp</stp>
        <stp>coupon</stp>
        <stp>[curves by issuer 01.xlsx]tkrBbg!R109C9</stp>
        <tr r="I109" s="5"/>
      </tp>
      <tp t="s">
        <v>SESGFP 4 5/8 PERP</v>
        <stp/>
        <stp>##V3_BDPV12</stp>
        <stp>LW253022 Corp</stp>
        <stp>security_name</stp>
        <stp>[curves by issuer 01.xlsx]curves eur!R34C6</stp>
        <tr r="F34" s="21"/>
      </tp>
      <tp>
        <v>165.05926513671875</v>
        <stp/>
        <stp>##V3_BDPV12</stp>
        <stp>QZ716550 Corp</stp>
        <stp>blp_i_sprd_mid</stp>
        <stp>[curves by issuer 01.xlsx]all names!R30C12</stp>
        <tr r="L30" s="16"/>
      </tp>
      <tp t="s">
        <v>Baa2</v>
        <stp/>
        <stp>##V3_BDPV12</stp>
        <stp>QJ993374 Corp</stp>
        <stp>rtg_moody</stp>
        <stp>[curves by issuer 01.xlsx]curves!R33C18</stp>
        <tr r="R33" s="20"/>
      </tp>
      <tp t="s">
        <v>ERFFP 2 7/8 PERP</v>
        <stp/>
        <stp>##V3_BDPV12</stp>
        <stp>ZR457518 Corp</stp>
        <stp>security_name</stp>
        <stp>[curves by issuer 01.xlsx]sectors (table)!R29C5</stp>
        <tr r="E29" s="24"/>
      </tp>
      <tp t="s">
        <v>Ba1</v>
        <stp/>
        <stp>##V3_BDPV12</stp>
        <stp>ZS108668 Corp</stp>
        <stp>rtg_moody</stp>
        <stp>[curves by issuer 01.xlsx]curves!R17C18</stp>
        <tr r="R17" s="20"/>
      </tp>
      <tp t="s">
        <v>SBBBSS 4 5/8 PERP</v>
        <stp/>
        <stp>##V3_BDPV12</stp>
        <stp>ZS235422 Corp</stp>
        <stp>security_name</stp>
        <stp>[curves by issuer 01.xlsx]curves eur!R33C6</stp>
        <tr r="F33" s="21"/>
      </tp>
      <tp t="s">
        <v>STEDIN 3 1/4 PERP</v>
        <stp/>
        <stp>##V3_BDPV12</stp>
        <stp>EK605885 Corp</stp>
        <stp>security_name</stp>
        <stp>[curves by issuer 01.xlsx]curves eur!R37C6</stp>
        <tr r="F37" s="21"/>
      </tp>
      <tp t="s">
        <v>STEDIN 3 1/4 PERP</v>
        <stp/>
        <stp>##V3_BDPV12</stp>
        <stp>EK605885 Corp</stp>
        <stp>security_name</stp>
        <stp>[curves by issuer 01.xlsx]curves eur!R37C7</stp>
        <tr r="G37" s="21"/>
      </tp>
      <tp t="s">
        <v>DBOERS 1 1/4 06/16/47</v>
        <stp/>
        <stp>##V3_BDPV12</stp>
        <stp>BJ924355 Corp</stp>
        <stp>security_name</stp>
        <stp>[curves by issuer 01.xlsx]curves eur!R15C7</stp>
        <tr r="G15" s="21"/>
      </tp>
      <tp>
        <v>5.125</v>
        <stp/>
        <stp>##V3_BDPV12</stp>
        <stp>QZ677477 Corp</stp>
        <stp>coupon</stp>
        <stp>[curves by issuer 01.xlsx]tkrBbg!R101C9</stp>
        <tr r="I101" s="5"/>
      </tp>
      <tp>
        <v>4.625</v>
        <stp/>
        <stp>##V3_BDPV12</stp>
        <stp>ZS235422 Corp</stp>
        <stp>coupon</stp>
        <stp>[curves by issuer 01.xlsx]tkrBbg!R168C9</stp>
        <tr r="I168" s="5"/>
      </tp>
      <tp>
        <v>4.375</v>
        <stp/>
        <stp>##V3_BDPV12</stp>
        <stp>AS322477 Corp</stp>
        <stp>coupon</stp>
        <stp>[curves by issuer 01.xlsx]tkrBbg!R178C9</stp>
        <tr r="I178" s="5"/>
      </tp>
      <tp t="s">
        <v>GYCGR 2 3/4 PERP</v>
        <stp/>
        <stp>##V3_BDPV12</stp>
        <stp>QZ509895 Corp</stp>
        <stp>security name</stp>
        <stp>[curves by issuer 01.xlsx]tkrBbg!R176C7</stp>
        <tr r="G176" s="5"/>
      </tp>
      <tp>
        <v>409.18380737304688</v>
        <stp/>
        <stp>##V3_BDPV12</stp>
        <stp>UV323151 Corp</stp>
        <stp>blp_i_sprd_mid</stp>
        <stp>[curves by issuer 01.xlsx]all names!R52C13</stp>
        <tr r="M52" s="16"/>
      </tp>
      <tp>
        <v>221.44712829589844</v>
        <stp/>
        <stp>##V3_BDPV12</stp>
        <stp>UV853118 Corp</stp>
        <stp>blp_i_sprd_mid</stp>
        <stp>[curves by issuer 01.xlsx]all names!R48C12</stp>
        <tr r="L48" s="16"/>
      </tp>
      <tp t="s">
        <v>A2</v>
        <stp/>
        <stp>##V3_BDPV12</stp>
        <stp>ZQ099270 Corp</stp>
        <stp>rtg_moody</stp>
        <stp>[curves by issuer 01.xlsx]curves!R18C17</stp>
        <tr r="Q18" s="20"/>
      </tp>
      <tp t="s">
        <v>#N/A N/A</v>
        <stp/>
        <stp>##V3_BDPV12</stp>
        <stp>ZP659512 Corp</stp>
        <stp>rtg_moody</stp>
        <stp>[curves by issuer 01.xlsx]curves!R38C18</stp>
        <tr r="R38" s="20"/>
      </tp>
      <tp>
        <v>346.31570434570313</v>
        <stp/>
        <stp>##V3_BDPV12</stp>
        <stp>QJ937853 Corp</stp>
        <stp>blp_i_sprd_mid</stp>
        <stp>[curves by issuer 01.xlsx]all names!R58C12</stp>
        <tr r="L58" s="16"/>
      </tp>
      <tp t="s">
        <v>SSELN</v>
        <stp/>
        <stp>##V3_BDPV12</stp>
        <stp>AM714338 Corp</stp>
        <stp>ticker</stp>
        <stp>[curves by issuer 01.xlsx]tkrBbg!R129C8</stp>
        <tr r="H129" s="5"/>
      </tp>
      <tp t="s">
        <v>RWE 6 5/8 07/30/75</v>
        <stp/>
        <stp>##V3_BDPV12</stp>
        <stp>UV323151 Corp</stp>
        <stp>security_name</stp>
        <stp>[curves by issuer 01.xlsx]curves eur!R32C7</stp>
        <tr r="G32" s="21"/>
      </tp>
      <tp t="s">
        <v>STEDIN</v>
        <stp/>
        <stp>##V3_BDPV12</stp>
        <stp>EK605885 Corp</stp>
        <stp>ticker</stp>
        <stp>[curves by issuer 01.xlsx]tkrBbg!R134C8</stp>
        <tr r="H134" s="5"/>
      </tp>
      <tp>
        <v>3.75</v>
        <stp/>
        <stp>##V3_BDPV12</stp>
        <stp>QZ912649 Corp</stp>
        <stp>coupon</stp>
        <stp>[curves by issuer 01.xlsx]tkrBbg!R170C9</stp>
        <tr r="I170" s="5"/>
      </tp>
      <tp t="s">
        <v>GYCGR 3 3/4 PERP</v>
        <stp/>
        <stp>##V3_BDPV12</stp>
        <stp>EK753416 Corp</stp>
        <stp>security_name</stp>
        <stp>[curves by issuer 01.xlsx]curves eur!R22C6</stp>
        <tr r="F22" s="21"/>
      </tp>
      <tp t="s">
        <v>ULFP 2 1/8 PERP</v>
        <stp/>
        <stp>##V3_BDPV12</stp>
        <stp>AS146424 Corp</stp>
        <stp>security_name</stp>
        <stp>[curves by issuer 01.xlsx]curves eur!R41C6</stp>
        <tr r="F41" s="21"/>
      </tp>
      <tp t="s">
        <v>#N/A N/A</v>
        <stp/>
        <stp>##V3_BDPV12</stp>
        <stp>EK337178 Corp</stp>
        <stp>rtg_moody</stp>
        <stp>[curves by issuer 01.xlsx]curves eur!R7C16</stp>
        <tr r="P7" s="21"/>
      </tp>
      <tp>
        <v>4.875</v>
        <stp/>
        <stp>##V3_BDPV12</stp>
        <stp>ZS108668 Corp</stp>
        <stp>coupon</stp>
        <stp>[curves by issuer 01.xlsx]tkrBbg!R179C9</stp>
        <tr r="I179" s="5"/>
      </tp>
      <tp>
        <v>2.6240000000000001</v>
        <stp/>
        <stp>##V3_BDPV12</stp>
        <stp>ZP659512 Corp</stp>
        <stp>coupon</stp>
        <stp>[curves by issuer 01.xlsx]tkrBbg!R169C9</stp>
        <tr r="I169" s="5"/>
      </tp>
      <tp t="s">
        <v>Baa1</v>
        <stp/>
        <stp>##V3_BDPV12</stp>
        <stp>QJ201812 Corp</stp>
        <stp>rtg_moody</stp>
        <stp>[curves by issuer 01.xlsx]curves!R14C18</stp>
        <tr r="R14" s="20"/>
      </tp>
      <tp t="s">
        <v>NGGLN 2 1/8 09/05/82</v>
        <stp/>
        <stp>##V3_BDPV12</stp>
        <stp>ZR363807 Corp</stp>
        <stp>security name</stp>
        <stp>[curves by issuer 01.xlsx]tkrBbg!R124C7</stp>
        <tr r="G124" s="5"/>
      </tp>
      <tp t="s">
        <v>OMVAV 5 1/4 PERP</v>
        <stp/>
        <stp>##V3_BDPV12</stp>
        <stp>UV853118 Corp</stp>
        <stp>security_name</stp>
        <stp>[curves by issuer 01.xlsx]sectors (table)!R10C5</stp>
        <tr r="E10" s="24"/>
      </tp>
      <tp t="s">
        <v>DBOERS 2 3/4 02/05/41</v>
        <stp/>
        <stp>##V3_BDPV12</stp>
        <stp>UV391246 Corp</stp>
        <stp>security_name</stp>
        <stp>[curves by issuer 01.xlsx]sectors (table)!R12C5</stp>
        <tr r="E12" s="24"/>
      </tp>
      <tp t="s">
        <v>Baa1</v>
        <stp/>
        <stp>##V3_BDPV12</stp>
        <stp>QJ191077 Corp</stp>
        <stp>rtg_moody</stp>
        <stp>[curves by issuer 01.xlsx]curves!R14C17</stp>
        <tr r="Q14" s="20"/>
      </tp>
      <tp t="s">
        <v>CPIPGR 4 7/8 PERP</v>
        <stp/>
        <stp>##V3_BDPV12</stp>
        <stp>ZS108668 Corp</stp>
        <stp>security_name</stp>
        <stp>[curves by issuer 01.xlsx]sectors (table)!R14C6</stp>
        <tr r="F14" s="24"/>
      </tp>
      <tp t="s">
        <v>ORSTED 1 3/4 12/09/19</v>
        <stp/>
        <stp>##V3_BDPV12</stp>
        <stp>ZQ804479 Corp</stp>
        <stp>security name</stp>
        <stp>[curves by issuer 01.xlsx]tkrBbg!R133C7</stp>
        <tr r="G133" s="5"/>
      </tp>
      <tp t="s">
        <v>DBOERS 2 3/4 02/05/41</v>
        <stp/>
        <stp>##V3_BDPV12</stp>
        <stp>UV391246 Corp</stp>
        <stp>security name</stp>
        <stp>[curves by issuer 01.xlsx]tkrBbg!R159C7</stp>
        <tr r="G159" s="5"/>
      </tp>
      <tp>
        <v>153.14595883756562</v>
        <stp/>
        <stp>##V3_BDPV12</stp>
        <stp>BJ924355 Corp</stp>
        <stp>Z_SPRD_MID</stp>
        <stp>[curves by issuer 01.xlsx]sectors (table)!R12C12</stp>
        <tr r="L12" s="24"/>
      </tp>
      <tp t="s">
        <v>ENELIM</v>
        <stp/>
        <stp>##V3_BDPV12</stp>
        <stp>EK013966 Corp</stp>
        <stp>ticker</stp>
        <stp>[curves by issuer 01.xlsx]tkrBbg!R114C8</stp>
        <tr r="H114" s="5"/>
      </tp>
      <tp t="s">
        <v>VW</v>
        <stp/>
        <stp>##V3_BDPV12</stp>
        <stp>EK811579 Corp</stp>
        <stp>ticker</stp>
        <stp>[curves by issuer 01.xlsx]tkrBbg!R148C8</stp>
        <tr r="H148" s="5"/>
      </tp>
      <tp t="s">
        <v>SESGFP 5 5/8 PERP</v>
        <stp/>
        <stp>##V3_BDPV12</stp>
        <stp>AL211915 Corp</stp>
        <stp>security_name</stp>
        <stp>[curves by issuer 01.xlsx]curves eur!R34C7</stp>
        <tr r="G34" s="21"/>
      </tp>
      <tp t="s">
        <v>BPLN 3 5/8 PERP</v>
        <stp/>
        <stp>##V3_BDPV12</stp>
        <stp>BK123260 Corp</stp>
        <stp>security_name</stp>
        <stp>[curves by issuer 01.xlsx]curves eur!R12C7</stp>
        <tr r="G12" s="21"/>
      </tp>
      <tp t="s">
        <v>MRKGR 2 5/8 12/12/74</v>
        <stp/>
        <stp>##V3_BDPV12</stp>
        <stp>EK634166 Corp</stp>
        <stp>security_name</stp>
        <stp>[curves by issuer 01.xlsx]curves eur!R25C6</stp>
        <tr r="F25" s="21"/>
      </tp>
      <tp t="s">
        <v>EDPPL 4.496 04/30/79</v>
        <stp/>
        <stp>##V3_BDPV12</stp>
        <stp>AW875570 Corp</stp>
        <stp>security_name</stp>
        <stp>[curves by issuer 01.xlsx]curves eur!R17C6</stp>
        <tr r="F17" s="21"/>
      </tp>
      <tp t="s">
        <v>SEVFP 2 1/2 PERP</v>
        <stp/>
        <stp>##V3_BDPV12</stp>
        <stp>EK821917 Corp</stp>
        <stp>security_name</stp>
        <stp>[curves by issuer 01.xlsx]curves eur!R35C6</stp>
        <tr r="F35" s="21"/>
      </tp>
      <tp t="s">
        <v>EDF 4 PERP</v>
        <stp/>
        <stp>##V3_BDPV12</stp>
        <stp>AU669900 Corp</stp>
        <stp>security_name</stp>
        <stp>[curves by issuer 01.xlsx]curves eur!R16C6</stp>
        <tr r="F16" s="21"/>
      </tp>
      <tp>
        <v>2.75</v>
        <stp/>
        <stp>##V3_BDPV12</stp>
        <stp>UV391246 Corp</stp>
        <stp>coupon</stp>
        <stp>[curves by issuer 01.xlsx]tkrBbg!R159C9</stp>
        <tr r="I159" s="5"/>
      </tp>
      <tp t="s">
        <v>SBBBSS 2.624 PERP</v>
        <stp/>
        <stp>##V3_BDPV12</stp>
        <stp>ZP659512 Corp</stp>
        <stp>security_name</stp>
        <stp>[curves by issuer 01.xlsx]sectors (table)!R24C6</stp>
        <tr r="F24" s="24"/>
      </tp>
      <tp>
        <v>75.504234313964844</v>
        <stp/>
        <stp>##V3_BDPV12</stp>
        <stp>UV391246 Corp</stp>
        <stp>blp_i_sprd_mid</stp>
        <stp>[curves by issuer 01.xlsx]all names!R25C12</stp>
        <tr r="L25" s="16"/>
      </tp>
      <tp t="s">
        <v>EDPPL 1.7 07/20/80</v>
        <stp/>
        <stp>##V3_BDPV12</stp>
        <stp>ZP454068 Corp</stp>
        <stp>security_name</stp>
        <stp>[curves by issuer 01.xlsx]sectors (table)!R39C6</stp>
        <tr r="F39" s="24"/>
      </tp>
      <tp t="s">
        <v>A2</v>
        <stp/>
        <stp>##V3_BDPV12</stp>
        <stp>QZ730458 Corp</stp>
        <stp>rtg_moody</stp>
        <stp>[curves by issuer 01.xlsx]curves!R46C18</stp>
        <tr r="R46" s="20"/>
      </tp>
      <tp t="s">
        <v>AFFP 6 1/4 PERP</v>
        <stp/>
        <stp>##V3_BDPV12</stp>
        <stp>EK808355 Corp</stp>
        <stp>security_name</stp>
        <stp>[curves by issuer 01.xlsx]all names!R8C6</stp>
        <tr r="F8" s="16"/>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volatileDependencies" Target="volatileDependenci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'directH (tkr)'!$B$25</c:f>
              <c:strCache>
                <c:ptCount val="1"/>
                <c:pt idx="0">
                  <c:v>VW 3 1/2 PERP nc-30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'directH (tkr)'!$F$24:$IU$24</c:f>
              <c:numCache>
                <c:formatCode>m/d/yyyy</c:formatCode>
                <c:ptCount val="250"/>
                <c:pt idx="0">
                  <c:v>44006</c:v>
                </c:pt>
                <c:pt idx="1">
                  <c:v>44005</c:v>
                </c:pt>
                <c:pt idx="2">
                  <c:v>44004</c:v>
                </c:pt>
                <c:pt idx="3">
                  <c:v>44001</c:v>
                </c:pt>
                <c:pt idx="4">
                  <c:v>44000</c:v>
                </c:pt>
                <c:pt idx="5">
                  <c:v>43999</c:v>
                </c:pt>
                <c:pt idx="6">
                  <c:v>43998</c:v>
                </c:pt>
                <c:pt idx="7">
                  <c:v>43997</c:v>
                </c:pt>
                <c:pt idx="8">
                  <c:v>43994</c:v>
                </c:pt>
                <c:pt idx="9">
                  <c:v>43993</c:v>
                </c:pt>
                <c:pt idx="10">
                  <c:v>43992</c:v>
                </c:pt>
                <c:pt idx="11">
                  <c:v>43991</c:v>
                </c:pt>
                <c:pt idx="12">
                  <c:v>43990</c:v>
                </c:pt>
                <c:pt idx="13">
                  <c:v>43987</c:v>
                </c:pt>
                <c:pt idx="14">
                  <c:v>43986</c:v>
                </c:pt>
                <c:pt idx="15">
                  <c:v>43985</c:v>
                </c:pt>
                <c:pt idx="16">
                  <c:v>43984</c:v>
                </c:pt>
                <c:pt idx="17">
                  <c:v>43983</c:v>
                </c:pt>
                <c:pt idx="18">
                  <c:v>43980</c:v>
                </c:pt>
                <c:pt idx="19">
                  <c:v>43979</c:v>
                </c:pt>
                <c:pt idx="20">
                  <c:v>43978</c:v>
                </c:pt>
                <c:pt idx="21">
                  <c:v>43977</c:v>
                </c:pt>
                <c:pt idx="22">
                  <c:v>43973</c:v>
                </c:pt>
                <c:pt idx="23">
                  <c:v>43972</c:v>
                </c:pt>
                <c:pt idx="24">
                  <c:v>43971</c:v>
                </c:pt>
                <c:pt idx="25">
                  <c:v>43970</c:v>
                </c:pt>
                <c:pt idx="26">
                  <c:v>43969</c:v>
                </c:pt>
                <c:pt idx="27">
                  <c:v>43966</c:v>
                </c:pt>
                <c:pt idx="28">
                  <c:v>43965</c:v>
                </c:pt>
                <c:pt idx="29">
                  <c:v>43964</c:v>
                </c:pt>
                <c:pt idx="30">
                  <c:v>43963</c:v>
                </c:pt>
                <c:pt idx="31">
                  <c:v>43962</c:v>
                </c:pt>
                <c:pt idx="32">
                  <c:v>43958</c:v>
                </c:pt>
                <c:pt idx="33">
                  <c:v>43957</c:v>
                </c:pt>
                <c:pt idx="34">
                  <c:v>43956</c:v>
                </c:pt>
                <c:pt idx="35">
                  <c:v>43955</c:v>
                </c:pt>
                <c:pt idx="36">
                  <c:v>43952</c:v>
                </c:pt>
                <c:pt idx="37">
                  <c:v>43951</c:v>
                </c:pt>
                <c:pt idx="38">
                  <c:v>43950</c:v>
                </c:pt>
                <c:pt idx="39">
                  <c:v>43949</c:v>
                </c:pt>
                <c:pt idx="40">
                  <c:v>43948</c:v>
                </c:pt>
                <c:pt idx="41">
                  <c:v>43945</c:v>
                </c:pt>
                <c:pt idx="42">
                  <c:v>43944</c:v>
                </c:pt>
                <c:pt idx="43">
                  <c:v>43943</c:v>
                </c:pt>
                <c:pt idx="44">
                  <c:v>43942</c:v>
                </c:pt>
                <c:pt idx="45">
                  <c:v>43941</c:v>
                </c:pt>
                <c:pt idx="46">
                  <c:v>43938</c:v>
                </c:pt>
                <c:pt idx="47">
                  <c:v>43937</c:v>
                </c:pt>
                <c:pt idx="48">
                  <c:v>43936</c:v>
                </c:pt>
                <c:pt idx="49">
                  <c:v>43935</c:v>
                </c:pt>
                <c:pt idx="50">
                  <c:v>43930</c:v>
                </c:pt>
                <c:pt idx="51">
                  <c:v>43929</c:v>
                </c:pt>
                <c:pt idx="52">
                  <c:v>43928</c:v>
                </c:pt>
                <c:pt idx="53">
                  <c:v>43927</c:v>
                </c:pt>
                <c:pt idx="54">
                  <c:v>43924</c:v>
                </c:pt>
                <c:pt idx="55">
                  <c:v>43923</c:v>
                </c:pt>
                <c:pt idx="56">
                  <c:v>43922</c:v>
                </c:pt>
                <c:pt idx="57">
                  <c:v>43921</c:v>
                </c:pt>
                <c:pt idx="58">
                  <c:v>43920</c:v>
                </c:pt>
                <c:pt idx="59">
                  <c:v>43917</c:v>
                </c:pt>
                <c:pt idx="60">
                  <c:v>43916</c:v>
                </c:pt>
                <c:pt idx="61">
                  <c:v>43915</c:v>
                </c:pt>
                <c:pt idx="62">
                  <c:v>43914</c:v>
                </c:pt>
                <c:pt idx="63">
                  <c:v>43913</c:v>
                </c:pt>
                <c:pt idx="64">
                  <c:v>43910</c:v>
                </c:pt>
                <c:pt idx="65">
                  <c:v>43909</c:v>
                </c:pt>
                <c:pt idx="66">
                  <c:v>43908</c:v>
                </c:pt>
                <c:pt idx="67">
                  <c:v>43907</c:v>
                </c:pt>
                <c:pt idx="68">
                  <c:v>43906</c:v>
                </c:pt>
                <c:pt idx="69">
                  <c:v>43903</c:v>
                </c:pt>
                <c:pt idx="70">
                  <c:v>43902</c:v>
                </c:pt>
                <c:pt idx="71">
                  <c:v>43901</c:v>
                </c:pt>
                <c:pt idx="72">
                  <c:v>43900</c:v>
                </c:pt>
                <c:pt idx="73">
                  <c:v>43899</c:v>
                </c:pt>
                <c:pt idx="74">
                  <c:v>43896</c:v>
                </c:pt>
                <c:pt idx="75">
                  <c:v>43895</c:v>
                </c:pt>
                <c:pt idx="76">
                  <c:v>43894</c:v>
                </c:pt>
                <c:pt idx="77">
                  <c:v>43893</c:v>
                </c:pt>
                <c:pt idx="78">
                  <c:v>43892</c:v>
                </c:pt>
                <c:pt idx="79">
                  <c:v>43889</c:v>
                </c:pt>
                <c:pt idx="80">
                  <c:v>43888</c:v>
                </c:pt>
                <c:pt idx="81">
                  <c:v>43887</c:v>
                </c:pt>
                <c:pt idx="82">
                  <c:v>43886</c:v>
                </c:pt>
                <c:pt idx="83">
                  <c:v>43885</c:v>
                </c:pt>
                <c:pt idx="84">
                  <c:v>43882</c:v>
                </c:pt>
                <c:pt idx="85">
                  <c:v>43881</c:v>
                </c:pt>
                <c:pt idx="86">
                  <c:v>43880</c:v>
                </c:pt>
                <c:pt idx="87">
                  <c:v>43879</c:v>
                </c:pt>
                <c:pt idx="88">
                  <c:v>43878</c:v>
                </c:pt>
                <c:pt idx="89">
                  <c:v>43875</c:v>
                </c:pt>
                <c:pt idx="90">
                  <c:v>43874</c:v>
                </c:pt>
                <c:pt idx="91">
                  <c:v>43873</c:v>
                </c:pt>
                <c:pt idx="92">
                  <c:v>43872</c:v>
                </c:pt>
                <c:pt idx="93">
                  <c:v>43871</c:v>
                </c:pt>
                <c:pt idx="94">
                  <c:v>43868</c:v>
                </c:pt>
                <c:pt idx="95">
                  <c:v>43867</c:v>
                </c:pt>
                <c:pt idx="96">
                  <c:v>43866</c:v>
                </c:pt>
                <c:pt idx="97">
                  <c:v>43865</c:v>
                </c:pt>
                <c:pt idx="98">
                  <c:v>43864</c:v>
                </c:pt>
                <c:pt idx="99">
                  <c:v>43861</c:v>
                </c:pt>
                <c:pt idx="100">
                  <c:v>43860</c:v>
                </c:pt>
                <c:pt idx="101">
                  <c:v>43859</c:v>
                </c:pt>
                <c:pt idx="102">
                  <c:v>43858</c:v>
                </c:pt>
                <c:pt idx="103">
                  <c:v>43857</c:v>
                </c:pt>
                <c:pt idx="104">
                  <c:v>43854</c:v>
                </c:pt>
                <c:pt idx="105">
                  <c:v>43853</c:v>
                </c:pt>
                <c:pt idx="106">
                  <c:v>43852</c:v>
                </c:pt>
                <c:pt idx="107">
                  <c:v>43851</c:v>
                </c:pt>
                <c:pt idx="108">
                  <c:v>43850</c:v>
                </c:pt>
                <c:pt idx="109">
                  <c:v>43847</c:v>
                </c:pt>
                <c:pt idx="110">
                  <c:v>43846</c:v>
                </c:pt>
                <c:pt idx="111">
                  <c:v>43845</c:v>
                </c:pt>
                <c:pt idx="112">
                  <c:v>43844</c:v>
                </c:pt>
                <c:pt idx="113">
                  <c:v>43843</c:v>
                </c:pt>
                <c:pt idx="114">
                  <c:v>43840</c:v>
                </c:pt>
                <c:pt idx="115">
                  <c:v>43839</c:v>
                </c:pt>
                <c:pt idx="116">
                  <c:v>43838</c:v>
                </c:pt>
                <c:pt idx="117">
                  <c:v>43837</c:v>
                </c:pt>
                <c:pt idx="118">
                  <c:v>43836</c:v>
                </c:pt>
                <c:pt idx="119">
                  <c:v>43833</c:v>
                </c:pt>
                <c:pt idx="120">
                  <c:v>43832</c:v>
                </c:pt>
                <c:pt idx="121">
                  <c:v>43830</c:v>
                </c:pt>
                <c:pt idx="122">
                  <c:v>43829</c:v>
                </c:pt>
                <c:pt idx="123">
                  <c:v>43826</c:v>
                </c:pt>
                <c:pt idx="124">
                  <c:v>43823</c:v>
                </c:pt>
                <c:pt idx="125">
                  <c:v>43822</c:v>
                </c:pt>
                <c:pt idx="126">
                  <c:v>43819</c:v>
                </c:pt>
                <c:pt idx="127">
                  <c:v>43818</c:v>
                </c:pt>
                <c:pt idx="128">
                  <c:v>43817</c:v>
                </c:pt>
                <c:pt idx="129">
                  <c:v>43816</c:v>
                </c:pt>
                <c:pt idx="130">
                  <c:v>43815</c:v>
                </c:pt>
                <c:pt idx="131">
                  <c:v>43812</c:v>
                </c:pt>
                <c:pt idx="132">
                  <c:v>43811</c:v>
                </c:pt>
                <c:pt idx="133">
                  <c:v>43810</c:v>
                </c:pt>
                <c:pt idx="134">
                  <c:v>43809</c:v>
                </c:pt>
                <c:pt idx="135">
                  <c:v>43808</c:v>
                </c:pt>
                <c:pt idx="136">
                  <c:v>43805</c:v>
                </c:pt>
                <c:pt idx="137">
                  <c:v>43804</c:v>
                </c:pt>
                <c:pt idx="138">
                  <c:v>43803</c:v>
                </c:pt>
                <c:pt idx="139">
                  <c:v>43802</c:v>
                </c:pt>
                <c:pt idx="140">
                  <c:v>43801</c:v>
                </c:pt>
                <c:pt idx="141">
                  <c:v>43798</c:v>
                </c:pt>
                <c:pt idx="142">
                  <c:v>43797</c:v>
                </c:pt>
                <c:pt idx="143">
                  <c:v>43796</c:v>
                </c:pt>
                <c:pt idx="144">
                  <c:v>43795</c:v>
                </c:pt>
                <c:pt idx="145">
                  <c:v>43794</c:v>
                </c:pt>
                <c:pt idx="146">
                  <c:v>43791</c:v>
                </c:pt>
                <c:pt idx="147">
                  <c:v>43790</c:v>
                </c:pt>
                <c:pt idx="148">
                  <c:v>43789</c:v>
                </c:pt>
                <c:pt idx="149">
                  <c:v>43788</c:v>
                </c:pt>
                <c:pt idx="150">
                  <c:v>43787</c:v>
                </c:pt>
                <c:pt idx="151">
                  <c:v>43784</c:v>
                </c:pt>
                <c:pt idx="152">
                  <c:v>43783</c:v>
                </c:pt>
                <c:pt idx="153">
                  <c:v>43782</c:v>
                </c:pt>
                <c:pt idx="154">
                  <c:v>43781</c:v>
                </c:pt>
                <c:pt idx="155">
                  <c:v>43780</c:v>
                </c:pt>
                <c:pt idx="156">
                  <c:v>43777</c:v>
                </c:pt>
                <c:pt idx="157">
                  <c:v>43776</c:v>
                </c:pt>
                <c:pt idx="158">
                  <c:v>43775</c:v>
                </c:pt>
                <c:pt idx="159">
                  <c:v>43774</c:v>
                </c:pt>
                <c:pt idx="160">
                  <c:v>43773</c:v>
                </c:pt>
                <c:pt idx="161">
                  <c:v>43770</c:v>
                </c:pt>
                <c:pt idx="162">
                  <c:v>43769</c:v>
                </c:pt>
                <c:pt idx="163">
                  <c:v>43768</c:v>
                </c:pt>
                <c:pt idx="164">
                  <c:v>43767</c:v>
                </c:pt>
                <c:pt idx="165">
                  <c:v>43766</c:v>
                </c:pt>
                <c:pt idx="166">
                  <c:v>43763</c:v>
                </c:pt>
                <c:pt idx="167">
                  <c:v>43762</c:v>
                </c:pt>
                <c:pt idx="168">
                  <c:v>43761</c:v>
                </c:pt>
                <c:pt idx="169">
                  <c:v>43760</c:v>
                </c:pt>
                <c:pt idx="170">
                  <c:v>43759</c:v>
                </c:pt>
                <c:pt idx="171">
                  <c:v>43756</c:v>
                </c:pt>
                <c:pt idx="172">
                  <c:v>43755</c:v>
                </c:pt>
                <c:pt idx="173">
                  <c:v>43754</c:v>
                </c:pt>
                <c:pt idx="174">
                  <c:v>43753</c:v>
                </c:pt>
                <c:pt idx="175">
                  <c:v>43752</c:v>
                </c:pt>
                <c:pt idx="176">
                  <c:v>43749</c:v>
                </c:pt>
                <c:pt idx="177">
                  <c:v>43748</c:v>
                </c:pt>
                <c:pt idx="178">
                  <c:v>43747</c:v>
                </c:pt>
                <c:pt idx="179">
                  <c:v>43746</c:v>
                </c:pt>
                <c:pt idx="180">
                  <c:v>43745</c:v>
                </c:pt>
                <c:pt idx="181">
                  <c:v>43742</c:v>
                </c:pt>
                <c:pt idx="182">
                  <c:v>43741</c:v>
                </c:pt>
                <c:pt idx="183">
                  <c:v>43740</c:v>
                </c:pt>
                <c:pt idx="184">
                  <c:v>43739</c:v>
                </c:pt>
                <c:pt idx="185">
                  <c:v>43738</c:v>
                </c:pt>
                <c:pt idx="186">
                  <c:v>43735</c:v>
                </c:pt>
                <c:pt idx="187">
                  <c:v>43734</c:v>
                </c:pt>
                <c:pt idx="188">
                  <c:v>43733</c:v>
                </c:pt>
                <c:pt idx="189">
                  <c:v>43732</c:v>
                </c:pt>
                <c:pt idx="190">
                  <c:v>43731</c:v>
                </c:pt>
                <c:pt idx="191">
                  <c:v>43728</c:v>
                </c:pt>
                <c:pt idx="192">
                  <c:v>43727</c:v>
                </c:pt>
                <c:pt idx="193">
                  <c:v>43726</c:v>
                </c:pt>
                <c:pt idx="194">
                  <c:v>43725</c:v>
                </c:pt>
                <c:pt idx="195">
                  <c:v>43724</c:v>
                </c:pt>
                <c:pt idx="196">
                  <c:v>43721</c:v>
                </c:pt>
                <c:pt idx="197">
                  <c:v>43720</c:v>
                </c:pt>
                <c:pt idx="198">
                  <c:v>43719</c:v>
                </c:pt>
                <c:pt idx="199">
                  <c:v>43718</c:v>
                </c:pt>
                <c:pt idx="200">
                  <c:v>43717</c:v>
                </c:pt>
                <c:pt idx="201">
                  <c:v>43714</c:v>
                </c:pt>
                <c:pt idx="202">
                  <c:v>43713</c:v>
                </c:pt>
                <c:pt idx="203">
                  <c:v>43712</c:v>
                </c:pt>
                <c:pt idx="204">
                  <c:v>43711</c:v>
                </c:pt>
                <c:pt idx="205">
                  <c:v>43710</c:v>
                </c:pt>
                <c:pt idx="206">
                  <c:v>43707</c:v>
                </c:pt>
                <c:pt idx="207">
                  <c:v>43706</c:v>
                </c:pt>
                <c:pt idx="208">
                  <c:v>43705</c:v>
                </c:pt>
                <c:pt idx="209">
                  <c:v>43704</c:v>
                </c:pt>
                <c:pt idx="210">
                  <c:v>43700</c:v>
                </c:pt>
                <c:pt idx="211">
                  <c:v>43699</c:v>
                </c:pt>
                <c:pt idx="212">
                  <c:v>43698</c:v>
                </c:pt>
                <c:pt idx="213">
                  <c:v>43697</c:v>
                </c:pt>
                <c:pt idx="214">
                  <c:v>43696</c:v>
                </c:pt>
                <c:pt idx="215">
                  <c:v>43693</c:v>
                </c:pt>
                <c:pt idx="216">
                  <c:v>43692</c:v>
                </c:pt>
                <c:pt idx="217">
                  <c:v>43691</c:v>
                </c:pt>
                <c:pt idx="218">
                  <c:v>43690</c:v>
                </c:pt>
                <c:pt idx="219">
                  <c:v>43689</c:v>
                </c:pt>
                <c:pt idx="220">
                  <c:v>43686</c:v>
                </c:pt>
                <c:pt idx="221">
                  <c:v>43685</c:v>
                </c:pt>
                <c:pt idx="222">
                  <c:v>43684</c:v>
                </c:pt>
                <c:pt idx="223">
                  <c:v>43683</c:v>
                </c:pt>
                <c:pt idx="224">
                  <c:v>43682</c:v>
                </c:pt>
                <c:pt idx="225">
                  <c:v>43679</c:v>
                </c:pt>
                <c:pt idx="226">
                  <c:v>43678</c:v>
                </c:pt>
                <c:pt idx="227">
                  <c:v>43677</c:v>
                </c:pt>
                <c:pt idx="228">
                  <c:v>43676</c:v>
                </c:pt>
                <c:pt idx="229">
                  <c:v>43675</c:v>
                </c:pt>
                <c:pt idx="230">
                  <c:v>43672</c:v>
                </c:pt>
                <c:pt idx="231">
                  <c:v>43671</c:v>
                </c:pt>
                <c:pt idx="232">
                  <c:v>43670</c:v>
                </c:pt>
                <c:pt idx="233">
                  <c:v>43669</c:v>
                </c:pt>
                <c:pt idx="234">
                  <c:v>43668</c:v>
                </c:pt>
                <c:pt idx="235">
                  <c:v>43665</c:v>
                </c:pt>
                <c:pt idx="236">
                  <c:v>43664</c:v>
                </c:pt>
                <c:pt idx="237">
                  <c:v>43663</c:v>
                </c:pt>
                <c:pt idx="238">
                  <c:v>43662</c:v>
                </c:pt>
                <c:pt idx="239">
                  <c:v>43661</c:v>
                </c:pt>
                <c:pt idx="240">
                  <c:v>43658</c:v>
                </c:pt>
                <c:pt idx="241">
                  <c:v>43657</c:v>
                </c:pt>
                <c:pt idx="242">
                  <c:v>43656</c:v>
                </c:pt>
                <c:pt idx="243">
                  <c:v>43655</c:v>
                </c:pt>
                <c:pt idx="244">
                  <c:v>43654</c:v>
                </c:pt>
                <c:pt idx="245">
                  <c:v>43651</c:v>
                </c:pt>
                <c:pt idx="246">
                  <c:v>43650</c:v>
                </c:pt>
                <c:pt idx="247">
                  <c:v>43649</c:v>
                </c:pt>
                <c:pt idx="248">
                  <c:v>43648</c:v>
                </c:pt>
                <c:pt idx="249">
                  <c:v>43647</c:v>
                </c:pt>
              </c:numCache>
            </c:numRef>
          </c:cat>
          <c:val>
            <c:numRef>
              <c:f>'directH (tkr)'!$F$25:$IU$25</c:f>
              <c:numCache>
                <c:formatCode>0</c:formatCode>
                <c:ptCount val="250"/>
                <c:pt idx="0">
                  <c:v>383.27800000000002</c:v>
                </c:pt>
                <c:pt idx="1">
                  <c:v>376.75099999999998</c:v>
                </c:pt>
                <c:pt idx="2">
                  <c:v>382.75700000000001</c:v>
                </c:pt>
                <c:pt idx="3">
                  <c:v>375.298</c:v>
                </c:pt>
                <c:pt idx="4">
                  <c:v>377.03300000000002</c:v>
                </c:pt>
                <c:pt idx="5">
                  <c:v>368.38600000000002</c:v>
                </c:pt>
                <c:pt idx="6">
                  <c:v>362.89800000000002</c:v>
                </c:pt>
                <c:pt idx="7">
                  <c:v>377.46600000000001</c:v>
                </c:pt>
                <c:pt idx="8">
                  <c:v>373.32400000000001</c:v>
                </c:pt>
                <c:pt idx="9">
                  <c:v>379.69499999999999</c:v>
                </c:pt>
                <c:pt idx="10">
                  <c:v>359.755</c:v>
                </c:pt>
                <c:pt idx="11">
                  <c:v>339.05099999999999</c:v>
                </c:pt>
                <c:pt idx="12">
                  <c:v>319.91500000000002</c:v>
                </c:pt>
                <c:pt idx="13">
                  <c:v>329.17399999999998</c:v>
                </c:pt>
                <c:pt idx="14">
                  <c:v>360.839</c:v>
                </c:pt>
                <c:pt idx="15">
                  <c:v>370.80599999999998</c:v>
                </c:pt>
                <c:pt idx="16">
                  <c:v>389.19</c:v>
                </c:pt>
                <c:pt idx="17">
                  <c:v>394.23399999999998</c:v>
                </c:pt>
                <c:pt idx="18">
                  <c:v>393.34500000000003</c:v>
                </c:pt>
                <c:pt idx="19">
                  <c:v>387.20100000000002</c:v>
                </c:pt>
                <c:pt idx="20">
                  <c:v>383.12200000000001</c:v>
                </c:pt>
                <c:pt idx="21">
                  <c:v>392.42099999999999</c:v>
                </c:pt>
                <c:pt idx="22">
                  <c:v>400.65100000000001</c:v>
                </c:pt>
                <c:pt idx="23">
                  <c:v>402.81</c:v>
                </c:pt>
                <c:pt idx="24">
                  <c:v>402.25400000000002</c:v>
                </c:pt>
                <c:pt idx="25">
                  <c:v>405.55700000000002</c:v>
                </c:pt>
                <c:pt idx="26">
                  <c:v>412.12299999999999</c:v>
                </c:pt>
                <c:pt idx="27">
                  <c:v>427.98599999999999</c:v>
                </c:pt>
                <c:pt idx="28">
                  <c:v>437.59199999999998</c:v>
                </c:pt>
                <c:pt idx="29">
                  <c:v>439.339</c:v>
                </c:pt>
                <c:pt idx="30">
                  <c:v>432.65800000000002</c:v>
                </c:pt>
                <c:pt idx="31">
                  <c:v>429.49700000000001</c:v>
                </c:pt>
                <c:pt idx="32">
                  <c:v>430.00400000000002</c:v>
                </c:pt>
                <c:pt idx="33">
                  <c:v>431.46899999999999</c:v>
                </c:pt>
                <c:pt idx="34">
                  <c:v>439.12599999999998</c:v>
                </c:pt>
                <c:pt idx="35">
                  <c:v>439.81200000000001</c:v>
                </c:pt>
                <c:pt idx="36">
                  <c:v>445.27800000000002</c:v>
                </c:pt>
                <c:pt idx="37">
                  <c:v>447.39499999999998</c:v>
                </c:pt>
                <c:pt idx="38">
                  <c:v>427.67500000000001</c:v>
                </c:pt>
                <c:pt idx="39">
                  <c:v>418.57499999999999</c:v>
                </c:pt>
                <c:pt idx="40">
                  <c:v>412.39299999999997</c:v>
                </c:pt>
                <c:pt idx="41">
                  <c:v>405.18</c:v>
                </c:pt>
                <c:pt idx="42">
                  <c:v>423.755</c:v>
                </c:pt>
                <c:pt idx="43">
                  <c:v>427.45600000000002</c:v>
                </c:pt>
                <c:pt idx="44">
                  <c:v>460.20499999999998</c:v>
                </c:pt>
                <c:pt idx="45">
                  <c:v>470.58499999999998</c:v>
                </c:pt>
                <c:pt idx="46">
                  <c:v>462.48599999999999</c:v>
                </c:pt>
                <c:pt idx="47">
                  <c:v>463.08699999999999</c:v>
                </c:pt>
                <c:pt idx="48">
                  <c:v>465.46899999999999</c:v>
                </c:pt>
                <c:pt idx="49">
                  <c:v>443.56700000000001</c:v>
                </c:pt>
                <c:pt idx="50">
                  <c:v>429.37599999999998</c:v>
                </c:pt>
                <c:pt idx="51">
                  <c:v>459.59399999999999</c:v>
                </c:pt>
                <c:pt idx="52">
                  <c:v>517.95399999999995</c:v>
                </c:pt>
                <c:pt idx="53">
                  <c:v>534.18100000000004</c:v>
                </c:pt>
                <c:pt idx="54">
                  <c:v>570.66099999999994</c:v>
                </c:pt>
                <c:pt idx="55">
                  <c:v>576.45000000000005</c:v>
                </c:pt>
                <c:pt idx="56">
                  <c:v>571.72299999999996</c:v>
                </c:pt>
                <c:pt idx="57">
                  <c:v>561.84100000000001</c:v>
                </c:pt>
                <c:pt idx="58">
                  <c:v>561.27700000000004</c:v>
                </c:pt>
                <c:pt idx="59">
                  <c:v>562.13300000000004</c:v>
                </c:pt>
                <c:pt idx="60">
                  <c:v>524.91999999999996</c:v>
                </c:pt>
                <c:pt idx="61">
                  <c:v>486.512</c:v>
                </c:pt>
                <c:pt idx="62">
                  <c:v>495.03899999999999</c:v>
                </c:pt>
                <c:pt idx="63">
                  <c:v>603.98500000000001</c:v>
                </c:pt>
                <c:pt idx="64">
                  <c:v>662.53700000000003</c:v>
                </c:pt>
                <c:pt idx="65">
                  <c:v>650.17700000000002</c:v>
                </c:pt>
                <c:pt idx="66">
                  <c:v>721.96500000000003</c:v>
                </c:pt>
                <c:pt idx="67">
                  <c:v>730.03499999999997</c:v>
                </c:pt>
                <c:pt idx="68">
                  <c:v>669.01099999999997</c:v>
                </c:pt>
                <c:pt idx="69">
                  <c:v>554.24900000000002</c:v>
                </c:pt>
                <c:pt idx="70">
                  <c:v>472.64400000000001</c:v>
                </c:pt>
                <c:pt idx="71">
                  <c:v>466.20400000000001</c:v>
                </c:pt>
                <c:pt idx="72">
                  <c:v>395.97399999999999</c:v>
                </c:pt>
                <c:pt idx="73">
                  <c:v>393.52699999999999</c:v>
                </c:pt>
                <c:pt idx="74">
                  <c:v>407.16699999999997</c:v>
                </c:pt>
                <c:pt idx="75">
                  <c:v>360.464</c:v>
                </c:pt>
                <c:pt idx="76">
                  <c:v>331.03300000000002</c:v>
                </c:pt>
                <c:pt idx="77">
                  <c:v>318.10899999999998</c:v>
                </c:pt>
                <c:pt idx="78">
                  <c:v>323.93099999999998</c:v>
                </c:pt>
                <c:pt idx="79">
                  <c:v>345.88</c:v>
                </c:pt>
                <c:pt idx="80">
                  <c:v>349.94600000000003</c:v>
                </c:pt>
                <c:pt idx="81">
                  <c:v>322.37700000000001</c:v>
                </c:pt>
                <c:pt idx="82">
                  <c:v>304.24599999999998</c:v>
                </c:pt>
                <c:pt idx="83">
                  <c:v>302.04000000000002</c:v>
                </c:pt>
                <c:pt idx="84">
                  <c:v>296.90300000000002</c:v>
                </c:pt>
                <c:pt idx="85">
                  <c:v>278.51600000000002</c:v>
                </c:pt>
                <c:pt idx="86">
                  <c:v>279.15499999999997</c:v>
                </c:pt>
                <c:pt idx="87">
                  <c:v>277.99799999999999</c:v>
                </c:pt>
                <c:pt idx="88">
                  <c:v>279.654</c:v>
                </c:pt>
                <c:pt idx="89">
                  <c:v>277.55399999999997</c:v>
                </c:pt>
                <c:pt idx="90">
                  <c:v>278.32</c:v>
                </c:pt>
                <c:pt idx="91">
                  <c:v>277.95100000000002</c:v>
                </c:pt>
                <c:pt idx="92">
                  <c:v>275.93799999999999</c:v>
                </c:pt>
                <c:pt idx="93">
                  <c:v>278.36</c:v>
                </c:pt>
                <c:pt idx="94">
                  <c:v>280.32799999999997</c:v>
                </c:pt>
                <c:pt idx="95">
                  <c:v>275.37700000000001</c:v>
                </c:pt>
                <c:pt idx="96">
                  <c:v>271.36900000000003</c:v>
                </c:pt>
                <c:pt idx="97">
                  <c:v>272.68400000000003</c:v>
                </c:pt>
                <c:pt idx="98">
                  <c:v>280.435</c:v>
                </c:pt>
                <c:pt idx="99">
                  <c:v>287.63</c:v>
                </c:pt>
                <c:pt idx="100">
                  <c:v>286.92099999999999</c:v>
                </c:pt>
                <c:pt idx="101">
                  <c:v>284.08999999999997</c:v>
                </c:pt>
                <c:pt idx="102">
                  <c:v>277.875</c:v>
                </c:pt>
                <c:pt idx="103">
                  <c:v>278.30200000000002</c:v>
                </c:pt>
                <c:pt idx="104">
                  <c:v>283.161</c:v>
                </c:pt>
                <c:pt idx="105">
                  <c:v>273.30799999999999</c:v>
                </c:pt>
                <c:pt idx="106">
                  <c:v>270.16699999999997</c:v>
                </c:pt>
                <c:pt idx="107">
                  <c:v>264.93599999999998</c:v>
                </c:pt>
                <c:pt idx="108">
                  <c:v>265.18799999999999</c:v>
                </c:pt>
                <c:pt idx="109">
                  <c:v>263.10000000000002</c:v>
                </c:pt>
                <c:pt idx="110">
                  <c:v>263.93400000000003</c:v>
                </c:pt>
                <c:pt idx="111">
                  <c:v>268.31099999999998</c:v>
                </c:pt>
                <c:pt idx="112">
                  <c:v>269.65800000000002</c:v>
                </c:pt>
                <c:pt idx="113">
                  <c:v>267.11399999999998</c:v>
                </c:pt>
                <c:pt idx="114">
                  <c:v>266.24599999999998</c:v>
                </c:pt>
                <c:pt idx="115">
                  <c:v>270.49700000000001</c:v>
                </c:pt>
                <c:pt idx="116">
                  <c:v>270.04700000000003</c:v>
                </c:pt>
                <c:pt idx="117">
                  <c:v>275.02699999999999</c:v>
                </c:pt>
                <c:pt idx="118">
                  <c:v>276.15100000000001</c:v>
                </c:pt>
                <c:pt idx="119">
                  <c:v>273.11900000000003</c:v>
                </c:pt>
                <c:pt idx="120">
                  <c:v>269.84500000000003</c:v>
                </c:pt>
                <c:pt idx="121">
                  <c:v>263.39299999999997</c:v>
                </c:pt>
                <c:pt idx="122">
                  <c:v>258.86200000000002</c:v>
                </c:pt>
                <c:pt idx="123">
                  <c:v>259.08199999999999</c:v>
                </c:pt>
                <c:pt idx="124">
                  <c:v>262.91899999999998</c:v>
                </c:pt>
                <c:pt idx="125">
                  <c:v>262.45</c:v>
                </c:pt>
                <c:pt idx="126">
                  <c:v>262.68099999999998</c:v>
                </c:pt>
                <c:pt idx="127">
                  <c:v>264.13</c:v>
                </c:pt>
                <c:pt idx="128">
                  <c:v>263.839</c:v>
                </c:pt>
                <c:pt idx="129">
                  <c:v>265.05099999999999</c:v>
                </c:pt>
                <c:pt idx="130">
                  <c:v>268.846</c:v>
                </c:pt>
                <c:pt idx="131">
                  <c:v>267.983</c:v>
                </c:pt>
                <c:pt idx="132">
                  <c:v>269.50900000000001</c:v>
                </c:pt>
                <c:pt idx="133">
                  <c:v>268.88799999999998</c:v>
                </c:pt>
                <c:pt idx="134">
                  <c:v>272.209</c:v>
                </c:pt>
                <c:pt idx="135">
                  <c:v>269.14100000000002</c:v>
                </c:pt>
                <c:pt idx="136">
                  <c:v>271.40699999999998</c:v>
                </c:pt>
                <c:pt idx="137">
                  <c:v>275.93900000000002</c:v>
                </c:pt>
                <c:pt idx="138">
                  <c:v>281.495</c:v>
                </c:pt>
                <c:pt idx="139">
                  <c:v>289.471</c:v>
                </c:pt>
                <c:pt idx="140">
                  <c:v>293.90899999999999</c:v>
                </c:pt>
                <c:pt idx="141">
                  <c:v>285.73200000000003</c:v>
                </c:pt>
                <c:pt idx="142">
                  <c:v>290.42</c:v>
                </c:pt>
                <c:pt idx="143">
                  <c:v>290.91899999999998</c:v>
                </c:pt>
                <c:pt idx="144">
                  <c:v>290.64600000000002</c:v>
                </c:pt>
                <c:pt idx="145">
                  <c:v>291.28100000000001</c:v>
                </c:pt>
                <c:pt idx="146">
                  <c:v>294.48700000000002</c:v>
                </c:pt>
                <c:pt idx="147">
                  <c:v>304.46199999999999</c:v>
                </c:pt>
                <c:pt idx="148">
                  <c:v>306.26499999999999</c:v>
                </c:pt>
                <c:pt idx="149">
                  <c:v>307.79000000000002</c:v>
                </c:pt>
                <c:pt idx="150">
                  <c:v>304.476</c:v>
                </c:pt>
                <c:pt idx="151">
                  <c:v>304.33100000000002</c:v>
                </c:pt>
                <c:pt idx="152">
                  <c:v>304.53500000000003</c:v>
                </c:pt>
                <c:pt idx="153">
                  <c:v>306.38400000000001</c:v>
                </c:pt>
                <c:pt idx="154">
                  <c:v>303.51600000000002</c:v>
                </c:pt>
                <c:pt idx="155">
                  <c:v>298.726</c:v>
                </c:pt>
                <c:pt idx="156">
                  <c:v>300.03800000000001</c:v>
                </c:pt>
                <c:pt idx="157">
                  <c:v>299.85000000000002</c:v>
                </c:pt>
                <c:pt idx="158">
                  <c:v>294.387</c:v>
                </c:pt>
                <c:pt idx="159">
                  <c:v>292.47899999999998</c:v>
                </c:pt>
                <c:pt idx="160">
                  <c:v>288.74299999999999</c:v>
                </c:pt>
                <c:pt idx="161">
                  <c:v>301.50799999999998</c:v>
                </c:pt>
                <c:pt idx="162">
                  <c:v>313.13</c:v>
                </c:pt>
                <c:pt idx="163">
                  <c:v>314.75099999999998</c:v>
                </c:pt>
                <c:pt idx="164">
                  <c:v>310.96899999999999</c:v>
                </c:pt>
                <c:pt idx="165">
                  <c:v>308.10000000000002</c:v>
                </c:pt>
                <c:pt idx="166">
                  <c:v>302.67700000000002</c:v>
                </c:pt>
                <c:pt idx="167">
                  <c:v>307.05599999999998</c:v>
                </c:pt>
                <c:pt idx="168">
                  <c:v>312.69200000000001</c:v>
                </c:pt>
                <c:pt idx="169">
                  <c:v>314.71800000000002</c:v>
                </c:pt>
                <c:pt idx="170">
                  <c:v>312.76400000000001</c:v>
                </c:pt>
                <c:pt idx="171">
                  <c:v>312.12</c:v>
                </c:pt>
                <c:pt idx="172">
                  <c:v>318.39</c:v>
                </c:pt>
                <c:pt idx="173">
                  <c:v>320.74700000000001</c:v>
                </c:pt>
                <c:pt idx="174">
                  <c:v>320.673</c:v>
                </c:pt>
                <c:pt idx="175">
                  <c:v>325.91300000000001</c:v>
                </c:pt>
                <c:pt idx="176">
                  <c:v>330.38900000000001</c:v>
                </c:pt>
                <c:pt idx="177">
                  <c:v>329.334</c:v>
                </c:pt>
                <c:pt idx="178">
                  <c:v>338.38600000000002</c:v>
                </c:pt>
                <c:pt idx="179">
                  <c:v>342.62400000000002</c:v>
                </c:pt>
                <c:pt idx="180">
                  <c:v>345.28</c:v>
                </c:pt>
                <c:pt idx="181">
                  <c:v>338.15800000000002</c:v>
                </c:pt>
                <c:pt idx="182">
                  <c:v>337.13</c:v>
                </c:pt>
                <c:pt idx="183">
                  <c:v>339.73200000000003</c:v>
                </c:pt>
                <c:pt idx="184">
                  <c:v>333.15600000000001</c:v>
                </c:pt>
                <c:pt idx="185">
                  <c:v>328.03</c:v>
                </c:pt>
                <c:pt idx="186">
                  <c:v>330.08</c:v>
                </c:pt>
                <c:pt idx="187">
                  <c:v>330.81200000000001</c:v>
                </c:pt>
                <c:pt idx="188">
                  <c:v>334.21100000000001</c:v>
                </c:pt>
                <c:pt idx="189">
                  <c:v>334.84</c:v>
                </c:pt>
                <c:pt idx="190">
                  <c:v>334.17599999999999</c:v>
                </c:pt>
                <c:pt idx="191">
                  <c:v>331.78899999999999</c:v>
                </c:pt>
                <c:pt idx="192">
                  <c:v>325.52300000000002</c:v>
                </c:pt>
                <c:pt idx="193">
                  <c:v>330.13799999999998</c:v>
                </c:pt>
                <c:pt idx="194">
                  <c:v>327.23</c:v>
                </c:pt>
                <c:pt idx="195">
                  <c:v>317.42700000000002</c:v>
                </c:pt>
                <c:pt idx="196">
                  <c:v>310.72199999999998</c:v>
                </c:pt>
                <c:pt idx="197">
                  <c:v>303.69600000000003</c:v>
                </c:pt>
                <c:pt idx="198">
                  <c:v>309.52600000000001</c:v>
                </c:pt>
                <c:pt idx="199">
                  <c:v>330.49700000000001</c:v>
                </c:pt>
                <c:pt idx="200">
                  <c:v>327.73500000000001</c:v>
                </c:pt>
                <c:pt idx="201">
                  <c:v>324.846</c:v>
                </c:pt>
                <c:pt idx="202">
                  <c:v>325.15800000000002</c:v>
                </c:pt>
                <c:pt idx="203">
                  <c:v>316.76600000000002</c:v>
                </c:pt>
                <c:pt idx="204">
                  <c:v>328.36399999999998</c:v>
                </c:pt>
                <c:pt idx="205">
                  <c:v>332.91300000000001</c:v>
                </c:pt>
                <c:pt idx="206">
                  <c:v>327.26900000000001</c:v>
                </c:pt>
                <c:pt idx="207">
                  <c:v>328.279</c:v>
                </c:pt>
                <c:pt idx="208">
                  <c:v>330.64400000000001</c:v>
                </c:pt>
                <c:pt idx="209">
                  <c:v>336.35300000000001</c:v>
                </c:pt>
                <c:pt idx="210">
                  <c:v>330.32100000000003</c:v>
                </c:pt>
                <c:pt idx="211">
                  <c:v>325.96499999999997</c:v>
                </c:pt>
                <c:pt idx="212">
                  <c:v>325.73</c:v>
                </c:pt>
                <c:pt idx="213">
                  <c:v>323.94400000000002</c:v>
                </c:pt>
                <c:pt idx="214">
                  <c:v>336.37299999999999</c:v>
                </c:pt>
                <c:pt idx="215">
                  <c:v>346.56799999999998</c:v>
                </c:pt>
                <c:pt idx="216">
                  <c:v>349.45400000000001</c:v>
                </c:pt>
                <c:pt idx="217">
                  <c:v>364.97399999999999</c:v>
                </c:pt>
                <c:pt idx="218">
                  <c:v>367.31700000000001</c:v>
                </c:pt>
                <c:pt idx="219">
                  <c:v>351.96100000000001</c:v>
                </c:pt>
                <c:pt idx="220">
                  <c:v>337.76600000000002</c:v>
                </c:pt>
                <c:pt idx="221">
                  <c:v>333.25599999999997</c:v>
                </c:pt>
                <c:pt idx="222">
                  <c:v>340.78800000000001</c:v>
                </c:pt>
                <c:pt idx="223">
                  <c:v>343.3</c:v>
                </c:pt>
                <c:pt idx="224">
                  <c:v>355.721</c:v>
                </c:pt>
                <c:pt idx="225">
                  <c:v>360.88099999999997</c:v>
                </c:pt>
                <c:pt idx="226">
                  <c:v>373.488</c:v>
                </c:pt>
                <c:pt idx="227">
                  <c:v>360.084</c:v>
                </c:pt>
                <c:pt idx="228">
                  <c:v>345.41</c:v>
                </c:pt>
                <c:pt idx="229">
                  <c:v>341.41899999999998</c:v>
                </c:pt>
                <c:pt idx="230">
                  <c:v>340.41500000000002</c:v>
                </c:pt>
                <c:pt idx="231">
                  <c:v>328.678</c:v>
                </c:pt>
                <c:pt idx="232">
                  <c:v>326.34399999999999</c:v>
                </c:pt>
                <c:pt idx="233">
                  <c:v>322.29599999999999</c:v>
                </c:pt>
                <c:pt idx="234">
                  <c:v>334.476</c:v>
                </c:pt>
                <c:pt idx="235">
                  <c:v>341.13299999999998</c:v>
                </c:pt>
                <c:pt idx="236">
                  <c:v>345.714</c:v>
                </c:pt>
                <c:pt idx="237">
                  <c:v>343.51799999999997</c:v>
                </c:pt>
                <c:pt idx="238">
                  <c:v>346.78199999999998</c:v>
                </c:pt>
                <c:pt idx="239">
                  <c:v>337.911</c:v>
                </c:pt>
                <c:pt idx="240">
                  <c:v>328.49</c:v>
                </c:pt>
                <c:pt idx="241">
                  <c:v>327.63400000000001</c:v>
                </c:pt>
                <c:pt idx="242">
                  <c:v>325.43599999999998</c:v>
                </c:pt>
                <c:pt idx="243">
                  <c:v>329.166</c:v>
                </c:pt>
                <c:pt idx="244">
                  <c:v>341.00900000000001</c:v>
                </c:pt>
                <c:pt idx="245">
                  <c:v>347.45400000000001</c:v>
                </c:pt>
                <c:pt idx="246">
                  <c:v>345.39499999999998</c:v>
                </c:pt>
                <c:pt idx="247">
                  <c:v>334.99599999999998</c:v>
                </c:pt>
                <c:pt idx="248">
                  <c:v>335.13400000000001</c:v>
                </c:pt>
                <c:pt idx="249">
                  <c:v>336.28899999999999</c:v>
                </c:pt>
              </c:numCache>
            </c:numRef>
          </c:val>
          <c:smooth val="0"/>
          <c:extLst>
            <c:ext xmlns:c16="http://schemas.microsoft.com/office/drawing/2014/chart" uri="{C3380CC4-5D6E-409C-BE32-E72D297353CC}">
              <c16:uniqueId val="{00000000-2F98-47CC-9DEB-645E3007B4D3}"/>
            </c:ext>
          </c:extLst>
        </c:ser>
        <c:ser>
          <c:idx val="1"/>
          <c:order val="1"/>
          <c:tx>
            <c:strRef>
              <c:f>'directH (tkr)'!$B$26</c:f>
              <c:strCache>
                <c:ptCount val="1"/>
                <c:pt idx="0">
                  <c:v>VW 4 5/8 PERP nc-28</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'directH (tkr)'!$F$26:$IU$26</c:f>
              <c:numCache>
                <c:formatCode>0</c:formatCode>
                <c:ptCount val="250"/>
                <c:pt idx="0">
                  <c:v>#N/A</c:v>
                </c:pt>
                <c:pt idx="1">
                  <c:v>419.65199999999999</c:v>
                </c:pt>
                <c:pt idx="2">
                  <c:v>409.40899999999999</c:v>
                </c:pt>
                <c:pt idx="3">
                  <c:v>406.21499999999997</c:v>
                </c:pt>
                <c:pt idx="4">
                  <c:v>394.48599999999999</c:v>
                </c:pt>
                <c:pt idx="5">
                  <c:v>387.685</c:v>
                </c:pt>
                <c:pt idx="6">
                  <c:v>402.72699999999998</c:v>
                </c:pt>
                <c:pt idx="7">
                  <c:v>399.93799999999999</c:v>
                </c:pt>
                <c:pt idx="8">
                  <c:v>409.86200000000002</c:v>
                </c:pt>
                <c:pt idx="9">
                  <c:v>383.334</c:v>
                </c:pt>
                <c:pt idx="10">
                  <c:v>363.71699999999998</c:v>
                </c:pt>
                <c:pt idx="11">
                  <c:v>348.66</c:v>
                </c:pt>
                <c:pt idx="12">
                  <c:v>359.79199999999997</c:v>
                </c:pt>
                <c:pt idx="13">
                  <c:v>398.44799999999998</c:v>
                </c:pt>
                <c:pt idx="14">
                  <c:v>408.83100000000002</c:v>
                </c:pt>
                <c:pt idx="15">
                  <c:v>431.43200000000002</c:v>
                </c:pt>
                <c:pt idx="16">
                  <c:v>437.863</c:v>
                </c:pt>
                <c:pt idx="17">
                  <c:v>437.42500000000001</c:v>
                </c:pt>
                <c:pt idx="18">
                  <c:v>428.46800000000002</c:v>
                </c:pt>
                <c:pt idx="19">
                  <c:v>427.267</c:v>
                </c:pt>
                <c:pt idx="20">
                  <c:v>438.97300000000001</c:v>
                </c:pt>
                <c:pt idx="21">
                  <c:v>450.30500000000001</c:v>
                </c:pt>
                <c:pt idx="22">
                  <c:v>452.94200000000001</c:v>
                </c:pt>
                <c:pt idx="23">
                  <c:v>452.255</c:v>
                </c:pt>
                <c:pt idx="24">
                  <c:v>456.678</c:v>
                </c:pt>
                <c:pt idx="25">
                  <c:v>465.69900000000001</c:v>
                </c:pt>
                <c:pt idx="26">
                  <c:v>485.74299999999999</c:v>
                </c:pt>
                <c:pt idx="27">
                  <c:v>497.69</c:v>
                </c:pt>
                <c:pt idx="28">
                  <c:v>498.416</c:v>
                </c:pt>
                <c:pt idx="29">
                  <c:v>491.34899999999999</c:v>
                </c:pt>
                <c:pt idx="30">
                  <c:v>487.87799999999999</c:v>
                </c:pt>
                <c:pt idx="31">
                  <c:v>488.80799999999999</c:v>
                </c:pt>
                <c:pt idx="32">
                  <c:v>494.85599999999999</c:v>
                </c:pt>
                <c:pt idx="33">
                  <c:v>498.05099999999999</c:v>
                </c:pt>
                <c:pt idx="34">
                  <c:v>498.69900000000001</c:v>
                </c:pt>
                <c:pt idx="35">
                  <c:v>504.64600000000002</c:v>
                </c:pt>
                <c:pt idx="36">
                  <c:v>507.49700000000001</c:v>
                </c:pt>
                <c:pt idx="37">
                  <c:v>480.565</c:v>
                </c:pt>
                <c:pt idx="38">
                  <c:v>468.69200000000001</c:v>
                </c:pt>
                <c:pt idx="39">
                  <c:v>457.86599999999999</c:v>
                </c:pt>
                <c:pt idx="40">
                  <c:v>447.762</c:v>
                </c:pt>
                <c:pt idx="41">
                  <c:v>465.25900000000001</c:v>
                </c:pt>
                <c:pt idx="42">
                  <c:v>466.41199999999998</c:v>
                </c:pt>
                <c:pt idx="43">
                  <c:v>507.52100000000002</c:v>
                </c:pt>
                <c:pt idx="44">
                  <c:v>515.49300000000005</c:v>
                </c:pt>
                <c:pt idx="45">
                  <c:v>498.36</c:v>
                </c:pt>
                <c:pt idx="46">
                  <c:v>488.24599999999998</c:v>
                </c:pt>
                <c:pt idx="47">
                  <c:v>480.29599999999999</c:v>
                </c:pt>
                <c:pt idx="48">
                  <c:v>457.01</c:v>
                </c:pt>
                <c:pt idx="49">
                  <c:v>443.98</c:v>
                </c:pt>
                <c:pt idx="50">
                  <c:v>490.25900000000001</c:v>
                </c:pt>
                <c:pt idx="51">
                  <c:v>543.15300000000002</c:v>
                </c:pt>
                <c:pt idx="52">
                  <c:v>568.46600000000001</c:v>
                </c:pt>
                <c:pt idx="53">
                  <c:v>624.38300000000004</c:v>
                </c:pt>
                <c:pt idx="54">
                  <c:v>630.14400000000001</c:v>
                </c:pt>
                <c:pt idx="55">
                  <c:v>619.11</c:v>
                </c:pt>
                <c:pt idx="56">
                  <c:v>598.81200000000001</c:v>
                </c:pt>
                <c:pt idx="57">
                  <c:v>587.66700000000003</c:v>
                </c:pt>
                <c:pt idx="58">
                  <c:v>565.346</c:v>
                </c:pt>
                <c:pt idx="59">
                  <c:v>533.05999999999995</c:v>
                </c:pt>
                <c:pt idx="60">
                  <c:v>500.85500000000002</c:v>
                </c:pt>
                <c:pt idx="61">
                  <c:v>495.23</c:v>
                </c:pt>
                <c:pt idx="62">
                  <c:v>605.17899999999997</c:v>
                </c:pt>
                <c:pt idx="63">
                  <c:v>655.45799999999997</c:v>
                </c:pt>
                <c:pt idx="64">
                  <c:v>637.42499999999995</c:v>
                </c:pt>
                <c:pt idx="65">
                  <c:v>716.38800000000003</c:v>
                </c:pt>
                <c:pt idx="66">
                  <c:v>699.35900000000004</c:v>
                </c:pt>
                <c:pt idx="67">
                  <c:v>654.52200000000005</c:v>
                </c:pt>
                <c:pt idx="68">
                  <c:v>561.59500000000003</c:v>
                </c:pt>
                <c:pt idx="69">
                  <c:v>484.63400000000001</c:v>
                </c:pt>
                <c:pt idx="70">
                  <c:v>479.63200000000001</c:v>
                </c:pt>
                <c:pt idx="71">
                  <c:v>399.78800000000001</c:v>
                </c:pt>
                <c:pt idx="72">
                  <c:v>394.86700000000002</c:v>
                </c:pt>
                <c:pt idx="73">
                  <c:v>409.089</c:v>
                </c:pt>
                <c:pt idx="74">
                  <c:v>359.01600000000002</c:v>
                </c:pt>
                <c:pt idx="75">
                  <c:v>326.803</c:v>
                </c:pt>
                <c:pt idx="76">
                  <c:v>311.75200000000001</c:v>
                </c:pt>
                <c:pt idx="77">
                  <c:v>317.74099999999999</c:v>
                </c:pt>
                <c:pt idx="78">
                  <c:v>344.64</c:v>
                </c:pt>
                <c:pt idx="79">
                  <c:v>347.06599999999997</c:v>
                </c:pt>
                <c:pt idx="80">
                  <c:v>323.61200000000002</c:v>
                </c:pt>
                <c:pt idx="81">
                  <c:v>304.69400000000002</c:v>
                </c:pt>
                <c:pt idx="82">
                  <c:v>301.22000000000003</c:v>
                </c:pt>
                <c:pt idx="83">
                  <c:v>294.99599999999998</c:v>
                </c:pt>
                <c:pt idx="84">
                  <c:v>277.983</c:v>
                </c:pt>
                <c:pt idx="85">
                  <c:v>278.53199999999998</c:v>
                </c:pt>
                <c:pt idx="86">
                  <c:v>277.79700000000003</c:v>
                </c:pt>
                <c:pt idx="87">
                  <c:v>279.036</c:v>
                </c:pt>
                <c:pt idx="88">
                  <c:v>276.49099999999999</c:v>
                </c:pt>
                <c:pt idx="89">
                  <c:v>276.27100000000002</c:v>
                </c:pt>
                <c:pt idx="90">
                  <c:v>275.36599999999999</c:v>
                </c:pt>
                <c:pt idx="91">
                  <c:v>272.56</c:v>
                </c:pt>
                <c:pt idx="92">
                  <c:v>276.32799999999997</c:v>
                </c:pt>
                <c:pt idx="93">
                  <c:v>278.202</c:v>
                </c:pt>
                <c:pt idx="94">
                  <c:v>273.25599999999997</c:v>
                </c:pt>
                <c:pt idx="95">
                  <c:v>268.95800000000003</c:v>
                </c:pt>
                <c:pt idx="96">
                  <c:v>271.94299999999998</c:v>
                </c:pt>
                <c:pt idx="97">
                  <c:v>281.88299999999998</c:v>
                </c:pt>
                <c:pt idx="98">
                  <c:v>289.01600000000002</c:v>
                </c:pt>
                <c:pt idx="99">
                  <c:v>288.13799999999998</c:v>
                </c:pt>
                <c:pt idx="100">
                  <c:v>285.62400000000002</c:v>
                </c:pt>
                <c:pt idx="101">
                  <c:v>280.68299999999999</c:v>
                </c:pt>
                <c:pt idx="102">
                  <c:v>284.38299999999998</c:v>
                </c:pt>
                <c:pt idx="103">
                  <c:v>289.54399999999998</c:v>
                </c:pt>
                <c:pt idx="104">
                  <c:v>278.34800000000001</c:v>
                </c:pt>
                <c:pt idx="105">
                  <c:v>275.42</c:v>
                </c:pt>
                <c:pt idx="106">
                  <c:v>269.44099999999997</c:v>
                </c:pt>
                <c:pt idx="107">
                  <c:v>270.53100000000001</c:v>
                </c:pt>
                <c:pt idx="108">
                  <c:v>269.471</c:v>
                </c:pt>
                <c:pt idx="109">
                  <c:v>272.60000000000002</c:v>
                </c:pt>
                <c:pt idx="110">
                  <c:v>279.15699999999998</c:v>
                </c:pt>
                <c:pt idx="111">
                  <c:v>281.65800000000002</c:v>
                </c:pt>
                <c:pt idx="112">
                  <c:v>279.42500000000001</c:v>
                </c:pt>
                <c:pt idx="113">
                  <c:v>279.36599999999999</c:v>
                </c:pt>
                <c:pt idx="114">
                  <c:v>283.34199999999998</c:v>
                </c:pt>
                <c:pt idx="115">
                  <c:v>284.02100000000002</c:v>
                </c:pt>
                <c:pt idx="116">
                  <c:v>290.69099999999997</c:v>
                </c:pt>
                <c:pt idx="117">
                  <c:v>289.80700000000002</c:v>
                </c:pt>
                <c:pt idx="118">
                  <c:v>286.37599999999998</c:v>
                </c:pt>
                <c:pt idx="119">
                  <c:v>282.68599999999998</c:v>
                </c:pt>
                <c:pt idx="120">
                  <c:v>275.08</c:v>
                </c:pt>
                <c:pt idx="121">
                  <c:v>271.60399999999998</c:v>
                </c:pt>
                <c:pt idx="122">
                  <c:v>271.94</c:v>
                </c:pt>
                <c:pt idx="123">
                  <c:v>276.67</c:v>
                </c:pt>
                <c:pt idx="124">
                  <c:v>276.654</c:v>
                </c:pt>
                <c:pt idx="125">
                  <c:v>277.00799999999998</c:v>
                </c:pt>
                <c:pt idx="126">
                  <c:v>278.40199999999999</c:v>
                </c:pt>
                <c:pt idx="127">
                  <c:v>277.99200000000002</c:v>
                </c:pt>
                <c:pt idx="128">
                  <c:v>280.47899999999998</c:v>
                </c:pt>
                <c:pt idx="129">
                  <c:v>284.58600000000001</c:v>
                </c:pt>
                <c:pt idx="130">
                  <c:v>284.26799999999997</c:v>
                </c:pt>
                <c:pt idx="131">
                  <c:v>285.14</c:v>
                </c:pt>
                <c:pt idx="132">
                  <c:v>285.98599999999999</c:v>
                </c:pt>
                <c:pt idx="133">
                  <c:v>287.464</c:v>
                </c:pt>
                <c:pt idx="134">
                  <c:v>283.64499999999998</c:v>
                </c:pt>
                <c:pt idx="135">
                  <c:v>285.64800000000002</c:v>
                </c:pt>
                <c:pt idx="136">
                  <c:v>293.2</c:v>
                </c:pt>
                <c:pt idx="137">
                  <c:v>298.096</c:v>
                </c:pt>
                <c:pt idx="138">
                  <c:v>306.108</c:v>
                </c:pt>
                <c:pt idx="139">
                  <c:v>308.21100000000001</c:v>
                </c:pt>
                <c:pt idx="140">
                  <c:v>299.98200000000003</c:v>
                </c:pt>
                <c:pt idx="141">
                  <c:v>304.50299999999999</c:v>
                </c:pt>
                <c:pt idx="142">
                  <c:v>305.13499999999999</c:v>
                </c:pt>
                <c:pt idx="143">
                  <c:v>304.28100000000001</c:v>
                </c:pt>
                <c:pt idx="144">
                  <c:v>304.31700000000001</c:v>
                </c:pt>
                <c:pt idx="145">
                  <c:v>307.24400000000003</c:v>
                </c:pt>
                <c:pt idx="146">
                  <c:v>316.91899999999998</c:v>
                </c:pt>
                <c:pt idx="147">
                  <c:v>319.38499999999999</c:v>
                </c:pt>
                <c:pt idx="148">
                  <c:v>320.72300000000001</c:v>
                </c:pt>
                <c:pt idx="149">
                  <c:v>316.31400000000002</c:v>
                </c:pt>
                <c:pt idx="150">
                  <c:v>316.12700000000001</c:v>
                </c:pt>
                <c:pt idx="151">
                  <c:v>316.42599999999999</c:v>
                </c:pt>
                <c:pt idx="152">
                  <c:v>318.47300000000001</c:v>
                </c:pt>
                <c:pt idx="153">
                  <c:v>316.40300000000002</c:v>
                </c:pt>
                <c:pt idx="154">
                  <c:v>311.48399999999998</c:v>
                </c:pt>
                <c:pt idx="155">
                  <c:v>311.99</c:v>
                </c:pt>
                <c:pt idx="156">
                  <c:v>309.67399999999998</c:v>
                </c:pt>
                <c:pt idx="157">
                  <c:v>303.10300000000001</c:v>
                </c:pt>
                <c:pt idx="158">
                  <c:v>301.66000000000003</c:v>
                </c:pt>
                <c:pt idx="159">
                  <c:v>296.745</c:v>
                </c:pt>
                <c:pt idx="160">
                  <c:v>308.34699999999998</c:v>
                </c:pt>
                <c:pt idx="161">
                  <c:v>323.65699999999998</c:v>
                </c:pt>
                <c:pt idx="162">
                  <c:v>325.94400000000002</c:v>
                </c:pt>
                <c:pt idx="163">
                  <c:v>321.95</c:v>
                </c:pt>
                <c:pt idx="164">
                  <c:v>316.58800000000002</c:v>
                </c:pt>
                <c:pt idx="165">
                  <c:v>310.93599999999998</c:v>
                </c:pt>
                <c:pt idx="166">
                  <c:v>315.11900000000003</c:v>
                </c:pt>
                <c:pt idx="167">
                  <c:v>320.483</c:v>
                </c:pt>
                <c:pt idx="168">
                  <c:v>323.06599999999997</c:v>
                </c:pt>
                <c:pt idx="169">
                  <c:v>320.96899999999999</c:v>
                </c:pt>
                <c:pt idx="170">
                  <c:v>321.11099999999999</c:v>
                </c:pt>
                <c:pt idx="171">
                  <c:v>327.78</c:v>
                </c:pt>
                <c:pt idx="172">
                  <c:v>329.78800000000001</c:v>
                </c:pt>
                <c:pt idx="173">
                  <c:v>332.01799999999997</c:v>
                </c:pt>
                <c:pt idx="174">
                  <c:v>337.70699999999999</c:v>
                </c:pt>
                <c:pt idx="175">
                  <c:v>341.88299999999998</c:v>
                </c:pt>
                <c:pt idx="176">
                  <c:v>341.24</c:v>
                </c:pt>
                <c:pt idx="177">
                  <c:v>350.28300000000002</c:v>
                </c:pt>
                <c:pt idx="178">
                  <c:v>353.62200000000001</c:v>
                </c:pt>
                <c:pt idx="179">
                  <c:v>354.44600000000003</c:v>
                </c:pt>
                <c:pt idx="180">
                  <c:v>345.39100000000002</c:v>
                </c:pt>
                <c:pt idx="181">
                  <c:v>344.27</c:v>
                </c:pt>
                <c:pt idx="182">
                  <c:v>346.298</c:v>
                </c:pt>
                <c:pt idx="183">
                  <c:v>339.733</c:v>
                </c:pt>
                <c:pt idx="184">
                  <c:v>333.92700000000002</c:v>
                </c:pt>
                <c:pt idx="185">
                  <c:v>337.62599999999998</c:v>
                </c:pt>
                <c:pt idx="186">
                  <c:v>339.06299999999999</c:v>
                </c:pt>
                <c:pt idx="187">
                  <c:v>341.38600000000002</c:v>
                </c:pt>
                <c:pt idx="188">
                  <c:v>342.79599999999999</c:v>
                </c:pt>
                <c:pt idx="189">
                  <c:v>343.50099999999998</c:v>
                </c:pt>
                <c:pt idx="190">
                  <c:v>342.47</c:v>
                </c:pt>
                <c:pt idx="191">
                  <c:v>338.63099999999997</c:v>
                </c:pt>
                <c:pt idx="192">
                  <c:v>345.096</c:v>
                </c:pt>
                <c:pt idx="193">
                  <c:v>342.24799999999999</c:v>
                </c:pt>
                <c:pt idx="194">
                  <c:v>333.637</c:v>
                </c:pt>
                <c:pt idx="195">
                  <c:v>328.33499999999998</c:v>
                </c:pt>
                <c:pt idx="196">
                  <c:v>323.78899999999999</c:v>
                </c:pt>
                <c:pt idx="197">
                  <c:v>329.88799999999998</c:v>
                </c:pt>
                <c:pt idx="198">
                  <c:v>356.54500000000002</c:v>
                </c:pt>
                <c:pt idx="199">
                  <c:v>354.596</c:v>
                </c:pt>
                <c:pt idx="200">
                  <c:v>352.79700000000003</c:v>
                </c:pt>
                <c:pt idx="201">
                  <c:v>353.23599999999999</c:v>
                </c:pt>
                <c:pt idx="202">
                  <c:v>347.76600000000002</c:v>
                </c:pt>
                <c:pt idx="203">
                  <c:v>359.53300000000002</c:v>
                </c:pt>
                <c:pt idx="204">
                  <c:v>363.77800000000002</c:v>
                </c:pt>
                <c:pt idx="205">
                  <c:v>361.012</c:v>
                </c:pt>
                <c:pt idx="206">
                  <c:v>361.55700000000002</c:v>
                </c:pt>
                <c:pt idx="207">
                  <c:v>364.113</c:v>
                </c:pt>
                <c:pt idx="208">
                  <c:v>369.10599999999999</c:v>
                </c:pt>
                <c:pt idx="209">
                  <c:v>363.613</c:v>
                </c:pt>
                <c:pt idx="210">
                  <c:v>359.096</c:v>
                </c:pt>
                <c:pt idx="211">
                  <c:v>358.197</c:v>
                </c:pt>
                <c:pt idx="212">
                  <c:v>355.62900000000002</c:v>
                </c:pt>
                <c:pt idx="213">
                  <c:v>363.65100000000001</c:v>
                </c:pt>
                <c:pt idx="214">
                  <c:v>374.61099999999999</c:v>
                </c:pt>
                <c:pt idx="215">
                  <c:v>378.86799999999999</c:v>
                </c:pt>
                <c:pt idx="216">
                  <c:v>393.80900000000003</c:v>
                </c:pt>
                <c:pt idx="217">
                  <c:v>396.52100000000002</c:v>
                </c:pt>
                <c:pt idx="218">
                  <c:v>380.10599999999999</c:v>
                </c:pt>
                <c:pt idx="219">
                  <c:v>366.02100000000002</c:v>
                </c:pt>
                <c:pt idx="220">
                  <c:v>358.11799999999999</c:v>
                </c:pt>
                <c:pt idx="221">
                  <c:v>359.40800000000002</c:v>
                </c:pt>
                <c:pt idx="222">
                  <c:v>360.52</c:v>
                </c:pt>
                <c:pt idx="223">
                  <c:v>370.03500000000003</c:v>
                </c:pt>
                <c:pt idx="224">
                  <c:v>373.61700000000002</c:v>
                </c:pt>
                <c:pt idx="225">
                  <c:v>387.19400000000002</c:v>
                </c:pt>
                <c:pt idx="226">
                  <c:v>372.37</c:v>
                </c:pt>
                <c:pt idx="227">
                  <c:v>355.93599999999998</c:v>
                </c:pt>
                <c:pt idx="228">
                  <c:v>351.96800000000002</c:v>
                </c:pt>
                <c:pt idx="229">
                  <c:v>347.96300000000002</c:v>
                </c:pt>
                <c:pt idx="230">
                  <c:v>336.87400000000002</c:v>
                </c:pt>
                <c:pt idx="231">
                  <c:v>333.63799999999998</c:v>
                </c:pt>
                <c:pt idx="232">
                  <c:v>330.548</c:v>
                </c:pt>
                <c:pt idx="233">
                  <c:v>348.84800000000001</c:v>
                </c:pt>
                <c:pt idx="234">
                  <c:v>354.678</c:v>
                </c:pt>
                <c:pt idx="235">
                  <c:v>358.53300000000002</c:v>
                </c:pt>
                <c:pt idx="236">
                  <c:v>356.15499999999997</c:v>
                </c:pt>
                <c:pt idx="237">
                  <c:v>355.31200000000001</c:v>
                </c:pt>
                <c:pt idx="238">
                  <c:v>344.45499999999998</c:v>
                </c:pt>
                <c:pt idx="239">
                  <c:v>334.23</c:v>
                </c:pt>
                <c:pt idx="240">
                  <c:v>334.40100000000001</c:v>
                </c:pt>
                <c:pt idx="241">
                  <c:v>333.52600000000001</c:v>
                </c:pt>
                <c:pt idx="242">
                  <c:v>336.49599999999998</c:v>
                </c:pt>
                <c:pt idx="243">
                  <c:v>349.79199999999997</c:v>
                </c:pt>
                <c:pt idx="244">
                  <c:v>356.30500000000001</c:v>
                </c:pt>
                <c:pt idx="245">
                  <c:v>351.55500000000001</c:v>
                </c:pt>
                <c:pt idx="246">
                  <c:v>344.74299999999999</c:v>
                </c:pt>
                <c:pt idx="247">
                  <c:v>345.37599999999998</c:v>
                </c:pt>
                <c:pt idx="248">
                  <c:v>348.79</c:v>
                </c:pt>
                <c:pt idx="249">
                  <c:v>347.786</c:v>
                </c:pt>
              </c:numCache>
            </c:numRef>
          </c:val>
          <c:smooth val="0"/>
          <c:extLst>
            <c:ext xmlns:c16="http://schemas.microsoft.com/office/drawing/2014/chart" uri="{C3380CC4-5D6E-409C-BE32-E72D297353CC}">
              <c16:uniqueId val="{00000001-2F98-47CC-9DEB-645E3007B4D3}"/>
            </c:ext>
          </c:extLst>
        </c:ser>
        <c:ser>
          <c:idx val="2"/>
          <c:order val="2"/>
          <c:tx>
            <c:strRef>
              <c:f>'directH (tkr)'!$B$27</c:f>
              <c:strCache>
                <c:ptCount val="1"/>
                <c:pt idx="0">
                  <c:v>VW 3 7/8 PERP nc-27</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'directH (tkr)'!$F$27:$IT$27</c:f>
              <c:numCache>
                <c:formatCode>0</c:formatCode>
                <c:ptCount val="249"/>
                <c:pt idx="0">
                  <c:v>#N/A</c:v>
                </c:pt>
                <c:pt idx="1">
                  <c:v>420.08800000000002</c:v>
                </c:pt>
                <c:pt idx="2">
                  <c:v>409.10199999999998</c:v>
                </c:pt>
                <c:pt idx="3">
                  <c:v>406.57299999999998</c:v>
                </c:pt>
                <c:pt idx="4">
                  <c:v>394.358</c:v>
                </c:pt>
                <c:pt idx="5">
                  <c:v>383.82299999999998</c:v>
                </c:pt>
                <c:pt idx="6">
                  <c:v>401.92399999999998</c:v>
                </c:pt>
                <c:pt idx="7">
                  <c:v>397.39299999999997</c:v>
                </c:pt>
                <c:pt idx="8">
                  <c:v>404.19900000000001</c:v>
                </c:pt>
                <c:pt idx="9">
                  <c:v>373.98200000000003</c:v>
                </c:pt>
                <c:pt idx="10">
                  <c:v>350.51</c:v>
                </c:pt>
                <c:pt idx="11">
                  <c:v>332.053</c:v>
                </c:pt>
                <c:pt idx="12">
                  <c:v>345.66800000000001</c:v>
                </c:pt>
                <c:pt idx="13">
                  <c:v>386.71300000000002</c:v>
                </c:pt>
                <c:pt idx="14">
                  <c:v>401.87200000000001</c:v>
                </c:pt>
                <c:pt idx="15">
                  <c:v>426.75700000000001</c:v>
                </c:pt>
                <c:pt idx="16">
                  <c:v>433.44900000000001</c:v>
                </c:pt>
                <c:pt idx="17">
                  <c:v>433.899</c:v>
                </c:pt>
                <c:pt idx="18">
                  <c:v>425.04899999999998</c:v>
                </c:pt>
                <c:pt idx="19">
                  <c:v>423.51900000000001</c:v>
                </c:pt>
                <c:pt idx="20">
                  <c:v>438.49299999999999</c:v>
                </c:pt>
                <c:pt idx="21">
                  <c:v>452.33100000000002</c:v>
                </c:pt>
                <c:pt idx="22">
                  <c:v>453.08600000000001</c:v>
                </c:pt>
                <c:pt idx="23">
                  <c:v>452.48</c:v>
                </c:pt>
                <c:pt idx="24">
                  <c:v>457.87400000000002</c:v>
                </c:pt>
                <c:pt idx="25">
                  <c:v>467.596</c:v>
                </c:pt>
                <c:pt idx="26">
                  <c:v>491.08</c:v>
                </c:pt>
                <c:pt idx="27">
                  <c:v>504.21499999999997</c:v>
                </c:pt>
                <c:pt idx="28">
                  <c:v>503.745</c:v>
                </c:pt>
                <c:pt idx="29">
                  <c:v>496.39600000000002</c:v>
                </c:pt>
                <c:pt idx="30">
                  <c:v>493.983</c:v>
                </c:pt>
                <c:pt idx="31">
                  <c:v>496.30599999999998</c:v>
                </c:pt>
                <c:pt idx="32">
                  <c:v>503.92099999999999</c:v>
                </c:pt>
                <c:pt idx="33">
                  <c:v>507.88900000000001</c:v>
                </c:pt>
                <c:pt idx="34">
                  <c:v>510.60700000000003</c:v>
                </c:pt>
                <c:pt idx="35">
                  <c:v>517.221</c:v>
                </c:pt>
                <c:pt idx="36">
                  <c:v>520.66200000000003</c:v>
                </c:pt>
                <c:pt idx="37">
                  <c:v>492.505</c:v>
                </c:pt>
                <c:pt idx="38">
                  <c:v>478.67700000000002</c:v>
                </c:pt>
                <c:pt idx="39">
                  <c:v>464.73700000000002</c:v>
                </c:pt>
                <c:pt idx="40">
                  <c:v>455.91399999999999</c:v>
                </c:pt>
                <c:pt idx="41">
                  <c:v>477.029</c:v>
                </c:pt>
                <c:pt idx="42">
                  <c:v>484.48500000000001</c:v>
                </c:pt>
                <c:pt idx="43">
                  <c:v>523.32799999999997</c:v>
                </c:pt>
                <c:pt idx="44">
                  <c:v>529.60799999999995</c:v>
                </c:pt>
                <c:pt idx="45">
                  <c:v>515.47299999999996</c:v>
                </c:pt>
                <c:pt idx="46">
                  <c:v>503.815</c:v>
                </c:pt>
                <c:pt idx="47">
                  <c:v>497.26900000000001</c:v>
                </c:pt>
                <c:pt idx="48">
                  <c:v>473.108</c:v>
                </c:pt>
                <c:pt idx="49">
                  <c:v>462.80099999999999</c:v>
                </c:pt>
                <c:pt idx="50">
                  <c:v>513.81399999999996</c:v>
                </c:pt>
                <c:pt idx="51">
                  <c:v>580.17999999999995</c:v>
                </c:pt>
                <c:pt idx="52">
                  <c:v>605.59900000000005</c:v>
                </c:pt>
                <c:pt idx="53">
                  <c:v>668.20699999999999</c:v>
                </c:pt>
                <c:pt idx="54">
                  <c:v>671.06200000000001</c:v>
                </c:pt>
                <c:pt idx="55">
                  <c:v>655.40300000000002</c:v>
                </c:pt>
                <c:pt idx="56">
                  <c:v>639.37199999999996</c:v>
                </c:pt>
                <c:pt idx="57">
                  <c:v>630.82000000000005</c:v>
                </c:pt>
                <c:pt idx="58">
                  <c:v>618.20699999999999</c:v>
                </c:pt>
                <c:pt idx="59">
                  <c:v>573.60400000000004</c:v>
                </c:pt>
                <c:pt idx="60">
                  <c:v>534.54600000000005</c:v>
                </c:pt>
                <c:pt idx="61">
                  <c:v>531.52300000000002</c:v>
                </c:pt>
                <c:pt idx="62">
                  <c:v>636.01400000000001</c:v>
                </c:pt>
                <c:pt idx="63">
                  <c:v>688.54399999999998</c:v>
                </c:pt>
                <c:pt idx="64">
                  <c:v>648.28599999999994</c:v>
                </c:pt>
                <c:pt idx="65">
                  <c:v>732.77700000000004</c:v>
                </c:pt>
                <c:pt idx="66">
                  <c:v>744.702</c:v>
                </c:pt>
                <c:pt idx="67">
                  <c:v>672.58900000000006</c:v>
                </c:pt>
                <c:pt idx="68">
                  <c:v>576.23</c:v>
                </c:pt>
                <c:pt idx="69">
                  <c:v>487.12900000000002</c:v>
                </c:pt>
                <c:pt idx="70">
                  <c:v>478.649</c:v>
                </c:pt>
                <c:pt idx="71">
                  <c:v>401.99799999999999</c:v>
                </c:pt>
                <c:pt idx="72">
                  <c:v>395.209</c:v>
                </c:pt>
                <c:pt idx="73">
                  <c:v>410.76100000000002</c:v>
                </c:pt>
                <c:pt idx="74">
                  <c:v>356.63900000000001</c:v>
                </c:pt>
                <c:pt idx="75">
                  <c:v>321.18700000000001</c:v>
                </c:pt>
                <c:pt idx="76">
                  <c:v>303.096</c:v>
                </c:pt>
                <c:pt idx="77">
                  <c:v>312.02699999999999</c:v>
                </c:pt>
                <c:pt idx="78">
                  <c:v>342.69600000000003</c:v>
                </c:pt>
                <c:pt idx="79">
                  <c:v>346.73399999999998</c:v>
                </c:pt>
                <c:pt idx="80">
                  <c:v>321.19600000000003</c:v>
                </c:pt>
                <c:pt idx="81">
                  <c:v>300.596</c:v>
                </c:pt>
                <c:pt idx="82">
                  <c:v>296.053</c:v>
                </c:pt>
                <c:pt idx="83">
                  <c:v>289.33600000000001</c:v>
                </c:pt>
                <c:pt idx="84">
                  <c:v>266.94600000000003</c:v>
                </c:pt>
                <c:pt idx="85">
                  <c:v>267.08</c:v>
                </c:pt>
                <c:pt idx="86">
                  <c:v>267.29700000000003</c:v>
                </c:pt>
                <c:pt idx="87">
                  <c:v>268.33300000000003</c:v>
                </c:pt>
                <c:pt idx="88">
                  <c:v>266.63299999999998</c:v>
                </c:pt>
                <c:pt idx="89">
                  <c:v>267.00400000000002</c:v>
                </c:pt>
                <c:pt idx="90">
                  <c:v>266.84199999999998</c:v>
                </c:pt>
                <c:pt idx="91">
                  <c:v>265.24400000000003</c:v>
                </c:pt>
                <c:pt idx="92">
                  <c:v>270.959</c:v>
                </c:pt>
                <c:pt idx="93">
                  <c:v>272.47399999999999</c:v>
                </c:pt>
                <c:pt idx="94">
                  <c:v>267.95800000000003</c:v>
                </c:pt>
                <c:pt idx="95">
                  <c:v>262.86700000000002</c:v>
                </c:pt>
                <c:pt idx="96">
                  <c:v>266.42399999999998</c:v>
                </c:pt>
                <c:pt idx="97">
                  <c:v>275.19200000000001</c:v>
                </c:pt>
                <c:pt idx="98">
                  <c:v>282.85300000000001</c:v>
                </c:pt>
                <c:pt idx="99">
                  <c:v>282.57600000000002</c:v>
                </c:pt>
                <c:pt idx="100">
                  <c:v>279.68599999999998</c:v>
                </c:pt>
                <c:pt idx="101">
                  <c:v>274.04899999999998</c:v>
                </c:pt>
                <c:pt idx="102">
                  <c:v>276.62299999999999</c:v>
                </c:pt>
                <c:pt idx="103">
                  <c:v>281.529</c:v>
                </c:pt>
                <c:pt idx="104">
                  <c:v>269.27999999999997</c:v>
                </c:pt>
                <c:pt idx="105">
                  <c:v>265.37099999999998</c:v>
                </c:pt>
                <c:pt idx="106">
                  <c:v>258.447</c:v>
                </c:pt>
                <c:pt idx="107">
                  <c:v>258.58999999999997</c:v>
                </c:pt>
                <c:pt idx="108">
                  <c:v>255.667</c:v>
                </c:pt>
                <c:pt idx="109">
                  <c:v>258.68799999999999</c:v>
                </c:pt>
                <c:pt idx="110">
                  <c:v>264.81299999999999</c:v>
                </c:pt>
                <c:pt idx="111">
                  <c:v>268.63499999999999</c:v>
                </c:pt>
                <c:pt idx="112">
                  <c:v>266.01499999999999</c:v>
                </c:pt>
                <c:pt idx="113">
                  <c:v>264.84699999999998</c:v>
                </c:pt>
                <c:pt idx="114">
                  <c:v>268.42899999999997</c:v>
                </c:pt>
                <c:pt idx="115">
                  <c:v>269.58699999999999</c:v>
                </c:pt>
                <c:pt idx="116">
                  <c:v>276.46600000000001</c:v>
                </c:pt>
                <c:pt idx="117">
                  <c:v>275.61799999999999</c:v>
                </c:pt>
                <c:pt idx="118">
                  <c:v>270.92599999999999</c:v>
                </c:pt>
                <c:pt idx="119">
                  <c:v>265.85500000000002</c:v>
                </c:pt>
                <c:pt idx="120">
                  <c:v>257.65199999999999</c:v>
                </c:pt>
                <c:pt idx="121">
                  <c:v>254.86199999999999</c:v>
                </c:pt>
                <c:pt idx="122">
                  <c:v>254.274</c:v>
                </c:pt>
                <c:pt idx="123">
                  <c:v>258.26400000000001</c:v>
                </c:pt>
                <c:pt idx="124">
                  <c:v>258.43299999999999</c:v>
                </c:pt>
                <c:pt idx="125">
                  <c:v>258.08499999999998</c:v>
                </c:pt>
                <c:pt idx="126">
                  <c:v>258.79300000000001</c:v>
                </c:pt>
                <c:pt idx="127">
                  <c:v>258.15499999999997</c:v>
                </c:pt>
                <c:pt idx="128">
                  <c:v>259.58</c:v>
                </c:pt>
                <c:pt idx="129">
                  <c:v>262.625</c:v>
                </c:pt>
                <c:pt idx="130">
                  <c:v>261.80700000000002</c:v>
                </c:pt>
                <c:pt idx="131">
                  <c:v>262.58499999999998</c:v>
                </c:pt>
                <c:pt idx="132">
                  <c:v>263.40600000000001</c:v>
                </c:pt>
                <c:pt idx="133">
                  <c:v>265.50400000000002</c:v>
                </c:pt>
                <c:pt idx="134">
                  <c:v>261.57299999999998</c:v>
                </c:pt>
                <c:pt idx="135">
                  <c:v>263.82400000000001</c:v>
                </c:pt>
                <c:pt idx="136">
                  <c:v>270.25099999999998</c:v>
                </c:pt>
                <c:pt idx="137">
                  <c:v>275.80500000000001</c:v>
                </c:pt>
                <c:pt idx="138">
                  <c:v>283.55200000000002</c:v>
                </c:pt>
                <c:pt idx="139">
                  <c:v>285.79000000000002</c:v>
                </c:pt>
                <c:pt idx="140">
                  <c:v>275.089</c:v>
                </c:pt>
                <c:pt idx="141">
                  <c:v>279.50599999999997</c:v>
                </c:pt>
                <c:pt idx="142">
                  <c:v>279.05399999999997</c:v>
                </c:pt>
                <c:pt idx="143">
                  <c:v>276.89100000000002</c:v>
                </c:pt>
                <c:pt idx="144">
                  <c:v>277.04399999999998</c:v>
                </c:pt>
                <c:pt idx="145">
                  <c:v>280.40699999999998</c:v>
                </c:pt>
                <c:pt idx="146">
                  <c:v>293.11</c:v>
                </c:pt>
                <c:pt idx="147">
                  <c:v>297.04599999999999</c:v>
                </c:pt>
                <c:pt idx="148">
                  <c:v>297.65300000000002</c:v>
                </c:pt>
                <c:pt idx="149">
                  <c:v>292.66199999999998</c:v>
                </c:pt>
                <c:pt idx="150">
                  <c:v>292.27600000000001</c:v>
                </c:pt>
                <c:pt idx="151">
                  <c:v>292.08499999999998</c:v>
                </c:pt>
                <c:pt idx="152">
                  <c:v>294.13900000000001</c:v>
                </c:pt>
                <c:pt idx="153">
                  <c:v>291.733</c:v>
                </c:pt>
                <c:pt idx="154">
                  <c:v>287.286</c:v>
                </c:pt>
                <c:pt idx="155">
                  <c:v>287.64999999999998</c:v>
                </c:pt>
                <c:pt idx="156">
                  <c:v>284.31599999999997</c:v>
                </c:pt>
                <c:pt idx="157">
                  <c:v>277.81099999999998</c:v>
                </c:pt>
                <c:pt idx="158">
                  <c:v>277.41000000000003</c:v>
                </c:pt>
                <c:pt idx="159">
                  <c:v>271.81700000000001</c:v>
                </c:pt>
                <c:pt idx="160">
                  <c:v>286.77100000000002</c:v>
                </c:pt>
                <c:pt idx="161">
                  <c:v>300.39800000000002</c:v>
                </c:pt>
                <c:pt idx="162">
                  <c:v>301.74200000000002</c:v>
                </c:pt>
                <c:pt idx="163">
                  <c:v>298.11599999999999</c:v>
                </c:pt>
                <c:pt idx="164">
                  <c:v>293.51900000000001</c:v>
                </c:pt>
                <c:pt idx="165">
                  <c:v>288.97199999999998</c:v>
                </c:pt>
                <c:pt idx="166">
                  <c:v>293.58300000000003</c:v>
                </c:pt>
                <c:pt idx="167">
                  <c:v>299.28699999999998</c:v>
                </c:pt>
                <c:pt idx="168">
                  <c:v>301.60599999999999</c:v>
                </c:pt>
                <c:pt idx="169">
                  <c:v>300.59500000000003</c:v>
                </c:pt>
                <c:pt idx="170">
                  <c:v>302.24299999999999</c:v>
                </c:pt>
                <c:pt idx="171">
                  <c:v>310.16899999999998</c:v>
                </c:pt>
                <c:pt idx="172">
                  <c:v>310.464</c:v>
                </c:pt>
                <c:pt idx="173">
                  <c:v>314.49900000000002</c:v>
                </c:pt>
                <c:pt idx="174">
                  <c:v>321.59100000000001</c:v>
                </c:pt>
                <c:pt idx="175">
                  <c:v>325.47000000000003</c:v>
                </c:pt>
                <c:pt idx="176">
                  <c:v>326.02</c:v>
                </c:pt>
                <c:pt idx="177">
                  <c:v>334.46199999999999</c:v>
                </c:pt>
                <c:pt idx="178">
                  <c:v>338.59199999999998</c:v>
                </c:pt>
                <c:pt idx="179">
                  <c:v>339.93700000000001</c:v>
                </c:pt>
                <c:pt idx="180">
                  <c:v>331.27300000000002</c:v>
                </c:pt>
                <c:pt idx="181">
                  <c:v>330.351</c:v>
                </c:pt>
                <c:pt idx="182">
                  <c:v>332.39299999999997</c:v>
                </c:pt>
                <c:pt idx="183">
                  <c:v>324.89499999999998</c:v>
                </c:pt>
                <c:pt idx="184">
                  <c:v>318.14800000000002</c:v>
                </c:pt>
                <c:pt idx="185">
                  <c:v>320.82600000000002</c:v>
                </c:pt>
                <c:pt idx="186">
                  <c:v>321.36799999999999</c:v>
                </c:pt>
                <c:pt idx="187">
                  <c:v>324.15100000000001</c:v>
                </c:pt>
                <c:pt idx="188">
                  <c:v>326.125</c:v>
                </c:pt>
                <c:pt idx="189">
                  <c:v>326.65100000000001</c:v>
                </c:pt>
                <c:pt idx="190">
                  <c:v>326.351</c:v>
                </c:pt>
                <c:pt idx="191">
                  <c:v>322.64699999999999</c:v>
                </c:pt>
                <c:pt idx="192">
                  <c:v>331.18599999999998</c:v>
                </c:pt>
                <c:pt idx="193">
                  <c:v>329.29700000000003</c:v>
                </c:pt>
                <c:pt idx="194">
                  <c:v>321.46600000000001</c:v>
                </c:pt>
                <c:pt idx="195">
                  <c:v>316.90899999999999</c:v>
                </c:pt>
                <c:pt idx="196">
                  <c:v>310.94200000000001</c:v>
                </c:pt>
                <c:pt idx="197">
                  <c:v>317.04399999999998</c:v>
                </c:pt>
                <c:pt idx="198">
                  <c:v>345.78100000000001</c:v>
                </c:pt>
                <c:pt idx="199">
                  <c:v>343.084</c:v>
                </c:pt>
                <c:pt idx="200">
                  <c:v>339.64699999999999</c:v>
                </c:pt>
                <c:pt idx="201">
                  <c:v>337.80399999999997</c:v>
                </c:pt>
                <c:pt idx="202">
                  <c:v>332.02</c:v>
                </c:pt>
                <c:pt idx="203">
                  <c:v>343.54599999999999</c:v>
                </c:pt>
                <c:pt idx="204">
                  <c:v>348.29300000000001</c:v>
                </c:pt>
                <c:pt idx="205">
                  <c:v>344.577</c:v>
                </c:pt>
                <c:pt idx="206">
                  <c:v>344.65199999999999</c:v>
                </c:pt>
                <c:pt idx="207">
                  <c:v>347.495</c:v>
                </c:pt>
                <c:pt idx="208">
                  <c:v>351.37099999999998</c:v>
                </c:pt>
                <c:pt idx="209">
                  <c:v>346.20600000000002</c:v>
                </c:pt>
                <c:pt idx="210">
                  <c:v>341.86900000000003</c:v>
                </c:pt>
                <c:pt idx="211">
                  <c:v>341.55900000000003</c:v>
                </c:pt>
                <c:pt idx="212">
                  <c:v>337.28800000000001</c:v>
                </c:pt>
                <c:pt idx="213">
                  <c:v>344.81200000000001</c:v>
                </c:pt>
                <c:pt idx="214">
                  <c:v>357.108</c:v>
                </c:pt>
                <c:pt idx="215">
                  <c:v>360.84199999999998</c:v>
                </c:pt>
                <c:pt idx="216">
                  <c:v>375.11500000000001</c:v>
                </c:pt>
                <c:pt idx="217">
                  <c:v>376.06700000000001</c:v>
                </c:pt>
                <c:pt idx="218">
                  <c:v>358.23399999999998</c:v>
                </c:pt>
                <c:pt idx="219">
                  <c:v>346.82499999999999</c:v>
                </c:pt>
                <c:pt idx="220">
                  <c:v>338.50599999999997</c:v>
                </c:pt>
                <c:pt idx="221">
                  <c:v>341.21499999999997</c:v>
                </c:pt>
                <c:pt idx="222">
                  <c:v>341.60599999999999</c:v>
                </c:pt>
                <c:pt idx="223">
                  <c:v>350.92700000000002</c:v>
                </c:pt>
                <c:pt idx="224">
                  <c:v>355.01299999999998</c:v>
                </c:pt>
                <c:pt idx="225">
                  <c:v>366.87599999999998</c:v>
                </c:pt>
                <c:pt idx="226">
                  <c:v>352.23200000000003</c:v>
                </c:pt>
                <c:pt idx="227">
                  <c:v>336.62400000000002</c:v>
                </c:pt>
                <c:pt idx="228">
                  <c:v>333.779</c:v>
                </c:pt>
                <c:pt idx="229">
                  <c:v>331.68700000000001</c:v>
                </c:pt>
                <c:pt idx="230">
                  <c:v>319.09399999999999</c:v>
                </c:pt>
                <c:pt idx="231">
                  <c:v>317.13</c:v>
                </c:pt>
                <c:pt idx="232">
                  <c:v>313.44</c:v>
                </c:pt>
                <c:pt idx="233">
                  <c:v>332.69200000000001</c:v>
                </c:pt>
                <c:pt idx="234">
                  <c:v>340.755</c:v>
                </c:pt>
                <c:pt idx="235">
                  <c:v>345.173</c:v>
                </c:pt>
                <c:pt idx="236">
                  <c:v>342.80599999999998</c:v>
                </c:pt>
                <c:pt idx="237">
                  <c:v>344.75900000000001</c:v>
                </c:pt>
                <c:pt idx="238">
                  <c:v>334.214</c:v>
                </c:pt>
                <c:pt idx="239">
                  <c:v>324.63400000000001</c:v>
                </c:pt>
                <c:pt idx="240">
                  <c:v>325.685</c:v>
                </c:pt>
                <c:pt idx="241">
                  <c:v>325.63099999999997</c:v>
                </c:pt>
                <c:pt idx="242">
                  <c:v>328.995</c:v>
                </c:pt>
                <c:pt idx="243">
                  <c:v>340.904</c:v>
                </c:pt>
                <c:pt idx="244">
                  <c:v>346.49900000000002</c:v>
                </c:pt>
                <c:pt idx="245">
                  <c:v>341.10199999999998</c:v>
                </c:pt>
                <c:pt idx="246">
                  <c:v>332.01600000000002</c:v>
                </c:pt>
                <c:pt idx="247">
                  <c:v>332.57100000000003</c:v>
                </c:pt>
                <c:pt idx="248">
                  <c:v>341.18200000000002</c:v>
                </c:pt>
              </c:numCache>
            </c:numRef>
          </c:val>
          <c:smooth val="0"/>
          <c:extLst>
            <c:ext xmlns:c16="http://schemas.microsoft.com/office/drawing/2014/chart" uri="{C3380CC4-5D6E-409C-BE32-E72D297353CC}">
              <c16:uniqueId val="{00000002-2F98-47CC-9DEB-645E3007B4D3}"/>
            </c:ext>
          </c:extLst>
        </c:ser>
        <c:ser>
          <c:idx val="3"/>
          <c:order val="3"/>
          <c:tx>
            <c:strRef>
              <c:f>'directH (tkr)'!$B$28</c:f>
              <c:strCache>
                <c:ptCount val="1"/>
                <c:pt idx="0">
                  <c:v>VW 4 5/8 PERP nc-26</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'directH (tkr)'!$F$28:$ST$28</c:f>
              <c:numCache>
                <c:formatCode>0</c:formatCode>
                <c:ptCount val="509"/>
                <c:pt idx="0">
                  <c:v>#N/A</c:v>
                </c:pt>
                <c:pt idx="1">
                  <c:v>408.15899999999999</c:v>
                </c:pt>
                <c:pt idx="2">
                  <c:v>396.26900000000001</c:v>
                </c:pt>
                <c:pt idx="3">
                  <c:v>394.86500000000001</c:v>
                </c:pt>
                <c:pt idx="4">
                  <c:v>379.37799999999999</c:v>
                </c:pt>
                <c:pt idx="5">
                  <c:v>366.19400000000002</c:v>
                </c:pt>
                <c:pt idx="6">
                  <c:v>383.5</c:v>
                </c:pt>
                <c:pt idx="7">
                  <c:v>376.154</c:v>
                </c:pt>
                <c:pt idx="8">
                  <c:v>386.49900000000002</c:v>
                </c:pt>
                <c:pt idx="9">
                  <c:v>353.07900000000001</c:v>
                </c:pt>
                <c:pt idx="10">
                  <c:v>332.05200000000002</c:v>
                </c:pt>
                <c:pt idx="11">
                  <c:v>306.81900000000002</c:v>
                </c:pt>
                <c:pt idx="12">
                  <c:v>321.88499999999999</c:v>
                </c:pt>
                <c:pt idx="13">
                  <c:v>361.7</c:v>
                </c:pt>
                <c:pt idx="14">
                  <c:v>375.274</c:v>
                </c:pt>
                <c:pt idx="15">
                  <c:v>400.57299999999998</c:v>
                </c:pt>
                <c:pt idx="16">
                  <c:v>406.29899999999998</c:v>
                </c:pt>
                <c:pt idx="17">
                  <c:v>404.68099999999998</c:v>
                </c:pt>
                <c:pt idx="18">
                  <c:v>396.82900000000001</c:v>
                </c:pt>
                <c:pt idx="19">
                  <c:v>395.87799999999999</c:v>
                </c:pt>
                <c:pt idx="20">
                  <c:v>408.774</c:v>
                </c:pt>
                <c:pt idx="21">
                  <c:v>427.00599999999997</c:v>
                </c:pt>
                <c:pt idx="22">
                  <c:v>426.57299999999998</c:v>
                </c:pt>
                <c:pt idx="23">
                  <c:v>425.56599999999997</c:v>
                </c:pt>
                <c:pt idx="24">
                  <c:v>429.488</c:v>
                </c:pt>
                <c:pt idx="25">
                  <c:v>439.93900000000002</c:v>
                </c:pt>
                <c:pt idx="26">
                  <c:v>460.59300000000002</c:v>
                </c:pt>
                <c:pt idx="27">
                  <c:v>473.07100000000003</c:v>
                </c:pt>
                <c:pt idx="28">
                  <c:v>475.01</c:v>
                </c:pt>
                <c:pt idx="29">
                  <c:v>467.82499999999999</c:v>
                </c:pt>
                <c:pt idx="30">
                  <c:v>465.245</c:v>
                </c:pt>
                <c:pt idx="31">
                  <c:v>467.89</c:v>
                </c:pt>
                <c:pt idx="32">
                  <c:v>475.10700000000003</c:v>
                </c:pt>
                <c:pt idx="33">
                  <c:v>479.15699999999998</c:v>
                </c:pt>
                <c:pt idx="34">
                  <c:v>479.96800000000002</c:v>
                </c:pt>
                <c:pt idx="35">
                  <c:v>485.92</c:v>
                </c:pt>
                <c:pt idx="36">
                  <c:v>490.471</c:v>
                </c:pt>
                <c:pt idx="37">
                  <c:v>459.56900000000002</c:v>
                </c:pt>
                <c:pt idx="38">
                  <c:v>445.67599999999999</c:v>
                </c:pt>
                <c:pt idx="39">
                  <c:v>432.40899999999999</c:v>
                </c:pt>
                <c:pt idx="40">
                  <c:v>421.57100000000003</c:v>
                </c:pt>
                <c:pt idx="41">
                  <c:v>444.84800000000001</c:v>
                </c:pt>
                <c:pt idx="42">
                  <c:v>455.6</c:v>
                </c:pt>
                <c:pt idx="43">
                  <c:v>499.10399999999998</c:v>
                </c:pt>
                <c:pt idx="44">
                  <c:v>508.315</c:v>
                </c:pt>
                <c:pt idx="45">
                  <c:v>490.39</c:v>
                </c:pt>
                <c:pt idx="46">
                  <c:v>480.71699999999998</c:v>
                </c:pt>
                <c:pt idx="47">
                  <c:v>473.01799999999997</c:v>
                </c:pt>
                <c:pt idx="48">
                  <c:v>440.50400000000002</c:v>
                </c:pt>
                <c:pt idx="49">
                  <c:v>419.9</c:v>
                </c:pt>
                <c:pt idx="50">
                  <c:v>473.81299999999999</c:v>
                </c:pt>
                <c:pt idx="51">
                  <c:v>528.87900000000002</c:v>
                </c:pt>
                <c:pt idx="52">
                  <c:v>554.18299999999999</c:v>
                </c:pt>
                <c:pt idx="53">
                  <c:v>616.01700000000005</c:v>
                </c:pt>
                <c:pt idx="54">
                  <c:v>621.42100000000005</c:v>
                </c:pt>
                <c:pt idx="55">
                  <c:v>613.98599999999999</c:v>
                </c:pt>
                <c:pt idx="56">
                  <c:v>594.83000000000004</c:v>
                </c:pt>
                <c:pt idx="57">
                  <c:v>586.673</c:v>
                </c:pt>
                <c:pt idx="58">
                  <c:v>582.84900000000005</c:v>
                </c:pt>
                <c:pt idx="59">
                  <c:v>537.12099999999998</c:v>
                </c:pt>
                <c:pt idx="60">
                  <c:v>493.00400000000002</c:v>
                </c:pt>
                <c:pt idx="61">
                  <c:v>487.56700000000001</c:v>
                </c:pt>
                <c:pt idx="62">
                  <c:v>615.75300000000004</c:v>
                </c:pt>
                <c:pt idx="63">
                  <c:v>661.47799999999995</c:v>
                </c:pt>
                <c:pt idx="64">
                  <c:v>644.16300000000001</c:v>
                </c:pt>
                <c:pt idx="65">
                  <c:v>736.48</c:v>
                </c:pt>
                <c:pt idx="66">
                  <c:v>740.32</c:v>
                </c:pt>
                <c:pt idx="67">
                  <c:v>663.37</c:v>
                </c:pt>
                <c:pt idx="68">
                  <c:v>563.53899999999999</c:v>
                </c:pt>
                <c:pt idx="69">
                  <c:v>474.57100000000003</c:v>
                </c:pt>
                <c:pt idx="70">
                  <c:v>463.416</c:v>
                </c:pt>
                <c:pt idx="71">
                  <c:v>378.38499999999999</c:v>
                </c:pt>
                <c:pt idx="72">
                  <c:v>369.33100000000002</c:v>
                </c:pt>
                <c:pt idx="73">
                  <c:v>385.8</c:v>
                </c:pt>
                <c:pt idx="74">
                  <c:v>330.85199999999998</c:v>
                </c:pt>
                <c:pt idx="75">
                  <c:v>296.83699999999999</c:v>
                </c:pt>
                <c:pt idx="76">
                  <c:v>282.923</c:v>
                </c:pt>
                <c:pt idx="77">
                  <c:v>289.89499999999998</c:v>
                </c:pt>
                <c:pt idx="78">
                  <c:v>317.565</c:v>
                </c:pt>
                <c:pt idx="79">
                  <c:v>320.30700000000002</c:v>
                </c:pt>
                <c:pt idx="80">
                  <c:v>290.17099999999999</c:v>
                </c:pt>
                <c:pt idx="81">
                  <c:v>271.44499999999999</c:v>
                </c:pt>
                <c:pt idx="82">
                  <c:v>266.154</c:v>
                </c:pt>
                <c:pt idx="83">
                  <c:v>261.79599999999999</c:v>
                </c:pt>
                <c:pt idx="84">
                  <c:v>240.77699999999999</c:v>
                </c:pt>
                <c:pt idx="85">
                  <c:v>242.24799999999999</c:v>
                </c:pt>
                <c:pt idx="86">
                  <c:v>243.08099999999999</c:v>
                </c:pt>
                <c:pt idx="87">
                  <c:v>245.11099999999999</c:v>
                </c:pt>
                <c:pt idx="88">
                  <c:v>243.54499999999999</c:v>
                </c:pt>
                <c:pt idx="89">
                  <c:v>244.47399999999999</c:v>
                </c:pt>
                <c:pt idx="90">
                  <c:v>244.5</c:v>
                </c:pt>
                <c:pt idx="91">
                  <c:v>244.25299999999999</c:v>
                </c:pt>
                <c:pt idx="92">
                  <c:v>247.077</c:v>
                </c:pt>
                <c:pt idx="93">
                  <c:v>248.03299999999999</c:v>
                </c:pt>
                <c:pt idx="94">
                  <c:v>243.58</c:v>
                </c:pt>
                <c:pt idx="95">
                  <c:v>240.05</c:v>
                </c:pt>
                <c:pt idx="96">
                  <c:v>242.476</c:v>
                </c:pt>
                <c:pt idx="97">
                  <c:v>252.31200000000001</c:v>
                </c:pt>
                <c:pt idx="98">
                  <c:v>260.029</c:v>
                </c:pt>
                <c:pt idx="99">
                  <c:v>257.827</c:v>
                </c:pt>
                <c:pt idx="100">
                  <c:v>254.50200000000001</c:v>
                </c:pt>
                <c:pt idx="101">
                  <c:v>248.48500000000001</c:v>
                </c:pt>
                <c:pt idx="102">
                  <c:v>250.56399999999999</c:v>
                </c:pt>
                <c:pt idx="103">
                  <c:v>253.12299999999999</c:v>
                </c:pt>
                <c:pt idx="104">
                  <c:v>241.482</c:v>
                </c:pt>
                <c:pt idx="105">
                  <c:v>237.45599999999999</c:v>
                </c:pt>
                <c:pt idx="106">
                  <c:v>230.363</c:v>
                </c:pt>
                <c:pt idx="107">
                  <c:v>229.953</c:v>
                </c:pt>
                <c:pt idx="108">
                  <c:v>226.89500000000001</c:v>
                </c:pt>
                <c:pt idx="109">
                  <c:v>228.75299999999999</c:v>
                </c:pt>
                <c:pt idx="110">
                  <c:v>234.22300000000001</c:v>
                </c:pt>
                <c:pt idx="111">
                  <c:v>236.97800000000001</c:v>
                </c:pt>
                <c:pt idx="112">
                  <c:v>234.833</c:v>
                </c:pt>
                <c:pt idx="113">
                  <c:v>232.809</c:v>
                </c:pt>
                <c:pt idx="114">
                  <c:v>234.84100000000001</c:v>
                </c:pt>
                <c:pt idx="115">
                  <c:v>234.4</c:v>
                </c:pt>
                <c:pt idx="116">
                  <c:v>241.583</c:v>
                </c:pt>
                <c:pt idx="117">
                  <c:v>237.881</c:v>
                </c:pt>
                <c:pt idx="118">
                  <c:v>232.59399999999999</c:v>
                </c:pt>
                <c:pt idx="119">
                  <c:v>228.714</c:v>
                </c:pt>
                <c:pt idx="120">
                  <c:v>221.82599999999999</c:v>
                </c:pt>
                <c:pt idx="121">
                  <c:v>220.102</c:v>
                </c:pt>
                <c:pt idx="122">
                  <c:v>218.12899999999999</c:v>
                </c:pt>
                <c:pt idx="123">
                  <c:v>222.54</c:v>
                </c:pt>
                <c:pt idx="124">
                  <c:v>222.339</c:v>
                </c:pt>
                <c:pt idx="125">
                  <c:v>222.92</c:v>
                </c:pt>
                <c:pt idx="126">
                  <c:v>224.03700000000001</c:v>
                </c:pt>
                <c:pt idx="127">
                  <c:v>223.96899999999999</c:v>
                </c:pt>
                <c:pt idx="128">
                  <c:v>225.90600000000001</c:v>
                </c:pt>
                <c:pt idx="129">
                  <c:v>228.77199999999999</c:v>
                </c:pt>
                <c:pt idx="130">
                  <c:v>229.648</c:v>
                </c:pt>
                <c:pt idx="131">
                  <c:v>231.02199999999999</c:v>
                </c:pt>
                <c:pt idx="132">
                  <c:v>232.87899999999999</c:v>
                </c:pt>
                <c:pt idx="133">
                  <c:v>235.19499999999999</c:v>
                </c:pt>
                <c:pt idx="134">
                  <c:v>232.32499999999999</c:v>
                </c:pt>
                <c:pt idx="135">
                  <c:v>234.98</c:v>
                </c:pt>
                <c:pt idx="136">
                  <c:v>241.46899999999999</c:v>
                </c:pt>
                <c:pt idx="137">
                  <c:v>247.11600000000001</c:v>
                </c:pt>
                <c:pt idx="138">
                  <c:v>255.68700000000001</c:v>
                </c:pt>
                <c:pt idx="139">
                  <c:v>257.75799999999998</c:v>
                </c:pt>
                <c:pt idx="140">
                  <c:v>250.16200000000001</c:v>
                </c:pt>
                <c:pt idx="141">
                  <c:v>255.34899999999999</c:v>
                </c:pt>
                <c:pt idx="142">
                  <c:v>255.73</c:v>
                </c:pt>
                <c:pt idx="143">
                  <c:v>254.37899999999999</c:v>
                </c:pt>
                <c:pt idx="144">
                  <c:v>254.619</c:v>
                </c:pt>
                <c:pt idx="145">
                  <c:v>259.036</c:v>
                </c:pt>
                <c:pt idx="146">
                  <c:v>271.36099999999999</c:v>
                </c:pt>
                <c:pt idx="147">
                  <c:v>274.02800000000002</c:v>
                </c:pt>
                <c:pt idx="148">
                  <c:v>275.07400000000001</c:v>
                </c:pt>
                <c:pt idx="149">
                  <c:v>270.44299999999998</c:v>
                </c:pt>
                <c:pt idx="150">
                  <c:v>269.81700000000001</c:v>
                </c:pt>
                <c:pt idx="151">
                  <c:v>269.964</c:v>
                </c:pt>
                <c:pt idx="152">
                  <c:v>271.70999999999998</c:v>
                </c:pt>
                <c:pt idx="153">
                  <c:v>269.98599999999999</c:v>
                </c:pt>
                <c:pt idx="154">
                  <c:v>266.42500000000001</c:v>
                </c:pt>
                <c:pt idx="155">
                  <c:v>266.50900000000001</c:v>
                </c:pt>
                <c:pt idx="156">
                  <c:v>262.31599999999997</c:v>
                </c:pt>
                <c:pt idx="157">
                  <c:v>257.55099999999999</c:v>
                </c:pt>
                <c:pt idx="158">
                  <c:v>257.26900000000001</c:v>
                </c:pt>
                <c:pt idx="159">
                  <c:v>253.75</c:v>
                </c:pt>
                <c:pt idx="160">
                  <c:v>263.06299999999999</c:v>
                </c:pt>
                <c:pt idx="161">
                  <c:v>275.971</c:v>
                </c:pt>
                <c:pt idx="162">
                  <c:v>277.31200000000001</c:v>
                </c:pt>
                <c:pt idx="163">
                  <c:v>273.798</c:v>
                </c:pt>
                <c:pt idx="164">
                  <c:v>269.19</c:v>
                </c:pt>
                <c:pt idx="165">
                  <c:v>264.43900000000002</c:v>
                </c:pt>
                <c:pt idx="166">
                  <c:v>267.92</c:v>
                </c:pt>
                <c:pt idx="167">
                  <c:v>272.43700000000001</c:v>
                </c:pt>
                <c:pt idx="168">
                  <c:v>275.66199999999998</c:v>
                </c:pt>
                <c:pt idx="169">
                  <c:v>276.13400000000001</c:v>
                </c:pt>
                <c:pt idx="170">
                  <c:v>276.887</c:v>
                </c:pt>
                <c:pt idx="171">
                  <c:v>286.05</c:v>
                </c:pt>
                <c:pt idx="172">
                  <c:v>287.05099999999999</c:v>
                </c:pt>
                <c:pt idx="173">
                  <c:v>289.80099999999999</c:v>
                </c:pt>
                <c:pt idx="174">
                  <c:v>294.68</c:v>
                </c:pt>
                <c:pt idx="175">
                  <c:v>299.72800000000001</c:v>
                </c:pt>
                <c:pt idx="176">
                  <c:v>300.84500000000003</c:v>
                </c:pt>
                <c:pt idx="177">
                  <c:v>309.43900000000002</c:v>
                </c:pt>
                <c:pt idx="178">
                  <c:v>313.709</c:v>
                </c:pt>
                <c:pt idx="179">
                  <c:v>315.36200000000002</c:v>
                </c:pt>
                <c:pt idx="180">
                  <c:v>306.23599999999999</c:v>
                </c:pt>
                <c:pt idx="181">
                  <c:v>306.14100000000002</c:v>
                </c:pt>
                <c:pt idx="182">
                  <c:v>311.88099999999997</c:v>
                </c:pt>
                <c:pt idx="183">
                  <c:v>308.26400000000001</c:v>
                </c:pt>
                <c:pt idx="184">
                  <c:v>302.32100000000003</c:v>
                </c:pt>
                <c:pt idx="185">
                  <c:v>306.37</c:v>
                </c:pt>
                <c:pt idx="186">
                  <c:v>307.8</c:v>
                </c:pt>
                <c:pt idx="187">
                  <c:v>310.89400000000001</c:v>
                </c:pt>
                <c:pt idx="188">
                  <c:v>312.89600000000002</c:v>
                </c:pt>
                <c:pt idx="189">
                  <c:v>313.16199999999998</c:v>
                </c:pt>
                <c:pt idx="190">
                  <c:v>312.63900000000001</c:v>
                </c:pt>
                <c:pt idx="191">
                  <c:v>309.553</c:v>
                </c:pt>
                <c:pt idx="192">
                  <c:v>316.452</c:v>
                </c:pt>
                <c:pt idx="193">
                  <c:v>313.73899999999998</c:v>
                </c:pt>
                <c:pt idx="194">
                  <c:v>306.41199999999998</c:v>
                </c:pt>
                <c:pt idx="195">
                  <c:v>299.95400000000001</c:v>
                </c:pt>
                <c:pt idx="196">
                  <c:v>295.07600000000002</c:v>
                </c:pt>
                <c:pt idx="197">
                  <c:v>300.52</c:v>
                </c:pt>
                <c:pt idx="198">
                  <c:v>332.08199999999999</c:v>
                </c:pt>
                <c:pt idx="199">
                  <c:v>329.81599999999997</c:v>
                </c:pt>
                <c:pt idx="200">
                  <c:v>324.596</c:v>
                </c:pt>
                <c:pt idx="201">
                  <c:v>323.29599999999999</c:v>
                </c:pt>
                <c:pt idx="202">
                  <c:v>316.59399999999999</c:v>
                </c:pt>
                <c:pt idx="203">
                  <c:v>327.9</c:v>
                </c:pt>
                <c:pt idx="204">
                  <c:v>331.25799999999998</c:v>
                </c:pt>
                <c:pt idx="205">
                  <c:v>328.38900000000001</c:v>
                </c:pt>
                <c:pt idx="206">
                  <c:v>328.476</c:v>
                </c:pt>
                <c:pt idx="207">
                  <c:v>331.83199999999999</c:v>
                </c:pt>
                <c:pt idx="208">
                  <c:v>335.81599999999997</c:v>
                </c:pt>
                <c:pt idx="209">
                  <c:v>331.32400000000001</c:v>
                </c:pt>
                <c:pt idx="210">
                  <c:v>327.36599999999999</c:v>
                </c:pt>
                <c:pt idx="211">
                  <c:v>327.79700000000003</c:v>
                </c:pt>
                <c:pt idx="212">
                  <c:v>324.14400000000001</c:v>
                </c:pt>
                <c:pt idx="213">
                  <c:v>332.745</c:v>
                </c:pt>
                <c:pt idx="214">
                  <c:v>343.91500000000002</c:v>
                </c:pt>
                <c:pt idx="215">
                  <c:v>348.18</c:v>
                </c:pt>
                <c:pt idx="216">
                  <c:v>361.31700000000001</c:v>
                </c:pt>
                <c:pt idx="217">
                  <c:v>364.613</c:v>
                </c:pt>
                <c:pt idx="218">
                  <c:v>346.17399999999998</c:v>
                </c:pt>
                <c:pt idx="219">
                  <c:v>333.28800000000001</c:v>
                </c:pt>
                <c:pt idx="220">
                  <c:v>325.20800000000003</c:v>
                </c:pt>
                <c:pt idx="221">
                  <c:v>327.79399999999998</c:v>
                </c:pt>
                <c:pt idx="222">
                  <c:v>328.42899999999997</c:v>
                </c:pt>
                <c:pt idx="223">
                  <c:v>338.30900000000003</c:v>
                </c:pt>
                <c:pt idx="224">
                  <c:v>341.327</c:v>
                </c:pt>
                <c:pt idx="225">
                  <c:v>353.541</c:v>
                </c:pt>
                <c:pt idx="226">
                  <c:v>338.26400000000001</c:v>
                </c:pt>
                <c:pt idx="227">
                  <c:v>321.87099999999998</c:v>
                </c:pt>
                <c:pt idx="228">
                  <c:v>317.10399999999998</c:v>
                </c:pt>
                <c:pt idx="229">
                  <c:v>315.077</c:v>
                </c:pt>
                <c:pt idx="230">
                  <c:v>298.90199999999999</c:v>
                </c:pt>
                <c:pt idx="231">
                  <c:v>294.238</c:v>
                </c:pt>
                <c:pt idx="232">
                  <c:v>289.22300000000001</c:v>
                </c:pt>
                <c:pt idx="233">
                  <c:v>308.05</c:v>
                </c:pt>
                <c:pt idx="234">
                  <c:v>317.92700000000002</c:v>
                </c:pt>
                <c:pt idx="235">
                  <c:v>322.25799999999998</c:v>
                </c:pt>
                <c:pt idx="236">
                  <c:v>320.36799999999999</c:v>
                </c:pt>
                <c:pt idx="237">
                  <c:v>320.80399999999997</c:v>
                </c:pt>
                <c:pt idx="238">
                  <c:v>309.64800000000002</c:v>
                </c:pt>
                <c:pt idx="239">
                  <c:v>299.22399999999999</c:v>
                </c:pt>
                <c:pt idx="240">
                  <c:v>299.38200000000001</c:v>
                </c:pt>
                <c:pt idx="241">
                  <c:v>298.62900000000002</c:v>
                </c:pt>
                <c:pt idx="242">
                  <c:v>298.70499999999998</c:v>
                </c:pt>
                <c:pt idx="243">
                  <c:v>310.94799999999998</c:v>
                </c:pt>
                <c:pt idx="244">
                  <c:v>315.88</c:v>
                </c:pt>
                <c:pt idx="245">
                  <c:v>306.988</c:v>
                </c:pt>
                <c:pt idx="246">
                  <c:v>288.28899999999999</c:v>
                </c:pt>
                <c:pt idx="247">
                  <c:v>284.72300000000001</c:v>
                </c:pt>
                <c:pt idx="248">
                  <c:v>290.76799999999997</c:v>
                </c:pt>
                <c:pt idx="249">
                  <c:v>294.02100000000002</c:v>
                </c:pt>
                <c:pt idx="250">
                  <c:v>295.19099999999997</c:v>
                </c:pt>
                <c:pt idx="251">
                  <c:v>307.59800000000001</c:v>
                </c:pt>
                <c:pt idx="252">
                  <c:v>313.75700000000001</c:v>
                </c:pt>
                <c:pt idx="253">
                  <c:v>313.83699999999999</c:v>
                </c:pt>
                <c:pt idx="254">
                  <c:v>313.75200000000001</c:v>
                </c:pt>
                <c:pt idx="255">
                  <c:v>307.67</c:v>
                </c:pt>
                <c:pt idx="256">
                  <c:v>300.44</c:v>
                </c:pt>
                <c:pt idx="257">
                  <c:v>293.15300000000002</c:v>
                </c:pt>
                <c:pt idx="258">
                  <c:v>295.98399999999998</c:v>
                </c:pt>
                <c:pt idx="259">
                  <c:v>312.36500000000001</c:v>
                </c:pt>
                <c:pt idx="260">
                  <c:v>331.48</c:v>
                </c:pt>
                <c:pt idx="261">
                  <c:v>334.291</c:v>
                </c:pt>
                <c:pt idx="262">
                  <c:v>333.81400000000002</c:v>
                </c:pt>
                <c:pt idx="263">
                  <c:v>335.036</c:v>
                </c:pt>
                <c:pt idx="264">
                  <c:v>324.90300000000002</c:v>
                </c:pt>
                <c:pt idx="265">
                  <c:v>333.65499999999997</c:v>
                </c:pt>
                <c:pt idx="266">
                  <c:v>341.87700000000001</c:v>
                </c:pt>
                <c:pt idx="267">
                  <c:v>340.43099999999998</c:v>
                </c:pt>
                <c:pt idx="268">
                  <c:v>345.78699999999998</c:v>
                </c:pt>
                <c:pt idx="269">
                  <c:v>352.63</c:v>
                </c:pt>
                <c:pt idx="270">
                  <c:v>364.43099999999998</c:v>
                </c:pt>
                <c:pt idx="271">
                  <c:v>362.339</c:v>
                </c:pt>
                <c:pt idx="272">
                  <c:v>356.81</c:v>
                </c:pt>
                <c:pt idx="273">
                  <c:v>359.47500000000002</c:v>
                </c:pt>
                <c:pt idx="274">
                  <c:v>356.113</c:v>
                </c:pt>
                <c:pt idx="275">
                  <c:v>357.05200000000002</c:v>
                </c:pt>
                <c:pt idx="276">
                  <c:v>356.45100000000002</c:v>
                </c:pt>
                <c:pt idx="277">
                  <c:v>357.18799999999999</c:v>
                </c:pt>
                <c:pt idx="278">
                  <c:v>344.43</c:v>
                </c:pt>
                <c:pt idx="279">
                  <c:v>333.35899999999998</c:v>
                </c:pt>
                <c:pt idx="280">
                  <c:v>328.61799999999999</c:v>
                </c:pt>
                <c:pt idx="281">
                  <c:v>328.35899999999998</c:v>
                </c:pt>
                <c:pt idx="282">
                  <c:v>326.13099999999997</c:v>
                </c:pt>
                <c:pt idx="283">
                  <c:v>336.01499999999999</c:v>
                </c:pt>
                <c:pt idx="284">
                  <c:v>339.49299999999999</c:v>
                </c:pt>
                <c:pt idx="285">
                  <c:v>340.48500000000001</c:v>
                </c:pt>
                <c:pt idx="286">
                  <c:v>333.54500000000002</c:v>
                </c:pt>
                <c:pt idx="287">
                  <c:v>340.01600000000002</c:v>
                </c:pt>
                <c:pt idx="288">
                  <c:v>333.67500000000001</c:v>
                </c:pt>
                <c:pt idx="289">
                  <c:v>321.11799999999999</c:v>
                </c:pt>
                <c:pt idx="290">
                  <c:v>305.54500000000002</c:v>
                </c:pt>
                <c:pt idx="291">
                  <c:v>304.70499999999998</c:v>
                </c:pt>
                <c:pt idx="292">
                  <c:v>305.274</c:v>
                </c:pt>
                <c:pt idx="293">
                  <c:v>316.47500000000002</c:v>
                </c:pt>
                <c:pt idx="294">
                  <c:v>318.77199999999999</c:v>
                </c:pt>
                <c:pt idx="295">
                  <c:v>319.11399999999998</c:v>
                </c:pt>
                <c:pt idx="296">
                  <c:v>315.41000000000003</c:v>
                </c:pt>
                <c:pt idx="297">
                  <c:v>312.51900000000001</c:v>
                </c:pt>
                <c:pt idx="298">
                  <c:v>311.572</c:v>
                </c:pt>
                <c:pt idx="299">
                  <c:v>313.13600000000002</c:v>
                </c:pt>
                <c:pt idx="300">
                  <c:v>308.50299999999999</c:v>
                </c:pt>
                <c:pt idx="301">
                  <c:v>309.21199999999999</c:v>
                </c:pt>
                <c:pt idx="302">
                  <c:v>313.24700000000001</c:v>
                </c:pt>
                <c:pt idx="303">
                  <c:v>319.58600000000001</c:v>
                </c:pt>
                <c:pt idx="304">
                  <c:v>335.39600000000002</c:v>
                </c:pt>
                <c:pt idx="305">
                  <c:v>347.452</c:v>
                </c:pt>
                <c:pt idx="306">
                  <c:v>348.988</c:v>
                </c:pt>
                <c:pt idx="307">
                  <c:v>348.46800000000002</c:v>
                </c:pt>
                <c:pt idx="308">
                  <c:v>341.03100000000001</c:v>
                </c:pt>
                <c:pt idx="309">
                  <c:v>340.41</c:v>
                </c:pt>
                <c:pt idx="310">
                  <c:v>339.185</c:v>
                </c:pt>
                <c:pt idx="311">
                  <c:v>345.13299999999998</c:v>
                </c:pt>
                <c:pt idx="312">
                  <c:v>345.483</c:v>
                </c:pt>
                <c:pt idx="313">
                  <c:v>362.49799999999999</c:v>
                </c:pt>
                <c:pt idx="314">
                  <c:v>370.041</c:v>
                </c:pt>
                <c:pt idx="315">
                  <c:v>375.21600000000001</c:v>
                </c:pt>
                <c:pt idx="316">
                  <c:v>375.274</c:v>
                </c:pt>
                <c:pt idx="317">
                  <c:v>386.57100000000003</c:v>
                </c:pt>
                <c:pt idx="318">
                  <c:v>379.83800000000002</c:v>
                </c:pt>
                <c:pt idx="319">
                  <c:v>377.59899999999999</c:v>
                </c:pt>
                <c:pt idx="320">
                  <c:v>366.96300000000002</c:v>
                </c:pt>
                <c:pt idx="321">
                  <c:v>355.13900000000001</c:v>
                </c:pt>
                <c:pt idx="322">
                  <c:v>361.09899999999999</c:v>
                </c:pt>
                <c:pt idx="323">
                  <c:v>362.76299999999998</c:v>
                </c:pt>
                <c:pt idx="324">
                  <c:v>356.10899999999998</c:v>
                </c:pt>
                <c:pt idx="325">
                  <c:v>367.06700000000001</c:v>
                </c:pt>
                <c:pt idx="326">
                  <c:v>377.54500000000002</c:v>
                </c:pt>
                <c:pt idx="327">
                  <c:v>393.43599999999998</c:v>
                </c:pt>
                <c:pt idx="328">
                  <c:v>399.18299999999999</c:v>
                </c:pt>
                <c:pt idx="329">
                  <c:v>393.16399999999999</c:v>
                </c:pt>
                <c:pt idx="330">
                  <c:v>381.20499999999998</c:v>
                </c:pt>
                <c:pt idx="331">
                  <c:v>374.14</c:v>
                </c:pt>
                <c:pt idx="332">
                  <c:v>374.71800000000002</c:v>
                </c:pt>
                <c:pt idx="333">
                  <c:v>373.625</c:v>
                </c:pt>
                <c:pt idx="334">
                  <c:v>368.51</c:v>
                </c:pt>
                <c:pt idx="335">
                  <c:v>371.78</c:v>
                </c:pt>
                <c:pt idx="336">
                  <c:v>380.89100000000002</c:v>
                </c:pt>
                <c:pt idx="337">
                  <c:v>391.23500000000001</c:v>
                </c:pt>
                <c:pt idx="338">
                  <c:v>403.76400000000001</c:v>
                </c:pt>
                <c:pt idx="339">
                  <c:v>400.28699999999998</c:v>
                </c:pt>
                <c:pt idx="340">
                  <c:v>393.733</c:v>
                </c:pt>
                <c:pt idx="341">
                  <c:v>390.30399999999997</c:v>
                </c:pt>
                <c:pt idx="342">
                  <c:v>391.721</c:v>
                </c:pt>
                <c:pt idx="343">
                  <c:v>393.577</c:v>
                </c:pt>
                <c:pt idx="344">
                  <c:v>387.42599999999999</c:v>
                </c:pt>
                <c:pt idx="345">
                  <c:v>385.37299999999999</c:v>
                </c:pt>
                <c:pt idx="346">
                  <c:v>393.47</c:v>
                </c:pt>
                <c:pt idx="347">
                  <c:v>409.57</c:v>
                </c:pt>
                <c:pt idx="348">
                  <c:v>412.85599999999999</c:v>
                </c:pt>
                <c:pt idx="349">
                  <c:v>396.98500000000001</c:v>
                </c:pt>
                <c:pt idx="350">
                  <c:v>379.40499999999997</c:v>
                </c:pt>
                <c:pt idx="351">
                  <c:v>379.678</c:v>
                </c:pt>
                <c:pt idx="352">
                  <c:v>388.63600000000002</c:v>
                </c:pt>
                <c:pt idx="353">
                  <c:v>386.863</c:v>
                </c:pt>
                <c:pt idx="354">
                  <c:v>388.21300000000002</c:v>
                </c:pt>
                <c:pt idx="355">
                  <c:v>400.99900000000002</c:v>
                </c:pt>
                <c:pt idx="356">
                  <c:v>401.19299999999998</c:v>
                </c:pt>
                <c:pt idx="357">
                  <c:v>391.11900000000003</c:v>
                </c:pt>
                <c:pt idx="358">
                  <c:v>388.346</c:v>
                </c:pt>
                <c:pt idx="359">
                  <c:v>395.697</c:v>
                </c:pt>
                <c:pt idx="360">
                  <c:v>391.64</c:v>
                </c:pt>
                <c:pt idx="361">
                  <c:v>387.22899999999998</c:v>
                </c:pt>
                <c:pt idx="362">
                  <c:v>380.50400000000002</c:v>
                </c:pt>
                <c:pt idx="363">
                  <c:v>387.04199999999997</c:v>
                </c:pt>
                <c:pt idx="364">
                  <c:v>404.77100000000002</c:v>
                </c:pt>
                <c:pt idx="365">
                  <c:v>400.14600000000002</c:v>
                </c:pt>
                <c:pt idx="366">
                  <c:v>417.65199999999999</c:v>
                </c:pt>
                <c:pt idx="367">
                  <c:v>419.22399999999999</c:v>
                </c:pt>
                <c:pt idx="368">
                  <c:v>408.24299999999999</c:v>
                </c:pt>
                <c:pt idx="369">
                  <c:v>415.51</c:v>
                </c:pt>
                <c:pt idx="370">
                  <c:v>411.91199999999998</c:v>
                </c:pt>
                <c:pt idx="371">
                  <c:v>436.952</c:v>
                </c:pt>
                <c:pt idx="372">
                  <c:v>452.37900000000002</c:v>
                </c:pt>
                <c:pt idx="373">
                  <c:v>455.94600000000003</c:v>
                </c:pt>
                <c:pt idx="374">
                  <c:v>459.37900000000002</c:v>
                </c:pt>
                <c:pt idx="375">
                  <c:v>443.24099999999999</c:v>
                </c:pt>
                <c:pt idx="376">
                  <c:v>431.46699999999998</c:v>
                </c:pt>
                <c:pt idx="377">
                  <c:v>429.15499999999997</c:v>
                </c:pt>
                <c:pt idx="378">
                  <c:v>428.32799999999997</c:v>
                </c:pt>
                <c:pt idx="379">
                  <c:v>424.84699999999998</c:v>
                </c:pt>
                <c:pt idx="380">
                  <c:v>425.46899999999999</c:v>
                </c:pt>
                <c:pt idx="381">
                  <c:v>422.62700000000001</c:v>
                </c:pt>
                <c:pt idx="382">
                  <c:v>417.64299999999997</c:v>
                </c:pt>
                <c:pt idx="383">
                  <c:v>416.30200000000002</c:v>
                </c:pt>
                <c:pt idx="384">
                  <c:v>410.87700000000001</c:v>
                </c:pt>
                <c:pt idx="385">
                  <c:v>410.12700000000001</c:v>
                </c:pt>
                <c:pt idx="386">
                  <c:v>411.44299999999998</c:v>
                </c:pt>
                <c:pt idx="387">
                  <c:v>423.00200000000001</c:v>
                </c:pt>
                <c:pt idx="388">
                  <c:v>446.46600000000001</c:v>
                </c:pt>
                <c:pt idx="389">
                  <c:v>450.983</c:v>
                </c:pt>
                <c:pt idx="390">
                  <c:v>448.613</c:v>
                </c:pt>
                <c:pt idx="391">
                  <c:v>450.512</c:v>
                </c:pt>
                <c:pt idx="392">
                  <c:v>442.072</c:v>
                </c:pt>
                <c:pt idx="393">
                  <c:v>432.99700000000001</c:v>
                </c:pt>
                <c:pt idx="394">
                  <c:v>417.46499999999997</c:v>
                </c:pt>
                <c:pt idx="395">
                  <c:v>427.24900000000002</c:v>
                </c:pt>
                <c:pt idx="396">
                  <c:v>421.76900000000001</c:v>
                </c:pt>
                <c:pt idx="397">
                  <c:v>414.678</c:v>
                </c:pt>
                <c:pt idx="398">
                  <c:v>409.18799999999999</c:v>
                </c:pt>
                <c:pt idx="399">
                  <c:v>406.33</c:v>
                </c:pt>
                <c:pt idx="400">
                  <c:v>412.81799999999998</c:v>
                </c:pt>
                <c:pt idx="401">
                  <c:v>411.108</c:v>
                </c:pt>
                <c:pt idx="402">
                  <c:v>412.154</c:v>
                </c:pt>
                <c:pt idx="403">
                  <c:v>430.00900000000001</c:v>
                </c:pt>
                <c:pt idx="404">
                  <c:v>409.66899999999998</c:v>
                </c:pt>
                <c:pt idx="405">
                  <c:v>402.87799999999999</c:v>
                </c:pt>
                <c:pt idx="406">
                  <c:v>399.548</c:v>
                </c:pt>
                <c:pt idx="407">
                  <c:v>389.56799999999998</c:v>
                </c:pt>
                <c:pt idx="408">
                  <c:v>384.63299999999998</c:v>
                </c:pt>
                <c:pt idx="409">
                  <c:v>378.91800000000001</c:v>
                </c:pt>
                <c:pt idx="410">
                  <c:v>358.71499999999997</c:v>
                </c:pt>
                <c:pt idx="411">
                  <c:v>346.786</c:v>
                </c:pt>
                <c:pt idx="412">
                  <c:v>351.41699999999997</c:v>
                </c:pt>
                <c:pt idx="413">
                  <c:v>356.48899999999998</c:v>
                </c:pt>
                <c:pt idx="414">
                  <c:v>356.04500000000002</c:v>
                </c:pt>
                <c:pt idx="415">
                  <c:v>356.233</c:v>
                </c:pt>
                <c:pt idx="416">
                  <c:v>360.77100000000002</c:v>
                </c:pt>
                <c:pt idx="417">
                  <c:v>371.25299999999999</c:v>
                </c:pt>
                <c:pt idx="418">
                  <c:v>376.1</c:v>
                </c:pt>
                <c:pt idx="419">
                  <c:v>380.45499999999998</c:v>
                </c:pt>
                <c:pt idx="420">
                  <c:v>400.98500000000001</c:v>
                </c:pt>
                <c:pt idx="421">
                  <c:v>387.65600000000001</c:v>
                </c:pt>
                <c:pt idx="422">
                  <c:v>383.88299999999998</c:v>
                </c:pt>
                <c:pt idx="423">
                  <c:v>371.30900000000003</c:v>
                </c:pt>
                <c:pt idx="424">
                  <c:v>364.10899999999998</c:v>
                </c:pt>
                <c:pt idx="425">
                  <c:v>368.50599999999997</c:v>
                </c:pt>
                <c:pt idx="426">
                  <c:v>361.55399999999997</c:v>
                </c:pt>
                <c:pt idx="427">
                  <c:v>358.22199999999998</c:v>
                </c:pt>
                <c:pt idx="428">
                  <c:v>358.839</c:v>
                </c:pt>
                <c:pt idx="429">
                  <c:v>352.71899999999999</c:v>
                </c:pt>
                <c:pt idx="430">
                  <c:v>350.66500000000002</c:v>
                </c:pt>
                <c:pt idx="431">
                  <c:v>349.58100000000002</c:v>
                </c:pt>
                <c:pt idx="432">
                  <c:v>336.03899999999999</c:v>
                </c:pt>
                <c:pt idx="433">
                  <c:v>335.63</c:v>
                </c:pt>
                <c:pt idx="434">
                  <c:v>333.09199999999998</c:v>
                </c:pt>
                <c:pt idx="435">
                  <c:v>326.17700000000002</c:v>
                </c:pt>
                <c:pt idx="436">
                  <c:v>324.899</c:v>
                </c:pt>
                <c:pt idx="437">
                  <c:v>324.88499999999999</c:v>
                </c:pt>
                <c:pt idx="438">
                  <c:v>330.36799999999999</c:v>
                </c:pt>
                <c:pt idx="439">
                  <c:v>327.25200000000001</c:v>
                </c:pt>
                <c:pt idx="440">
                  <c:v>328.56599999999997</c:v>
                </c:pt>
                <c:pt idx="441">
                  <c:v>322.42700000000002</c:v>
                </c:pt>
                <c:pt idx="442">
                  <c:v>324.52</c:v>
                </c:pt>
                <c:pt idx="443">
                  <c:v>328.47300000000001</c:v>
                </c:pt>
                <c:pt idx="444">
                  <c:v>314.48399999999998</c:v>
                </c:pt>
                <c:pt idx="445">
                  <c:v>313.06</c:v>
                </c:pt>
                <c:pt idx="446">
                  <c:v>311.25599999999997</c:v>
                </c:pt>
                <c:pt idx="447">
                  <c:v>310.37200000000001</c:v>
                </c:pt>
                <c:pt idx="448">
                  <c:v>308.94799999999998</c:v>
                </c:pt>
                <c:pt idx="449">
                  <c:v>308.74400000000003</c:v>
                </c:pt>
                <c:pt idx="450">
                  <c:v>307.57</c:v>
                </c:pt>
                <c:pt idx="451">
                  <c:v>313.35599999999999</c:v>
                </c:pt>
                <c:pt idx="452">
                  <c:v>316.23700000000002</c:v>
                </c:pt>
                <c:pt idx="453">
                  <c:v>313.89699999999999</c:v>
                </c:pt>
                <c:pt idx="454">
                  <c:v>319.399</c:v>
                </c:pt>
                <c:pt idx="455">
                  <c:v>327.85300000000001</c:v>
                </c:pt>
                <c:pt idx="456">
                  <c:v>336.24400000000003</c:v>
                </c:pt>
                <c:pt idx="457">
                  <c:v>335.84899999999999</c:v>
                </c:pt>
                <c:pt idx="458">
                  <c:v>336.78399999999999</c:v>
                </c:pt>
                <c:pt idx="459">
                  <c:v>339.08199999999999</c:v>
                </c:pt>
                <c:pt idx="460">
                  <c:v>337.02</c:v>
                </c:pt>
                <c:pt idx="461">
                  <c:v>331.32299999999998</c:v>
                </c:pt>
                <c:pt idx="462">
                  <c:v>325.46899999999999</c:v>
                </c:pt>
                <c:pt idx="463">
                  <c:v>325.476</c:v>
                </c:pt>
                <c:pt idx="464">
                  <c:v>326.46699999999998</c:v>
                </c:pt>
                <c:pt idx="465">
                  <c:v>327.54500000000002</c:v>
                </c:pt>
                <c:pt idx="466">
                  <c:v>324.48399999999998</c:v>
                </c:pt>
                <c:pt idx="467">
                  <c:v>320.89299999999997</c:v>
                </c:pt>
                <c:pt idx="468">
                  <c:v>323.19200000000001</c:v>
                </c:pt>
                <c:pt idx="469">
                  <c:v>330.649</c:v>
                </c:pt>
                <c:pt idx="470">
                  <c:v>329.572</c:v>
                </c:pt>
                <c:pt idx="471">
                  <c:v>329.08800000000002</c:v>
                </c:pt>
                <c:pt idx="472">
                  <c:v>329.23899999999998</c:v>
                </c:pt>
                <c:pt idx="473">
                  <c:v>322.69799999999998</c:v>
                </c:pt>
                <c:pt idx="474">
                  <c:v>321.62799999999999</c:v>
                </c:pt>
                <c:pt idx="475">
                  <c:v>313.97399999999999</c:v>
                </c:pt>
                <c:pt idx="476">
                  <c:v>305.34300000000002</c:v>
                </c:pt>
                <c:pt idx="477">
                  <c:v>303.12900000000002</c:v>
                </c:pt>
                <c:pt idx="478">
                  <c:v>301.26400000000001</c:v>
                </c:pt>
                <c:pt idx="479">
                  <c:v>304.39100000000002</c:v>
                </c:pt>
                <c:pt idx="480">
                  <c:v>302.97800000000001</c:v>
                </c:pt>
                <c:pt idx="481">
                  <c:v>298.98</c:v>
                </c:pt>
                <c:pt idx="482">
                  <c:v>292.76299999999998</c:v>
                </c:pt>
                <c:pt idx="483">
                  <c:v>296.41899999999998</c:v>
                </c:pt>
                <c:pt idx="484">
                  <c:v>297.66800000000001</c:v>
                </c:pt>
                <c:pt idx="485">
                  <c:v>297.21600000000001</c:v>
                </c:pt>
                <c:pt idx="486">
                  <c:v>298.20499999999998</c:v>
                </c:pt>
                <c:pt idx="487">
                  <c:v>314.33800000000002</c:v>
                </c:pt>
                <c:pt idx="488">
                  <c:v>315.94299999999998</c:v>
                </c:pt>
                <c:pt idx="489">
                  <c:v>317.91199999999998</c:v>
                </c:pt>
                <c:pt idx="490">
                  <c:v>319.78800000000001</c:v>
                </c:pt>
                <c:pt idx="491">
                  <c:v>318.46899999999999</c:v>
                </c:pt>
                <c:pt idx="492">
                  <c:v>317.82600000000002</c:v>
                </c:pt>
                <c:pt idx="493">
                  <c:v>317.637</c:v>
                </c:pt>
                <c:pt idx="494">
                  <c:v>314.83499999999998</c:v>
                </c:pt>
                <c:pt idx="495">
                  <c:v>316.19099999999997</c:v>
                </c:pt>
                <c:pt idx="496">
                  <c:v>318.01499999999999</c:v>
                </c:pt>
                <c:pt idx="497">
                  <c:v>319.30700000000002</c:v>
                </c:pt>
                <c:pt idx="498">
                  <c:v>308.21300000000002</c:v>
                </c:pt>
                <c:pt idx="499">
                  <c:v>315.12299999999999</c:v>
                </c:pt>
                <c:pt idx="500">
                  <c:v>319.18099999999998</c:v>
                </c:pt>
                <c:pt idx="501">
                  <c:v>326.93299999999999</c:v>
                </c:pt>
                <c:pt idx="502">
                  <c:v>337.142</c:v>
                </c:pt>
                <c:pt idx="503">
                  <c:v>342.98099999999999</c:v>
                </c:pt>
                <c:pt idx="504">
                  <c:v>349.69900000000001</c:v>
                </c:pt>
                <c:pt idx="505">
                  <c:v>347.548</c:v>
                </c:pt>
                <c:pt idx="506">
                  <c:v>354.358</c:v>
                </c:pt>
                <c:pt idx="507">
                  <c:v>347.279</c:v>
                </c:pt>
                <c:pt idx="508">
                  <c:v>341.76499999999999</c:v>
                </c:pt>
              </c:numCache>
            </c:numRef>
          </c:val>
          <c:smooth val="0"/>
          <c:extLst>
            <c:ext xmlns:c16="http://schemas.microsoft.com/office/drawing/2014/chart" uri="{C3380CC4-5D6E-409C-BE32-E72D297353CC}">
              <c16:uniqueId val="{00000003-2F98-47CC-9DEB-645E3007B4D3}"/>
            </c:ext>
          </c:extLst>
        </c:ser>
        <c:ser>
          <c:idx val="4"/>
          <c:order val="4"/>
          <c:tx>
            <c:strRef>
              <c:f>'directH (tkr)'!$B$29</c:f>
              <c:strCache>
                <c:ptCount val="1"/>
                <c:pt idx="0">
                  <c:v>VW 3 3/8 PERP nc-24</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val>
            <c:numRef>
              <c:f>'directH (tkr)'!$F$29:$SL$29</c:f>
              <c:numCache>
                <c:formatCode>0</c:formatCode>
                <c:ptCount val="501"/>
                <c:pt idx="0">
                  <c:v>#N/A</c:v>
                </c:pt>
                <c:pt idx="1">
                  <c:v>397.26900000000001</c:v>
                </c:pt>
                <c:pt idx="2">
                  <c:v>386.19299999999998</c:v>
                </c:pt>
                <c:pt idx="3">
                  <c:v>383.98200000000003</c:v>
                </c:pt>
                <c:pt idx="4">
                  <c:v>365.76400000000001</c:v>
                </c:pt>
                <c:pt idx="5">
                  <c:v>350.31400000000002</c:v>
                </c:pt>
                <c:pt idx="6">
                  <c:v>368.339</c:v>
                </c:pt>
                <c:pt idx="7">
                  <c:v>364.16300000000001</c:v>
                </c:pt>
                <c:pt idx="8">
                  <c:v>375.05599999999998</c:v>
                </c:pt>
                <c:pt idx="9">
                  <c:v>342.23200000000003</c:v>
                </c:pt>
                <c:pt idx="10">
                  <c:v>311.90100000000001</c:v>
                </c:pt>
                <c:pt idx="11">
                  <c:v>282.30399999999997</c:v>
                </c:pt>
                <c:pt idx="12">
                  <c:v>299.88799999999998</c:v>
                </c:pt>
                <c:pt idx="13">
                  <c:v>358.21600000000001</c:v>
                </c:pt>
                <c:pt idx="14">
                  <c:v>375.92099999999999</c:v>
                </c:pt>
                <c:pt idx="15">
                  <c:v>403.24799999999999</c:v>
                </c:pt>
                <c:pt idx="16">
                  <c:v>412.89100000000002</c:v>
                </c:pt>
                <c:pt idx="17">
                  <c:v>408.19</c:v>
                </c:pt>
                <c:pt idx="18">
                  <c:v>395.15100000000001</c:v>
                </c:pt>
                <c:pt idx="19">
                  <c:v>391.97</c:v>
                </c:pt>
                <c:pt idx="20">
                  <c:v>408.21</c:v>
                </c:pt>
                <c:pt idx="21">
                  <c:v>430.93700000000001</c:v>
                </c:pt>
                <c:pt idx="22">
                  <c:v>429.14800000000002</c:v>
                </c:pt>
                <c:pt idx="23">
                  <c:v>426.17599999999999</c:v>
                </c:pt>
                <c:pt idx="24">
                  <c:v>431.673</c:v>
                </c:pt>
                <c:pt idx="25">
                  <c:v>441.03199999999998</c:v>
                </c:pt>
                <c:pt idx="26">
                  <c:v>469.02100000000002</c:v>
                </c:pt>
                <c:pt idx="27">
                  <c:v>483.57299999999998</c:v>
                </c:pt>
                <c:pt idx="28">
                  <c:v>483.375</c:v>
                </c:pt>
                <c:pt idx="29">
                  <c:v>465.97199999999998</c:v>
                </c:pt>
                <c:pt idx="30">
                  <c:v>464.36399999999998</c:v>
                </c:pt>
                <c:pt idx="31">
                  <c:v>466.78</c:v>
                </c:pt>
                <c:pt idx="32">
                  <c:v>476.43700000000001</c:v>
                </c:pt>
                <c:pt idx="33">
                  <c:v>479.81299999999999</c:v>
                </c:pt>
                <c:pt idx="34">
                  <c:v>481.113</c:v>
                </c:pt>
                <c:pt idx="35">
                  <c:v>490.74</c:v>
                </c:pt>
                <c:pt idx="36">
                  <c:v>494.45499999999998</c:v>
                </c:pt>
                <c:pt idx="37">
                  <c:v>450.82</c:v>
                </c:pt>
                <c:pt idx="38">
                  <c:v>437.89299999999997</c:v>
                </c:pt>
                <c:pt idx="39">
                  <c:v>418.58</c:v>
                </c:pt>
                <c:pt idx="40">
                  <c:v>403.822</c:v>
                </c:pt>
                <c:pt idx="41">
                  <c:v>427.58</c:v>
                </c:pt>
                <c:pt idx="42">
                  <c:v>439.12400000000002</c:v>
                </c:pt>
                <c:pt idx="43">
                  <c:v>504.59800000000001</c:v>
                </c:pt>
                <c:pt idx="44">
                  <c:v>515.28</c:v>
                </c:pt>
                <c:pt idx="45">
                  <c:v>498.46800000000002</c:v>
                </c:pt>
                <c:pt idx="46">
                  <c:v>476.846</c:v>
                </c:pt>
                <c:pt idx="47">
                  <c:v>458.12200000000001</c:v>
                </c:pt>
                <c:pt idx="48">
                  <c:v>421.86200000000002</c:v>
                </c:pt>
                <c:pt idx="49">
                  <c:v>393.25900000000001</c:v>
                </c:pt>
                <c:pt idx="50">
                  <c:v>462.60199999999998</c:v>
                </c:pt>
                <c:pt idx="51">
                  <c:v>547.15499999999997</c:v>
                </c:pt>
                <c:pt idx="52">
                  <c:v>575.75699999999995</c:v>
                </c:pt>
                <c:pt idx="53">
                  <c:v>645.03899999999999</c:v>
                </c:pt>
                <c:pt idx="54">
                  <c:v>645.34199999999998</c:v>
                </c:pt>
                <c:pt idx="55">
                  <c:v>626.79</c:v>
                </c:pt>
                <c:pt idx="56">
                  <c:v>600.95699999999999</c:v>
                </c:pt>
                <c:pt idx="57">
                  <c:v>589.76499999999999</c:v>
                </c:pt>
                <c:pt idx="58">
                  <c:v>578.61300000000006</c:v>
                </c:pt>
                <c:pt idx="59">
                  <c:v>528.19200000000001</c:v>
                </c:pt>
                <c:pt idx="60">
                  <c:v>472.74299999999999</c:v>
                </c:pt>
                <c:pt idx="61">
                  <c:v>461.38</c:v>
                </c:pt>
                <c:pt idx="62">
                  <c:v>612.51400000000001</c:v>
                </c:pt>
                <c:pt idx="63">
                  <c:v>660.2</c:v>
                </c:pt>
                <c:pt idx="64">
                  <c:v>639.77</c:v>
                </c:pt>
                <c:pt idx="65">
                  <c:v>751.56500000000005</c:v>
                </c:pt>
                <c:pt idx="66">
                  <c:v>768.71</c:v>
                </c:pt>
                <c:pt idx="67">
                  <c:v>653.38199999999995</c:v>
                </c:pt>
                <c:pt idx="68">
                  <c:v>549.33000000000004</c:v>
                </c:pt>
                <c:pt idx="69">
                  <c:v>454.733</c:v>
                </c:pt>
                <c:pt idx="70">
                  <c:v>448.02100000000002</c:v>
                </c:pt>
                <c:pt idx="71">
                  <c:v>359.54199999999997</c:v>
                </c:pt>
                <c:pt idx="72">
                  <c:v>347.99</c:v>
                </c:pt>
                <c:pt idx="73">
                  <c:v>365.82499999999999</c:v>
                </c:pt>
                <c:pt idx="74">
                  <c:v>304.00299999999999</c:v>
                </c:pt>
                <c:pt idx="75">
                  <c:v>266.29899999999998</c:v>
                </c:pt>
                <c:pt idx="76">
                  <c:v>250.667</c:v>
                </c:pt>
                <c:pt idx="77">
                  <c:v>259.89600000000002</c:v>
                </c:pt>
                <c:pt idx="78">
                  <c:v>294.642</c:v>
                </c:pt>
                <c:pt idx="79">
                  <c:v>296.70600000000002</c:v>
                </c:pt>
                <c:pt idx="80">
                  <c:v>266.87</c:v>
                </c:pt>
                <c:pt idx="81">
                  <c:v>241.59800000000001</c:v>
                </c:pt>
                <c:pt idx="82">
                  <c:v>234.636</c:v>
                </c:pt>
                <c:pt idx="83">
                  <c:v>226.24</c:v>
                </c:pt>
                <c:pt idx="84">
                  <c:v>200.607</c:v>
                </c:pt>
                <c:pt idx="85">
                  <c:v>201.52799999999999</c:v>
                </c:pt>
                <c:pt idx="86">
                  <c:v>203.571</c:v>
                </c:pt>
                <c:pt idx="87">
                  <c:v>204.51400000000001</c:v>
                </c:pt>
                <c:pt idx="88">
                  <c:v>202.88900000000001</c:v>
                </c:pt>
                <c:pt idx="89">
                  <c:v>203.01300000000001</c:v>
                </c:pt>
                <c:pt idx="90">
                  <c:v>202.715</c:v>
                </c:pt>
                <c:pt idx="91">
                  <c:v>200.51499999999999</c:v>
                </c:pt>
                <c:pt idx="92">
                  <c:v>202.65600000000001</c:v>
                </c:pt>
                <c:pt idx="93">
                  <c:v>202.18899999999999</c:v>
                </c:pt>
                <c:pt idx="94">
                  <c:v>197.88900000000001</c:v>
                </c:pt>
                <c:pt idx="95">
                  <c:v>193.642</c:v>
                </c:pt>
                <c:pt idx="96">
                  <c:v>199.774</c:v>
                </c:pt>
                <c:pt idx="97">
                  <c:v>208.38</c:v>
                </c:pt>
                <c:pt idx="98">
                  <c:v>217.56200000000001</c:v>
                </c:pt>
                <c:pt idx="99">
                  <c:v>216.029</c:v>
                </c:pt>
                <c:pt idx="100">
                  <c:v>212.499</c:v>
                </c:pt>
                <c:pt idx="101">
                  <c:v>206.17</c:v>
                </c:pt>
                <c:pt idx="102">
                  <c:v>208.66499999999999</c:v>
                </c:pt>
                <c:pt idx="103">
                  <c:v>212.53899999999999</c:v>
                </c:pt>
                <c:pt idx="104">
                  <c:v>198.70599999999999</c:v>
                </c:pt>
                <c:pt idx="105">
                  <c:v>193.58500000000001</c:v>
                </c:pt>
                <c:pt idx="106">
                  <c:v>187.95599999999999</c:v>
                </c:pt>
                <c:pt idx="107">
                  <c:v>186.916</c:v>
                </c:pt>
                <c:pt idx="108">
                  <c:v>185.697</c:v>
                </c:pt>
                <c:pt idx="109">
                  <c:v>188.33099999999999</c:v>
                </c:pt>
                <c:pt idx="110">
                  <c:v>196.297</c:v>
                </c:pt>
                <c:pt idx="111">
                  <c:v>201.858</c:v>
                </c:pt>
                <c:pt idx="112">
                  <c:v>199.89400000000001</c:v>
                </c:pt>
                <c:pt idx="113">
                  <c:v>199.67</c:v>
                </c:pt>
                <c:pt idx="114">
                  <c:v>201.471</c:v>
                </c:pt>
                <c:pt idx="115">
                  <c:v>204.84800000000001</c:v>
                </c:pt>
                <c:pt idx="116">
                  <c:v>214.30600000000001</c:v>
                </c:pt>
                <c:pt idx="117">
                  <c:v>210.37799999999999</c:v>
                </c:pt>
                <c:pt idx="118">
                  <c:v>204.69200000000001</c:v>
                </c:pt>
                <c:pt idx="119">
                  <c:v>198.64</c:v>
                </c:pt>
                <c:pt idx="120">
                  <c:v>191.72499999999999</c:v>
                </c:pt>
                <c:pt idx="121">
                  <c:v>189.262</c:v>
                </c:pt>
                <c:pt idx="122">
                  <c:v>187.96299999999999</c:v>
                </c:pt>
                <c:pt idx="123">
                  <c:v>190.84899999999999</c:v>
                </c:pt>
                <c:pt idx="124">
                  <c:v>191.68600000000001</c:v>
                </c:pt>
                <c:pt idx="125">
                  <c:v>192.494</c:v>
                </c:pt>
                <c:pt idx="126">
                  <c:v>192.626</c:v>
                </c:pt>
                <c:pt idx="127">
                  <c:v>193.54400000000001</c:v>
                </c:pt>
                <c:pt idx="128">
                  <c:v>195.101</c:v>
                </c:pt>
                <c:pt idx="129">
                  <c:v>197.19200000000001</c:v>
                </c:pt>
                <c:pt idx="130">
                  <c:v>196.48400000000001</c:v>
                </c:pt>
                <c:pt idx="131">
                  <c:v>198.428</c:v>
                </c:pt>
                <c:pt idx="132">
                  <c:v>200.524</c:v>
                </c:pt>
                <c:pt idx="133">
                  <c:v>200.60400000000001</c:v>
                </c:pt>
                <c:pt idx="134">
                  <c:v>196.815</c:v>
                </c:pt>
                <c:pt idx="135">
                  <c:v>196.149</c:v>
                </c:pt>
                <c:pt idx="136">
                  <c:v>206.14500000000001</c:v>
                </c:pt>
                <c:pt idx="137">
                  <c:v>215.70400000000001</c:v>
                </c:pt>
                <c:pt idx="138">
                  <c:v>227.71</c:v>
                </c:pt>
                <c:pt idx="139">
                  <c:v>229.101</c:v>
                </c:pt>
                <c:pt idx="140">
                  <c:v>221.67500000000001</c:v>
                </c:pt>
                <c:pt idx="141">
                  <c:v>225.55799999999999</c:v>
                </c:pt>
                <c:pt idx="142">
                  <c:v>224.72499999999999</c:v>
                </c:pt>
                <c:pt idx="143">
                  <c:v>222.30099999999999</c:v>
                </c:pt>
                <c:pt idx="144">
                  <c:v>220.76900000000001</c:v>
                </c:pt>
                <c:pt idx="145">
                  <c:v>225.999</c:v>
                </c:pt>
                <c:pt idx="146">
                  <c:v>239.26</c:v>
                </c:pt>
                <c:pt idx="147">
                  <c:v>243.12799999999999</c:v>
                </c:pt>
                <c:pt idx="148">
                  <c:v>243.578</c:v>
                </c:pt>
                <c:pt idx="149">
                  <c:v>236.65</c:v>
                </c:pt>
                <c:pt idx="150">
                  <c:v>234.96700000000001</c:v>
                </c:pt>
                <c:pt idx="151">
                  <c:v>235.32599999999999</c:v>
                </c:pt>
                <c:pt idx="152">
                  <c:v>238.13300000000001</c:v>
                </c:pt>
                <c:pt idx="153">
                  <c:v>238.08699999999999</c:v>
                </c:pt>
                <c:pt idx="154">
                  <c:v>235.25200000000001</c:v>
                </c:pt>
                <c:pt idx="155">
                  <c:v>235.309</c:v>
                </c:pt>
                <c:pt idx="156">
                  <c:v>230.84100000000001</c:v>
                </c:pt>
                <c:pt idx="157">
                  <c:v>226.678</c:v>
                </c:pt>
                <c:pt idx="158">
                  <c:v>225.55500000000001</c:v>
                </c:pt>
                <c:pt idx="159">
                  <c:v>223.381</c:v>
                </c:pt>
                <c:pt idx="160">
                  <c:v>236.65700000000001</c:v>
                </c:pt>
                <c:pt idx="161">
                  <c:v>250.09399999999999</c:v>
                </c:pt>
                <c:pt idx="162">
                  <c:v>251.708</c:v>
                </c:pt>
                <c:pt idx="163">
                  <c:v>247.80699999999999</c:v>
                </c:pt>
                <c:pt idx="164">
                  <c:v>233.791</c:v>
                </c:pt>
                <c:pt idx="165">
                  <c:v>225.35300000000001</c:v>
                </c:pt>
                <c:pt idx="166">
                  <c:v>227.101</c:v>
                </c:pt>
                <c:pt idx="167">
                  <c:v>231.96899999999999</c:v>
                </c:pt>
                <c:pt idx="168">
                  <c:v>234.399</c:v>
                </c:pt>
                <c:pt idx="169">
                  <c:v>233.923</c:v>
                </c:pt>
                <c:pt idx="170">
                  <c:v>235.887</c:v>
                </c:pt>
                <c:pt idx="171">
                  <c:v>242.68700000000001</c:v>
                </c:pt>
                <c:pt idx="172">
                  <c:v>244.25399999999999</c:v>
                </c:pt>
                <c:pt idx="173">
                  <c:v>250.36699999999999</c:v>
                </c:pt>
                <c:pt idx="174">
                  <c:v>256.79000000000002</c:v>
                </c:pt>
                <c:pt idx="175">
                  <c:v>262.548</c:v>
                </c:pt>
                <c:pt idx="176">
                  <c:v>265.11500000000001</c:v>
                </c:pt>
                <c:pt idx="177">
                  <c:v>272.245</c:v>
                </c:pt>
                <c:pt idx="178">
                  <c:v>278.09800000000001</c:v>
                </c:pt>
                <c:pt idx="179">
                  <c:v>279.13799999999998</c:v>
                </c:pt>
                <c:pt idx="180">
                  <c:v>271.22800000000001</c:v>
                </c:pt>
                <c:pt idx="181">
                  <c:v>270.50599999999997</c:v>
                </c:pt>
                <c:pt idx="182">
                  <c:v>271.95800000000003</c:v>
                </c:pt>
                <c:pt idx="183">
                  <c:v>265.97199999999998</c:v>
                </c:pt>
                <c:pt idx="184">
                  <c:v>257.666</c:v>
                </c:pt>
                <c:pt idx="185">
                  <c:v>262.07600000000002</c:v>
                </c:pt>
                <c:pt idx="186">
                  <c:v>264.62</c:v>
                </c:pt>
                <c:pt idx="187">
                  <c:v>267.55900000000003</c:v>
                </c:pt>
                <c:pt idx="188">
                  <c:v>270.73</c:v>
                </c:pt>
                <c:pt idx="189">
                  <c:v>270.68799999999999</c:v>
                </c:pt>
                <c:pt idx="190">
                  <c:v>270.73599999999999</c:v>
                </c:pt>
                <c:pt idx="191">
                  <c:v>267.49200000000002</c:v>
                </c:pt>
                <c:pt idx="192">
                  <c:v>276.43900000000002</c:v>
                </c:pt>
                <c:pt idx="193">
                  <c:v>272.041</c:v>
                </c:pt>
                <c:pt idx="194">
                  <c:v>259.43299999999999</c:v>
                </c:pt>
                <c:pt idx="195">
                  <c:v>250.55600000000001</c:v>
                </c:pt>
                <c:pt idx="196">
                  <c:v>244.79</c:v>
                </c:pt>
                <c:pt idx="197">
                  <c:v>245.64500000000001</c:v>
                </c:pt>
                <c:pt idx="198">
                  <c:v>280.19200000000001</c:v>
                </c:pt>
                <c:pt idx="199">
                  <c:v>276.77600000000001</c:v>
                </c:pt>
                <c:pt idx="200">
                  <c:v>270.49599999999998</c:v>
                </c:pt>
                <c:pt idx="201">
                  <c:v>268.66000000000003</c:v>
                </c:pt>
                <c:pt idx="202">
                  <c:v>266.10599999999999</c:v>
                </c:pt>
                <c:pt idx="203">
                  <c:v>274.678</c:v>
                </c:pt>
                <c:pt idx="204">
                  <c:v>277.714</c:v>
                </c:pt>
                <c:pt idx="205">
                  <c:v>273.70299999999997</c:v>
                </c:pt>
                <c:pt idx="206">
                  <c:v>273.59500000000003</c:v>
                </c:pt>
                <c:pt idx="207">
                  <c:v>279.78100000000001</c:v>
                </c:pt>
                <c:pt idx="208">
                  <c:v>283.17</c:v>
                </c:pt>
                <c:pt idx="209">
                  <c:v>277.029</c:v>
                </c:pt>
                <c:pt idx="210">
                  <c:v>273.78899999999999</c:v>
                </c:pt>
                <c:pt idx="211">
                  <c:v>274.04399999999998</c:v>
                </c:pt>
                <c:pt idx="212">
                  <c:v>270.49799999999999</c:v>
                </c:pt>
                <c:pt idx="213">
                  <c:v>277.58800000000002</c:v>
                </c:pt>
                <c:pt idx="214">
                  <c:v>289.69400000000002</c:v>
                </c:pt>
                <c:pt idx="215">
                  <c:v>293.83600000000001</c:v>
                </c:pt>
                <c:pt idx="216">
                  <c:v>307.75099999999998</c:v>
                </c:pt>
                <c:pt idx="217">
                  <c:v>311.05599999999998</c:v>
                </c:pt>
                <c:pt idx="218">
                  <c:v>293.56299999999999</c:v>
                </c:pt>
                <c:pt idx="219">
                  <c:v>285.22000000000003</c:v>
                </c:pt>
                <c:pt idx="220">
                  <c:v>275.64999999999998</c:v>
                </c:pt>
                <c:pt idx="221">
                  <c:v>279.536</c:v>
                </c:pt>
                <c:pt idx="222">
                  <c:v>280.74799999999999</c:v>
                </c:pt>
                <c:pt idx="223">
                  <c:v>288.08</c:v>
                </c:pt>
                <c:pt idx="224">
                  <c:v>291.23700000000002</c:v>
                </c:pt>
                <c:pt idx="225">
                  <c:v>304.95400000000001</c:v>
                </c:pt>
                <c:pt idx="226">
                  <c:v>293.351</c:v>
                </c:pt>
                <c:pt idx="227">
                  <c:v>278.19400000000002</c:v>
                </c:pt>
                <c:pt idx="228">
                  <c:v>276.30500000000001</c:v>
                </c:pt>
                <c:pt idx="229">
                  <c:v>274.88</c:v>
                </c:pt>
                <c:pt idx="230">
                  <c:v>260.31700000000001</c:v>
                </c:pt>
                <c:pt idx="231">
                  <c:v>257.97699999999998</c:v>
                </c:pt>
                <c:pt idx="232">
                  <c:v>254.93</c:v>
                </c:pt>
                <c:pt idx="233">
                  <c:v>274.05599999999998</c:v>
                </c:pt>
                <c:pt idx="234">
                  <c:v>282.315</c:v>
                </c:pt>
                <c:pt idx="235">
                  <c:v>286.84399999999999</c:v>
                </c:pt>
                <c:pt idx="236">
                  <c:v>287.8</c:v>
                </c:pt>
                <c:pt idx="237">
                  <c:v>288.26900000000001</c:v>
                </c:pt>
                <c:pt idx="238">
                  <c:v>276.233</c:v>
                </c:pt>
                <c:pt idx="239">
                  <c:v>265.053</c:v>
                </c:pt>
                <c:pt idx="240">
                  <c:v>265.53800000000001</c:v>
                </c:pt>
                <c:pt idx="241">
                  <c:v>264.87099999999998</c:v>
                </c:pt>
                <c:pt idx="242">
                  <c:v>265.99700000000001</c:v>
                </c:pt>
                <c:pt idx="243">
                  <c:v>277.60500000000002</c:v>
                </c:pt>
                <c:pt idx="244">
                  <c:v>285.315</c:v>
                </c:pt>
                <c:pt idx="245">
                  <c:v>276.52100000000002</c:v>
                </c:pt>
                <c:pt idx="246">
                  <c:v>262.565</c:v>
                </c:pt>
                <c:pt idx="247">
                  <c:v>260.971</c:v>
                </c:pt>
                <c:pt idx="248">
                  <c:v>271.46800000000002</c:v>
                </c:pt>
                <c:pt idx="249">
                  <c:v>275.92500000000001</c:v>
                </c:pt>
                <c:pt idx="250">
                  <c:v>276.62599999999998</c:v>
                </c:pt>
                <c:pt idx="251">
                  <c:v>290.85000000000002</c:v>
                </c:pt>
                <c:pt idx="252">
                  <c:v>296.40600000000001</c:v>
                </c:pt>
                <c:pt idx="253">
                  <c:v>299.65199999999999</c:v>
                </c:pt>
                <c:pt idx="254">
                  <c:v>297.96199999999999</c:v>
                </c:pt>
                <c:pt idx="255">
                  <c:v>291.471</c:v>
                </c:pt>
                <c:pt idx="256">
                  <c:v>285.351</c:v>
                </c:pt>
                <c:pt idx="257">
                  <c:v>280.81900000000002</c:v>
                </c:pt>
                <c:pt idx="258">
                  <c:v>287.31799999999998</c:v>
                </c:pt>
                <c:pt idx="259">
                  <c:v>309.5</c:v>
                </c:pt>
                <c:pt idx="260">
                  <c:v>334.00799999999998</c:v>
                </c:pt>
                <c:pt idx="261">
                  <c:v>337.14400000000001</c:v>
                </c:pt>
                <c:pt idx="262">
                  <c:v>337.92500000000001</c:v>
                </c:pt>
                <c:pt idx="263">
                  <c:v>341.21600000000001</c:v>
                </c:pt>
                <c:pt idx="264">
                  <c:v>324.99400000000003</c:v>
                </c:pt>
                <c:pt idx="265">
                  <c:v>338.48399999999998</c:v>
                </c:pt>
                <c:pt idx="266">
                  <c:v>345.43</c:v>
                </c:pt>
                <c:pt idx="267">
                  <c:v>344.18400000000003</c:v>
                </c:pt>
                <c:pt idx="268">
                  <c:v>349.96699999999998</c:v>
                </c:pt>
                <c:pt idx="269">
                  <c:v>360.52199999999999</c:v>
                </c:pt>
                <c:pt idx="270">
                  <c:v>375.32499999999999</c:v>
                </c:pt>
                <c:pt idx="271">
                  <c:v>371.28899999999999</c:v>
                </c:pt>
                <c:pt idx="272">
                  <c:v>364.72500000000002</c:v>
                </c:pt>
                <c:pt idx="273">
                  <c:v>368.10700000000003</c:v>
                </c:pt>
                <c:pt idx="274">
                  <c:v>362.41</c:v>
                </c:pt>
                <c:pt idx="275">
                  <c:v>367.81700000000001</c:v>
                </c:pt>
                <c:pt idx="276">
                  <c:v>367.24799999999999</c:v>
                </c:pt>
                <c:pt idx="277">
                  <c:v>368.28199999999998</c:v>
                </c:pt>
                <c:pt idx="278">
                  <c:v>347.65499999999997</c:v>
                </c:pt>
                <c:pt idx="279">
                  <c:v>337.31900000000002</c:v>
                </c:pt>
                <c:pt idx="280">
                  <c:v>329.91899999999998</c:v>
                </c:pt>
                <c:pt idx="281">
                  <c:v>328.786</c:v>
                </c:pt>
                <c:pt idx="282">
                  <c:v>326.59899999999999</c:v>
                </c:pt>
                <c:pt idx="283">
                  <c:v>343.01799999999997</c:v>
                </c:pt>
                <c:pt idx="284">
                  <c:v>346.851</c:v>
                </c:pt>
                <c:pt idx="285">
                  <c:v>348.50099999999998</c:v>
                </c:pt>
                <c:pt idx="286">
                  <c:v>340.88799999999998</c:v>
                </c:pt>
                <c:pt idx="287">
                  <c:v>351.15899999999999</c:v>
                </c:pt>
                <c:pt idx="288">
                  <c:v>345.82299999999998</c:v>
                </c:pt>
                <c:pt idx="289">
                  <c:v>336.24099999999999</c:v>
                </c:pt>
                <c:pt idx="290">
                  <c:v>317.08999999999997</c:v>
                </c:pt>
                <c:pt idx="291">
                  <c:v>316.221</c:v>
                </c:pt>
                <c:pt idx="292">
                  <c:v>316.459</c:v>
                </c:pt>
                <c:pt idx="293">
                  <c:v>330.68400000000003</c:v>
                </c:pt>
                <c:pt idx="294">
                  <c:v>331.49099999999999</c:v>
                </c:pt>
                <c:pt idx="295">
                  <c:v>334.24700000000001</c:v>
                </c:pt>
                <c:pt idx="296">
                  <c:v>327.935</c:v>
                </c:pt>
                <c:pt idx="297">
                  <c:v>323.24299999999999</c:v>
                </c:pt>
                <c:pt idx="298">
                  <c:v>323.964</c:v>
                </c:pt>
                <c:pt idx="299">
                  <c:v>324.416</c:v>
                </c:pt>
                <c:pt idx="300">
                  <c:v>321.82499999999999</c:v>
                </c:pt>
                <c:pt idx="301">
                  <c:v>319.11399999999998</c:v>
                </c:pt>
                <c:pt idx="302">
                  <c:v>320.94099999999997</c:v>
                </c:pt>
                <c:pt idx="303">
                  <c:v>326.36</c:v>
                </c:pt>
                <c:pt idx="304">
                  <c:v>339.63499999999999</c:v>
                </c:pt>
                <c:pt idx="305">
                  <c:v>349.42099999999999</c:v>
                </c:pt>
                <c:pt idx="306">
                  <c:v>349.08300000000003</c:v>
                </c:pt>
                <c:pt idx="307">
                  <c:v>351.85300000000001</c:v>
                </c:pt>
                <c:pt idx="308">
                  <c:v>343.49900000000002</c:v>
                </c:pt>
                <c:pt idx="309">
                  <c:v>343.24900000000002</c:v>
                </c:pt>
                <c:pt idx="310">
                  <c:v>338.87299999999999</c:v>
                </c:pt>
                <c:pt idx="311">
                  <c:v>344.60399999999998</c:v>
                </c:pt>
                <c:pt idx="312">
                  <c:v>344.327</c:v>
                </c:pt>
                <c:pt idx="313">
                  <c:v>359.76499999999999</c:v>
                </c:pt>
                <c:pt idx="314">
                  <c:v>364.21199999999999</c:v>
                </c:pt>
                <c:pt idx="315">
                  <c:v>370.41300000000001</c:v>
                </c:pt>
                <c:pt idx="316">
                  <c:v>368.88400000000001</c:v>
                </c:pt>
                <c:pt idx="317">
                  <c:v>382.178</c:v>
                </c:pt>
                <c:pt idx="318">
                  <c:v>375.49400000000003</c:v>
                </c:pt>
                <c:pt idx="319">
                  <c:v>373.77800000000002</c:v>
                </c:pt>
                <c:pt idx="320">
                  <c:v>368.11</c:v>
                </c:pt>
                <c:pt idx="321">
                  <c:v>356.17099999999999</c:v>
                </c:pt>
                <c:pt idx="322">
                  <c:v>361.61799999999999</c:v>
                </c:pt>
                <c:pt idx="323">
                  <c:v>363.791</c:v>
                </c:pt>
                <c:pt idx="324">
                  <c:v>353.00400000000002</c:v>
                </c:pt>
                <c:pt idx="325">
                  <c:v>363.47</c:v>
                </c:pt>
                <c:pt idx="326">
                  <c:v>374.81099999999998</c:v>
                </c:pt>
                <c:pt idx="327">
                  <c:v>387.12099999999998</c:v>
                </c:pt>
                <c:pt idx="328">
                  <c:v>390.50200000000001</c:v>
                </c:pt>
                <c:pt idx="329">
                  <c:v>384.24700000000001</c:v>
                </c:pt>
                <c:pt idx="330">
                  <c:v>373.31799999999998</c:v>
                </c:pt>
                <c:pt idx="331">
                  <c:v>365.39400000000001</c:v>
                </c:pt>
                <c:pt idx="332">
                  <c:v>367.04700000000003</c:v>
                </c:pt>
                <c:pt idx="333">
                  <c:v>367.75799999999998</c:v>
                </c:pt>
                <c:pt idx="334">
                  <c:v>363.79399999999998</c:v>
                </c:pt>
                <c:pt idx="335">
                  <c:v>369.20699999999999</c:v>
                </c:pt>
                <c:pt idx="336">
                  <c:v>382.80700000000002</c:v>
                </c:pt>
                <c:pt idx="337">
                  <c:v>394.67</c:v>
                </c:pt>
                <c:pt idx="338">
                  <c:v>408.73099999999999</c:v>
                </c:pt>
                <c:pt idx="339">
                  <c:v>404.45600000000002</c:v>
                </c:pt>
                <c:pt idx="340">
                  <c:v>398.15499999999997</c:v>
                </c:pt>
                <c:pt idx="341">
                  <c:v>394.39400000000001</c:v>
                </c:pt>
                <c:pt idx="342">
                  <c:v>397.39600000000002</c:v>
                </c:pt>
                <c:pt idx="343">
                  <c:v>398.483</c:v>
                </c:pt>
                <c:pt idx="344">
                  <c:v>390.49200000000002</c:v>
                </c:pt>
                <c:pt idx="345">
                  <c:v>387.31900000000002</c:v>
                </c:pt>
                <c:pt idx="346">
                  <c:v>395.72500000000002</c:v>
                </c:pt>
                <c:pt idx="347">
                  <c:v>415.97899999999998</c:v>
                </c:pt>
                <c:pt idx="348">
                  <c:v>418.58100000000002</c:v>
                </c:pt>
                <c:pt idx="349">
                  <c:v>401.36</c:v>
                </c:pt>
                <c:pt idx="350">
                  <c:v>380.69499999999999</c:v>
                </c:pt>
                <c:pt idx="351">
                  <c:v>381.988</c:v>
                </c:pt>
                <c:pt idx="352">
                  <c:v>391.99799999999999</c:v>
                </c:pt>
                <c:pt idx="353">
                  <c:v>390.47300000000001</c:v>
                </c:pt>
                <c:pt idx="354">
                  <c:v>392.05900000000003</c:v>
                </c:pt>
                <c:pt idx="355">
                  <c:v>407.97899999999998</c:v>
                </c:pt>
                <c:pt idx="356">
                  <c:v>408.55799999999999</c:v>
                </c:pt>
                <c:pt idx="357">
                  <c:v>404.12200000000001</c:v>
                </c:pt>
                <c:pt idx="358">
                  <c:v>402.67899999999997</c:v>
                </c:pt>
                <c:pt idx="359">
                  <c:v>407.822</c:v>
                </c:pt>
                <c:pt idx="360">
                  <c:v>405.14</c:v>
                </c:pt>
                <c:pt idx="361">
                  <c:v>402.58600000000001</c:v>
                </c:pt>
                <c:pt idx="362">
                  <c:v>395.625</c:v>
                </c:pt>
                <c:pt idx="363">
                  <c:v>402.673</c:v>
                </c:pt>
                <c:pt idx="364">
                  <c:v>422.90100000000001</c:v>
                </c:pt>
                <c:pt idx="365">
                  <c:v>414.17</c:v>
                </c:pt>
                <c:pt idx="366">
                  <c:v>431.99700000000001</c:v>
                </c:pt>
                <c:pt idx="367">
                  <c:v>432.26400000000001</c:v>
                </c:pt>
                <c:pt idx="368">
                  <c:v>419.51</c:v>
                </c:pt>
                <c:pt idx="369">
                  <c:v>429.13900000000001</c:v>
                </c:pt>
                <c:pt idx="370">
                  <c:v>422.27600000000001</c:v>
                </c:pt>
                <c:pt idx="371">
                  <c:v>453.04300000000001</c:v>
                </c:pt>
                <c:pt idx="372">
                  <c:v>467.08699999999999</c:v>
                </c:pt>
                <c:pt idx="373">
                  <c:v>471.79899999999998</c:v>
                </c:pt>
                <c:pt idx="374">
                  <c:v>473.48700000000002</c:v>
                </c:pt>
                <c:pt idx="375">
                  <c:v>454.95800000000003</c:v>
                </c:pt>
                <c:pt idx="376">
                  <c:v>441.11500000000001</c:v>
                </c:pt>
                <c:pt idx="377">
                  <c:v>438.55399999999997</c:v>
                </c:pt>
                <c:pt idx="378">
                  <c:v>437.315</c:v>
                </c:pt>
                <c:pt idx="379">
                  <c:v>433.71699999999998</c:v>
                </c:pt>
                <c:pt idx="380">
                  <c:v>433.2</c:v>
                </c:pt>
                <c:pt idx="381">
                  <c:v>432.64400000000001</c:v>
                </c:pt>
                <c:pt idx="382">
                  <c:v>426.16</c:v>
                </c:pt>
                <c:pt idx="383">
                  <c:v>425.01400000000001</c:v>
                </c:pt>
                <c:pt idx="384">
                  <c:v>421.053</c:v>
                </c:pt>
                <c:pt idx="385">
                  <c:v>422.108</c:v>
                </c:pt>
                <c:pt idx="386">
                  <c:v>421.661</c:v>
                </c:pt>
                <c:pt idx="387">
                  <c:v>440.07100000000003</c:v>
                </c:pt>
                <c:pt idx="388">
                  <c:v>465.584</c:v>
                </c:pt>
                <c:pt idx="389">
                  <c:v>470.94299999999998</c:v>
                </c:pt>
                <c:pt idx="390">
                  <c:v>467.76799999999997</c:v>
                </c:pt>
                <c:pt idx="391">
                  <c:v>470.279</c:v>
                </c:pt>
                <c:pt idx="392">
                  <c:v>463.08300000000003</c:v>
                </c:pt>
                <c:pt idx="393">
                  <c:v>451.55500000000001</c:v>
                </c:pt>
                <c:pt idx="394">
                  <c:v>436.779</c:v>
                </c:pt>
                <c:pt idx="395">
                  <c:v>450.26</c:v>
                </c:pt>
                <c:pt idx="396">
                  <c:v>444.149</c:v>
                </c:pt>
                <c:pt idx="397">
                  <c:v>435.35899999999998</c:v>
                </c:pt>
                <c:pt idx="398">
                  <c:v>429.24599999999998</c:v>
                </c:pt>
                <c:pt idx="399">
                  <c:v>422.62</c:v>
                </c:pt>
                <c:pt idx="400">
                  <c:v>427.745</c:v>
                </c:pt>
                <c:pt idx="401">
                  <c:v>425.66699999999997</c:v>
                </c:pt>
                <c:pt idx="402">
                  <c:v>425.10199999999998</c:v>
                </c:pt>
                <c:pt idx="403">
                  <c:v>434.74099999999999</c:v>
                </c:pt>
                <c:pt idx="404">
                  <c:v>408.976</c:v>
                </c:pt>
                <c:pt idx="405">
                  <c:v>404.089</c:v>
                </c:pt>
                <c:pt idx="406">
                  <c:v>400.875</c:v>
                </c:pt>
                <c:pt idx="407">
                  <c:v>389.96600000000001</c:v>
                </c:pt>
                <c:pt idx="408">
                  <c:v>382.25200000000001</c:v>
                </c:pt>
                <c:pt idx="409">
                  <c:v>372.97300000000001</c:v>
                </c:pt>
                <c:pt idx="410">
                  <c:v>342.99299999999999</c:v>
                </c:pt>
                <c:pt idx="411">
                  <c:v>328.85399999999998</c:v>
                </c:pt>
                <c:pt idx="412">
                  <c:v>331.29700000000003</c:v>
                </c:pt>
                <c:pt idx="413">
                  <c:v>336.28</c:v>
                </c:pt>
                <c:pt idx="414">
                  <c:v>332.42399999999998</c:v>
                </c:pt>
                <c:pt idx="415">
                  <c:v>330.74799999999999</c:v>
                </c:pt>
                <c:pt idx="416">
                  <c:v>333.47899999999998</c:v>
                </c:pt>
                <c:pt idx="417">
                  <c:v>348.32400000000001</c:v>
                </c:pt>
                <c:pt idx="418">
                  <c:v>349.34100000000001</c:v>
                </c:pt>
                <c:pt idx="419">
                  <c:v>362.803</c:v>
                </c:pt>
                <c:pt idx="420">
                  <c:v>389.11399999999998</c:v>
                </c:pt>
                <c:pt idx="421">
                  <c:v>377.416</c:v>
                </c:pt>
                <c:pt idx="422">
                  <c:v>372.71300000000002</c:v>
                </c:pt>
                <c:pt idx="423">
                  <c:v>358.887</c:v>
                </c:pt>
                <c:pt idx="424">
                  <c:v>352.404</c:v>
                </c:pt>
                <c:pt idx="425">
                  <c:v>357.565</c:v>
                </c:pt>
                <c:pt idx="426">
                  <c:v>347.70699999999999</c:v>
                </c:pt>
                <c:pt idx="427">
                  <c:v>344.90800000000002</c:v>
                </c:pt>
                <c:pt idx="428">
                  <c:v>348.60500000000002</c:v>
                </c:pt>
                <c:pt idx="429">
                  <c:v>342.774</c:v>
                </c:pt>
                <c:pt idx="430">
                  <c:v>339.52100000000002</c:v>
                </c:pt>
                <c:pt idx="431">
                  <c:v>338.04500000000002</c:v>
                </c:pt>
                <c:pt idx="432">
                  <c:v>322.113</c:v>
                </c:pt>
                <c:pt idx="433">
                  <c:v>321.553</c:v>
                </c:pt>
                <c:pt idx="434">
                  <c:v>319.31799999999998</c:v>
                </c:pt>
                <c:pt idx="435">
                  <c:v>313.41899999999998</c:v>
                </c:pt>
                <c:pt idx="436">
                  <c:v>311.67899999999997</c:v>
                </c:pt>
                <c:pt idx="437">
                  <c:v>313.36500000000001</c:v>
                </c:pt>
                <c:pt idx="438">
                  <c:v>317.78300000000002</c:v>
                </c:pt>
                <c:pt idx="439">
                  <c:v>314.95400000000001</c:v>
                </c:pt>
                <c:pt idx="440">
                  <c:v>316.24</c:v>
                </c:pt>
                <c:pt idx="441">
                  <c:v>308.71600000000001</c:v>
                </c:pt>
                <c:pt idx="442">
                  <c:v>308.97300000000001</c:v>
                </c:pt>
                <c:pt idx="443">
                  <c:v>312.221</c:v>
                </c:pt>
                <c:pt idx="444">
                  <c:v>306.35000000000002</c:v>
                </c:pt>
                <c:pt idx="445">
                  <c:v>303.28300000000002</c:v>
                </c:pt>
                <c:pt idx="446">
                  <c:v>302.44900000000001</c:v>
                </c:pt>
                <c:pt idx="447">
                  <c:v>301.20600000000002</c:v>
                </c:pt>
                <c:pt idx="448">
                  <c:v>301.04700000000003</c:v>
                </c:pt>
                <c:pt idx="449">
                  <c:v>300.64299999999997</c:v>
                </c:pt>
                <c:pt idx="450">
                  <c:v>300.33</c:v>
                </c:pt>
                <c:pt idx="451">
                  <c:v>306.81299999999999</c:v>
                </c:pt>
                <c:pt idx="452">
                  <c:v>309.05399999999997</c:v>
                </c:pt>
                <c:pt idx="453">
                  <c:v>304.96899999999999</c:v>
                </c:pt>
                <c:pt idx="454">
                  <c:v>310.88499999999999</c:v>
                </c:pt>
                <c:pt idx="455">
                  <c:v>319.43</c:v>
                </c:pt>
                <c:pt idx="456">
                  <c:v>328.62200000000001</c:v>
                </c:pt>
                <c:pt idx="457">
                  <c:v>330.03699999999998</c:v>
                </c:pt>
                <c:pt idx="458">
                  <c:v>333.66199999999998</c:v>
                </c:pt>
                <c:pt idx="459">
                  <c:v>336.084</c:v>
                </c:pt>
                <c:pt idx="460">
                  <c:v>333.11099999999999</c:v>
                </c:pt>
                <c:pt idx="461">
                  <c:v>327.63299999999998</c:v>
                </c:pt>
                <c:pt idx="462">
                  <c:v>322.678</c:v>
                </c:pt>
                <c:pt idx="463">
                  <c:v>323.363</c:v>
                </c:pt>
                <c:pt idx="464">
                  <c:v>324.83199999999999</c:v>
                </c:pt>
                <c:pt idx="465">
                  <c:v>325.45400000000001</c:v>
                </c:pt>
                <c:pt idx="466">
                  <c:v>324.423</c:v>
                </c:pt>
                <c:pt idx="467">
                  <c:v>320.06599999999997</c:v>
                </c:pt>
                <c:pt idx="468">
                  <c:v>321.95400000000001</c:v>
                </c:pt>
                <c:pt idx="469">
                  <c:v>328.09199999999998</c:v>
                </c:pt>
                <c:pt idx="470">
                  <c:v>327.66800000000001</c:v>
                </c:pt>
                <c:pt idx="471">
                  <c:v>327.69499999999999</c:v>
                </c:pt>
                <c:pt idx="472">
                  <c:v>327.75200000000001</c:v>
                </c:pt>
                <c:pt idx="473">
                  <c:v>322.22300000000001</c:v>
                </c:pt>
                <c:pt idx="474">
                  <c:v>322.69299999999998</c:v>
                </c:pt>
                <c:pt idx="475">
                  <c:v>317.15800000000002</c:v>
                </c:pt>
                <c:pt idx="476">
                  <c:v>308.12400000000002</c:v>
                </c:pt>
                <c:pt idx="477">
                  <c:v>304.35199999999998</c:v>
                </c:pt>
                <c:pt idx="478">
                  <c:v>302.52800000000002</c:v>
                </c:pt>
                <c:pt idx="479">
                  <c:v>307.68700000000001</c:v>
                </c:pt>
                <c:pt idx="480">
                  <c:v>306.75299999999999</c:v>
                </c:pt>
                <c:pt idx="481">
                  <c:v>301.06700000000001</c:v>
                </c:pt>
                <c:pt idx="482">
                  <c:v>291.81799999999998</c:v>
                </c:pt>
                <c:pt idx="483">
                  <c:v>294.923</c:v>
                </c:pt>
                <c:pt idx="484">
                  <c:v>296.68700000000001</c:v>
                </c:pt>
                <c:pt idx="485">
                  <c:v>293.06200000000001</c:v>
                </c:pt>
                <c:pt idx="486">
                  <c:v>291.94</c:v>
                </c:pt>
                <c:pt idx="487">
                  <c:v>311.745</c:v>
                </c:pt>
                <c:pt idx="488">
                  <c:v>312.33600000000001</c:v>
                </c:pt>
                <c:pt idx="489">
                  <c:v>313.65600000000001</c:v>
                </c:pt>
                <c:pt idx="490">
                  <c:v>315.84199999999998</c:v>
                </c:pt>
                <c:pt idx="491">
                  <c:v>311.85000000000002</c:v>
                </c:pt>
                <c:pt idx="492">
                  <c:v>309.26100000000002</c:v>
                </c:pt>
                <c:pt idx="493">
                  <c:v>307.565</c:v>
                </c:pt>
                <c:pt idx="494">
                  <c:v>303.29500000000002</c:v>
                </c:pt>
                <c:pt idx="495">
                  <c:v>304.73599999999999</c:v>
                </c:pt>
                <c:pt idx="496">
                  <c:v>305.524</c:v>
                </c:pt>
                <c:pt idx="497">
                  <c:v>307.60199999999998</c:v>
                </c:pt>
                <c:pt idx="498">
                  <c:v>297.99400000000003</c:v>
                </c:pt>
                <c:pt idx="499">
                  <c:v>299.37900000000002</c:v>
                </c:pt>
                <c:pt idx="500">
                  <c:v>302.233</c:v>
                </c:pt>
              </c:numCache>
            </c:numRef>
          </c:val>
          <c:smooth val="0"/>
          <c:extLst>
            <c:ext xmlns:c16="http://schemas.microsoft.com/office/drawing/2014/chart" uri="{C3380CC4-5D6E-409C-BE32-E72D297353CC}">
              <c16:uniqueId val="{00000004-2F98-47CC-9DEB-645E3007B4D3}"/>
            </c:ext>
          </c:extLst>
        </c:ser>
        <c:ser>
          <c:idx val="5"/>
          <c:order val="5"/>
          <c:tx>
            <c:strRef>
              <c:f>'directH (tkr)'!$B$30</c:f>
              <c:strCache>
                <c:ptCount val="1"/>
                <c:pt idx="0">
                  <c:v>VW 5 1/8 PERP nc-23</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val>
            <c:numRef>
              <c:f>'directH (tkr)'!$F$30:$SU$30</c:f>
              <c:numCache>
                <c:formatCode>0</c:formatCode>
                <c:ptCount val="510"/>
                <c:pt idx="0">
                  <c:v>#N/A</c:v>
                </c:pt>
                <c:pt idx="1">
                  <c:v>351.06</c:v>
                </c:pt>
                <c:pt idx="2">
                  <c:v>340.14100000000002</c:v>
                </c:pt>
                <c:pt idx="3">
                  <c:v>339.53</c:v>
                </c:pt>
                <c:pt idx="4">
                  <c:v>322.75099999999998</c:v>
                </c:pt>
                <c:pt idx="5">
                  <c:v>307.74900000000002</c:v>
                </c:pt>
                <c:pt idx="6">
                  <c:v>330.92399999999998</c:v>
                </c:pt>
                <c:pt idx="7">
                  <c:v>324.608</c:v>
                </c:pt>
                <c:pt idx="8">
                  <c:v>329.77699999999999</c:v>
                </c:pt>
                <c:pt idx="9">
                  <c:v>307.77</c:v>
                </c:pt>
                <c:pt idx="10">
                  <c:v>275.69799999999998</c:v>
                </c:pt>
                <c:pt idx="11">
                  <c:v>246.36500000000001</c:v>
                </c:pt>
                <c:pt idx="12">
                  <c:v>261.88</c:v>
                </c:pt>
                <c:pt idx="13">
                  <c:v>321.24400000000003</c:v>
                </c:pt>
                <c:pt idx="14">
                  <c:v>335.85500000000002</c:v>
                </c:pt>
                <c:pt idx="15">
                  <c:v>363.31200000000001</c:v>
                </c:pt>
                <c:pt idx="16">
                  <c:v>367.91899999999998</c:v>
                </c:pt>
                <c:pt idx="17">
                  <c:v>361.24</c:v>
                </c:pt>
                <c:pt idx="18">
                  <c:v>349.75599999999997</c:v>
                </c:pt>
                <c:pt idx="19">
                  <c:v>348.09800000000001</c:v>
                </c:pt>
                <c:pt idx="20">
                  <c:v>369.63600000000002</c:v>
                </c:pt>
                <c:pt idx="21">
                  <c:v>386.84399999999999</c:v>
                </c:pt>
                <c:pt idx="22">
                  <c:v>388.35599999999999</c:v>
                </c:pt>
                <c:pt idx="23">
                  <c:v>389.089</c:v>
                </c:pt>
                <c:pt idx="24">
                  <c:v>398.54599999999999</c:v>
                </c:pt>
                <c:pt idx="25">
                  <c:v>408.59800000000001</c:v>
                </c:pt>
                <c:pt idx="26">
                  <c:v>439.57600000000002</c:v>
                </c:pt>
                <c:pt idx="27">
                  <c:v>458.33499999999998</c:v>
                </c:pt>
                <c:pt idx="28">
                  <c:v>456.05900000000003</c:v>
                </c:pt>
                <c:pt idx="29">
                  <c:v>444.33600000000001</c:v>
                </c:pt>
                <c:pt idx="30">
                  <c:v>446.16</c:v>
                </c:pt>
                <c:pt idx="31">
                  <c:v>448.06400000000002</c:v>
                </c:pt>
                <c:pt idx="32">
                  <c:v>456.13600000000002</c:v>
                </c:pt>
                <c:pt idx="33">
                  <c:v>462.839</c:v>
                </c:pt>
                <c:pt idx="34">
                  <c:v>477.95400000000001</c:v>
                </c:pt>
                <c:pt idx="35">
                  <c:v>487.774</c:v>
                </c:pt>
                <c:pt idx="36">
                  <c:v>493.91899999999998</c:v>
                </c:pt>
                <c:pt idx="37">
                  <c:v>451.36500000000001</c:v>
                </c:pt>
                <c:pt idx="38">
                  <c:v>436.14400000000001</c:v>
                </c:pt>
                <c:pt idx="39">
                  <c:v>415.24700000000001</c:v>
                </c:pt>
                <c:pt idx="40">
                  <c:v>397.84500000000003</c:v>
                </c:pt>
                <c:pt idx="41">
                  <c:v>424.88799999999998</c:v>
                </c:pt>
                <c:pt idx="42">
                  <c:v>435.84899999999999</c:v>
                </c:pt>
                <c:pt idx="43">
                  <c:v>496.83199999999999</c:v>
                </c:pt>
                <c:pt idx="44">
                  <c:v>505.43700000000001</c:v>
                </c:pt>
                <c:pt idx="45">
                  <c:v>489.48</c:v>
                </c:pt>
                <c:pt idx="46">
                  <c:v>469.85199999999998</c:v>
                </c:pt>
                <c:pt idx="47">
                  <c:v>455.99900000000002</c:v>
                </c:pt>
                <c:pt idx="48">
                  <c:v>410.18299999999999</c:v>
                </c:pt>
                <c:pt idx="49">
                  <c:v>383.43400000000003</c:v>
                </c:pt>
                <c:pt idx="50">
                  <c:v>444.99099999999999</c:v>
                </c:pt>
                <c:pt idx="51">
                  <c:v>512.62099999999998</c:v>
                </c:pt>
                <c:pt idx="52">
                  <c:v>530.42600000000004</c:v>
                </c:pt>
                <c:pt idx="53">
                  <c:v>582.51400000000001</c:v>
                </c:pt>
                <c:pt idx="54">
                  <c:v>589.95899999999995</c:v>
                </c:pt>
                <c:pt idx="55">
                  <c:v>579.13099999999997</c:v>
                </c:pt>
                <c:pt idx="56">
                  <c:v>569.64400000000001</c:v>
                </c:pt>
                <c:pt idx="57">
                  <c:v>566.02700000000004</c:v>
                </c:pt>
                <c:pt idx="58">
                  <c:v>570.15899999999999</c:v>
                </c:pt>
                <c:pt idx="59">
                  <c:v>520.62699999999995</c:v>
                </c:pt>
                <c:pt idx="60">
                  <c:v>486.48899999999998</c:v>
                </c:pt>
                <c:pt idx="61">
                  <c:v>486.791</c:v>
                </c:pt>
                <c:pt idx="62">
                  <c:v>616.89200000000005</c:v>
                </c:pt>
                <c:pt idx="63">
                  <c:v>669.81100000000004</c:v>
                </c:pt>
                <c:pt idx="64">
                  <c:v>641.18100000000004</c:v>
                </c:pt>
                <c:pt idx="65">
                  <c:v>740.18600000000004</c:v>
                </c:pt>
                <c:pt idx="66">
                  <c:v>754.99599999999998</c:v>
                </c:pt>
                <c:pt idx="67">
                  <c:v>642.34500000000003</c:v>
                </c:pt>
                <c:pt idx="68">
                  <c:v>525.779</c:v>
                </c:pt>
                <c:pt idx="69">
                  <c:v>435.154</c:v>
                </c:pt>
                <c:pt idx="70">
                  <c:v>416.62799999999999</c:v>
                </c:pt>
                <c:pt idx="71">
                  <c:v>321.851</c:v>
                </c:pt>
                <c:pt idx="72">
                  <c:v>308.89100000000002</c:v>
                </c:pt>
                <c:pt idx="73">
                  <c:v>323.60500000000002</c:v>
                </c:pt>
                <c:pt idx="74">
                  <c:v>273.40300000000002</c:v>
                </c:pt>
                <c:pt idx="75">
                  <c:v>241.86500000000001</c:v>
                </c:pt>
                <c:pt idx="76">
                  <c:v>227.154</c:v>
                </c:pt>
                <c:pt idx="77">
                  <c:v>236.887</c:v>
                </c:pt>
                <c:pt idx="78">
                  <c:v>271.63400000000001</c:v>
                </c:pt>
                <c:pt idx="79">
                  <c:v>268.56799999999998</c:v>
                </c:pt>
                <c:pt idx="80">
                  <c:v>234.36099999999999</c:v>
                </c:pt>
                <c:pt idx="81">
                  <c:v>213.816</c:v>
                </c:pt>
                <c:pt idx="82">
                  <c:v>206.124</c:v>
                </c:pt>
                <c:pt idx="83">
                  <c:v>196.161</c:v>
                </c:pt>
                <c:pt idx="84">
                  <c:v>171.87899999999999</c:v>
                </c:pt>
                <c:pt idx="85">
                  <c:v>172.91499999999999</c:v>
                </c:pt>
                <c:pt idx="86">
                  <c:v>174.97200000000001</c:v>
                </c:pt>
                <c:pt idx="87">
                  <c:v>178.048</c:v>
                </c:pt>
                <c:pt idx="88">
                  <c:v>177.40700000000001</c:v>
                </c:pt>
                <c:pt idx="89">
                  <c:v>179.60599999999999</c:v>
                </c:pt>
                <c:pt idx="90">
                  <c:v>179.73</c:v>
                </c:pt>
                <c:pt idx="91">
                  <c:v>179.55099999999999</c:v>
                </c:pt>
                <c:pt idx="92">
                  <c:v>181.40899999999999</c:v>
                </c:pt>
                <c:pt idx="93">
                  <c:v>181.595</c:v>
                </c:pt>
                <c:pt idx="94">
                  <c:v>177.74700000000001</c:v>
                </c:pt>
                <c:pt idx="95">
                  <c:v>176.375</c:v>
                </c:pt>
                <c:pt idx="96">
                  <c:v>181.05699999999999</c:v>
                </c:pt>
                <c:pt idx="97">
                  <c:v>187.80500000000001</c:v>
                </c:pt>
                <c:pt idx="98">
                  <c:v>195.57400000000001</c:v>
                </c:pt>
                <c:pt idx="99">
                  <c:v>195.42099999999999</c:v>
                </c:pt>
                <c:pt idx="100">
                  <c:v>193.578</c:v>
                </c:pt>
                <c:pt idx="101">
                  <c:v>186.21700000000001</c:v>
                </c:pt>
                <c:pt idx="102">
                  <c:v>187.17599999999999</c:v>
                </c:pt>
                <c:pt idx="103">
                  <c:v>191.167</c:v>
                </c:pt>
                <c:pt idx="104">
                  <c:v>176.995</c:v>
                </c:pt>
                <c:pt idx="105">
                  <c:v>173.32499999999999</c:v>
                </c:pt>
                <c:pt idx="106">
                  <c:v>168.827</c:v>
                </c:pt>
                <c:pt idx="107">
                  <c:v>168.179</c:v>
                </c:pt>
                <c:pt idx="108">
                  <c:v>165.607</c:v>
                </c:pt>
                <c:pt idx="109">
                  <c:v>167.37200000000001</c:v>
                </c:pt>
                <c:pt idx="110">
                  <c:v>172.40799999999999</c:v>
                </c:pt>
                <c:pt idx="111">
                  <c:v>175.88499999999999</c:v>
                </c:pt>
                <c:pt idx="112">
                  <c:v>172.66200000000001</c:v>
                </c:pt>
                <c:pt idx="113">
                  <c:v>171.779</c:v>
                </c:pt>
                <c:pt idx="114">
                  <c:v>171.83099999999999</c:v>
                </c:pt>
                <c:pt idx="115">
                  <c:v>172.66399999999999</c:v>
                </c:pt>
                <c:pt idx="116">
                  <c:v>178.03899999999999</c:v>
                </c:pt>
                <c:pt idx="117">
                  <c:v>166.673</c:v>
                </c:pt>
                <c:pt idx="118">
                  <c:v>159.405</c:v>
                </c:pt>
                <c:pt idx="119">
                  <c:v>154.97800000000001</c:v>
                </c:pt>
                <c:pt idx="120">
                  <c:v>146.78899999999999</c:v>
                </c:pt>
                <c:pt idx="121">
                  <c:v>144.78700000000001</c:v>
                </c:pt>
                <c:pt idx="122">
                  <c:v>144.40199999999999</c:v>
                </c:pt>
                <c:pt idx="123">
                  <c:v>147.59200000000001</c:v>
                </c:pt>
                <c:pt idx="124">
                  <c:v>147.84700000000001</c:v>
                </c:pt>
                <c:pt idx="125">
                  <c:v>149.20400000000001</c:v>
                </c:pt>
                <c:pt idx="126">
                  <c:v>149.86600000000001</c:v>
                </c:pt>
                <c:pt idx="127">
                  <c:v>150.441</c:v>
                </c:pt>
                <c:pt idx="128">
                  <c:v>152.167</c:v>
                </c:pt>
                <c:pt idx="129">
                  <c:v>153.89699999999999</c:v>
                </c:pt>
                <c:pt idx="130">
                  <c:v>154.041</c:v>
                </c:pt>
                <c:pt idx="131">
                  <c:v>154.62700000000001</c:v>
                </c:pt>
                <c:pt idx="132">
                  <c:v>159.69999999999999</c:v>
                </c:pt>
                <c:pt idx="133">
                  <c:v>158.715</c:v>
                </c:pt>
                <c:pt idx="134">
                  <c:v>156.56299999999999</c:v>
                </c:pt>
                <c:pt idx="135">
                  <c:v>158.16999999999999</c:v>
                </c:pt>
                <c:pt idx="136">
                  <c:v>169.31200000000001</c:v>
                </c:pt>
                <c:pt idx="137">
                  <c:v>174.303</c:v>
                </c:pt>
                <c:pt idx="138">
                  <c:v>182.51300000000001</c:v>
                </c:pt>
                <c:pt idx="139">
                  <c:v>183.94499999999999</c:v>
                </c:pt>
                <c:pt idx="140">
                  <c:v>175.62200000000001</c:v>
                </c:pt>
                <c:pt idx="141">
                  <c:v>177.953</c:v>
                </c:pt>
                <c:pt idx="142">
                  <c:v>179.18700000000001</c:v>
                </c:pt>
                <c:pt idx="143">
                  <c:v>177.93899999999999</c:v>
                </c:pt>
                <c:pt idx="144">
                  <c:v>177.93899999999999</c:v>
                </c:pt>
                <c:pt idx="145">
                  <c:v>185.64099999999999</c:v>
                </c:pt>
                <c:pt idx="146">
                  <c:v>199.55099999999999</c:v>
                </c:pt>
                <c:pt idx="147">
                  <c:v>203.10900000000001</c:v>
                </c:pt>
                <c:pt idx="148">
                  <c:v>204.03100000000001</c:v>
                </c:pt>
                <c:pt idx="149">
                  <c:v>200.16499999999999</c:v>
                </c:pt>
                <c:pt idx="150">
                  <c:v>199.90700000000001</c:v>
                </c:pt>
                <c:pt idx="151">
                  <c:v>199.666</c:v>
                </c:pt>
                <c:pt idx="152">
                  <c:v>202.203</c:v>
                </c:pt>
                <c:pt idx="153">
                  <c:v>201.477</c:v>
                </c:pt>
                <c:pt idx="154">
                  <c:v>198.077</c:v>
                </c:pt>
                <c:pt idx="155">
                  <c:v>198.54900000000001</c:v>
                </c:pt>
                <c:pt idx="156">
                  <c:v>192.22300000000001</c:v>
                </c:pt>
                <c:pt idx="157">
                  <c:v>189.32</c:v>
                </c:pt>
                <c:pt idx="158">
                  <c:v>187.43199999999999</c:v>
                </c:pt>
                <c:pt idx="159">
                  <c:v>185.87200000000001</c:v>
                </c:pt>
                <c:pt idx="160">
                  <c:v>195.39</c:v>
                </c:pt>
                <c:pt idx="161">
                  <c:v>205.40299999999999</c:v>
                </c:pt>
                <c:pt idx="162">
                  <c:v>206.78399999999999</c:v>
                </c:pt>
                <c:pt idx="163">
                  <c:v>203.58</c:v>
                </c:pt>
                <c:pt idx="164">
                  <c:v>196.23</c:v>
                </c:pt>
                <c:pt idx="165">
                  <c:v>191.48</c:v>
                </c:pt>
                <c:pt idx="166">
                  <c:v>194.02</c:v>
                </c:pt>
                <c:pt idx="167">
                  <c:v>198.37</c:v>
                </c:pt>
                <c:pt idx="168">
                  <c:v>201.405</c:v>
                </c:pt>
                <c:pt idx="169">
                  <c:v>202.154</c:v>
                </c:pt>
                <c:pt idx="170">
                  <c:v>205.32</c:v>
                </c:pt>
                <c:pt idx="171">
                  <c:v>212.59299999999999</c:v>
                </c:pt>
                <c:pt idx="172">
                  <c:v>213.40299999999999</c:v>
                </c:pt>
                <c:pt idx="173">
                  <c:v>218.35900000000001</c:v>
                </c:pt>
                <c:pt idx="174">
                  <c:v>222.929</c:v>
                </c:pt>
                <c:pt idx="175">
                  <c:v>226.31899999999999</c:v>
                </c:pt>
                <c:pt idx="176">
                  <c:v>227.02199999999999</c:v>
                </c:pt>
                <c:pt idx="177">
                  <c:v>234.56899999999999</c:v>
                </c:pt>
                <c:pt idx="178">
                  <c:v>238.39699999999999</c:v>
                </c:pt>
                <c:pt idx="179">
                  <c:v>237.399</c:v>
                </c:pt>
                <c:pt idx="180">
                  <c:v>228.69300000000001</c:v>
                </c:pt>
                <c:pt idx="181">
                  <c:v>228.44900000000001</c:v>
                </c:pt>
                <c:pt idx="182">
                  <c:v>228.00700000000001</c:v>
                </c:pt>
                <c:pt idx="183">
                  <c:v>222.821</c:v>
                </c:pt>
                <c:pt idx="184">
                  <c:v>214.93299999999999</c:v>
                </c:pt>
                <c:pt idx="185">
                  <c:v>218.149</c:v>
                </c:pt>
                <c:pt idx="186">
                  <c:v>219.114</c:v>
                </c:pt>
                <c:pt idx="187">
                  <c:v>222.46</c:v>
                </c:pt>
                <c:pt idx="188">
                  <c:v>225.239</c:v>
                </c:pt>
                <c:pt idx="189">
                  <c:v>221.33199999999999</c:v>
                </c:pt>
                <c:pt idx="190">
                  <c:v>221.51499999999999</c:v>
                </c:pt>
                <c:pt idx="191">
                  <c:v>217.38499999999999</c:v>
                </c:pt>
                <c:pt idx="192">
                  <c:v>225.994</c:v>
                </c:pt>
                <c:pt idx="193">
                  <c:v>224.434</c:v>
                </c:pt>
                <c:pt idx="194">
                  <c:v>214.42500000000001</c:v>
                </c:pt>
                <c:pt idx="195">
                  <c:v>208.43600000000001</c:v>
                </c:pt>
                <c:pt idx="196">
                  <c:v>203.441</c:v>
                </c:pt>
                <c:pt idx="197">
                  <c:v>203.52600000000001</c:v>
                </c:pt>
                <c:pt idx="198">
                  <c:v>236.83500000000001</c:v>
                </c:pt>
                <c:pt idx="199">
                  <c:v>233.55500000000001</c:v>
                </c:pt>
                <c:pt idx="200">
                  <c:v>226.12299999999999</c:v>
                </c:pt>
                <c:pt idx="201">
                  <c:v>223.624</c:v>
                </c:pt>
                <c:pt idx="202">
                  <c:v>219.93100000000001</c:v>
                </c:pt>
                <c:pt idx="203">
                  <c:v>229.607</c:v>
                </c:pt>
                <c:pt idx="204">
                  <c:v>233.02799999999999</c:v>
                </c:pt>
                <c:pt idx="205">
                  <c:v>229.02799999999999</c:v>
                </c:pt>
                <c:pt idx="206">
                  <c:v>228.76</c:v>
                </c:pt>
                <c:pt idx="207">
                  <c:v>231.54300000000001</c:v>
                </c:pt>
                <c:pt idx="208">
                  <c:v>234.911</c:v>
                </c:pt>
                <c:pt idx="209">
                  <c:v>229.971</c:v>
                </c:pt>
                <c:pt idx="210">
                  <c:v>229.304</c:v>
                </c:pt>
                <c:pt idx="211">
                  <c:v>228.5</c:v>
                </c:pt>
                <c:pt idx="212">
                  <c:v>225.82</c:v>
                </c:pt>
                <c:pt idx="213">
                  <c:v>237.077</c:v>
                </c:pt>
                <c:pt idx="214">
                  <c:v>247.649</c:v>
                </c:pt>
                <c:pt idx="215">
                  <c:v>253.85599999999999</c:v>
                </c:pt>
                <c:pt idx="216">
                  <c:v>271.08100000000002</c:v>
                </c:pt>
                <c:pt idx="217">
                  <c:v>278.245</c:v>
                </c:pt>
                <c:pt idx="218">
                  <c:v>259.77199999999999</c:v>
                </c:pt>
                <c:pt idx="219">
                  <c:v>248.16499999999999</c:v>
                </c:pt>
                <c:pt idx="220">
                  <c:v>241.191</c:v>
                </c:pt>
                <c:pt idx="221">
                  <c:v>247.01400000000001</c:v>
                </c:pt>
                <c:pt idx="222">
                  <c:v>249.58500000000001</c:v>
                </c:pt>
                <c:pt idx="223">
                  <c:v>258.334</c:v>
                </c:pt>
                <c:pt idx="224">
                  <c:v>263.012</c:v>
                </c:pt>
                <c:pt idx="225">
                  <c:v>277.19299999999998</c:v>
                </c:pt>
                <c:pt idx="226">
                  <c:v>262.10700000000003</c:v>
                </c:pt>
                <c:pt idx="227">
                  <c:v>248.982</c:v>
                </c:pt>
                <c:pt idx="228">
                  <c:v>247.36799999999999</c:v>
                </c:pt>
                <c:pt idx="229">
                  <c:v>245.792</c:v>
                </c:pt>
                <c:pt idx="230">
                  <c:v>225.84200000000001</c:v>
                </c:pt>
                <c:pt idx="231">
                  <c:v>222.797</c:v>
                </c:pt>
                <c:pt idx="232">
                  <c:v>221.09299999999999</c:v>
                </c:pt>
                <c:pt idx="233">
                  <c:v>234.572</c:v>
                </c:pt>
                <c:pt idx="234">
                  <c:v>244.83099999999999</c:v>
                </c:pt>
                <c:pt idx="235">
                  <c:v>251.53399999999999</c:v>
                </c:pt>
                <c:pt idx="236">
                  <c:v>251.40600000000001</c:v>
                </c:pt>
                <c:pt idx="237">
                  <c:v>252.28800000000001</c:v>
                </c:pt>
                <c:pt idx="238">
                  <c:v>236.69</c:v>
                </c:pt>
                <c:pt idx="239">
                  <c:v>222.91399999999999</c:v>
                </c:pt>
                <c:pt idx="240">
                  <c:v>223.41900000000001</c:v>
                </c:pt>
                <c:pt idx="241">
                  <c:v>222.59299999999999</c:v>
                </c:pt>
                <c:pt idx="242">
                  <c:v>223.03200000000001</c:v>
                </c:pt>
                <c:pt idx="243">
                  <c:v>234.595</c:v>
                </c:pt>
                <c:pt idx="244">
                  <c:v>241.16900000000001</c:v>
                </c:pt>
                <c:pt idx="245">
                  <c:v>230.87700000000001</c:v>
                </c:pt>
                <c:pt idx="246">
                  <c:v>214.72200000000001</c:v>
                </c:pt>
                <c:pt idx="247">
                  <c:v>212.703</c:v>
                </c:pt>
                <c:pt idx="248">
                  <c:v>218.24799999999999</c:v>
                </c:pt>
                <c:pt idx="249">
                  <c:v>220.75899999999999</c:v>
                </c:pt>
                <c:pt idx="250">
                  <c:v>221.24100000000001</c:v>
                </c:pt>
                <c:pt idx="251">
                  <c:v>233.58199999999999</c:v>
                </c:pt>
                <c:pt idx="252">
                  <c:v>239.33799999999999</c:v>
                </c:pt>
                <c:pt idx="253">
                  <c:v>240.86</c:v>
                </c:pt>
                <c:pt idx="254">
                  <c:v>240.50800000000001</c:v>
                </c:pt>
                <c:pt idx="255">
                  <c:v>233.76300000000001</c:v>
                </c:pt>
                <c:pt idx="256">
                  <c:v>229.04599999999999</c:v>
                </c:pt>
                <c:pt idx="257">
                  <c:v>220.83500000000001</c:v>
                </c:pt>
                <c:pt idx="258">
                  <c:v>227.214</c:v>
                </c:pt>
                <c:pt idx="259">
                  <c:v>243.31</c:v>
                </c:pt>
                <c:pt idx="260">
                  <c:v>262.23599999999999</c:v>
                </c:pt>
                <c:pt idx="261">
                  <c:v>264.55700000000002</c:v>
                </c:pt>
                <c:pt idx="262">
                  <c:v>264.31700000000001</c:v>
                </c:pt>
                <c:pt idx="263">
                  <c:v>263.43200000000002</c:v>
                </c:pt>
                <c:pt idx="264">
                  <c:v>249.03700000000001</c:v>
                </c:pt>
                <c:pt idx="265">
                  <c:v>257.44799999999998</c:v>
                </c:pt>
                <c:pt idx="266">
                  <c:v>264.26299999999998</c:v>
                </c:pt>
                <c:pt idx="267">
                  <c:v>264.34500000000003</c:v>
                </c:pt>
                <c:pt idx="268">
                  <c:v>272.24599999999998</c:v>
                </c:pt>
                <c:pt idx="269">
                  <c:v>278.59500000000003</c:v>
                </c:pt>
                <c:pt idx="270">
                  <c:v>295.31099999999998</c:v>
                </c:pt>
                <c:pt idx="271">
                  <c:v>292.65600000000001</c:v>
                </c:pt>
                <c:pt idx="272">
                  <c:v>283.89299999999997</c:v>
                </c:pt>
                <c:pt idx="273">
                  <c:v>287.51400000000001</c:v>
                </c:pt>
                <c:pt idx="274">
                  <c:v>283.78800000000001</c:v>
                </c:pt>
                <c:pt idx="275">
                  <c:v>287.62</c:v>
                </c:pt>
                <c:pt idx="276">
                  <c:v>285.60000000000002</c:v>
                </c:pt>
                <c:pt idx="277">
                  <c:v>286.45400000000001</c:v>
                </c:pt>
                <c:pt idx="278">
                  <c:v>270.02499999999998</c:v>
                </c:pt>
                <c:pt idx="279">
                  <c:v>261.65100000000001</c:v>
                </c:pt>
                <c:pt idx="280">
                  <c:v>255.06100000000001</c:v>
                </c:pt>
                <c:pt idx="281">
                  <c:v>253.52699999999999</c:v>
                </c:pt>
                <c:pt idx="282">
                  <c:v>251.59800000000001</c:v>
                </c:pt>
                <c:pt idx="283">
                  <c:v>261.77499999999998</c:v>
                </c:pt>
                <c:pt idx="284">
                  <c:v>265.68200000000002</c:v>
                </c:pt>
                <c:pt idx="285">
                  <c:v>266.51400000000001</c:v>
                </c:pt>
                <c:pt idx="286">
                  <c:v>259.58300000000003</c:v>
                </c:pt>
                <c:pt idx="287">
                  <c:v>265.94799999999998</c:v>
                </c:pt>
                <c:pt idx="288">
                  <c:v>259.96199999999999</c:v>
                </c:pt>
                <c:pt idx="289">
                  <c:v>247.72200000000001</c:v>
                </c:pt>
                <c:pt idx="290">
                  <c:v>231.92500000000001</c:v>
                </c:pt>
                <c:pt idx="291">
                  <c:v>230.976</c:v>
                </c:pt>
                <c:pt idx="292">
                  <c:v>229.81299999999999</c:v>
                </c:pt>
                <c:pt idx="293">
                  <c:v>239.41300000000001</c:v>
                </c:pt>
                <c:pt idx="294">
                  <c:v>240.32400000000001</c:v>
                </c:pt>
                <c:pt idx="295">
                  <c:v>241.71199999999999</c:v>
                </c:pt>
                <c:pt idx="296">
                  <c:v>256.185</c:v>
                </c:pt>
                <c:pt idx="297">
                  <c:v>235.23599999999999</c:v>
                </c:pt>
                <c:pt idx="298">
                  <c:v>235.292</c:v>
                </c:pt>
                <c:pt idx="299">
                  <c:v>236.42500000000001</c:v>
                </c:pt>
                <c:pt idx="300">
                  <c:v>235.29900000000001</c:v>
                </c:pt>
                <c:pt idx="301">
                  <c:v>234.523</c:v>
                </c:pt>
                <c:pt idx="302">
                  <c:v>235.761</c:v>
                </c:pt>
                <c:pt idx="303">
                  <c:v>240.923</c:v>
                </c:pt>
                <c:pt idx="304">
                  <c:v>254.738</c:v>
                </c:pt>
                <c:pt idx="305">
                  <c:v>262.76400000000001</c:v>
                </c:pt>
                <c:pt idx="306">
                  <c:v>262.49900000000002</c:v>
                </c:pt>
                <c:pt idx="307">
                  <c:v>263.05700000000002</c:v>
                </c:pt>
                <c:pt idx="308">
                  <c:v>253.29599999999999</c:v>
                </c:pt>
                <c:pt idx="309">
                  <c:v>250.92699999999999</c:v>
                </c:pt>
                <c:pt idx="310">
                  <c:v>248.37100000000001</c:v>
                </c:pt>
                <c:pt idx="311">
                  <c:v>254.02099999999999</c:v>
                </c:pt>
                <c:pt idx="312">
                  <c:v>258.29599999999999</c:v>
                </c:pt>
                <c:pt idx="313">
                  <c:v>273.81700000000001</c:v>
                </c:pt>
                <c:pt idx="314">
                  <c:v>278.18299999999999</c:v>
                </c:pt>
                <c:pt idx="315">
                  <c:v>282.7</c:v>
                </c:pt>
                <c:pt idx="316">
                  <c:v>285.28899999999999</c:v>
                </c:pt>
                <c:pt idx="317">
                  <c:v>295.57400000000001</c:v>
                </c:pt>
                <c:pt idx="318">
                  <c:v>289.63499999999999</c:v>
                </c:pt>
                <c:pt idx="319">
                  <c:v>287.50099999999998</c:v>
                </c:pt>
                <c:pt idx="320">
                  <c:v>280.93799999999999</c:v>
                </c:pt>
                <c:pt idx="321">
                  <c:v>270.39299999999997</c:v>
                </c:pt>
                <c:pt idx="322">
                  <c:v>280.05</c:v>
                </c:pt>
                <c:pt idx="323">
                  <c:v>282.27699999999999</c:v>
                </c:pt>
                <c:pt idx="324">
                  <c:v>274.10500000000002</c:v>
                </c:pt>
                <c:pt idx="325">
                  <c:v>286.44799999999998</c:v>
                </c:pt>
                <c:pt idx="326">
                  <c:v>296.82799999999997</c:v>
                </c:pt>
                <c:pt idx="327">
                  <c:v>310.577</c:v>
                </c:pt>
                <c:pt idx="328">
                  <c:v>313.40499999999997</c:v>
                </c:pt>
                <c:pt idx="329">
                  <c:v>309.642</c:v>
                </c:pt>
                <c:pt idx="330">
                  <c:v>299.59300000000002</c:v>
                </c:pt>
                <c:pt idx="331">
                  <c:v>293.26900000000001</c:v>
                </c:pt>
                <c:pt idx="332">
                  <c:v>297.92099999999999</c:v>
                </c:pt>
                <c:pt idx="333">
                  <c:v>298.58999999999997</c:v>
                </c:pt>
                <c:pt idx="334">
                  <c:v>295.18</c:v>
                </c:pt>
                <c:pt idx="335">
                  <c:v>298.988</c:v>
                </c:pt>
                <c:pt idx="336">
                  <c:v>307.36599999999999</c:v>
                </c:pt>
                <c:pt idx="337">
                  <c:v>316.85599999999999</c:v>
                </c:pt>
                <c:pt idx="338">
                  <c:v>330.96899999999999</c:v>
                </c:pt>
                <c:pt idx="339">
                  <c:v>327.488</c:v>
                </c:pt>
                <c:pt idx="340">
                  <c:v>322.00599999999997</c:v>
                </c:pt>
                <c:pt idx="341">
                  <c:v>321.15499999999997</c:v>
                </c:pt>
                <c:pt idx="342">
                  <c:v>325.34800000000001</c:v>
                </c:pt>
                <c:pt idx="343">
                  <c:v>328.18599999999998</c:v>
                </c:pt>
                <c:pt idx="344">
                  <c:v>318.858</c:v>
                </c:pt>
                <c:pt idx="345">
                  <c:v>315.63299999999998</c:v>
                </c:pt>
                <c:pt idx="346">
                  <c:v>326.48599999999999</c:v>
                </c:pt>
                <c:pt idx="347">
                  <c:v>344.49900000000002</c:v>
                </c:pt>
                <c:pt idx="348">
                  <c:v>345.64299999999997</c:v>
                </c:pt>
                <c:pt idx="349">
                  <c:v>328.15899999999999</c:v>
                </c:pt>
                <c:pt idx="350">
                  <c:v>308.32900000000001</c:v>
                </c:pt>
                <c:pt idx="351">
                  <c:v>309.315</c:v>
                </c:pt>
                <c:pt idx="352">
                  <c:v>319.19400000000002</c:v>
                </c:pt>
                <c:pt idx="353">
                  <c:v>319.62400000000002</c:v>
                </c:pt>
                <c:pt idx="354">
                  <c:v>320.92500000000001</c:v>
                </c:pt>
                <c:pt idx="355">
                  <c:v>335.91</c:v>
                </c:pt>
                <c:pt idx="356">
                  <c:v>335.42500000000001</c:v>
                </c:pt>
                <c:pt idx="357">
                  <c:v>331.72699999999998</c:v>
                </c:pt>
                <c:pt idx="358">
                  <c:v>331.28</c:v>
                </c:pt>
                <c:pt idx="359">
                  <c:v>336.59800000000001</c:v>
                </c:pt>
                <c:pt idx="360">
                  <c:v>334.66500000000002</c:v>
                </c:pt>
                <c:pt idx="361">
                  <c:v>332.95499999999998</c:v>
                </c:pt>
                <c:pt idx="362">
                  <c:v>325.67500000000001</c:v>
                </c:pt>
                <c:pt idx="363">
                  <c:v>334.505</c:v>
                </c:pt>
                <c:pt idx="364">
                  <c:v>363.11900000000003</c:v>
                </c:pt>
                <c:pt idx="365">
                  <c:v>361.13</c:v>
                </c:pt>
                <c:pt idx="366">
                  <c:v>393.13499999999999</c:v>
                </c:pt>
                <c:pt idx="367">
                  <c:v>396.41899999999998</c:v>
                </c:pt>
                <c:pt idx="368">
                  <c:v>382.83</c:v>
                </c:pt>
                <c:pt idx="369">
                  <c:v>391.72399999999999</c:v>
                </c:pt>
                <c:pt idx="370">
                  <c:v>386.35</c:v>
                </c:pt>
                <c:pt idx="371">
                  <c:v>420.298</c:v>
                </c:pt>
                <c:pt idx="372">
                  <c:v>433.54199999999997</c:v>
                </c:pt>
                <c:pt idx="373">
                  <c:v>436.57299999999998</c:v>
                </c:pt>
                <c:pt idx="374">
                  <c:v>438.88200000000001</c:v>
                </c:pt>
                <c:pt idx="375">
                  <c:v>422.22699999999998</c:v>
                </c:pt>
                <c:pt idx="376">
                  <c:v>408.82</c:v>
                </c:pt>
                <c:pt idx="377">
                  <c:v>406.76</c:v>
                </c:pt>
                <c:pt idx="378">
                  <c:v>405.77499999999998</c:v>
                </c:pt>
                <c:pt idx="379">
                  <c:v>403.39800000000002</c:v>
                </c:pt>
                <c:pt idx="380">
                  <c:v>403.30399999999997</c:v>
                </c:pt>
                <c:pt idx="381">
                  <c:v>400.93599999999998</c:v>
                </c:pt>
                <c:pt idx="382">
                  <c:v>396.99099999999999</c:v>
                </c:pt>
                <c:pt idx="383">
                  <c:v>396.25200000000001</c:v>
                </c:pt>
                <c:pt idx="384">
                  <c:v>390.375</c:v>
                </c:pt>
                <c:pt idx="385">
                  <c:v>389.35899999999998</c:v>
                </c:pt>
                <c:pt idx="386">
                  <c:v>387.22500000000002</c:v>
                </c:pt>
                <c:pt idx="387">
                  <c:v>406.76100000000002</c:v>
                </c:pt>
                <c:pt idx="388">
                  <c:v>426.73500000000001</c:v>
                </c:pt>
                <c:pt idx="389">
                  <c:v>430.58600000000001</c:v>
                </c:pt>
                <c:pt idx="390">
                  <c:v>426.44799999999998</c:v>
                </c:pt>
                <c:pt idx="391">
                  <c:v>422.35899999999998</c:v>
                </c:pt>
                <c:pt idx="392">
                  <c:v>411.53899999999999</c:v>
                </c:pt>
                <c:pt idx="393">
                  <c:v>403.36500000000001</c:v>
                </c:pt>
                <c:pt idx="394">
                  <c:v>387.15600000000001</c:v>
                </c:pt>
                <c:pt idx="395">
                  <c:v>402.58199999999999</c:v>
                </c:pt>
                <c:pt idx="396">
                  <c:v>395.298</c:v>
                </c:pt>
                <c:pt idx="397">
                  <c:v>383.61700000000002</c:v>
                </c:pt>
                <c:pt idx="398">
                  <c:v>371.10399999999998</c:v>
                </c:pt>
                <c:pt idx="399">
                  <c:v>364.31799999999998</c:v>
                </c:pt>
                <c:pt idx="400">
                  <c:v>369.85300000000001</c:v>
                </c:pt>
                <c:pt idx="401">
                  <c:v>366.279</c:v>
                </c:pt>
                <c:pt idx="402">
                  <c:v>366.13600000000002</c:v>
                </c:pt>
                <c:pt idx="403">
                  <c:v>375.94</c:v>
                </c:pt>
                <c:pt idx="404">
                  <c:v>354.214</c:v>
                </c:pt>
                <c:pt idx="405">
                  <c:v>345.79700000000003</c:v>
                </c:pt>
                <c:pt idx="406">
                  <c:v>340.81900000000002</c:v>
                </c:pt>
                <c:pt idx="407">
                  <c:v>324.38499999999999</c:v>
                </c:pt>
                <c:pt idx="408">
                  <c:v>317.26</c:v>
                </c:pt>
                <c:pt idx="409">
                  <c:v>312.14</c:v>
                </c:pt>
                <c:pt idx="410">
                  <c:v>292.70999999999998</c:v>
                </c:pt>
                <c:pt idx="411">
                  <c:v>280.78500000000003</c:v>
                </c:pt>
                <c:pt idx="412">
                  <c:v>281.41000000000003</c:v>
                </c:pt>
                <c:pt idx="413">
                  <c:v>283.96199999999999</c:v>
                </c:pt>
                <c:pt idx="414">
                  <c:v>283.63</c:v>
                </c:pt>
                <c:pt idx="415">
                  <c:v>279.88</c:v>
                </c:pt>
                <c:pt idx="416">
                  <c:v>282.87700000000001</c:v>
                </c:pt>
                <c:pt idx="417">
                  <c:v>292.81900000000002</c:v>
                </c:pt>
                <c:pt idx="418">
                  <c:v>290.71499999999997</c:v>
                </c:pt>
                <c:pt idx="419">
                  <c:v>303.32900000000001</c:v>
                </c:pt>
                <c:pt idx="420">
                  <c:v>328.31799999999998</c:v>
                </c:pt>
                <c:pt idx="421">
                  <c:v>310.423</c:v>
                </c:pt>
                <c:pt idx="422">
                  <c:v>307.34800000000001</c:v>
                </c:pt>
                <c:pt idx="423">
                  <c:v>292.56799999999998</c:v>
                </c:pt>
                <c:pt idx="424">
                  <c:v>285.589</c:v>
                </c:pt>
                <c:pt idx="425">
                  <c:v>288.52699999999999</c:v>
                </c:pt>
                <c:pt idx="426">
                  <c:v>279.45999999999998</c:v>
                </c:pt>
                <c:pt idx="427">
                  <c:v>276.39400000000001</c:v>
                </c:pt>
                <c:pt idx="428">
                  <c:v>276.86500000000001</c:v>
                </c:pt>
                <c:pt idx="429">
                  <c:v>269.99299999999999</c:v>
                </c:pt>
                <c:pt idx="430">
                  <c:v>267.78500000000003</c:v>
                </c:pt>
                <c:pt idx="431">
                  <c:v>266.19499999999999</c:v>
                </c:pt>
                <c:pt idx="432">
                  <c:v>256.04300000000001</c:v>
                </c:pt>
                <c:pt idx="433">
                  <c:v>255.77099999999999</c:v>
                </c:pt>
                <c:pt idx="434">
                  <c:v>253.17599999999999</c:v>
                </c:pt>
                <c:pt idx="435">
                  <c:v>246.77799999999999</c:v>
                </c:pt>
                <c:pt idx="436">
                  <c:v>246.05500000000001</c:v>
                </c:pt>
                <c:pt idx="437">
                  <c:v>247.83199999999999</c:v>
                </c:pt>
                <c:pt idx="438">
                  <c:v>254.02</c:v>
                </c:pt>
                <c:pt idx="439">
                  <c:v>251.85599999999999</c:v>
                </c:pt>
                <c:pt idx="440">
                  <c:v>254.08099999999999</c:v>
                </c:pt>
                <c:pt idx="441">
                  <c:v>249.065</c:v>
                </c:pt>
                <c:pt idx="442">
                  <c:v>250.74299999999999</c:v>
                </c:pt>
                <c:pt idx="443">
                  <c:v>254.65600000000001</c:v>
                </c:pt>
                <c:pt idx="444">
                  <c:v>246.46899999999999</c:v>
                </c:pt>
                <c:pt idx="445">
                  <c:v>244.613</c:v>
                </c:pt>
                <c:pt idx="446">
                  <c:v>242.75299999999999</c:v>
                </c:pt>
                <c:pt idx="447">
                  <c:v>241.56</c:v>
                </c:pt>
                <c:pt idx="448">
                  <c:v>242.86</c:v>
                </c:pt>
                <c:pt idx="449">
                  <c:v>243.49700000000001</c:v>
                </c:pt>
                <c:pt idx="450">
                  <c:v>243.99</c:v>
                </c:pt>
                <c:pt idx="451">
                  <c:v>251.50800000000001</c:v>
                </c:pt>
                <c:pt idx="452">
                  <c:v>253.566</c:v>
                </c:pt>
                <c:pt idx="453">
                  <c:v>252.464</c:v>
                </c:pt>
                <c:pt idx="454">
                  <c:v>259.45699999999999</c:v>
                </c:pt>
                <c:pt idx="455">
                  <c:v>271.50400000000002</c:v>
                </c:pt>
                <c:pt idx="456">
                  <c:v>285.13600000000002</c:v>
                </c:pt>
                <c:pt idx="457">
                  <c:v>285.70499999999998</c:v>
                </c:pt>
                <c:pt idx="458">
                  <c:v>287.00599999999997</c:v>
                </c:pt>
                <c:pt idx="459">
                  <c:v>288.88099999999997</c:v>
                </c:pt>
                <c:pt idx="460">
                  <c:v>285.95400000000001</c:v>
                </c:pt>
                <c:pt idx="461">
                  <c:v>280.37299999999999</c:v>
                </c:pt>
                <c:pt idx="462">
                  <c:v>274.15600000000001</c:v>
                </c:pt>
                <c:pt idx="463">
                  <c:v>274.74700000000001</c:v>
                </c:pt>
                <c:pt idx="464">
                  <c:v>275.89400000000001</c:v>
                </c:pt>
                <c:pt idx="465">
                  <c:v>277.51400000000001</c:v>
                </c:pt>
                <c:pt idx="466">
                  <c:v>272.166</c:v>
                </c:pt>
                <c:pt idx="467">
                  <c:v>269.87400000000002</c:v>
                </c:pt>
                <c:pt idx="468">
                  <c:v>273.07299999999998</c:v>
                </c:pt>
                <c:pt idx="469">
                  <c:v>280.09500000000003</c:v>
                </c:pt>
                <c:pt idx="470">
                  <c:v>279.517</c:v>
                </c:pt>
                <c:pt idx="471">
                  <c:v>279.291</c:v>
                </c:pt>
                <c:pt idx="472">
                  <c:v>280.49400000000003</c:v>
                </c:pt>
                <c:pt idx="473">
                  <c:v>275.87200000000001</c:v>
                </c:pt>
                <c:pt idx="474">
                  <c:v>276.13</c:v>
                </c:pt>
                <c:pt idx="475">
                  <c:v>270.02999999999997</c:v>
                </c:pt>
                <c:pt idx="476">
                  <c:v>262.464</c:v>
                </c:pt>
                <c:pt idx="477">
                  <c:v>260.15699999999998</c:v>
                </c:pt>
                <c:pt idx="478">
                  <c:v>258.495</c:v>
                </c:pt>
                <c:pt idx="479">
                  <c:v>259.83</c:v>
                </c:pt>
                <c:pt idx="480">
                  <c:v>258.37599999999998</c:v>
                </c:pt>
                <c:pt idx="481">
                  <c:v>252.23699999999999</c:v>
                </c:pt>
                <c:pt idx="482">
                  <c:v>240.24299999999999</c:v>
                </c:pt>
                <c:pt idx="483">
                  <c:v>243.40799999999999</c:v>
                </c:pt>
                <c:pt idx="484">
                  <c:v>244.994</c:v>
                </c:pt>
                <c:pt idx="485">
                  <c:v>245.05699999999999</c:v>
                </c:pt>
                <c:pt idx="486">
                  <c:v>245.36</c:v>
                </c:pt>
                <c:pt idx="487">
                  <c:v>260.42200000000003</c:v>
                </c:pt>
                <c:pt idx="488">
                  <c:v>261.68599999999998</c:v>
                </c:pt>
                <c:pt idx="489">
                  <c:v>264.12299999999999</c:v>
                </c:pt>
                <c:pt idx="490">
                  <c:v>265.83800000000002</c:v>
                </c:pt>
                <c:pt idx="491">
                  <c:v>263.48</c:v>
                </c:pt>
                <c:pt idx="492">
                  <c:v>262.04300000000001</c:v>
                </c:pt>
                <c:pt idx="493">
                  <c:v>261.47899999999998</c:v>
                </c:pt>
                <c:pt idx="494">
                  <c:v>260.21600000000001</c:v>
                </c:pt>
                <c:pt idx="495">
                  <c:v>261.351</c:v>
                </c:pt>
                <c:pt idx="496">
                  <c:v>261.23599999999999</c:v>
                </c:pt>
                <c:pt idx="497">
                  <c:v>262.75099999999998</c:v>
                </c:pt>
                <c:pt idx="498">
                  <c:v>255.91</c:v>
                </c:pt>
                <c:pt idx="499">
                  <c:v>263.87299999999999</c:v>
                </c:pt>
                <c:pt idx="500">
                  <c:v>271.63200000000001</c:v>
                </c:pt>
                <c:pt idx="501">
                  <c:v>282.22500000000002</c:v>
                </c:pt>
                <c:pt idx="502">
                  <c:v>297.137</c:v>
                </c:pt>
                <c:pt idx="503">
                  <c:v>302.97399999999999</c:v>
                </c:pt>
                <c:pt idx="504">
                  <c:v>308.65699999999998</c:v>
                </c:pt>
                <c:pt idx="505">
                  <c:v>304.43799999999999</c:v>
                </c:pt>
                <c:pt idx="506">
                  <c:v>309.04300000000001</c:v>
                </c:pt>
                <c:pt idx="507">
                  <c:v>303.82900000000001</c:v>
                </c:pt>
                <c:pt idx="508">
                  <c:v>298.14</c:v>
                </c:pt>
                <c:pt idx="509" formatCode="General">
                  <c:v>290.35899999999998</c:v>
                </c:pt>
              </c:numCache>
            </c:numRef>
          </c:val>
          <c:smooth val="0"/>
          <c:extLst>
            <c:ext xmlns:c16="http://schemas.microsoft.com/office/drawing/2014/chart" uri="{C3380CC4-5D6E-409C-BE32-E72D297353CC}">
              <c16:uniqueId val="{00000005-2F98-47CC-9DEB-645E3007B4D3}"/>
            </c:ext>
          </c:extLst>
        </c:ser>
        <c:ser>
          <c:idx val="6"/>
          <c:order val="6"/>
          <c:tx>
            <c:strRef>
              <c:f>'directH (tkr)'!$B$31</c:f>
              <c:strCache>
                <c:ptCount val="1"/>
                <c:pt idx="0">
                  <c:v>VW 2.7 PERP nc-22</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val>
            <c:numRef>
              <c:f>'directH (tkr)'!$F$31:$SU$31</c:f>
              <c:numCache>
                <c:formatCode>0</c:formatCode>
                <c:ptCount val="510"/>
                <c:pt idx="0">
                  <c:v>#N/A</c:v>
                </c:pt>
                <c:pt idx="1">
                  <c:v>390.01900000000001</c:v>
                </c:pt>
                <c:pt idx="2">
                  <c:v>376.089</c:v>
                </c:pt>
                <c:pt idx="3">
                  <c:v>372.14400000000001</c:v>
                </c:pt>
                <c:pt idx="4">
                  <c:v>340.83800000000002</c:v>
                </c:pt>
                <c:pt idx="5">
                  <c:v>319.601</c:v>
                </c:pt>
                <c:pt idx="6">
                  <c:v>341.84800000000001</c:v>
                </c:pt>
                <c:pt idx="7">
                  <c:v>334.58</c:v>
                </c:pt>
                <c:pt idx="8">
                  <c:v>344.47300000000001</c:v>
                </c:pt>
                <c:pt idx="9">
                  <c:v>317.24599999999998</c:v>
                </c:pt>
                <c:pt idx="10">
                  <c:v>272.27600000000001</c:v>
                </c:pt>
                <c:pt idx="11">
                  <c:v>223.173</c:v>
                </c:pt>
                <c:pt idx="12">
                  <c:v>231.852</c:v>
                </c:pt>
                <c:pt idx="13">
                  <c:v>303.88900000000001</c:v>
                </c:pt>
                <c:pt idx="14">
                  <c:v>324.52499999999998</c:v>
                </c:pt>
                <c:pt idx="15">
                  <c:v>361.66199999999998</c:v>
                </c:pt>
                <c:pt idx="16">
                  <c:v>367.02100000000002</c:v>
                </c:pt>
                <c:pt idx="17">
                  <c:v>365.14400000000001</c:v>
                </c:pt>
                <c:pt idx="18">
                  <c:v>347.45499999999998</c:v>
                </c:pt>
                <c:pt idx="19">
                  <c:v>350.14</c:v>
                </c:pt>
                <c:pt idx="20">
                  <c:v>375.62299999999999</c:v>
                </c:pt>
                <c:pt idx="21">
                  <c:v>407.52499999999998</c:v>
                </c:pt>
                <c:pt idx="22">
                  <c:v>408.09</c:v>
                </c:pt>
                <c:pt idx="23">
                  <c:v>405.62400000000002</c:v>
                </c:pt>
                <c:pt idx="24">
                  <c:v>412.18900000000002</c:v>
                </c:pt>
                <c:pt idx="25">
                  <c:v>431.35199999999998</c:v>
                </c:pt>
                <c:pt idx="26">
                  <c:v>468.08499999999998</c:v>
                </c:pt>
                <c:pt idx="27">
                  <c:v>486.87799999999999</c:v>
                </c:pt>
                <c:pt idx="28">
                  <c:v>488.08100000000002</c:v>
                </c:pt>
                <c:pt idx="29">
                  <c:v>466.88099999999997</c:v>
                </c:pt>
                <c:pt idx="30">
                  <c:v>463.59</c:v>
                </c:pt>
                <c:pt idx="31">
                  <c:v>465.76799999999997</c:v>
                </c:pt>
                <c:pt idx="32">
                  <c:v>482.495</c:v>
                </c:pt>
                <c:pt idx="33">
                  <c:v>488.00900000000001</c:v>
                </c:pt>
                <c:pt idx="34">
                  <c:v>501.78100000000001</c:v>
                </c:pt>
                <c:pt idx="35">
                  <c:v>510.358</c:v>
                </c:pt>
                <c:pt idx="36">
                  <c:v>516.697</c:v>
                </c:pt>
                <c:pt idx="37">
                  <c:v>459.63299999999998</c:v>
                </c:pt>
                <c:pt idx="38">
                  <c:v>445.59699999999998</c:v>
                </c:pt>
                <c:pt idx="39">
                  <c:v>424.83199999999999</c:v>
                </c:pt>
                <c:pt idx="40">
                  <c:v>405.75599999999997</c:v>
                </c:pt>
                <c:pt idx="41">
                  <c:v>441.32900000000001</c:v>
                </c:pt>
                <c:pt idx="42">
                  <c:v>453.61</c:v>
                </c:pt>
                <c:pt idx="43">
                  <c:v>510.29500000000002</c:v>
                </c:pt>
                <c:pt idx="44">
                  <c:v>514.05799999999999</c:v>
                </c:pt>
                <c:pt idx="45">
                  <c:v>492.565</c:v>
                </c:pt>
                <c:pt idx="46">
                  <c:v>465.62200000000001</c:v>
                </c:pt>
                <c:pt idx="47">
                  <c:v>449.77800000000002</c:v>
                </c:pt>
                <c:pt idx="48">
                  <c:v>401.851</c:v>
                </c:pt>
                <c:pt idx="49">
                  <c:v>368.84800000000001</c:v>
                </c:pt>
                <c:pt idx="50">
                  <c:v>453.762</c:v>
                </c:pt>
                <c:pt idx="51">
                  <c:v>537.59100000000001</c:v>
                </c:pt>
                <c:pt idx="52">
                  <c:v>570.44100000000003</c:v>
                </c:pt>
                <c:pt idx="53">
                  <c:v>620.577</c:v>
                </c:pt>
                <c:pt idx="54">
                  <c:v>610.89700000000005</c:v>
                </c:pt>
                <c:pt idx="55">
                  <c:v>599.81399999999996</c:v>
                </c:pt>
                <c:pt idx="56">
                  <c:v>584.72699999999998</c:v>
                </c:pt>
                <c:pt idx="57">
                  <c:v>576.029</c:v>
                </c:pt>
                <c:pt idx="58">
                  <c:v>576.53499999999997</c:v>
                </c:pt>
                <c:pt idx="59">
                  <c:v>532.74699999999996</c:v>
                </c:pt>
                <c:pt idx="60">
                  <c:v>494.03</c:v>
                </c:pt>
                <c:pt idx="61">
                  <c:v>494.80200000000002</c:v>
                </c:pt>
                <c:pt idx="62">
                  <c:v>639.85599999999999</c:v>
                </c:pt>
                <c:pt idx="63">
                  <c:v>696.41200000000003</c:v>
                </c:pt>
                <c:pt idx="64">
                  <c:v>654.68499999999995</c:v>
                </c:pt>
                <c:pt idx="65">
                  <c:v>776.88599999999997</c:v>
                </c:pt>
                <c:pt idx="66">
                  <c:v>793.13</c:v>
                </c:pt>
                <c:pt idx="67">
                  <c:v>687.26199999999994</c:v>
                </c:pt>
                <c:pt idx="68">
                  <c:v>576.53399999999999</c:v>
                </c:pt>
                <c:pt idx="69">
                  <c:v>472.28899999999999</c:v>
                </c:pt>
                <c:pt idx="70">
                  <c:v>435.19600000000003</c:v>
                </c:pt>
                <c:pt idx="71">
                  <c:v>332.03199999999998</c:v>
                </c:pt>
                <c:pt idx="72">
                  <c:v>309.30700000000002</c:v>
                </c:pt>
                <c:pt idx="73">
                  <c:v>335.59800000000001</c:v>
                </c:pt>
                <c:pt idx="74">
                  <c:v>264.41899999999998</c:v>
                </c:pt>
                <c:pt idx="75">
                  <c:v>229.94499999999999</c:v>
                </c:pt>
                <c:pt idx="76">
                  <c:v>206.453</c:v>
                </c:pt>
                <c:pt idx="77">
                  <c:v>215.80799999999999</c:v>
                </c:pt>
                <c:pt idx="78">
                  <c:v>256.31299999999999</c:v>
                </c:pt>
                <c:pt idx="79">
                  <c:v>255.744</c:v>
                </c:pt>
                <c:pt idx="80">
                  <c:v>214.053</c:v>
                </c:pt>
                <c:pt idx="81">
                  <c:v>188.11</c:v>
                </c:pt>
                <c:pt idx="82">
                  <c:v>179.8</c:v>
                </c:pt>
                <c:pt idx="83">
                  <c:v>171.327</c:v>
                </c:pt>
                <c:pt idx="84">
                  <c:v>148.172</c:v>
                </c:pt>
                <c:pt idx="85">
                  <c:v>148.459</c:v>
                </c:pt>
                <c:pt idx="86">
                  <c:v>151.50200000000001</c:v>
                </c:pt>
                <c:pt idx="87">
                  <c:v>152.50299999999999</c:v>
                </c:pt>
                <c:pt idx="88">
                  <c:v>150.577</c:v>
                </c:pt>
                <c:pt idx="89">
                  <c:v>150.511</c:v>
                </c:pt>
                <c:pt idx="90">
                  <c:v>150.46100000000001</c:v>
                </c:pt>
                <c:pt idx="91">
                  <c:v>150.06700000000001</c:v>
                </c:pt>
                <c:pt idx="92">
                  <c:v>151.68299999999999</c:v>
                </c:pt>
                <c:pt idx="93">
                  <c:v>152.91499999999999</c:v>
                </c:pt>
                <c:pt idx="94">
                  <c:v>149.29400000000001</c:v>
                </c:pt>
                <c:pt idx="95">
                  <c:v>146.37100000000001</c:v>
                </c:pt>
                <c:pt idx="96">
                  <c:v>150.98699999999999</c:v>
                </c:pt>
                <c:pt idx="97">
                  <c:v>158.32</c:v>
                </c:pt>
                <c:pt idx="98">
                  <c:v>169.57599999999999</c:v>
                </c:pt>
                <c:pt idx="99">
                  <c:v>166.65899999999999</c:v>
                </c:pt>
                <c:pt idx="100">
                  <c:v>165.09</c:v>
                </c:pt>
                <c:pt idx="101">
                  <c:v>160.87799999999999</c:v>
                </c:pt>
                <c:pt idx="102">
                  <c:v>162.255</c:v>
                </c:pt>
                <c:pt idx="103">
                  <c:v>164.73099999999999</c:v>
                </c:pt>
                <c:pt idx="104">
                  <c:v>151.529</c:v>
                </c:pt>
                <c:pt idx="105">
                  <c:v>148.56</c:v>
                </c:pt>
                <c:pt idx="106">
                  <c:v>144.86500000000001</c:v>
                </c:pt>
                <c:pt idx="107">
                  <c:v>143.97399999999999</c:v>
                </c:pt>
                <c:pt idx="108">
                  <c:v>143.04499999999999</c:v>
                </c:pt>
                <c:pt idx="109">
                  <c:v>146.31100000000001</c:v>
                </c:pt>
                <c:pt idx="110">
                  <c:v>154.059</c:v>
                </c:pt>
                <c:pt idx="111">
                  <c:v>160.93799999999999</c:v>
                </c:pt>
                <c:pt idx="112">
                  <c:v>160.81899999999999</c:v>
                </c:pt>
                <c:pt idx="113">
                  <c:v>160.68799999999999</c:v>
                </c:pt>
                <c:pt idx="114">
                  <c:v>163.30699999999999</c:v>
                </c:pt>
                <c:pt idx="115">
                  <c:v>165.50800000000001</c:v>
                </c:pt>
                <c:pt idx="116">
                  <c:v>172.667</c:v>
                </c:pt>
                <c:pt idx="117">
                  <c:v>168.56299999999999</c:v>
                </c:pt>
                <c:pt idx="118">
                  <c:v>165.13800000000001</c:v>
                </c:pt>
                <c:pt idx="119">
                  <c:v>161.77000000000001</c:v>
                </c:pt>
                <c:pt idx="120">
                  <c:v>156.32</c:v>
                </c:pt>
                <c:pt idx="121">
                  <c:v>154.74700000000001</c:v>
                </c:pt>
                <c:pt idx="122">
                  <c:v>154.67500000000001</c:v>
                </c:pt>
                <c:pt idx="123">
                  <c:v>157.33000000000001</c:v>
                </c:pt>
                <c:pt idx="124">
                  <c:v>157.22200000000001</c:v>
                </c:pt>
                <c:pt idx="125">
                  <c:v>159.02199999999999</c:v>
                </c:pt>
                <c:pt idx="126">
                  <c:v>159.221</c:v>
                </c:pt>
                <c:pt idx="127">
                  <c:v>160.05000000000001</c:v>
                </c:pt>
                <c:pt idx="128">
                  <c:v>162.64599999999999</c:v>
                </c:pt>
                <c:pt idx="129">
                  <c:v>164.17099999999999</c:v>
                </c:pt>
                <c:pt idx="130">
                  <c:v>164.32900000000001</c:v>
                </c:pt>
                <c:pt idx="131">
                  <c:v>164.06100000000001</c:v>
                </c:pt>
                <c:pt idx="132">
                  <c:v>168.62899999999999</c:v>
                </c:pt>
                <c:pt idx="133">
                  <c:v>167.81</c:v>
                </c:pt>
                <c:pt idx="134">
                  <c:v>166.15600000000001</c:v>
                </c:pt>
                <c:pt idx="135">
                  <c:v>167.471</c:v>
                </c:pt>
                <c:pt idx="136">
                  <c:v>177.73699999999999</c:v>
                </c:pt>
                <c:pt idx="137">
                  <c:v>182.69399999999999</c:v>
                </c:pt>
                <c:pt idx="138">
                  <c:v>192.10900000000001</c:v>
                </c:pt>
                <c:pt idx="139">
                  <c:v>192.1</c:v>
                </c:pt>
                <c:pt idx="140">
                  <c:v>184.654</c:v>
                </c:pt>
                <c:pt idx="141">
                  <c:v>185.61799999999999</c:v>
                </c:pt>
                <c:pt idx="142">
                  <c:v>185.91</c:v>
                </c:pt>
                <c:pt idx="143">
                  <c:v>183.928</c:v>
                </c:pt>
                <c:pt idx="144">
                  <c:v>181.93199999999999</c:v>
                </c:pt>
                <c:pt idx="145">
                  <c:v>187.904</c:v>
                </c:pt>
                <c:pt idx="146">
                  <c:v>199.46299999999999</c:v>
                </c:pt>
                <c:pt idx="147">
                  <c:v>203.226</c:v>
                </c:pt>
                <c:pt idx="148">
                  <c:v>202.47399999999999</c:v>
                </c:pt>
                <c:pt idx="149">
                  <c:v>195.751</c:v>
                </c:pt>
                <c:pt idx="150">
                  <c:v>193.869</c:v>
                </c:pt>
                <c:pt idx="151">
                  <c:v>194.16800000000001</c:v>
                </c:pt>
                <c:pt idx="152">
                  <c:v>194.982</c:v>
                </c:pt>
                <c:pt idx="153">
                  <c:v>193.41499999999999</c:v>
                </c:pt>
                <c:pt idx="154">
                  <c:v>187.166</c:v>
                </c:pt>
                <c:pt idx="155">
                  <c:v>189.27699999999999</c:v>
                </c:pt>
                <c:pt idx="156">
                  <c:v>183.54599999999999</c:v>
                </c:pt>
                <c:pt idx="157">
                  <c:v>175.69800000000001</c:v>
                </c:pt>
                <c:pt idx="158">
                  <c:v>170.47200000000001</c:v>
                </c:pt>
                <c:pt idx="159">
                  <c:v>166.839</c:v>
                </c:pt>
                <c:pt idx="160">
                  <c:v>177.35300000000001</c:v>
                </c:pt>
                <c:pt idx="161">
                  <c:v>191.31700000000001</c:v>
                </c:pt>
                <c:pt idx="162">
                  <c:v>195.61500000000001</c:v>
                </c:pt>
                <c:pt idx="163">
                  <c:v>192.91200000000001</c:v>
                </c:pt>
                <c:pt idx="164">
                  <c:v>180.16399999999999</c:v>
                </c:pt>
                <c:pt idx="165">
                  <c:v>174.57300000000001</c:v>
                </c:pt>
                <c:pt idx="166">
                  <c:v>175.71199999999999</c:v>
                </c:pt>
                <c:pt idx="167">
                  <c:v>179.21600000000001</c:v>
                </c:pt>
                <c:pt idx="168">
                  <c:v>181.405</c:v>
                </c:pt>
                <c:pt idx="169">
                  <c:v>181.68700000000001</c:v>
                </c:pt>
                <c:pt idx="170">
                  <c:v>186.70599999999999</c:v>
                </c:pt>
                <c:pt idx="171">
                  <c:v>193.333</c:v>
                </c:pt>
                <c:pt idx="172">
                  <c:v>194.595</c:v>
                </c:pt>
                <c:pt idx="173">
                  <c:v>201.56899999999999</c:v>
                </c:pt>
                <c:pt idx="174">
                  <c:v>207.001</c:v>
                </c:pt>
                <c:pt idx="175">
                  <c:v>210.95500000000001</c:v>
                </c:pt>
                <c:pt idx="176">
                  <c:v>211.74</c:v>
                </c:pt>
                <c:pt idx="177">
                  <c:v>220.214</c:v>
                </c:pt>
                <c:pt idx="178">
                  <c:v>223.601</c:v>
                </c:pt>
                <c:pt idx="179">
                  <c:v>222.83600000000001</c:v>
                </c:pt>
                <c:pt idx="180">
                  <c:v>216.65100000000001</c:v>
                </c:pt>
                <c:pt idx="181">
                  <c:v>215.364</c:v>
                </c:pt>
                <c:pt idx="182">
                  <c:v>216.44</c:v>
                </c:pt>
                <c:pt idx="183">
                  <c:v>211.74700000000001</c:v>
                </c:pt>
                <c:pt idx="184">
                  <c:v>200.798</c:v>
                </c:pt>
                <c:pt idx="185">
                  <c:v>205.15899999999999</c:v>
                </c:pt>
                <c:pt idx="186">
                  <c:v>206.69</c:v>
                </c:pt>
                <c:pt idx="187">
                  <c:v>209.72499999999999</c:v>
                </c:pt>
                <c:pt idx="188">
                  <c:v>215.66900000000001</c:v>
                </c:pt>
                <c:pt idx="189">
                  <c:v>211.214</c:v>
                </c:pt>
                <c:pt idx="190">
                  <c:v>212.87299999999999</c:v>
                </c:pt>
                <c:pt idx="191">
                  <c:v>210.62799999999999</c:v>
                </c:pt>
                <c:pt idx="192">
                  <c:v>221.48599999999999</c:v>
                </c:pt>
                <c:pt idx="193">
                  <c:v>220.40799999999999</c:v>
                </c:pt>
                <c:pt idx="194">
                  <c:v>209.93</c:v>
                </c:pt>
                <c:pt idx="195">
                  <c:v>202.24199999999999</c:v>
                </c:pt>
                <c:pt idx="196">
                  <c:v>197.99600000000001</c:v>
                </c:pt>
                <c:pt idx="197">
                  <c:v>195.917</c:v>
                </c:pt>
                <c:pt idx="198">
                  <c:v>238.649</c:v>
                </c:pt>
                <c:pt idx="199">
                  <c:v>231.02</c:v>
                </c:pt>
                <c:pt idx="200">
                  <c:v>221.881</c:v>
                </c:pt>
                <c:pt idx="201">
                  <c:v>219.06399999999999</c:v>
                </c:pt>
                <c:pt idx="202">
                  <c:v>214.64</c:v>
                </c:pt>
                <c:pt idx="203">
                  <c:v>222.55099999999999</c:v>
                </c:pt>
                <c:pt idx="204">
                  <c:v>223.94800000000001</c:v>
                </c:pt>
                <c:pt idx="205">
                  <c:v>220.179</c:v>
                </c:pt>
                <c:pt idx="206">
                  <c:v>218.946</c:v>
                </c:pt>
                <c:pt idx="207">
                  <c:v>221.36099999999999</c:v>
                </c:pt>
                <c:pt idx="208">
                  <c:v>223.26400000000001</c:v>
                </c:pt>
                <c:pt idx="209">
                  <c:v>218.18100000000001</c:v>
                </c:pt>
                <c:pt idx="210">
                  <c:v>217.869</c:v>
                </c:pt>
                <c:pt idx="211">
                  <c:v>216.459</c:v>
                </c:pt>
                <c:pt idx="212">
                  <c:v>214.72</c:v>
                </c:pt>
                <c:pt idx="213">
                  <c:v>226.61</c:v>
                </c:pt>
                <c:pt idx="214">
                  <c:v>239.328</c:v>
                </c:pt>
                <c:pt idx="215">
                  <c:v>249.33</c:v>
                </c:pt>
                <c:pt idx="216">
                  <c:v>266.09699999999998</c:v>
                </c:pt>
                <c:pt idx="217">
                  <c:v>272.387</c:v>
                </c:pt>
                <c:pt idx="218">
                  <c:v>249.893</c:v>
                </c:pt>
                <c:pt idx="219">
                  <c:v>242.82400000000001</c:v>
                </c:pt>
                <c:pt idx="220">
                  <c:v>237.17</c:v>
                </c:pt>
                <c:pt idx="221">
                  <c:v>241.143</c:v>
                </c:pt>
                <c:pt idx="222">
                  <c:v>242.82499999999999</c:v>
                </c:pt>
                <c:pt idx="223">
                  <c:v>251.28299999999999</c:v>
                </c:pt>
                <c:pt idx="224">
                  <c:v>260.73500000000001</c:v>
                </c:pt>
                <c:pt idx="225">
                  <c:v>277.97699999999998</c:v>
                </c:pt>
                <c:pt idx="226">
                  <c:v>260.84199999999998</c:v>
                </c:pt>
                <c:pt idx="227">
                  <c:v>239.28</c:v>
                </c:pt>
                <c:pt idx="228">
                  <c:v>237.756</c:v>
                </c:pt>
                <c:pt idx="229">
                  <c:v>236.93600000000001</c:v>
                </c:pt>
                <c:pt idx="230">
                  <c:v>209.148</c:v>
                </c:pt>
                <c:pt idx="231">
                  <c:v>208.45</c:v>
                </c:pt>
                <c:pt idx="232">
                  <c:v>205.03399999999999</c:v>
                </c:pt>
                <c:pt idx="233">
                  <c:v>225.08500000000001</c:v>
                </c:pt>
                <c:pt idx="234">
                  <c:v>240.94200000000001</c:v>
                </c:pt>
                <c:pt idx="235">
                  <c:v>251.24600000000001</c:v>
                </c:pt>
                <c:pt idx="236">
                  <c:v>250.23099999999999</c:v>
                </c:pt>
                <c:pt idx="237">
                  <c:v>253.292</c:v>
                </c:pt>
                <c:pt idx="238">
                  <c:v>233.386</c:v>
                </c:pt>
                <c:pt idx="239">
                  <c:v>218.26300000000001</c:v>
                </c:pt>
                <c:pt idx="240">
                  <c:v>219.39599999999999</c:v>
                </c:pt>
                <c:pt idx="241">
                  <c:v>219.77500000000001</c:v>
                </c:pt>
                <c:pt idx="242">
                  <c:v>221.47800000000001</c:v>
                </c:pt>
                <c:pt idx="243">
                  <c:v>233.62200000000001</c:v>
                </c:pt>
                <c:pt idx="244">
                  <c:v>244.05799999999999</c:v>
                </c:pt>
                <c:pt idx="245">
                  <c:v>237.41900000000001</c:v>
                </c:pt>
                <c:pt idx="246">
                  <c:v>224.505</c:v>
                </c:pt>
                <c:pt idx="247">
                  <c:v>222.846</c:v>
                </c:pt>
                <c:pt idx="248">
                  <c:v>230.71899999999999</c:v>
                </c:pt>
                <c:pt idx="249">
                  <c:v>236.399</c:v>
                </c:pt>
                <c:pt idx="250">
                  <c:v>234.863</c:v>
                </c:pt>
                <c:pt idx="251">
                  <c:v>250.86600000000001</c:v>
                </c:pt>
                <c:pt idx="252">
                  <c:v>260.483</c:v>
                </c:pt>
                <c:pt idx="253">
                  <c:v>262.37599999999998</c:v>
                </c:pt>
                <c:pt idx="254">
                  <c:v>261.12200000000001</c:v>
                </c:pt>
                <c:pt idx="255">
                  <c:v>253.523</c:v>
                </c:pt>
                <c:pt idx="256">
                  <c:v>245.185</c:v>
                </c:pt>
                <c:pt idx="257">
                  <c:v>236.14</c:v>
                </c:pt>
                <c:pt idx="258">
                  <c:v>242.31</c:v>
                </c:pt>
                <c:pt idx="259">
                  <c:v>263.26299999999998</c:v>
                </c:pt>
                <c:pt idx="260">
                  <c:v>283.87</c:v>
                </c:pt>
                <c:pt idx="261">
                  <c:v>283.86599999999999</c:v>
                </c:pt>
                <c:pt idx="262">
                  <c:v>282.11599999999999</c:v>
                </c:pt>
                <c:pt idx="263">
                  <c:v>283.00200000000001</c:v>
                </c:pt>
                <c:pt idx="264">
                  <c:v>267.79899999999998</c:v>
                </c:pt>
                <c:pt idx="265">
                  <c:v>280.20800000000003</c:v>
                </c:pt>
                <c:pt idx="266">
                  <c:v>288.56599999999997</c:v>
                </c:pt>
                <c:pt idx="267">
                  <c:v>288.45499999999998</c:v>
                </c:pt>
                <c:pt idx="268">
                  <c:v>296.33699999999999</c:v>
                </c:pt>
                <c:pt idx="269">
                  <c:v>309.09699999999998</c:v>
                </c:pt>
                <c:pt idx="270">
                  <c:v>325.57799999999997</c:v>
                </c:pt>
                <c:pt idx="271">
                  <c:v>321.51299999999998</c:v>
                </c:pt>
                <c:pt idx="272">
                  <c:v>313.82299999999998</c:v>
                </c:pt>
                <c:pt idx="273">
                  <c:v>317.45999999999998</c:v>
                </c:pt>
                <c:pt idx="274">
                  <c:v>310.31900000000002</c:v>
                </c:pt>
                <c:pt idx="275">
                  <c:v>318.31900000000002</c:v>
                </c:pt>
                <c:pt idx="276">
                  <c:v>316.52100000000002</c:v>
                </c:pt>
                <c:pt idx="277">
                  <c:v>317.70400000000001</c:v>
                </c:pt>
                <c:pt idx="278">
                  <c:v>298.40600000000001</c:v>
                </c:pt>
                <c:pt idx="279">
                  <c:v>283.209</c:v>
                </c:pt>
                <c:pt idx="280">
                  <c:v>276.988</c:v>
                </c:pt>
                <c:pt idx="281">
                  <c:v>275.07600000000002</c:v>
                </c:pt>
                <c:pt idx="282">
                  <c:v>271.99700000000001</c:v>
                </c:pt>
                <c:pt idx="283">
                  <c:v>283.09800000000001</c:v>
                </c:pt>
                <c:pt idx="284">
                  <c:v>291.46800000000002</c:v>
                </c:pt>
                <c:pt idx="285">
                  <c:v>295.79300000000001</c:v>
                </c:pt>
                <c:pt idx="286">
                  <c:v>285.92500000000001</c:v>
                </c:pt>
                <c:pt idx="287">
                  <c:v>298.55399999999997</c:v>
                </c:pt>
                <c:pt idx="288">
                  <c:v>290.42099999999999</c:v>
                </c:pt>
                <c:pt idx="289">
                  <c:v>277.5</c:v>
                </c:pt>
                <c:pt idx="290">
                  <c:v>259.40300000000002</c:v>
                </c:pt>
                <c:pt idx="291">
                  <c:v>258.54599999999999</c:v>
                </c:pt>
                <c:pt idx="292">
                  <c:v>258.38400000000001</c:v>
                </c:pt>
                <c:pt idx="293">
                  <c:v>273.54399999999998</c:v>
                </c:pt>
                <c:pt idx="294">
                  <c:v>274.976</c:v>
                </c:pt>
                <c:pt idx="295">
                  <c:v>277.78300000000002</c:v>
                </c:pt>
                <c:pt idx="296">
                  <c:v>273.45100000000002</c:v>
                </c:pt>
                <c:pt idx="297">
                  <c:v>266.83100000000002</c:v>
                </c:pt>
                <c:pt idx="298">
                  <c:v>269.85000000000002</c:v>
                </c:pt>
                <c:pt idx="299">
                  <c:v>270.411</c:v>
                </c:pt>
                <c:pt idx="300">
                  <c:v>267.68200000000002</c:v>
                </c:pt>
                <c:pt idx="301">
                  <c:v>262.00099999999998</c:v>
                </c:pt>
                <c:pt idx="302">
                  <c:v>262.93299999999999</c:v>
                </c:pt>
                <c:pt idx="303">
                  <c:v>271.37700000000001</c:v>
                </c:pt>
                <c:pt idx="304">
                  <c:v>289.54899999999998</c:v>
                </c:pt>
                <c:pt idx="305">
                  <c:v>316.21100000000001</c:v>
                </c:pt>
                <c:pt idx="306">
                  <c:v>300.173</c:v>
                </c:pt>
                <c:pt idx="307">
                  <c:v>300.31700000000001</c:v>
                </c:pt>
                <c:pt idx="308">
                  <c:v>286.839</c:v>
                </c:pt>
                <c:pt idx="309">
                  <c:v>284.76799999999997</c:v>
                </c:pt>
                <c:pt idx="310">
                  <c:v>277.32400000000001</c:v>
                </c:pt>
                <c:pt idx="311">
                  <c:v>281.61200000000002</c:v>
                </c:pt>
                <c:pt idx="312">
                  <c:v>275.471</c:v>
                </c:pt>
                <c:pt idx="313">
                  <c:v>291.81</c:v>
                </c:pt>
                <c:pt idx="314">
                  <c:v>295.721</c:v>
                </c:pt>
                <c:pt idx="315">
                  <c:v>297.41000000000003</c:v>
                </c:pt>
                <c:pt idx="316">
                  <c:v>301.99700000000001</c:v>
                </c:pt>
                <c:pt idx="317">
                  <c:v>313.149</c:v>
                </c:pt>
                <c:pt idx="318">
                  <c:v>302.75900000000001</c:v>
                </c:pt>
                <c:pt idx="319">
                  <c:v>299.577</c:v>
                </c:pt>
                <c:pt idx="320">
                  <c:v>292.53500000000003</c:v>
                </c:pt>
                <c:pt idx="321">
                  <c:v>269.983</c:v>
                </c:pt>
                <c:pt idx="322">
                  <c:v>275.02600000000001</c:v>
                </c:pt>
                <c:pt idx="323">
                  <c:v>281.62099999999998</c:v>
                </c:pt>
                <c:pt idx="324">
                  <c:v>269.44499999999999</c:v>
                </c:pt>
                <c:pt idx="325">
                  <c:v>286.25700000000001</c:v>
                </c:pt>
                <c:pt idx="326">
                  <c:v>310.23399999999998</c:v>
                </c:pt>
                <c:pt idx="327">
                  <c:v>327.56099999999998</c:v>
                </c:pt>
                <c:pt idx="328">
                  <c:v>333.89499999999998</c:v>
                </c:pt>
                <c:pt idx="329">
                  <c:v>330.47699999999998</c:v>
                </c:pt>
                <c:pt idx="330">
                  <c:v>321.75</c:v>
                </c:pt>
                <c:pt idx="331">
                  <c:v>315.14</c:v>
                </c:pt>
                <c:pt idx="332">
                  <c:v>314.77499999999998</c:v>
                </c:pt>
                <c:pt idx="333">
                  <c:v>316.09699999999998</c:v>
                </c:pt>
                <c:pt idx="334">
                  <c:v>311.71699999999998</c:v>
                </c:pt>
                <c:pt idx="335">
                  <c:v>317.94</c:v>
                </c:pt>
                <c:pt idx="336">
                  <c:v>330.27800000000002</c:v>
                </c:pt>
                <c:pt idx="337">
                  <c:v>345.67200000000003</c:v>
                </c:pt>
                <c:pt idx="338">
                  <c:v>361.762</c:v>
                </c:pt>
                <c:pt idx="339">
                  <c:v>358.35599999999999</c:v>
                </c:pt>
                <c:pt idx="340">
                  <c:v>347.51299999999998</c:v>
                </c:pt>
                <c:pt idx="341">
                  <c:v>345.95499999999998</c:v>
                </c:pt>
                <c:pt idx="342">
                  <c:v>346.32400000000001</c:v>
                </c:pt>
                <c:pt idx="343">
                  <c:v>350.40199999999999</c:v>
                </c:pt>
                <c:pt idx="344">
                  <c:v>333.38900000000001</c:v>
                </c:pt>
                <c:pt idx="345">
                  <c:v>331.37900000000002</c:v>
                </c:pt>
                <c:pt idx="346">
                  <c:v>340.47399999999999</c:v>
                </c:pt>
                <c:pt idx="347">
                  <c:v>364.09500000000003</c:v>
                </c:pt>
                <c:pt idx="348">
                  <c:v>369.428</c:v>
                </c:pt>
                <c:pt idx="349">
                  <c:v>346.57400000000001</c:v>
                </c:pt>
                <c:pt idx="350">
                  <c:v>324.24200000000002</c:v>
                </c:pt>
                <c:pt idx="351">
                  <c:v>324.66500000000002</c:v>
                </c:pt>
                <c:pt idx="352">
                  <c:v>335.78199999999998</c:v>
                </c:pt>
                <c:pt idx="353">
                  <c:v>335.38400000000001</c:v>
                </c:pt>
                <c:pt idx="354">
                  <c:v>340.346</c:v>
                </c:pt>
                <c:pt idx="355">
                  <c:v>356.048</c:v>
                </c:pt>
                <c:pt idx="356">
                  <c:v>358.75900000000001</c:v>
                </c:pt>
                <c:pt idx="357">
                  <c:v>356.04199999999997</c:v>
                </c:pt>
                <c:pt idx="358">
                  <c:v>354.12799999999999</c:v>
                </c:pt>
                <c:pt idx="359">
                  <c:v>361.387</c:v>
                </c:pt>
                <c:pt idx="360">
                  <c:v>360.75599999999997</c:v>
                </c:pt>
                <c:pt idx="361">
                  <c:v>356.79599999999999</c:v>
                </c:pt>
                <c:pt idx="362">
                  <c:v>349.12700000000001</c:v>
                </c:pt>
                <c:pt idx="363">
                  <c:v>353.33699999999999</c:v>
                </c:pt>
                <c:pt idx="364">
                  <c:v>369.60500000000002</c:v>
                </c:pt>
                <c:pt idx="365">
                  <c:v>365.15300000000002</c:v>
                </c:pt>
                <c:pt idx="366">
                  <c:v>384.08100000000002</c:v>
                </c:pt>
                <c:pt idx="367">
                  <c:v>385.77</c:v>
                </c:pt>
                <c:pt idx="368">
                  <c:v>372.084</c:v>
                </c:pt>
                <c:pt idx="369">
                  <c:v>386.14699999999999</c:v>
                </c:pt>
                <c:pt idx="370">
                  <c:v>381.56</c:v>
                </c:pt>
                <c:pt idx="371">
                  <c:v>425.19900000000001</c:v>
                </c:pt>
                <c:pt idx="372">
                  <c:v>441.91800000000001</c:v>
                </c:pt>
                <c:pt idx="373">
                  <c:v>448.983</c:v>
                </c:pt>
                <c:pt idx="374">
                  <c:v>451.25599999999997</c:v>
                </c:pt>
                <c:pt idx="375">
                  <c:v>428.76100000000002</c:v>
                </c:pt>
                <c:pt idx="376">
                  <c:v>414.13099999999997</c:v>
                </c:pt>
                <c:pt idx="377">
                  <c:v>410.80799999999999</c:v>
                </c:pt>
                <c:pt idx="378">
                  <c:v>409.89400000000001</c:v>
                </c:pt>
                <c:pt idx="379">
                  <c:v>404.59100000000001</c:v>
                </c:pt>
                <c:pt idx="380">
                  <c:v>404.54899999999998</c:v>
                </c:pt>
                <c:pt idx="381">
                  <c:v>399.577</c:v>
                </c:pt>
                <c:pt idx="382">
                  <c:v>391.85</c:v>
                </c:pt>
                <c:pt idx="383">
                  <c:v>389.37599999999998</c:v>
                </c:pt>
                <c:pt idx="384">
                  <c:v>384.34399999999999</c:v>
                </c:pt>
                <c:pt idx="385">
                  <c:v>382.66300000000001</c:v>
                </c:pt>
                <c:pt idx="386">
                  <c:v>382.964</c:v>
                </c:pt>
                <c:pt idx="387">
                  <c:v>403.25400000000002</c:v>
                </c:pt>
                <c:pt idx="388">
                  <c:v>423.69400000000002</c:v>
                </c:pt>
                <c:pt idx="389">
                  <c:v>428.31299999999999</c:v>
                </c:pt>
                <c:pt idx="390">
                  <c:v>422.07100000000003</c:v>
                </c:pt>
                <c:pt idx="391">
                  <c:v>421.38200000000001</c:v>
                </c:pt>
                <c:pt idx="392">
                  <c:v>411.45</c:v>
                </c:pt>
                <c:pt idx="393">
                  <c:v>401.18200000000002</c:v>
                </c:pt>
                <c:pt idx="394">
                  <c:v>378.78300000000002</c:v>
                </c:pt>
                <c:pt idx="395">
                  <c:v>394.774</c:v>
                </c:pt>
                <c:pt idx="396">
                  <c:v>383.00200000000001</c:v>
                </c:pt>
                <c:pt idx="397">
                  <c:v>373.61799999999999</c:v>
                </c:pt>
                <c:pt idx="398">
                  <c:v>365.16199999999998</c:v>
                </c:pt>
                <c:pt idx="399">
                  <c:v>359.214</c:v>
                </c:pt>
                <c:pt idx="400">
                  <c:v>362.96800000000002</c:v>
                </c:pt>
                <c:pt idx="401">
                  <c:v>360.06900000000002</c:v>
                </c:pt>
                <c:pt idx="402">
                  <c:v>358.15699999999998</c:v>
                </c:pt>
                <c:pt idx="403">
                  <c:v>369.05799999999999</c:v>
                </c:pt>
                <c:pt idx="404">
                  <c:v>347.363</c:v>
                </c:pt>
                <c:pt idx="405">
                  <c:v>337.85899999999998</c:v>
                </c:pt>
                <c:pt idx="406">
                  <c:v>335.63200000000001</c:v>
                </c:pt>
                <c:pt idx="407">
                  <c:v>323.68700000000001</c:v>
                </c:pt>
                <c:pt idx="408">
                  <c:v>319.53300000000002</c:v>
                </c:pt>
                <c:pt idx="409">
                  <c:v>317.54599999999999</c:v>
                </c:pt>
                <c:pt idx="410">
                  <c:v>296.57799999999997</c:v>
                </c:pt>
                <c:pt idx="411">
                  <c:v>281.41300000000001</c:v>
                </c:pt>
                <c:pt idx="412">
                  <c:v>280.10199999999998</c:v>
                </c:pt>
                <c:pt idx="413">
                  <c:v>285.78100000000001</c:v>
                </c:pt>
                <c:pt idx="414">
                  <c:v>283.47899999999998</c:v>
                </c:pt>
                <c:pt idx="415">
                  <c:v>280.935</c:v>
                </c:pt>
                <c:pt idx="416">
                  <c:v>284.524</c:v>
                </c:pt>
                <c:pt idx="417">
                  <c:v>296.76600000000002</c:v>
                </c:pt>
                <c:pt idx="418">
                  <c:v>301.21899999999999</c:v>
                </c:pt>
                <c:pt idx="419">
                  <c:v>315.25299999999999</c:v>
                </c:pt>
                <c:pt idx="420">
                  <c:v>342.52499999999998</c:v>
                </c:pt>
                <c:pt idx="421">
                  <c:v>327.399</c:v>
                </c:pt>
                <c:pt idx="422">
                  <c:v>322.404</c:v>
                </c:pt>
                <c:pt idx="423">
                  <c:v>307.661</c:v>
                </c:pt>
                <c:pt idx="424">
                  <c:v>298.60399999999998</c:v>
                </c:pt>
                <c:pt idx="425">
                  <c:v>302.85399999999998</c:v>
                </c:pt>
                <c:pt idx="426">
                  <c:v>290.08</c:v>
                </c:pt>
                <c:pt idx="427">
                  <c:v>285.21499999999997</c:v>
                </c:pt>
                <c:pt idx="428">
                  <c:v>284.20800000000003</c:v>
                </c:pt>
                <c:pt idx="429">
                  <c:v>276.86099999999999</c:v>
                </c:pt>
                <c:pt idx="430">
                  <c:v>274.26799999999997</c:v>
                </c:pt>
                <c:pt idx="431">
                  <c:v>272.42599999999999</c:v>
                </c:pt>
                <c:pt idx="432">
                  <c:v>259.80099999999999</c:v>
                </c:pt>
                <c:pt idx="433">
                  <c:v>258.29399999999998</c:v>
                </c:pt>
                <c:pt idx="434">
                  <c:v>255.46600000000001</c:v>
                </c:pt>
                <c:pt idx="435">
                  <c:v>249.31399999999999</c:v>
                </c:pt>
                <c:pt idx="436">
                  <c:v>247.20500000000001</c:v>
                </c:pt>
                <c:pt idx="437">
                  <c:v>248.483</c:v>
                </c:pt>
                <c:pt idx="438">
                  <c:v>251.14</c:v>
                </c:pt>
                <c:pt idx="439">
                  <c:v>248.934</c:v>
                </c:pt>
                <c:pt idx="440">
                  <c:v>250.56299999999999</c:v>
                </c:pt>
                <c:pt idx="441">
                  <c:v>243.69900000000001</c:v>
                </c:pt>
                <c:pt idx="442">
                  <c:v>244.73099999999999</c:v>
                </c:pt>
                <c:pt idx="443">
                  <c:v>250.55500000000001</c:v>
                </c:pt>
                <c:pt idx="444">
                  <c:v>244.78200000000001</c:v>
                </c:pt>
                <c:pt idx="445">
                  <c:v>238.03100000000001</c:v>
                </c:pt>
                <c:pt idx="446">
                  <c:v>236.17</c:v>
                </c:pt>
                <c:pt idx="447">
                  <c:v>234.34899999999999</c:v>
                </c:pt>
                <c:pt idx="448">
                  <c:v>233.929</c:v>
                </c:pt>
                <c:pt idx="449">
                  <c:v>234.46</c:v>
                </c:pt>
                <c:pt idx="450">
                  <c:v>234.31800000000001</c:v>
                </c:pt>
                <c:pt idx="451">
                  <c:v>241.21100000000001</c:v>
                </c:pt>
                <c:pt idx="452">
                  <c:v>243.184</c:v>
                </c:pt>
                <c:pt idx="453">
                  <c:v>238.03200000000001</c:v>
                </c:pt>
                <c:pt idx="454">
                  <c:v>241.56800000000001</c:v>
                </c:pt>
                <c:pt idx="455">
                  <c:v>253.887</c:v>
                </c:pt>
                <c:pt idx="456">
                  <c:v>267.86500000000001</c:v>
                </c:pt>
                <c:pt idx="457">
                  <c:v>270.41399999999999</c:v>
                </c:pt>
                <c:pt idx="458">
                  <c:v>274.238</c:v>
                </c:pt>
                <c:pt idx="459">
                  <c:v>276.57100000000003</c:v>
                </c:pt>
                <c:pt idx="460">
                  <c:v>274.13799999999998</c:v>
                </c:pt>
                <c:pt idx="461">
                  <c:v>270.71199999999999</c:v>
                </c:pt>
                <c:pt idx="462">
                  <c:v>265.88400000000001</c:v>
                </c:pt>
                <c:pt idx="463">
                  <c:v>267.01799999999997</c:v>
                </c:pt>
                <c:pt idx="464">
                  <c:v>267.93099999999998</c:v>
                </c:pt>
                <c:pt idx="465">
                  <c:v>270.67599999999999</c:v>
                </c:pt>
                <c:pt idx="466">
                  <c:v>269.49700000000001</c:v>
                </c:pt>
                <c:pt idx="467">
                  <c:v>265.78100000000001</c:v>
                </c:pt>
                <c:pt idx="468">
                  <c:v>268.76400000000001</c:v>
                </c:pt>
                <c:pt idx="469">
                  <c:v>276.11900000000003</c:v>
                </c:pt>
                <c:pt idx="470">
                  <c:v>275.87900000000002</c:v>
                </c:pt>
                <c:pt idx="471">
                  <c:v>276.11</c:v>
                </c:pt>
                <c:pt idx="472">
                  <c:v>274.286</c:v>
                </c:pt>
                <c:pt idx="473">
                  <c:v>269.40199999999999</c:v>
                </c:pt>
                <c:pt idx="474">
                  <c:v>270.57299999999998</c:v>
                </c:pt>
                <c:pt idx="475">
                  <c:v>264.81799999999998</c:v>
                </c:pt>
                <c:pt idx="476">
                  <c:v>255.857</c:v>
                </c:pt>
                <c:pt idx="477">
                  <c:v>252.75700000000001</c:v>
                </c:pt>
                <c:pt idx="478">
                  <c:v>250.143</c:v>
                </c:pt>
                <c:pt idx="479">
                  <c:v>253.00299999999999</c:v>
                </c:pt>
                <c:pt idx="480">
                  <c:v>251.05699999999999</c:v>
                </c:pt>
                <c:pt idx="481">
                  <c:v>244.96299999999999</c:v>
                </c:pt>
                <c:pt idx="482">
                  <c:v>239.67699999999999</c:v>
                </c:pt>
                <c:pt idx="483">
                  <c:v>242.173</c:v>
                </c:pt>
                <c:pt idx="484">
                  <c:v>245.86600000000001</c:v>
                </c:pt>
                <c:pt idx="485">
                  <c:v>243.791</c:v>
                </c:pt>
                <c:pt idx="486">
                  <c:v>243.46299999999999</c:v>
                </c:pt>
                <c:pt idx="487">
                  <c:v>259.75700000000001</c:v>
                </c:pt>
                <c:pt idx="488">
                  <c:v>261.07</c:v>
                </c:pt>
                <c:pt idx="489">
                  <c:v>261.90199999999999</c:v>
                </c:pt>
                <c:pt idx="490">
                  <c:v>262.43099999999998</c:v>
                </c:pt>
                <c:pt idx="491">
                  <c:v>257.447</c:v>
                </c:pt>
                <c:pt idx="492">
                  <c:v>255.26499999999999</c:v>
                </c:pt>
                <c:pt idx="493">
                  <c:v>254.65799999999999</c:v>
                </c:pt>
                <c:pt idx="494">
                  <c:v>252.035</c:v>
                </c:pt>
                <c:pt idx="495">
                  <c:v>253.30099999999999</c:v>
                </c:pt>
                <c:pt idx="496">
                  <c:v>255.375</c:v>
                </c:pt>
                <c:pt idx="497">
                  <c:v>257.31299999999999</c:v>
                </c:pt>
                <c:pt idx="498">
                  <c:v>245.303</c:v>
                </c:pt>
                <c:pt idx="499">
                  <c:v>251.40700000000001</c:v>
                </c:pt>
                <c:pt idx="500">
                  <c:v>257.46499999999997</c:v>
                </c:pt>
                <c:pt idx="501">
                  <c:v>265.59500000000003</c:v>
                </c:pt>
                <c:pt idx="502">
                  <c:v>285.50400000000002</c:v>
                </c:pt>
                <c:pt idx="503">
                  <c:v>296.73</c:v>
                </c:pt>
                <c:pt idx="504">
                  <c:v>308.97199999999998</c:v>
                </c:pt>
                <c:pt idx="505">
                  <c:v>306.15100000000001</c:v>
                </c:pt>
                <c:pt idx="506">
                  <c:v>313.66800000000001</c:v>
                </c:pt>
                <c:pt idx="507">
                  <c:v>310.07499999999999</c:v>
                </c:pt>
                <c:pt idx="508">
                  <c:v>304.911</c:v>
                </c:pt>
                <c:pt idx="509" formatCode="General">
                  <c:v>297.75400000000002</c:v>
                </c:pt>
              </c:numCache>
            </c:numRef>
          </c:val>
          <c:smooth val="0"/>
          <c:extLst>
            <c:ext xmlns:c16="http://schemas.microsoft.com/office/drawing/2014/chart" uri="{C3380CC4-5D6E-409C-BE32-E72D297353CC}">
              <c16:uniqueId val="{00000006-2F98-47CC-9DEB-645E3007B4D3}"/>
            </c:ext>
          </c:extLst>
        </c:ser>
        <c:ser>
          <c:idx val="7"/>
          <c:order val="7"/>
          <c:tx>
            <c:strRef>
              <c:f>'directH (tkr)'!$B$32</c:f>
              <c:strCache>
                <c:ptCount val="1"/>
                <c:pt idx="0">
                  <c:v>VW 2 1/2 PERP nc-22</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val>
            <c:numRef>
              <c:f>'directH (tkr)'!$F$32:$SU$32</c:f>
              <c:numCache>
                <c:formatCode>0</c:formatCode>
                <c:ptCount val="510"/>
                <c:pt idx="0">
                  <c:v>#N/A</c:v>
                </c:pt>
                <c:pt idx="1">
                  <c:v>379.78500000000003</c:v>
                </c:pt>
                <c:pt idx="2">
                  <c:v>362.17899999999997</c:v>
                </c:pt>
                <c:pt idx="3">
                  <c:v>359.54500000000002</c:v>
                </c:pt>
                <c:pt idx="4">
                  <c:v>325.702</c:v>
                </c:pt>
                <c:pt idx="5">
                  <c:v>301.75200000000001</c:v>
                </c:pt>
                <c:pt idx="6">
                  <c:v>328.64</c:v>
                </c:pt>
                <c:pt idx="7">
                  <c:v>320.49799999999999</c:v>
                </c:pt>
                <c:pt idx="8">
                  <c:v>339.983</c:v>
                </c:pt>
                <c:pt idx="9">
                  <c:v>300.19600000000003</c:v>
                </c:pt>
                <c:pt idx="10">
                  <c:v>259.541</c:v>
                </c:pt>
                <c:pt idx="11">
                  <c:v>190.495</c:v>
                </c:pt>
                <c:pt idx="12">
                  <c:v>215.75700000000001</c:v>
                </c:pt>
                <c:pt idx="13">
                  <c:v>282.90199999999999</c:v>
                </c:pt>
                <c:pt idx="14">
                  <c:v>306.55900000000003</c:v>
                </c:pt>
                <c:pt idx="15">
                  <c:v>351.63200000000001</c:v>
                </c:pt>
                <c:pt idx="16">
                  <c:v>361.54899999999998</c:v>
                </c:pt>
                <c:pt idx="17">
                  <c:v>353.47800000000001</c:v>
                </c:pt>
                <c:pt idx="18">
                  <c:v>329.863</c:v>
                </c:pt>
                <c:pt idx="19">
                  <c:v>322.233</c:v>
                </c:pt>
                <c:pt idx="20">
                  <c:v>352.17</c:v>
                </c:pt>
                <c:pt idx="21">
                  <c:v>388.851</c:v>
                </c:pt>
                <c:pt idx="22">
                  <c:v>383.48599999999999</c:v>
                </c:pt>
                <c:pt idx="23">
                  <c:v>376.81299999999999</c:v>
                </c:pt>
                <c:pt idx="24">
                  <c:v>386.44400000000002</c:v>
                </c:pt>
                <c:pt idx="25">
                  <c:v>407.66399999999999</c:v>
                </c:pt>
                <c:pt idx="26">
                  <c:v>459.40699999999998</c:v>
                </c:pt>
                <c:pt idx="27">
                  <c:v>485.39499999999998</c:v>
                </c:pt>
                <c:pt idx="28">
                  <c:v>485.49099999999999</c:v>
                </c:pt>
                <c:pt idx="29">
                  <c:v>462.404</c:v>
                </c:pt>
                <c:pt idx="30">
                  <c:v>448.483</c:v>
                </c:pt>
                <c:pt idx="31">
                  <c:v>455.21600000000001</c:v>
                </c:pt>
                <c:pt idx="32">
                  <c:v>468.90800000000002</c:v>
                </c:pt>
                <c:pt idx="33">
                  <c:v>474.16899999999998</c:v>
                </c:pt>
                <c:pt idx="34">
                  <c:v>484.88600000000002</c:v>
                </c:pt>
                <c:pt idx="35">
                  <c:v>495.86799999999999</c:v>
                </c:pt>
                <c:pt idx="36">
                  <c:v>522.94000000000005</c:v>
                </c:pt>
                <c:pt idx="37">
                  <c:v>461.30399999999997</c:v>
                </c:pt>
                <c:pt idx="38">
                  <c:v>433.52</c:v>
                </c:pt>
                <c:pt idx="39">
                  <c:v>410.86</c:v>
                </c:pt>
                <c:pt idx="40">
                  <c:v>387.54500000000002</c:v>
                </c:pt>
                <c:pt idx="41">
                  <c:v>417.08699999999999</c:v>
                </c:pt>
                <c:pt idx="42">
                  <c:v>439.56799999999998</c:v>
                </c:pt>
                <c:pt idx="43">
                  <c:v>520.66600000000005</c:v>
                </c:pt>
                <c:pt idx="44">
                  <c:v>518.64400000000001</c:v>
                </c:pt>
                <c:pt idx="45">
                  <c:v>485.65499999999997</c:v>
                </c:pt>
                <c:pt idx="46">
                  <c:v>455.45499999999998</c:v>
                </c:pt>
                <c:pt idx="47">
                  <c:v>440.26600000000002</c:v>
                </c:pt>
                <c:pt idx="48">
                  <c:v>376.41199999999998</c:v>
                </c:pt>
                <c:pt idx="49">
                  <c:v>334.43</c:v>
                </c:pt>
                <c:pt idx="50">
                  <c:v>443.42</c:v>
                </c:pt>
                <c:pt idx="51">
                  <c:v>558.774</c:v>
                </c:pt>
                <c:pt idx="52">
                  <c:v>582.07399999999996</c:v>
                </c:pt>
                <c:pt idx="53">
                  <c:v>649.65599999999995</c:v>
                </c:pt>
                <c:pt idx="54">
                  <c:v>657.548</c:v>
                </c:pt>
                <c:pt idx="55">
                  <c:v>623.61400000000003</c:v>
                </c:pt>
                <c:pt idx="56">
                  <c:v>595.245</c:v>
                </c:pt>
                <c:pt idx="57">
                  <c:v>587.14499999999998</c:v>
                </c:pt>
                <c:pt idx="58">
                  <c:v>584.76099999999997</c:v>
                </c:pt>
                <c:pt idx="59">
                  <c:v>507.536</c:v>
                </c:pt>
                <c:pt idx="60">
                  <c:v>475.59</c:v>
                </c:pt>
                <c:pt idx="61">
                  <c:v>467.49200000000002</c:v>
                </c:pt>
                <c:pt idx="62">
                  <c:v>648.56899999999996</c:v>
                </c:pt>
                <c:pt idx="63">
                  <c:v>719.15</c:v>
                </c:pt>
                <c:pt idx="64">
                  <c:v>677.79200000000003</c:v>
                </c:pt>
                <c:pt idx="65">
                  <c:v>835.79100000000005</c:v>
                </c:pt>
                <c:pt idx="66">
                  <c:v>870.351</c:v>
                </c:pt>
                <c:pt idx="67">
                  <c:v>709.58799999999997</c:v>
                </c:pt>
                <c:pt idx="68">
                  <c:v>592.97400000000005</c:v>
                </c:pt>
                <c:pt idx="69">
                  <c:v>445.029</c:v>
                </c:pt>
                <c:pt idx="70">
                  <c:v>412.89400000000001</c:v>
                </c:pt>
                <c:pt idx="71">
                  <c:v>315.36</c:v>
                </c:pt>
                <c:pt idx="72">
                  <c:v>296.137</c:v>
                </c:pt>
                <c:pt idx="73">
                  <c:v>327.77699999999999</c:v>
                </c:pt>
                <c:pt idx="74">
                  <c:v>236.57</c:v>
                </c:pt>
                <c:pt idx="75">
                  <c:v>202.76400000000001</c:v>
                </c:pt>
                <c:pt idx="76">
                  <c:v>184.791</c:v>
                </c:pt>
                <c:pt idx="77">
                  <c:v>197.88399999999999</c:v>
                </c:pt>
                <c:pt idx="78">
                  <c:v>245.399</c:v>
                </c:pt>
                <c:pt idx="79">
                  <c:v>249.226</c:v>
                </c:pt>
                <c:pt idx="80">
                  <c:v>207.26</c:v>
                </c:pt>
                <c:pt idx="81">
                  <c:v>180.54599999999999</c:v>
                </c:pt>
                <c:pt idx="82">
                  <c:v>166.215</c:v>
                </c:pt>
                <c:pt idx="83">
                  <c:v>159.21700000000001</c:v>
                </c:pt>
                <c:pt idx="84">
                  <c:v>133.559</c:v>
                </c:pt>
                <c:pt idx="85">
                  <c:v>134.18</c:v>
                </c:pt>
                <c:pt idx="86">
                  <c:v>136.02799999999999</c:v>
                </c:pt>
                <c:pt idx="87">
                  <c:v>136.94900000000001</c:v>
                </c:pt>
                <c:pt idx="88">
                  <c:v>135.33799999999999</c:v>
                </c:pt>
                <c:pt idx="89">
                  <c:v>134.303</c:v>
                </c:pt>
                <c:pt idx="90">
                  <c:v>134.27099999999999</c:v>
                </c:pt>
                <c:pt idx="91">
                  <c:v>133.40100000000001</c:v>
                </c:pt>
                <c:pt idx="92">
                  <c:v>135.03899999999999</c:v>
                </c:pt>
                <c:pt idx="93">
                  <c:v>135.78700000000001</c:v>
                </c:pt>
                <c:pt idx="94">
                  <c:v>132.529</c:v>
                </c:pt>
                <c:pt idx="95">
                  <c:v>130.80500000000001</c:v>
                </c:pt>
                <c:pt idx="96">
                  <c:v>135.21100000000001</c:v>
                </c:pt>
                <c:pt idx="97">
                  <c:v>143.73099999999999</c:v>
                </c:pt>
                <c:pt idx="98">
                  <c:v>152.39400000000001</c:v>
                </c:pt>
                <c:pt idx="99">
                  <c:v>150.244</c:v>
                </c:pt>
                <c:pt idx="100">
                  <c:v>149.245</c:v>
                </c:pt>
                <c:pt idx="101">
                  <c:v>144.91200000000001</c:v>
                </c:pt>
                <c:pt idx="102">
                  <c:v>148.852</c:v>
                </c:pt>
                <c:pt idx="103">
                  <c:v>149.92400000000001</c:v>
                </c:pt>
                <c:pt idx="104">
                  <c:v>136.97900000000001</c:v>
                </c:pt>
                <c:pt idx="105">
                  <c:v>133.47999999999999</c:v>
                </c:pt>
                <c:pt idx="106">
                  <c:v>130.06399999999999</c:v>
                </c:pt>
                <c:pt idx="107">
                  <c:v>130.70400000000001</c:v>
                </c:pt>
                <c:pt idx="108">
                  <c:v>128.81200000000001</c:v>
                </c:pt>
                <c:pt idx="109">
                  <c:v>132.82400000000001</c:v>
                </c:pt>
                <c:pt idx="110">
                  <c:v>139.69300000000001</c:v>
                </c:pt>
                <c:pt idx="111">
                  <c:v>144.29599999999999</c:v>
                </c:pt>
                <c:pt idx="112">
                  <c:v>145.76300000000001</c:v>
                </c:pt>
                <c:pt idx="113">
                  <c:v>146.43</c:v>
                </c:pt>
                <c:pt idx="114">
                  <c:v>148.31100000000001</c:v>
                </c:pt>
                <c:pt idx="115">
                  <c:v>150.251</c:v>
                </c:pt>
                <c:pt idx="116">
                  <c:v>154.00800000000001</c:v>
                </c:pt>
                <c:pt idx="117">
                  <c:v>151.52699999999999</c:v>
                </c:pt>
                <c:pt idx="118">
                  <c:v>148.49700000000001</c:v>
                </c:pt>
                <c:pt idx="119">
                  <c:v>142.679</c:v>
                </c:pt>
                <c:pt idx="120">
                  <c:v>141.773</c:v>
                </c:pt>
                <c:pt idx="121">
                  <c:v>139.82599999999999</c:v>
                </c:pt>
                <c:pt idx="122">
                  <c:v>140.792</c:v>
                </c:pt>
                <c:pt idx="123">
                  <c:v>142.797</c:v>
                </c:pt>
                <c:pt idx="124">
                  <c:v>145.13999999999999</c:v>
                </c:pt>
                <c:pt idx="125">
                  <c:v>145.5</c:v>
                </c:pt>
                <c:pt idx="126">
                  <c:v>145.57599999999999</c:v>
                </c:pt>
                <c:pt idx="127">
                  <c:v>146.22800000000001</c:v>
                </c:pt>
                <c:pt idx="128">
                  <c:v>150.13300000000001</c:v>
                </c:pt>
                <c:pt idx="129">
                  <c:v>150.81899999999999</c:v>
                </c:pt>
                <c:pt idx="130">
                  <c:v>150.828</c:v>
                </c:pt>
                <c:pt idx="131">
                  <c:v>151.964</c:v>
                </c:pt>
                <c:pt idx="132">
                  <c:v>155.667</c:v>
                </c:pt>
                <c:pt idx="133">
                  <c:v>153.14699999999999</c:v>
                </c:pt>
                <c:pt idx="134">
                  <c:v>149.738</c:v>
                </c:pt>
                <c:pt idx="135">
                  <c:v>147.821</c:v>
                </c:pt>
                <c:pt idx="136">
                  <c:v>153.58500000000001</c:v>
                </c:pt>
                <c:pt idx="137">
                  <c:v>155.19</c:v>
                </c:pt>
                <c:pt idx="138">
                  <c:v>166.01</c:v>
                </c:pt>
                <c:pt idx="139">
                  <c:v>164.608</c:v>
                </c:pt>
                <c:pt idx="140">
                  <c:v>157.464</c:v>
                </c:pt>
                <c:pt idx="141">
                  <c:v>160.96</c:v>
                </c:pt>
                <c:pt idx="142">
                  <c:v>159.126</c:v>
                </c:pt>
                <c:pt idx="143">
                  <c:v>161.852</c:v>
                </c:pt>
                <c:pt idx="144">
                  <c:v>159.43199999999999</c:v>
                </c:pt>
                <c:pt idx="145">
                  <c:v>166.78800000000001</c:v>
                </c:pt>
                <c:pt idx="146">
                  <c:v>183.31299999999999</c:v>
                </c:pt>
                <c:pt idx="147">
                  <c:v>187.73599999999999</c:v>
                </c:pt>
                <c:pt idx="148">
                  <c:v>186.27199999999999</c:v>
                </c:pt>
                <c:pt idx="149">
                  <c:v>179.16300000000001</c:v>
                </c:pt>
                <c:pt idx="150">
                  <c:v>178.084</c:v>
                </c:pt>
                <c:pt idx="151">
                  <c:v>178.15600000000001</c:v>
                </c:pt>
                <c:pt idx="152">
                  <c:v>178.75200000000001</c:v>
                </c:pt>
                <c:pt idx="153">
                  <c:v>179.27099999999999</c:v>
                </c:pt>
                <c:pt idx="154">
                  <c:v>175.422</c:v>
                </c:pt>
                <c:pt idx="155">
                  <c:v>176.65199999999999</c:v>
                </c:pt>
                <c:pt idx="156">
                  <c:v>169.38</c:v>
                </c:pt>
                <c:pt idx="157">
                  <c:v>162.80500000000001</c:v>
                </c:pt>
                <c:pt idx="158">
                  <c:v>156.893</c:v>
                </c:pt>
                <c:pt idx="159">
                  <c:v>154.59700000000001</c:v>
                </c:pt>
                <c:pt idx="160">
                  <c:v>160.1</c:v>
                </c:pt>
                <c:pt idx="161">
                  <c:v>172.631</c:v>
                </c:pt>
                <c:pt idx="162">
                  <c:v>172.53899999999999</c:v>
                </c:pt>
                <c:pt idx="163">
                  <c:v>168.899</c:v>
                </c:pt>
                <c:pt idx="164">
                  <c:v>164.14699999999999</c:v>
                </c:pt>
                <c:pt idx="165">
                  <c:v>156.89699999999999</c:v>
                </c:pt>
                <c:pt idx="166">
                  <c:v>159.416</c:v>
                </c:pt>
                <c:pt idx="167">
                  <c:v>164.06399999999999</c:v>
                </c:pt>
                <c:pt idx="168">
                  <c:v>168.95</c:v>
                </c:pt>
                <c:pt idx="169">
                  <c:v>169.86799999999999</c:v>
                </c:pt>
                <c:pt idx="170">
                  <c:v>175.87299999999999</c:v>
                </c:pt>
                <c:pt idx="171">
                  <c:v>181.43899999999999</c:v>
                </c:pt>
                <c:pt idx="172">
                  <c:v>182.10599999999999</c:v>
                </c:pt>
                <c:pt idx="173">
                  <c:v>189.37</c:v>
                </c:pt>
                <c:pt idx="174">
                  <c:v>193.249</c:v>
                </c:pt>
                <c:pt idx="175">
                  <c:v>198.613</c:v>
                </c:pt>
                <c:pt idx="176">
                  <c:v>200.99600000000001</c:v>
                </c:pt>
                <c:pt idx="177">
                  <c:v>206.19900000000001</c:v>
                </c:pt>
                <c:pt idx="178">
                  <c:v>211.18299999999999</c:v>
                </c:pt>
                <c:pt idx="179">
                  <c:v>208.77099999999999</c:v>
                </c:pt>
                <c:pt idx="180">
                  <c:v>201.78</c:v>
                </c:pt>
                <c:pt idx="181">
                  <c:v>198.77099999999999</c:v>
                </c:pt>
                <c:pt idx="182">
                  <c:v>201.16399999999999</c:v>
                </c:pt>
                <c:pt idx="183">
                  <c:v>191.90199999999999</c:v>
                </c:pt>
                <c:pt idx="184">
                  <c:v>183.31399999999999</c:v>
                </c:pt>
                <c:pt idx="185">
                  <c:v>188.685</c:v>
                </c:pt>
                <c:pt idx="186">
                  <c:v>189.726</c:v>
                </c:pt>
                <c:pt idx="187">
                  <c:v>192.453</c:v>
                </c:pt>
                <c:pt idx="188">
                  <c:v>201.47499999999999</c:v>
                </c:pt>
                <c:pt idx="189">
                  <c:v>196.94499999999999</c:v>
                </c:pt>
                <c:pt idx="190">
                  <c:v>197.839</c:v>
                </c:pt>
                <c:pt idx="191">
                  <c:v>195.62700000000001</c:v>
                </c:pt>
                <c:pt idx="192">
                  <c:v>205.31200000000001</c:v>
                </c:pt>
                <c:pt idx="193">
                  <c:v>203.72300000000001</c:v>
                </c:pt>
                <c:pt idx="194">
                  <c:v>189.994</c:v>
                </c:pt>
                <c:pt idx="195">
                  <c:v>181.57499999999999</c:v>
                </c:pt>
                <c:pt idx="196">
                  <c:v>179.76400000000001</c:v>
                </c:pt>
                <c:pt idx="197">
                  <c:v>176.815</c:v>
                </c:pt>
                <c:pt idx="198">
                  <c:v>213.477</c:v>
                </c:pt>
                <c:pt idx="199">
                  <c:v>207.10599999999999</c:v>
                </c:pt>
                <c:pt idx="200">
                  <c:v>197.03</c:v>
                </c:pt>
                <c:pt idx="201">
                  <c:v>189.65700000000001</c:v>
                </c:pt>
                <c:pt idx="202">
                  <c:v>185.02099999999999</c:v>
                </c:pt>
                <c:pt idx="203">
                  <c:v>192.529</c:v>
                </c:pt>
                <c:pt idx="204">
                  <c:v>194.85400000000001</c:v>
                </c:pt>
                <c:pt idx="205">
                  <c:v>189.55500000000001</c:v>
                </c:pt>
                <c:pt idx="206">
                  <c:v>188.221</c:v>
                </c:pt>
                <c:pt idx="207">
                  <c:v>190.59299999999999</c:v>
                </c:pt>
                <c:pt idx="208">
                  <c:v>190.83</c:v>
                </c:pt>
                <c:pt idx="209">
                  <c:v>188.489</c:v>
                </c:pt>
                <c:pt idx="210">
                  <c:v>191.41300000000001</c:v>
                </c:pt>
                <c:pt idx="211">
                  <c:v>190.614</c:v>
                </c:pt>
                <c:pt idx="212">
                  <c:v>187.054</c:v>
                </c:pt>
                <c:pt idx="213">
                  <c:v>199.38200000000001</c:v>
                </c:pt>
                <c:pt idx="214">
                  <c:v>211.27099999999999</c:v>
                </c:pt>
                <c:pt idx="215">
                  <c:v>222.24100000000001</c:v>
                </c:pt>
                <c:pt idx="216">
                  <c:v>234.06399999999999</c:v>
                </c:pt>
                <c:pt idx="217">
                  <c:v>237.31299999999999</c:v>
                </c:pt>
                <c:pt idx="218">
                  <c:v>215.12</c:v>
                </c:pt>
                <c:pt idx="219">
                  <c:v>209.36699999999999</c:v>
                </c:pt>
                <c:pt idx="220">
                  <c:v>197.37299999999999</c:v>
                </c:pt>
                <c:pt idx="221">
                  <c:v>205.755</c:v>
                </c:pt>
                <c:pt idx="222">
                  <c:v>206.73599999999999</c:v>
                </c:pt>
                <c:pt idx="223">
                  <c:v>221.19800000000001</c:v>
                </c:pt>
                <c:pt idx="224">
                  <c:v>233.98099999999999</c:v>
                </c:pt>
                <c:pt idx="225">
                  <c:v>249.53100000000001</c:v>
                </c:pt>
                <c:pt idx="226">
                  <c:v>230.72300000000001</c:v>
                </c:pt>
                <c:pt idx="227">
                  <c:v>204.114</c:v>
                </c:pt>
                <c:pt idx="228">
                  <c:v>205.75</c:v>
                </c:pt>
                <c:pt idx="229">
                  <c:v>207.89099999999999</c:v>
                </c:pt>
                <c:pt idx="230">
                  <c:v>184.08600000000001</c:v>
                </c:pt>
                <c:pt idx="231">
                  <c:v>182.43199999999999</c:v>
                </c:pt>
                <c:pt idx="232">
                  <c:v>178.19399999999999</c:v>
                </c:pt>
                <c:pt idx="233">
                  <c:v>203.58199999999999</c:v>
                </c:pt>
                <c:pt idx="234">
                  <c:v>222.28100000000001</c:v>
                </c:pt>
                <c:pt idx="235">
                  <c:v>228.62100000000001</c:v>
                </c:pt>
                <c:pt idx="236">
                  <c:v>227.399</c:v>
                </c:pt>
                <c:pt idx="237">
                  <c:v>234.53800000000001</c:v>
                </c:pt>
                <c:pt idx="238">
                  <c:v>216.92599999999999</c:v>
                </c:pt>
                <c:pt idx="239">
                  <c:v>198.84899999999999</c:v>
                </c:pt>
                <c:pt idx="240">
                  <c:v>198.964</c:v>
                </c:pt>
                <c:pt idx="241">
                  <c:v>197.54499999999999</c:v>
                </c:pt>
                <c:pt idx="242">
                  <c:v>197.12799999999999</c:v>
                </c:pt>
                <c:pt idx="243">
                  <c:v>208.98699999999999</c:v>
                </c:pt>
                <c:pt idx="244">
                  <c:v>218.48400000000001</c:v>
                </c:pt>
                <c:pt idx="245">
                  <c:v>209.04499999999999</c:v>
                </c:pt>
                <c:pt idx="246">
                  <c:v>191.631</c:v>
                </c:pt>
                <c:pt idx="247">
                  <c:v>189.51</c:v>
                </c:pt>
                <c:pt idx="248">
                  <c:v>197.98099999999999</c:v>
                </c:pt>
                <c:pt idx="249">
                  <c:v>202.43299999999999</c:v>
                </c:pt>
                <c:pt idx="250">
                  <c:v>200.56399999999999</c:v>
                </c:pt>
                <c:pt idx="251">
                  <c:v>219.37200000000001</c:v>
                </c:pt>
                <c:pt idx="252">
                  <c:v>226.93600000000001</c:v>
                </c:pt>
                <c:pt idx="253">
                  <c:v>231.601</c:v>
                </c:pt>
                <c:pt idx="254">
                  <c:v>228.88399999999999</c:v>
                </c:pt>
                <c:pt idx="255">
                  <c:v>218.322</c:v>
                </c:pt>
                <c:pt idx="256">
                  <c:v>207.934</c:v>
                </c:pt>
                <c:pt idx="257">
                  <c:v>200.74700000000001</c:v>
                </c:pt>
                <c:pt idx="258">
                  <c:v>207.928</c:v>
                </c:pt>
                <c:pt idx="259">
                  <c:v>231.565</c:v>
                </c:pt>
                <c:pt idx="260">
                  <c:v>254.43299999999999</c:v>
                </c:pt>
                <c:pt idx="261">
                  <c:v>255.00399999999999</c:v>
                </c:pt>
                <c:pt idx="262">
                  <c:v>253.61500000000001</c:v>
                </c:pt>
                <c:pt idx="263">
                  <c:v>257.23</c:v>
                </c:pt>
                <c:pt idx="264">
                  <c:v>239.352</c:v>
                </c:pt>
                <c:pt idx="265">
                  <c:v>256.666</c:v>
                </c:pt>
                <c:pt idx="266">
                  <c:v>270.03899999999999</c:v>
                </c:pt>
                <c:pt idx="267">
                  <c:v>270.63799999999998</c:v>
                </c:pt>
                <c:pt idx="268">
                  <c:v>278.04300000000001</c:v>
                </c:pt>
                <c:pt idx="269">
                  <c:v>297.87099999999998</c:v>
                </c:pt>
                <c:pt idx="270">
                  <c:v>321.33800000000002</c:v>
                </c:pt>
                <c:pt idx="271">
                  <c:v>315.01100000000002</c:v>
                </c:pt>
                <c:pt idx="272">
                  <c:v>306.07299999999998</c:v>
                </c:pt>
                <c:pt idx="273">
                  <c:v>312.08600000000001</c:v>
                </c:pt>
                <c:pt idx="274">
                  <c:v>303.96499999999997</c:v>
                </c:pt>
                <c:pt idx="275">
                  <c:v>316.26100000000002</c:v>
                </c:pt>
                <c:pt idx="276">
                  <c:v>312.041</c:v>
                </c:pt>
                <c:pt idx="277">
                  <c:v>314.01600000000002</c:v>
                </c:pt>
                <c:pt idx="278">
                  <c:v>287.79199999999997</c:v>
                </c:pt>
                <c:pt idx="279">
                  <c:v>268.29899999999998</c:v>
                </c:pt>
                <c:pt idx="280">
                  <c:v>257.99</c:v>
                </c:pt>
                <c:pt idx="281">
                  <c:v>251.809</c:v>
                </c:pt>
                <c:pt idx="282">
                  <c:v>250.90600000000001</c:v>
                </c:pt>
                <c:pt idx="283">
                  <c:v>264.27800000000002</c:v>
                </c:pt>
                <c:pt idx="284">
                  <c:v>274.476</c:v>
                </c:pt>
                <c:pt idx="285">
                  <c:v>277.51299999999998</c:v>
                </c:pt>
                <c:pt idx="286">
                  <c:v>262.61599999999999</c:v>
                </c:pt>
                <c:pt idx="287">
                  <c:v>274.935</c:v>
                </c:pt>
                <c:pt idx="288">
                  <c:v>262.26299999999998</c:v>
                </c:pt>
                <c:pt idx="289">
                  <c:v>247.18799999999999</c:v>
                </c:pt>
                <c:pt idx="290">
                  <c:v>228.06299999999999</c:v>
                </c:pt>
                <c:pt idx="291">
                  <c:v>221.108</c:v>
                </c:pt>
                <c:pt idx="292">
                  <c:v>218.77500000000001</c:v>
                </c:pt>
                <c:pt idx="293">
                  <c:v>231.202</c:v>
                </c:pt>
                <c:pt idx="294">
                  <c:v>233.464</c:v>
                </c:pt>
                <c:pt idx="295">
                  <c:v>237.47300000000001</c:v>
                </c:pt>
                <c:pt idx="296">
                  <c:v>229.37</c:v>
                </c:pt>
                <c:pt idx="297">
                  <c:v>222.416</c:v>
                </c:pt>
                <c:pt idx="298">
                  <c:v>223.99199999999999</c:v>
                </c:pt>
                <c:pt idx="299">
                  <c:v>227.95</c:v>
                </c:pt>
                <c:pt idx="300">
                  <c:v>225.96100000000001</c:v>
                </c:pt>
                <c:pt idx="301">
                  <c:v>216.923</c:v>
                </c:pt>
                <c:pt idx="302">
                  <c:v>221.78399999999999</c:v>
                </c:pt>
                <c:pt idx="303">
                  <c:v>230.80799999999999</c:v>
                </c:pt>
                <c:pt idx="304">
                  <c:v>251.303</c:v>
                </c:pt>
                <c:pt idx="305">
                  <c:v>264.99</c:v>
                </c:pt>
                <c:pt idx="306">
                  <c:v>268.72300000000001</c:v>
                </c:pt>
                <c:pt idx="307">
                  <c:v>268.32499999999999</c:v>
                </c:pt>
                <c:pt idx="308">
                  <c:v>253.15700000000001</c:v>
                </c:pt>
                <c:pt idx="309">
                  <c:v>250.41800000000001</c:v>
                </c:pt>
                <c:pt idx="310">
                  <c:v>243.61600000000001</c:v>
                </c:pt>
                <c:pt idx="311">
                  <c:v>246.11</c:v>
                </c:pt>
                <c:pt idx="312">
                  <c:v>243.53899999999999</c:v>
                </c:pt>
                <c:pt idx="313">
                  <c:v>265.70400000000001</c:v>
                </c:pt>
                <c:pt idx="314">
                  <c:v>273.03399999999999</c:v>
                </c:pt>
                <c:pt idx="315">
                  <c:v>277.77499999999998</c:v>
                </c:pt>
                <c:pt idx="316">
                  <c:v>287.01799999999997</c:v>
                </c:pt>
                <c:pt idx="317">
                  <c:v>298.90499999999997</c:v>
                </c:pt>
                <c:pt idx="318">
                  <c:v>285.245</c:v>
                </c:pt>
                <c:pt idx="319">
                  <c:v>283.745</c:v>
                </c:pt>
                <c:pt idx="320">
                  <c:v>267.613</c:v>
                </c:pt>
                <c:pt idx="321">
                  <c:v>242.92099999999999</c:v>
                </c:pt>
                <c:pt idx="322">
                  <c:v>252.81100000000001</c:v>
                </c:pt>
                <c:pt idx="323">
                  <c:v>261.80900000000003</c:v>
                </c:pt>
                <c:pt idx="324">
                  <c:v>251.465</c:v>
                </c:pt>
                <c:pt idx="325">
                  <c:v>265.37</c:v>
                </c:pt>
                <c:pt idx="326">
                  <c:v>279.73399999999998</c:v>
                </c:pt>
                <c:pt idx="327">
                  <c:v>298.25</c:v>
                </c:pt>
                <c:pt idx="328">
                  <c:v>304.60300000000001</c:v>
                </c:pt>
                <c:pt idx="329">
                  <c:v>300.31</c:v>
                </c:pt>
                <c:pt idx="330">
                  <c:v>296.447</c:v>
                </c:pt>
                <c:pt idx="331">
                  <c:v>290.33999999999997</c:v>
                </c:pt>
                <c:pt idx="332">
                  <c:v>291.91300000000001</c:v>
                </c:pt>
                <c:pt idx="333">
                  <c:v>293.565</c:v>
                </c:pt>
                <c:pt idx="334">
                  <c:v>291.10599999999999</c:v>
                </c:pt>
                <c:pt idx="335">
                  <c:v>292.69499999999999</c:v>
                </c:pt>
                <c:pt idx="336">
                  <c:v>308.697</c:v>
                </c:pt>
                <c:pt idx="337">
                  <c:v>329.20100000000002</c:v>
                </c:pt>
                <c:pt idx="338">
                  <c:v>350.654</c:v>
                </c:pt>
                <c:pt idx="339">
                  <c:v>345.28199999999998</c:v>
                </c:pt>
                <c:pt idx="340">
                  <c:v>336.21699999999998</c:v>
                </c:pt>
                <c:pt idx="341">
                  <c:v>333.74799999999999</c:v>
                </c:pt>
                <c:pt idx="342">
                  <c:v>336.00099999999998</c:v>
                </c:pt>
                <c:pt idx="343">
                  <c:v>342.52699999999999</c:v>
                </c:pt>
                <c:pt idx="344">
                  <c:v>325.49200000000002</c:v>
                </c:pt>
                <c:pt idx="345">
                  <c:v>321.72899999999998</c:v>
                </c:pt>
                <c:pt idx="346">
                  <c:v>328.81400000000002</c:v>
                </c:pt>
                <c:pt idx="347">
                  <c:v>351.18599999999998</c:v>
                </c:pt>
                <c:pt idx="348">
                  <c:v>348.56799999999998</c:v>
                </c:pt>
                <c:pt idx="349">
                  <c:v>327.43400000000003</c:v>
                </c:pt>
                <c:pt idx="350">
                  <c:v>302.99799999999999</c:v>
                </c:pt>
                <c:pt idx="351">
                  <c:v>303.815</c:v>
                </c:pt>
                <c:pt idx="352">
                  <c:v>310.95800000000003</c:v>
                </c:pt>
                <c:pt idx="353">
                  <c:v>308.01799999999997</c:v>
                </c:pt>
                <c:pt idx="354">
                  <c:v>303.5</c:v>
                </c:pt>
                <c:pt idx="355">
                  <c:v>324.137</c:v>
                </c:pt>
                <c:pt idx="356">
                  <c:v>323.488</c:v>
                </c:pt>
                <c:pt idx="357">
                  <c:v>316.98099999999999</c:v>
                </c:pt>
                <c:pt idx="358">
                  <c:v>310.83499999999998</c:v>
                </c:pt>
                <c:pt idx="359">
                  <c:v>316.67899999999997</c:v>
                </c:pt>
                <c:pt idx="360">
                  <c:v>314.86</c:v>
                </c:pt>
                <c:pt idx="361">
                  <c:v>310.90300000000002</c:v>
                </c:pt>
                <c:pt idx="362">
                  <c:v>301.00099999999998</c:v>
                </c:pt>
                <c:pt idx="363">
                  <c:v>307.88400000000001</c:v>
                </c:pt>
                <c:pt idx="364">
                  <c:v>328.03199999999998</c:v>
                </c:pt>
                <c:pt idx="365">
                  <c:v>327.32499999999999</c:v>
                </c:pt>
                <c:pt idx="366">
                  <c:v>345.27499999999998</c:v>
                </c:pt>
                <c:pt idx="367">
                  <c:v>345.32600000000002</c:v>
                </c:pt>
                <c:pt idx="368">
                  <c:v>321.27999999999997</c:v>
                </c:pt>
                <c:pt idx="369">
                  <c:v>331.971</c:v>
                </c:pt>
                <c:pt idx="370">
                  <c:v>328.87900000000002</c:v>
                </c:pt>
                <c:pt idx="371">
                  <c:v>385.05900000000003</c:v>
                </c:pt>
                <c:pt idx="372">
                  <c:v>406.70400000000001</c:v>
                </c:pt>
                <c:pt idx="373">
                  <c:v>415.49900000000002</c:v>
                </c:pt>
                <c:pt idx="374">
                  <c:v>416.27100000000002</c:v>
                </c:pt>
                <c:pt idx="375">
                  <c:v>394.83100000000002</c:v>
                </c:pt>
                <c:pt idx="376">
                  <c:v>380.81700000000001</c:v>
                </c:pt>
                <c:pt idx="377">
                  <c:v>376.29300000000001</c:v>
                </c:pt>
                <c:pt idx="378">
                  <c:v>376.77800000000002</c:v>
                </c:pt>
                <c:pt idx="379">
                  <c:v>372.899</c:v>
                </c:pt>
                <c:pt idx="380">
                  <c:v>375.62200000000001</c:v>
                </c:pt>
                <c:pt idx="381">
                  <c:v>366.62799999999999</c:v>
                </c:pt>
                <c:pt idx="382">
                  <c:v>362.72699999999998</c:v>
                </c:pt>
                <c:pt idx="383">
                  <c:v>360.08800000000002</c:v>
                </c:pt>
                <c:pt idx="384">
                  <c:v>353.46300000000002</c:v>
                </c:pt>
                <c:pt idx="385">
                  <c:v>352.084</c:v>
                </c:pt>
                <c:pt idx="386">
                  <c:v>353.84699999999998</c:v>
                </c:pt>
                <c:pt idx="387">
                  <c:v>376.43700000000001</c:v>
                </c:pt>
                <c:pt idx="388">
                  <c:v>407.11099999999999</c:v>
                </c:pt>
                <c:pt idx="389">
                  <c:v>412.40699999999998</c:v>
                </c:pt>
                <c:pt idx="390">
                  <c:v>408.077</c:v>
                </c:pt>
                <c:pt idx="391">
                  <c:v>410.87799999999999</c:v>
                </c:pt>
                <c:pt idx="392">
                  <c:v>400.82</c:v>
                </c:pt>
                <c:pt idx="393">
                  <c:v>387.375</c:v>
                </c:pt>
                <c:pt idx="394">
                  <c:v>368.26299999999998</c:v>
                </c:pt>
                <c:pt idx="395">
                  <c:v>389.89</c:v>
                </c:pt>
                <c:pt idx="396">
                  <c:v>377.29500000000002</c:v>
                </c:pt>
                <c:pt idx="397">
                  <c:v>368.74599999999998</c:v>
                </c:pt>
                <c:pt idx="398">
                  <c:v>357.69499999999999</c:v>
                </c:pt>
                <c:pt idx="399">
                  <c:v>352.87599999999998</c:v>
                </c:pt>
                <c:pt idx="400">
                  <c:v>361.03100000000001</c:v>
                </c:pt>
                <c:pt idx="401">
                  <c:v>359.97500000000002</c:v>
                </c:pt>
                <c:pt idx="402">
                  <c:v>360.30200000000002</c:v>
                </c:pt>
                <c:pt idx="403">
                  <c:v>377.18099999999998</c:v>
                </c:pt>
                <c:pt idx="404">
                  <c:v>350.07600000000002</c:v>
                </c:pt>
                <c:pt idx="405">
                  <c:v>340.452</c:v>
                </c:pt>
                <c:pt idx="406">
                  <c:v>337.50099999999998</c:v>
                </c:pt>
                <c:pt idx="407">
                  <c:v>324.94499999999999</c:v>
                </c:pt>
                <c:pt idx="408">
                  <c:v>319.75200000000001</c:v>
                </c:pt>
                <c:pt idx="409">
                  <c:v>318.76</c:v>
                </c:pt>
                <c:pt idx="410">
                  <c:v>291.04199999999997</c:v>
                </c:pt>
                <c:pt idx="411">
                  <c:v>275.54000000000002</c:v>
                </c:pt>
                <c:pt idx="412">
                  <c:v>277.24</c:v>
                </c:pt>
                <c:pt idx="413">
                  <c:v>283.77199999999999</c:v>
                </c:pt>
                <c:pt idx="414">
                  <c:v>282.21600000000001</c:v>
                </c:pt>
                <c:pt idx="415">
                  <c:v>280.67899999999997</c:v>
                </c:pt>
                <c:pt idx="416">
                  <c:v>284.87099999999998</c:v>
                </c:pt>
                <c:pt idx="417">
                  <c:v>297.25299999999999</c:v>
                </c:pt>
                <c:pt idx="418">
                  <c:v>298.97899999999998</c:v>
                </c:pt>
                <c:pt idx="419">
                  <c:v>306.892</c:v>
                </c:pt>
                <c:pt idx="420">
                  <c:v>338.30799999999999</c:v>
                </c:pt>
                <c:pt idx="421">
                  <c:v>321.38299999999998</c:v>
                </c:pt>
                <c:pt idx="422">
                  <c:v>316.81700000000001</c:v>
                </c:pt>
                <c:pt idx="423">
                  <c:v>298.48599999999999</c:v>
                </c:pt>
                <c:pt idx="424">
                  <c:v>291.02999999999997</c:v>
                </c:pt>
                <c:pt idx="425">
                  <c:v>295.18900000000002</c:v>
                </c:pt>
                <c:pt idx="426">
                  <c:v>279.27999999999997</c:v>
                </c:pt>
                <c:pt idx="427">
                  <c:v>274.59399999999999</c:v>
                </c:pt>
                <c:pt idx="428">
                  <c:v>276.245</c:v>
                </c:pt>
                <c:pt idx="429">
                  <c:v>271.41800000000001</c:v>
                </c:pt>
                <c:pt idx="430">
                  <c:v>268.04599999999999</c:v>
                </c:pt>
                <c:pt idx="431">
                  <c:v>267.85500000000002</c:v>
                </c:pt>
                <c:pt idx="432">
                  <c:v>252.92099999999999</c:v>
                </c:pt>
                <c:pt idx="433">
                  <c:v>253.04499999999999</c:v>
                </c:pt>
                <c:pt idx="434">
                  <c:v>249.21299999999999</c:v>
                </c:pt>
                <c:pt idx="435">
                  <c:v>243.154</c:v>
                </c:pt>
                <c:pt idx="436">
                  <c:v>239.76499999999999</c:v>
                </c:pt>
                <c:pt idx="437">
                  <c:v>238.7</c:v>
                </c:pt>
                <c:pt idx="438">
                  <c:v>242.316</c:v>
                </c:pt>
                <c:pt idx="439">
                  <c:v>238.23699999999999</c:v>
                </c:pt>
                <c:pt idx="440">
                  <c:v>241.33199999999999</c:v>
                </c:pt>
                <c:pt idx="441">
                  <c:v>234.52199999999999</c:v>
                </c:pt>
                <c:pt idx="442">
                  <c:v>236.59100000000001</c:v>
                </c:pt>
                <c:pt idx="443">
                  <c:v>237.42</c:v>
                </c:pt>
                <c:pt idx="444">
                  <c:v>227.398</c:v>
                </c:pt>
                <c:pt idx="445">
                  <c:v>221.85300000000001</c:v>
                </c:pt>
                <c:pt idx="446">
                  <c:v>220.78700000000001</c:v>
                </c:pt>
                <c:pt idx="447">
                  <c:v>219.953</c:v>
                </c:pt>
                <c:pt idx="448">
                  <c:v>218.07400000000001</c:v>
                </c:pt>
                <c:pt idx="449">
                  <c:v>218.49199999999999</c:v>
                </c:pt>
                <c:pt idx="450">
                  <c:v>220.44300000000001</c:v>
                </c:pt>
                <c:pt idx="451">
                  <c:v>224.13</c:v>
                </c:pt>
                <c:pt idx="452">
                  <c:v>224.25299999999999</c:v>
                </c:pt>
                <c:pt idx="453">
                  <c:v>222.01900000000001</c:v>
                </c:pt>
                <c:pt idx="454">
                  <c:v>226.82599999999999</c:v>
                </c:pt>
                <c:pt idx="455">
                  <c:v>243.251</c:v>
                </c:pt>
                <c:pt idx="456">
                  <c:v>261.779</c:v>
                </c:pt>
                <c:pt idx="457">
                  <c:v>263.351</c:v>
                </c:pt>
                <c:pt idx="458">
                  <c:v>264.45699999999999</c:v>
                </c:pt>
                <c:pt idx="459">
                  <c:v>266.19900000000001</c:v>
                </c:pt>
                <c:pt idx="460">
                  <c:v>263.95999999999998</c:v>
                </c:pt>
                <c:pt idx="461">
                  <c:v>258.52699999999999</c:v>
                </c:pt>
                <c:pt idx="462">
                  <c:v>253.79900000000001</c:v>
                </c:pt>
                <c:pt idx="463">
                  <c:v>254.13900000000001</c:v>
                </c:pt>
                <c:pt idx="464">
                  <c:v>254.714</c:v>
                </c:pt>
                <c:pt idx="465">
                  <c:v>255.79400000000001</c:v>
                </c:pt>
                <c:pt idx="466">
                  <c:v>256.24</c:v>
                </c:pt>
                <c:pt idx="467">
                  <c:v>253.04400000000001</c:v>
                </c:pt>
                <c:pt idx="468">
                  <c:v>255.904</c:v>
                </c:pt>
                <c:pt idx="469">
                  <c:v>266.012</c:v>
                </c:pt>
                <c:pt idx="470">
                  <c:v>265.858</c:v>
                </c:pt>
                <c:pt idx="471">
                  <c:v>264.56799999999998</c:v>
                </c:pt>
                <c:pt idx="472">
                  <c:v>264.25799999999998</c:v>
                </c:pt>
                <c:pt idx="473">
                  <c:v>257.48599999999999</c:v>
                </c:pt>
                <c:pt idx="474">
                  <c:v>257.964</c:v>
                </c:pt>
                <c:pt idx="475">
                  <c:v>251.90199999999999</c:v>
                </c:pt>
                <c:pt idx="476">
                  <c:v>244.18299999999999</c:v>
                </c:pt>
                <c:pt idx="477">
                  <c:v>241.87899999999999</c:v>
                </c:pt>
                <c:pt idx="478">
                  <c:v>239.065</c:v>
                </c:pt>
                <c:pt idx="479">
                  <c:v>241.21899999999999</c:v>
                </c:pt>
                <c:pt idx="480">
                  <c:v>239.88</c:v>
                </c:pt>
                <c:pt idx="481">
                  <c:v>235.94900000000001</c:v>
                </c:pt>
                <c:pt idx="482">
                  <c:v>228.17599999999999</c:v>
                </c:pt>
                <c:pt idx="483">
                  <c:v>229.29400000000001</c:v>
                </c:pt>
                <c:pt idx="484">
                  <c:v>233.57</c:v>
                </c:pt>
                <c:pt idx="485">
                  <c:v>227.94800000000001</c:v>
                </c:pt>
                <c:pt idx="486">
                  <c:v>224.55099999999999</c:v>
                </c:pt>
                <c:pt idx="487">
                  <c:v>247.577</c:v>
                </c:pt>
                <c:pt idx="488">
                  <c:v>249.77799999999999</c:v>
                </c:pt>
                <c:pt idx="489">
                  <c:v>253.29</c:v>
                </c:pt>
                <c:pt idx="490">
                  <c:v>253.416</c:v>
                </c:pt>
                <c:pt idx="491">
                  <c:v>249.488</c:v>
                </c:pt>
                <c:pt idx="492">
                  <c:v>247.91800000000001</c:v>
                </c:pt>
                <c:pt idx="493">
                  <c:v>248.214</c:v>
                </c:pt>
                <c:pt idx="494">
                  <c:v>245.976</c:v>
                </c:pt>
                <c:pt idx="495">
                  <c:v>246.84100000000001</c:v>
                </c:pt>
                <c:pt idx="496">
                  <c:v>247.05199999999999</c:v>
                </c:pt>
                <c:pt idx="497">
                  <c:v>250.929</c:v>
                </c:pt>
                <c:pt idx="498">
                  <c:v>236.27799999999999</c:v>
                </c:pt>
                <c:pt idx="499">
                  <c:v>239.541</c:v>
                </c:pt>
                <c:pt idx="500">
                  <c:v>247.41200000000001</c:v>
                </c:pt>
                <c:pt idx="501">
                  <c:v>256.61399999999998</c:v>
                </c:pt>
                <c:pt idx="502">
                  <c:v>274.33999999999997</c:v>
                </c:pt>
                <c:pt idx="503">
                  <c:v>278.76499999999999</c:v>
                </c:pt>
                <c:pt idx="504">
                  <c:v>284.577</c:v>
                </c:pt>
                <c:pt idx="505">
                  <c:v>279.08499999999998</c:v>
                </c:pt>
                <c:pt idx="506">
                  <c:v>287.40600000000001</c:v>
                </c:pt>
                <c:pt idx="507">
                  <c:v>285.98899999999998</c:v>
                </c:pt>
                <c:pt idx="508">
                  <c:v>279.00799999999998</c:v>
                </c:pt>
                <c:pt idx="509" formatCode="General">
                  <c:v>270.17599999999999</c:v>
                </c:pt>
              </c:numCache>
            </c:numRef>
          </c:val>
          <c:smooth val="0"/>
          <c:extLst>
            <c:ext xmlns:c16="http://schemas.microsoft.com/office/drawing/2014/chart" uri="{C3380CC4-5D6E-409C-BE32-E72D297353CC}">
              <c16:uniqueId val="{00000007-2F98-47CC-9DEB-645E3007B4D3}"/>
            </c:ext>
          </c:extLst>
        </c:ser>
        <c:ser>
          <c:idx val="8"/>
          <c:order val="8"/>
          <c:tx>
            <c:strRef>
              <c:f>'directH (tkr)'!$B$33</c:f>
              <c:strCache>
                <c:ptCount val="1"/>
                <c:pt idx="0">
                  <c:v>VW 3 3/4 PERP nc-21</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val>
            <c:numRef>
              <c:f>'directH (tkr)'!$F$33:$SU$33</c:f>
              <c:numCache>
                <c:formatCode>0</c:formatCode>
                <c:ptCount val="510"/>
                <c:pt idx="0">
                  <c:v>#N/A</c:v>
                </c:pt>
                <c:pt idx="1">
                  <c:v>276</c:v>
                </c:pt>
                <c:pt idx="2">
                  <c:v>250.03</c:v>
                </c:pt>
                <c:pt idx="3">
                  <c:v>244.75399999999999</c:v>
                </c:pt>
                <c:pt idx="4">
                  <c:v>228.03100000000001</c:v>
                </c:pt>
                <c:pt idx="5">
                  <c:v>217.30500000000001</c:v>
                </c:pt>
                <c:pt idx="6">
                  <c:v>239.792</c:v>
                </c:pt>
                <c:pt idx="7">
                  <c:v>236.851</c:v>
                </c:pt>
                <c:pt idx="8">
                  <c:v>258.44200000000001</c:v>
                </c:pt>
                <c:pt idx="9">
                  <c:v>226.79599999999999</c:v>
                </c:pt>
                <c:pt idx="10">
                  <c:v>321.06700000000001</c:v>
                </c:pt>
                <c:pt idx="11">
                  <c:v>210.542</c:v>
                </c:pt>
                <c:pt idx="12">
                  <c:v>233.041</c:v>
                </c:pt>
                <c:pt idx="13">
                  <c:v>334.70299999999997</c:v>
                </c:pt>
                <c:pt idx="14">
                  <c:v>392.30599999999998</c:v>
                </c:pt>
                <c:pt idx="15">
                  <c:v>467.58300000000003</c:v>
                </c:pt>
                <c:pt idx="16">
                  <c:v>471.428</c:v>
                </c:pt>
                <c:pt idx="17">
                  <c:v>465.40800000000002</c:v>
                </c:pt>
                <c:pt idx="18">
                  <c:v>448.46199999999999</c:v>
                </c:pt>
                <c:pt idx="19">
                  <c:v>436.13799999999998</c:v>
                </c:pt>
                <c:pt idx="20">
                  <c:v>457.30399999999997</c:v>
                </c:pt>
                <c:pt idx="21">
                  <c:v>523.58100000000002</c:v>
                </c:pt>
                <c:pt idx="22">
                  <c:v>513.52300000000002</c:v>
                </c:pt>
                <c:pt idx="23">
                  <c:v>513.57299999999998</c:v>
                </c:pt>
                <c:pt idx="24">
                  <c:v>527.91999999999996</c:v>
                </c:pt>
                <c:pt idx="25">
                  <c:v>562.25800000000004</c:v>
                </c:pt>
                <c:pt idx="26">
                  <c:v>611.84699999999998</c:v>
                </c:pt>
                <c:pt idx="27">
                  <c:v>648.86900000000003</c:v>
                </c:pt>
                <c:pt idx="28">
                  <c:v>642.779</c:v>
                </c:pt>
                <c:pt idx="29">
                  <c:v>618.74699999999996</c:v>
                </c:pt>
                <c:pt idx="30">
                  <c:v>584.02099999999996</c:v>
                </c:pt>
                <c:pt idx="31">
                  <c:v>585.20299999999997</c:v>
                </c:pt>
                <c:pt idx="32">
                  <c:v>627.26099999999997</c:v>
                </c:pt>
                <c:pt idx="33">
                  <c:v>604.745</c:v>
                </c:pt>
                <c:pt idx="34">
                  <c:v>609.572</c:v>
                </c:pt>
                <c:pt idx="35">
                  <c:v>624.65300000000002</c:v>
                </c:pt>
                <c:pt idx="36">
                  <c:v>631.66300000000001</c:v>
                </c:pt>
                <c:pt idx="37">
                  <c:v>539.25699999999995</c:v>
                </c:pt>
                <c:pt idx="38">
                  <c:v>510.06400000000002</c:v>
                </c:pt>
                <c:pt idx="39">
                  <c:v>457.79500000000002</c:v>
                </c:pt>
                <c:pt idx="40">
                  <c:v>435.05399999999997</c:v>
                </c:pt>
                <c:pt idx="41">
                  <c:v>486.17099999999999</c:v>
                </c:pt>
                <c:pt idx="42">
                  <c:v>533.67999999999995</c:v>
                </c:pt>
                <c:pt idx="43">
                  <c:v>627.76099999999997</c:v>
                </c:pt>
                <c:pt idx="44">
                  <c:v>629.49</c:v>
                </c:pt>
                <c:pt idx="45">
                  <c:v>580.327</c:v>
                </c:pt>
                <c:pt idx="46">
                  <c:v>503.46199999999999</c:v>
                </c:pt>
                <c:pt idx="47">
                  <c:v>479.14800000000002</c:v>
                </c:pt>
                <c:pt idx="48">
                  <c:v>391.19200000000001</c:v>
                </c:pt>
                <c:pt idx="49">
                  <c:v>336.38799999999998</c:v>
                </c:pt>
                <c:pt idx="50">
                  <c:v>464.01499999999999</c:v>
                </c:pt>
                <c:pt idx="51">
                  <c:v>647.21900000000005</c:v>
                </c:pt>
                <c:pt idx="52">
                  <c:v>716.54700000000003</c:v>
                </c:pt>
                <c:pt idx="53">
                  <c:v>804.66300000000001</c:v>
                </c:pt>
                <c:pt idx="54">
                  <c:v>814.322</c:v>
                </c:pt>
                <c:pt idx="55">
                  <c:v>783.08900000000006</c:v>
                </c:pt>
                <c:pt idx="56">
                  <c:v>753.06500000000005</c:v>
                </c:pt>
                <c:pt idx="57">
                  <c:v>723.41099999999994</c:v>
                </c:pt>
                <c:pt idx="58">
                  <c:v>738.822</c:v>
                </c:pt>
                <c:pt idx="59">
                  <c:v>563.13499999999999</c:v>
                </c:pt>
                <c:pt idx="60">
                  <c:v>510.83</c:v>
                </c:pt>
                <c:pt idx="61">
                  <c:v>483.03500000000003</c:v>
                </c:pt>
                <c:pt idx="62">
                  <c:v>727.94200000000001</c:v>
                </c:pt>
                <c:pt idx="63">
                  <c:v>757.35299999999995</c:v>
                </c:pt>
                <c:pt idx="64">
                  <c:v>677.63499999999999</c:v>
                </c:pt>
                <c:pt idx="65">
                  <c:v>855.64099999999996</c:v>
                </c:pt>
                <c:pt idx="66">
                  <c:v>860.31600000000003</c:v>
                </c:pt>
                <c:pt idx="67">
                  <c:v>642.22400000000005</c:v>
                </c:pt>
                <c:pt idx="68">
                  <c:v>491.702</c:v>
                </c:pt>
                <c:pt idx="69">
                  <c:v>396.83300000000003</c:v>
                </c:pt>
                <c:pt idx="70">
                  <c:v>388.34699999999998</c:v>
                </c:pt>
                <c:pt idx="71">
                  <c:v>234.21899999999999</c:v>
                </c:pt>
                <c:pt idx="72">
                  <c:v>221.67099999999999</c:v>
                </c:pt>
                <c:pt idx="73">
                  <c:v>230.44800000000001</c:v>
                </c:pt>
                <c:pt idx="74">
                  <c:v>136.92099999999999</c:v>
                </c:pt>
                <c:pt idx="75">
                  <c:v>109.85</c:v>
                </c:pt>
                <c:pt idx="76">
                  <c:v>91.311999999999998</c:v>
                </c:pt>
                <c:pt idx="77">
                  <c:v>98.301000000000002</c:v>
                </c:pt>
                <c:pt idx="78">
                  <c:v>152.06899999999999</c:v>
                </c:pt>
                <c:pt idx="79">
                  <c:v>163.21299999999999</c:v>
                </c:pt>
                <c:pt idx="80">
                  <c:v>97.269000000000005</c:v>
                </c:pt>
                <c:pt idx="81">
                  <c:v>86.843000000000004</c:v>
                </c:pt>
                <c:pt idx="82">
                  <c:v>81.850999999999999</c:v>
                </c:pt>
                <c:pt idx="83">
                  <c:v>70.028000000000006</c:v>
                </c:pt>
                <c:pt idx="84">
                  <c:v>64.052999999999997</c:v>
                </c:pt>
                <c:pt idx="85">
                  <c:v>67.19</c:v>
                </c:pt>
                <c:pt idx="86">
                  <c:v>65.998999999999995</c:v>
                </c:pt>
                <c:pt idx="87">
                  <c:v>69.111999999999995</c:v>
                </c:pt>
                <c:pt idx="88">
                  <c:v>69.36</c:v>
                </c:pt>
                <c:pt idx="89">
                  <c:v>70.231999999999999</c:v>
                </c:pt>
                <c:pt idx="90">
                  <c:v>70.116</c:v>
                </c:pt>
                <c:pt idx="91">
                  <c:v>70.460999999999999</c:v>
                </c:pt>
                <c:pt idx="92">
                  <c:v>70.873000000000005</c:v>
                </c:pt>
                <c:pt idx="93">
                  <c:v>73.63</c:v>
                </c:pt>
                <c:pt idx="94">
                  <c:v>70.649000000000001</c:v>
                </c:pt>
                <c:pt idx="95">
                  <c:v>68.566000000000003</c:v>
                </c:pt>
                <c:pt idx="96">
                  <c:v>71.555000000000007</c:v>
                </c:pt>
                <c:pt idx="97">
                  <c:v>75.685000000000002</c:v>
                </c:pt>
                <c:pt idx="98">
                  <c:v>85.635999999999996</c:v>
                </c:pt>
                <c:pt idx="99">
                  <c:v>83.853999999999999</c:v>
                </c:pt>
                <c:pt idx="100">
                  <c:v>85.664000000000001</c:v>
                </c:pt>
                <c:pt idx="101">
                  <c:v>80.17</c:v>
                </c:pt>
                <c:pt idx="102">
                  <c:v>85.593000000000004</c:v>
                </c:pt>
                <c:pt idx="103">
                  <c:v>86.114999999999995</c:v>
                </c:pt>
                <c:pt idx="104">
                  <c:v>74.224000000000004</c:v>
                </c:pt>
                <c:pt idx="105">
                  <c:v>72.774000000000001</c:v>
                </c:pt>
                <c:pt idx="106">
                  <c:v>70.498000000000005</c:v>
                </c:pt>
                <c:pt idx="107">
                  <c:v>70.11</c:v>
                </c:pt>
                <c:pt idx="108">
                  <c:v>70.486999999999995</c:v>
                </c:pt>
                <c:pt idx="109">
                  <c:v>72.058999999999997</c:v>
                </c:pt>
                <c:pt idx="110">
                  <c:v>77.447999999999993</c:v>
                </c:pt>
                <c:pt idx="111">
                  <c:v>82.650999999999996</c:v>
                </c:pt>
                <c:pt idx="112">
                  <c:v>80.869</c:v>
                </c:pt>
                <c:pt idx="113">
                  <c:v>80.647999999999996</c:v>
                </c:pt>
                <c:pt idx="114">
                  <c:v>82.167000000000002</c:v>
                </c:pt>
                <c:pt idx="115">
                  <c:v>84.46</c:v>
                </c:pt>
                <c:pt idx="116">
                  <c:v>85.807000000000002</c:v>
                </c:pt>
                <c:pt idx="117">
                  <c:v>81.644000000000005</c:v>
                </c:pt>
                <c:pt idx="118">
                  <c:v>79.138000000000005</c:v>
                </c:pt>
                <c:pt idx="119">
                  <c:v>73.245000000000005</c:v>
                </c:pt>
                <c:pt idx="120">
                  <c:v>69.08</c:v>
                </c:pt>
                <c:pt idx="121">
                  <c:v>71.655000000000001</c:v>
                </c:pt>
                <c:pt idx="122">
                  <c:v>72.391000000000005</c:v>
                </c:pt>
                <c:pt idx="123">
                  <c:v>74.659000000000006</c:v>
                </c:pt>
                <c:pt idx="124">
                  <c:v>74.06</c:v>
                </c:pt>
                <c:pt idx="125">
                  <c:v>76.477000000000004</c:v>
                </c:pt>
                <c:pt idx="126">
                  <c:v>77.396000000000001</c:v>
                </c:pt>
                <c:pt idx="127">
                  <c:v>78.114000000000004</c:v>
                </c:pt>
                <c:pt idx="128">
                  <c:v>80.855999999999995</c:v>
                </c:pt>
                <c:pt idx="129">
                  <c:v>81.997</c:v>
                </c:pt>
                <c:pt idx="130">
                  <c:v>81.451999999999998</c:v>
                </c:pt>
                <c:pt idx="131">
                  <c:v>82.015000000000001</c:v>
                </c:pt>
                <c:pt idx="132">
                  <c:v>84.045000000000002</c:v>
                </c:pt>
                <c:pt idx="133">
                  <c:v>83.12</c:v>
                </c:pt>
                <c:pt idx="134">
                  <c:v>82.135000000000005</c:v>
                </c:pt>
                <c:pt idx="135">
                  <c:v>82.134</c:v>
                </c:pt>
                <c:pt idx="136">
                  <c:v>85.906999999999996</c:v>
                </c:pt>
                <c:pt idx="137">
                  <c:v>93.241</c:v>
                </c:pt>
                <c:pt idx="138">
                  <c:v>100.96599999999999</c:v>
                </c:pt>
                <c:pt idx="139">
                  <c:v>99.236999999999995</c:v>
                </c:pt>
                <c:pt idx="140">
                  <c:v>95.426000000000002</c:v>
                </c:pt>
                <c:pt idx="141">
                  <c:v>95.171999999999997</c:v>
                </c:pt>
                <c:pt idx="142">
                  <c:v>97.56</c:v>
                </c:pt>
                <c:pt idx="143">
                  <c:v>97.85</c:v>
                </c:pt>
                <c:pt idx="144">
                  <c:v>95.495999999999995</c:v>
                </c:pt>
                <c:pt idx="145">
                  <c:v>100.086</c:v>
                </c:pt>
                <c:pt idx="146">
                  <c:v>106.30200000000001</c:v>
                </c:pt>
                <c:pt idx="147">
                  <c:v>110.01300000000001</c:v>
                </c:pt>
                <c:pt idx="148">
                  <c:v>109.648</c:v>
                </c:pt>
                <c:pt idx="149">
                  <c:v>105.884</c:v>
                </c:pt>
                <c:pt idx="150">
                  <c:v>105.955</c:v>
                </c:pt>
                <c:pt idx="151">
                  <c:v>105.354</c:v>
                </c:pt>
                <c:pt idx="152">
                  <c:v>106.45099999999999</c:v>
                </c:pt>
                <c:pt idx="153">
                  <c:v>110.221</c:v>
                </c:pt>
                <c:pt idx="154">
                  <c:v>107.273</c:v>
                </c:pt>
                <c:pt idx="155">
                  <c:v>107.02500000000001</c:v>
                </c:pt>
                <c:pt idx="156">
                  <c:v>101.589</c:v>
                </c:pt>
                <c:pt idx="157">
                  <c:v>101.16</c:v>
                </c:pt>
                <c:pt idx="158">
                  <c:v>100.241</c:v>
                </c:pt>
                <c:pt idx="159">
                  <c:v>98.353999999999999</c:v>
                </c:pt>
                <c:pt idx="160">
                  <c:v>103.869</c:v>
                </c:pt>
                <c:pt idx="161">
                  <c:v>111</c:v>
                </c:pt>
                <c:pt idx="162">
                  <c:v>108.631</c:v>
                </c:pt>
                <c:pt idx="163">
                  <c:v>107.145</c:v>
                </c:pt>
                <c:pt idx="164">
                  <c:v>103.327</c:v>
                </c:pt>
                <c:pt idx="165">
                  <c:v>97.066000000000003</c:v>
                </c:pt>
                <c:pt idx="166">
                  <c:v>97.918000000000006</c:v>
                </c:pt>
                <c:pt idx="167">
                  <c:v>99.688999999999993</c:v>
                </c:pt>
                <c:pt idx="168">
                  <c:v>100.226</c:v>
                </c:pt>
                <c:pt idx="169">
                  <c:v>101.681</c:v>
                </c:pt>
                <c:pt idx="170">
                  <c:v>101.574</c:v>
                </c:pt>
                <c:pt idx="171">
                  <c:v>109.09099999999999</c:v>
                </c:pt>
                <c:pt idx="172">
                  <c:v>109.76</c:v>
                </c:pt>
                <c:pt idx="173">
                  <c:v>117.471</c:v>
                </c:pt>
                <c:pt idx="174">
                  <c:v>121.78400000000001</c:v>
                </c:pt>
                <c:pt idx="175">
                  <c:v>126.251</c:v>
                </c:pt>
                <c:pt idx="176">
                  <c:v>128.107</c:v>
                </c:pt>
                <c:pt idx="177">
                  <c:v>136.953</c:v>
                </c:pt>
                <c:pt idx="178">
                  <c:v>139.01400000000001</c:v>
                </c:pt>
                <c:pt idx="179">
                  <c:v>137.79</c:v>
                </c:pt>
                <c:pt idx="180">
                  <c:v>133.18899999999999</c:v>
                </c:pt>
                <c:pt idx="181">
                  <c:v>134.56800000000001</c:v>
                </c:pt>
                <c:pt idx="182">
                  <c:v>134.15700000000001</c:v>
                </c:pt>
                <c:pt idx="183">
                  <c:v>128.99700000000001</c:v>
                </c:pt>
                <c:pt idx="184">
                  <c:v>120.40600000000001</c:v>
                </c:pt>
                <c:pt idx="185">
                  <c:v>124.47499999999999</c:v>
                </c:pt>
                <c:pt idx="186">
                  <c:v>125.607</c:v>
                </c:pt>
                <c:pt idx="187">
                  <c:v>130.898</c:v>
                </c:pt>
                <c:pt idx="188">
                  <c:v>133.43299999999999</c:v>
                </c:pt>
                <c:pt idx="189">
                  <c:v>125.586</c:v>
                </c:pt>
                <c:pt idx="190">
                  <c:v>125.292</c:v>
                </c:pt>
                <c:pt idx="191">
                  <c:v>119.797</c:v>
                </c:pt>
                <c:pt idx="192">
                  <c:v>131.352</c:v>
                </c:pt>
                <c:pt idx="193">
                  <c:v>124.655</c:v>
                </c:pt>
                <c:pt idx="194">
                  <c:v>107.158</c:v>
                </c:pt>
                <c:pt idx="195">
                  <c:v>94.685000000000002</c:v>
                </c:pt>
                <c:pt idx="196">
                  <c:v>93.393000000000001</c:v>
                </c:pt>
                <c:pt idx="197">
                  <c:v>82.852999999999994</c:v>
                </c:pt>
                <c:pt idx="198">
                  <c:v>124.123</c:v>
                </c:pt>
                <c:pt idx="199">
                  <c:v>115.78</c:v>
                </c:pt>
                <c:pt idx="200">
                  <c:v>109.373</c:v>
                </c:pt>
                <c:pt idx="201">
                  <c:v>107.417</c:v>
                </c:pt>
                <c:pt idx="202">
                  <c:v>101.358</c:v>
                </c:pt>
                <c:pt idx="203">
                  <c:v>110.32299999999999</c:v>
                </c:pt>
                <c:pt idx="204">
                  <c:v>112.738</c:v>
                </c:pt>
                <c:pt idx="205">
                  <c:v>106.77200000000001</c:v>
                </c:pt>
                <c:pt idx="206">
                  <c:v>108.575</c:v>
                </c:pt>
                <c:pt idx="207">
                  <c:v>108.22</c:v>
                </c:pt>
                <c:pt idx="208">
                  <c:v>110.456</c:v>
                </c:pt>
                <c:pt idx="209">
                  <c:v>108.639</c:v>
                </c:pt>
                <c:pt idx="210">
                  <c:v>107.825</c:v>
                </c:pt>
                <c:pt idx="211">
                  <c:v>104.562</c:v>
                </c:pt>
                <c:pt idx="212">
                  <c:v>103.791</c:v>
                </c:pt>
                <c:pt idx="213">
                  <c:v>116.39</c:v>
                </c:pt>
                <c:pt idx="214">
                  <c:v>123.6</c:v>
                </c:pt>
                <c:pt idx="215">
                  <c:v>129.054</c:v>
                </c:pt>
                <c:pt idx="216">
                  <c:v>142.166</c:v>
                </c:pt>
                <c:pt idx="217">
                  <c:v>141.83099999999999</c:v>
                </c:pt>
                <c:pt idx="218">
                  <c:v>125.087</c:v>
                </c:pt>
                <c:pt idx="219">
                  <c:v>122.09099999999999</c:v>
                </c:pt>
                <c:pt idx="220">
                  <c:v>119.953</c:v>
                </c:pt>
                <c:pt idx="221">
                  <c:v>122.758</c:v>
                </c:pt>
                <c:pt idx="222">
                  <c:v>119.908</c:v>
                </c:pt>
                <c:pt idx="223">
                  <c:v>134.74299999999999</c:v>
                </c:pt>
                <c:pt idx="224">
                  <c:v>146.68899999999999</c:v>
                </c:pt>
                <c:pt idx="225">
                  <c:v>163.642</c:v>
                </c:pt>
                <c:pt idx="226">
                  <c:v>140.37700000000001</c:v>
                </c:pt>
                <c:pt idx="227">
                  <c:v>130.07499999999999</c:v>
                </c:pt>
                <c:pt idx="228">
                  <c:v>130.179</c:v>
                </c:pt>
                <c:pt idx="229">
                  <c:v>132.053</c:v>
                </c:pt>
                <c:pt idx="230">
                  <c:v>111.113</c:v>
                </c:pt>
                <c:pt idx="231">
                  <c:v>108.744</c:v>
                </c:pt>
                <c:pt idx="232">
                  <c:v>109.53700000000001</c:v>
                </c:pt>
                <c:pt idx="233">
                  <c:v>122.69</c:v>
                </c:pt>
                <c:pt idx="234">
                  <c:v>140.34899999999999</c:v>
                </c:pt>
                <c:pt idx="235">
                  <c:v>148.697</c:v>
                </c:pt>
                <c:pt idx="236">
                  <c:v>150.18100000000001</c:v>
                </c:pt>
                <c:pt idx="237">
                  <c:v>160.75</c:v>
                </c:pt>
                <c:pt idx="238">
                  <c:v>147.52600000000001</c:v>
                </c:pt>
                <c:pt idx="239">
                  <c:v>134.99299999999999</c:v>
                </c:pt>
                <c:pt idx="240">
                  <c:v>136.501</c:v>
                </c:pt>
                <c:pt idx="241">
                  <c:v>139.684</c:v>
                </c:pt>
                <c:pt idx="242">
                  <c:v>140.708</c:v>
                </c:pt>
                <c:pt idx="243">
                  <c:v>153.46600000000001</c:v>
                </c:pt>
                <c:pt idx="244">
                  <c:v>166.477</c:v>
                </c:pt>
                <c:pt idx="245">
                  <c:v>163.76599999999999</c:v>
                </c:pt>
                <c:pt idx="246">
                  <c:v>147.495</c:v>
                </c:pt>
                <c:pt idx="247">
                  <c:v>141.572</c:v>
                </c:pt>
                <c:pt idx="248">
                  <c:v>147.268</c:v>
                </c:pt>
                <c:pt idx="249">
                  <c:v>151.29599999999999</c:v>
                </c:pt>
                <c:pt idx="250">
                  <c:v>150.369</c:v>
                </c:pt>
                <c:pt idx="251">
                  <c:v>161.125</c:v>
                </c:pt>
                <c:pt idx="252">
                  <c:v>164.31</c:v>
                </c:pt>
                <c:pt idx="253">
                  <c:v>167.011</c:v>
                </c:pt>
                <c:pt idx="254">
                  <c:v>162.18199999999999</c:v>
                </c:pt>
                <c:pt idx="255">
                  <c:v>152.209</c:v>
                </c:pt>
                <c:pt idx="256">
                  <c:v>143.31299999999999</c:v>
                </c:pt>
                <c:pt idx="257">
                  <c:v>134.90799999999999</c:v>
                </c:pt>
                <c:pt idx="258">
                  <c:v>142.53899999999999</c:v>
                </c:pt>
                <c:pt idx="259">
                  <c:v>159.00800000000001</c:v>
                </c:pt>
                <c:pt idx="260">
                  <c:v>172.37200000000001</c:v>
                </c:pt>
                <c:pt idx="261">
                  <c:v>176.80500000000001</c:v>
                </c:pt>
                <c:pt idx="262">
                  <c:v>177.45099999999999</c:v>
                </c:pt>
                <c:pt idx="263">
                  <c:v>172.35400000000001</c:v>
                </c:pt>
                <c:pt idx="264">
                  <c:v>150.85599999999999</c:v>
                </c:pt>
                <c:pt idx="265">
                  <c:v>155.40199999999999</c:v>
                </c:pt>
                <c:pt idx="266">
                  <c:v>162.91499999999999</c:v>
                </c:pt>
                <c:pt idx="267">
                  <c:v>163.626</c:v>
                </c:pt>
                <c:pt idx="268">
                  <c:v>175.02799999999999</c:v>
                </c:pt>
                <c:pt idx="269">
                  <c:v>189.62299999999999</c:v>
                </c:pt>
                <c:pt idx="270">
                  <c:v>208.87899999999999</c:v>
                </c:pt>
                <c:pt idx="271">
                  <c:v>206.477</c:v>
                </c:pt>
                <c:pt idx="272">
                  <c:v>197.172</c:v>
                </c:pt>
                <c:pt idx="273">
                  <c:v>204.00399999999999</c:v>
                </c:pt>
                <c:pt idx="274">
                  <c:v>199.90299999999999</c:v>
                </c:pt>
                <c:pt idx="275">
                  <c:v>208.83699999999999</c:v>
                </c:pt>
                <c:pt idx="276">
                  <c:v>207.80099999999999</c:v>
                </c:pt>
                <c:pt idx="277">
                  <c:v>207.19499999999999</c:v>
                </c:pt>
                <c:pt idx="278">
                  <c:v>189.13499999999999</c:v>
                </c:pt>
                <c:pt idx="279">
                  <c:v>177.363</c:v>
                </c:pt>
                <c:pt idx="280">
                  <c:v>169.59299999999999</c:v>
                </c:pt>
                <c:pt idx="281">
                  <c:v>169.892</c:v>
                </c:pt>
                <c:pt idx="282">
                  <c:v>168.90600000000001</c:v>
                </c:pt>
                <c:pt idx="283">
                  <c:v>182.55</c:v>
                </c:pt>
                <c:pt idx="284">
                  <c:v>196.899</c:v>
                </c:pt>
                <c:pt idx="285">
                  <c:v>200.30600000000001</c:v>
                </c:pt>
                <c:pt idx="286">
                  <c:v>189.59899999999999</c:v>
                </c:pt>
                <c:pt idx="287">
                  <c:v>199.49600000000001</c:v>
                </c:pt>
                <c:pt idx="288">
                  <c:v>189.602</c:v>
                </c:pt>
                <c:pt idx="289">
                  <c:v>164.828</c:v>
                </c:pt>
                <c:pt idx="290">
                  <c:v>144.16</c:v>
                </c:pt>
                <c:pt idx="291">
                  <c:v>143.255</c:v>
                </c:pt>
                <c:pt idx="292">
                  <c:v>140.31299999999999</c:v>
                </c:pt>
                <c:pt idx="293">
                  <c:v>151.14599999999999</c:v>
                </c:pt>
                <c:pt idx="294">
                  <c:v>153.374</c:v>
                </c:pt>
                <c:pt idx="295">
                  <c:v>153.41300000000001</c:v>
                </c:pt>
                <c:pt idx="296">
                  <c:v>163.619</c:v>
                </c:pt>
                <c:pt idx="297">
                  <c:v>144.25800000000001</c:v>
                </c:pt>
                <c:pt idx="298">
                  <c:v>145.864</c:v>
                </c:pt>
                <c:pt idx="299">
                  <c:v>147.75</c:v>
                </c:pt>
                <c:pt idx="300">
                  <c:v>146.65</c:v>
                </c:pt>
                <c:pt idx="301">
                  <c:v>139.71700000000001</c:v>
                </c:pt>
                <c:pt idx="302">
                  <c:v>139.72300000000001</c:v>
                </c:pt>
                <c:pt idx="303">
                  <c:v>148.88300000000001</c:v>
                </c:pt>
                <c:pt idx="304">
                  <c:v>173.72900000000001</c:v>
                </c:pt>
                <c:pt idx="305">
                  <c:v>184.815</c:v>
                </c:pt>
                <c:pt idx="306">
                  <c:v>189.91200000000001</c:v>
                </c:pt>
                <c:pt idx="307">
                  <c:v>189.214</c:v>
                </c:pt>
                <c:pt idx="308">
                  <c:v>175.309</c:v>
                </c:pt>
                <c:pt idx="309">
                  <c:v>173.16200000000001</c:v>
                </c:pt>
                <c:pt idx="310">
                  <c:v>170.066</c:v>
                </c:pt>
                <c:pt idx="311">
                  <c:v>171.27799999999999</c:v>
                </c:pt>
                <c:pt idx="312">
                  <c:v>170.404</c:v>
                </c:pt>
                <c:pt idx="313">
                  <c:v>194.001</c:v>
                </c:pt>
                <c:pt idx="314">
                  <c:v>202.428</c:v>
                </c:pt>
                <c:pt idx="315">
                  <c:v>205.75</c:v>
                </c:pt>
                <c:pt idx="316">
                  <c:v>214.804</c:v>
                </c:pt>
                <c:pt idx="317">
                  <c:v>226.26599999999999</c:v>
                </c:pt>
                <c:pt idx="318">
                  <c:v>215.328</c:v>
                </c:pt>
                <c:pt idx="319">
                  <c:v>213.387</c:v>
                </c:pt>
                <c:pt idx="320">
                  <c:v>207.16900000000001</c:v>
                </c:pt>
                <c:pt idx="321">
                  <c:v>184.852</c:v>
                </c:pt>
                <c:pt idx="322">
                  <c:v>192.018</c:v>
                </c:pt>
                <c:pt idx="323">
                  <c:v>200.22499999999999</c:v>
                </c:pt>
                <c:pt idx="324">
                  <c:v>190.345</c:v>
                </c:pt>
                <c:pt idx="325">
                  <c:v>201.56200000000001</c:v>
                </c:pt>
                <c:pt idx="326">
                  <c:v>214.32400000000001</c:v>
                </c:pt>
                <c:pt idx="327">
                  <c:v>230.55500000000001</c:v>
                </c:pt>
                <c:pt idx="328">
                  <c:v>236.941</c:v>
                </c:pt>
                <c:pt idx="329">
                  <c:v>234.11600000000001</c:v>
                </c:pt>
                <c:pt idx="330">
                  <c:v>229.88800000000001</c:v>
                </c:pt>
                <c:pt idx="331">
                  <c:v>225.92599999999999</c:v>
                </c:pt>
                <c:pt idx="332">
                  <c:v>227.38</c:v>
                </c:pt>
                <c:pt idx="333">
                  <c:v>228.881</c:v>
                </c:pt>
                <c:pt idx="334">
                  <c:v>220.26499999999999</c:v>
                </c:pt>
                <c:pt idx="335">
                  <c:v>219.57300000000001</c:v>
                </c:pt>
                <c:pt idx="336">
                  <c:v>238.84800000000001</c:v>
                </c:pt>
                <c:pt idx="337">
                  <c:v>260.99400000000003</c:v>
                </c:pt>
                <c:pt idx="338">
                  <c:v>273.98599999999999</c:v>
                </c:pt>
                <c:pt idx="339">
                  <c:v>272.21600000000001</c:v>
                </c:pt>
                <c:pt idx="340">
                  <c:v>260.40199999999999</c:v>
                </c:pt>
                <c:pt idx="341">
                  <c:v>257.78500000000003</c:v>
                </c:pt>
                <c:pt idx="342">
                  <c:v>259.32299999999998</c:v>
                </c:pt>
                <c:pt idx="343">
                  <c:v>263.35500000000002</c:v>
                </c:pt>
                <c:pt idx="344">
                  <c:v>256.488</c:v>
                </c:pt>
                <c:pt idx="345">
                  <c:v>253.964</c:v>
                </c:pt>
                <c:pt idx="346">
                  <c:v>272.37299999999999</c:v>
                </c:pt>
                <c:pt idx="347">
                  <c:v>296.89499999999998</c:v>
                </c:pt>
                <c:pt idx="348">
                  <c:v>293.94</c:v>
                </c:pt>
                <c:pt idx="349">
                  <c:v>279.875</c:v>
                </c:pt>
                <c:pt idx="350">
                  <c:v>265.09500000000003</c:v>
                </c:pt>
                <c:pt idx="351">
                  <c:v>268.32799999999997</c:v>
                </c:pt>
                <c:pt idx="352">
                  <c:v>272.517</c:v>
                </c:pt>
                <c:pt idx="353">
                  <c:v>270.39</c:v>
                </c:pt>
                <c:pt idx="354">
                  <c:v>269.71300000000002</c:v>
                </c:pt>
                <c:pt idx="355">
                  <c:v>285.77800000000002</c:v>
                </c:pt>
                <c:pt idx="356">
                  <c:v>285.73200000000003</c:v>
                </c:pt>
                <c:pt idx="357">
                  <c:v>281.86799999999999</c:v>
                </c:pt>
                <c:pt idx="358">
                  <c:v>279.12700000000001</c:v>
                </c:pt>
                <c:pt idx="359">
                  <c:v>282.11200000000002</c:v>
                </c:pt>
                <c:pt idx="360">
                  <c:v>279.70699999999999</c:v>
                </c:pt>
                <c:pt idx="361">
                  <c:v>275.149</c:v>
                </c:pt>
                <c:pt idx="362">
                  <c:v>267.63099999999997</c:v>
                </c:pt>
                <c:pt idx="363">
                  <c:v>274.77699999999999</c:v>
                </c:pt>
                <c:pt idx="364">
                  <c:v>289.17</c:v>
                </c:pt>
                <c:pt idx="365">
                  <c:v>283.25599999999997</c:v>
                </c:pt>
                <c:pt idx="366">
                  <c:v>296.75700000000001</c:v>
                </c:pt>
                <c:pt idx="367">
                  <c:v>301.93599999999998</c:v>
                </c:pt>
                <c:pt idx="368">
                  <c:v>283.64499999999998</c:v>
                </c:pt>
                <c:pt idx="369">
                  <c:v>297.32799999999997</c:v>
                </c:pt>
                <c:pt idx="370">
                  <c:v>292.44099999999997</c:v>
                </c:pt>
                <c:pt idx="371">
                  <c:v>335.98599999999999</c:v>
                </c:pt>
                <c:pt idx="372">
                  <c:v>353.42</c:v>
                </c:pt>
                <c:pt idx="373">
                  <c:v>362.52</c:v>
                </c:pt>
                <c:pt idx="374">
                  <c:v>366.18099999999998</c:v>
                </c:pt>
                <c:pt idx="375">
                  <c:v>341.56900000000002</c:v>
                </c:pt>
                <c:pt idx="376">
                  <c:v>321.47399999999999</c:v>
                </c:pt>
                <c:pt idx="377">
                  <c:v>322.49599999999998</c:v>
                </c:pt>
                <c:pt idx="378">
                  <c:v>321.54700000000003</c:v>
                </c:pt>
                <c:pt idx="379">
                  <c:v>316.113</c:v>
                </c:pt>
                <c:pt idx="380">
                  <c:v>316.83999999999997</c:v>
                </c:pt>
                <c:pt idx="381">
                  <c:v>309.83699999999999</c:v>
                </c:pt>
                <c:pt idx="382">
                  <c:v>305.185</c:v>
                </c:pt>
                <c:pt idx="383">
                  <c:v>299.83699999999999</c:v>
                </c:pt>
                <c:pt idx="384">
                  <c:v>294.19499999999999</c:v>
                </c:pt>
                <c:pt idx="385">
                  <c:v>292.18599999999998</c:v>
                </c:pt>
                <c:pt idx="386">
                  <c:v>287.22300000000001</c:v>
                </c:pt>
                <c:pt idx="387">
                  <c:v>314.29399999999998</c:v>
                </c:pt>
                <c:pt idx="388">
                  <c:v>342.32600000000002</c:v>
                </c:pt>
                <c:pt idx="389">
                  <c:v>350.19600000000003</c:v>
                </c:pt>
                <c:pt idx="390">
                  <c:v>342.12799999999999</c:v>
                </c:pt>
                <c:pt idx="391">
                  <c:v>340.76799999999997</c:v>
                </c:pt>
                <c:pt idx="392">
                  <c:v>328.23</c:v>
                </c:pt>
                <c:pt idx="393">
                  <c:v>304.642</c:v>
                </c:pt>
                <c:pt idx="394">
                  <c:v>284.47699999999998</c:v>
                </c:pt>
                <c:pt idx="395">
                  <c:v>306.815</c:v>
                </c:pt>
                <c:pt idx="396">
                  <c:v>293.59899999999999</c:v>
                </c:pt>
                <c:pt idx="397">
                  <c:v>283.39800000000002</c:v>
                </c:pt>
                <c:pt idx="398">
                  <c:v>279.15600000000001</c:v>
                </c:pt>
                <c:pt idx="399">
                  <c:v>274.95100000000002</c:v>
                </c:pt>
                <c:pt idx="400">
                  <c:v>279.16199999999998</c:v>
                </c:pt>
                <c:pt idx="401">
                  <c:v>279.14800000000002</c:v>
                </c:pt>
                <c:pt idx="402">
                  <c:v>280.98</c:v>
                </c:pt>
                <c:pt idx="403">
                  <c:v>292.47699999999998</c:v>
                </c:pt>
                <c:pt idx="404">
                  <c:v>268.66899999999998</c:v>
                </c:pt>
                <c:pt idx="405">
                  <c:v>262.50200000000001</c:v>
                </c:pt>
                <c:pt idx="406">
                  <c:v>258.28800000000001</c:v>
                </c:pt>
                <c:pt idx="407">
                  <c:v>252.852</c:v>
                </c:pt>
                <c:pt idx="408">
                  <c:v>249.51599999999999</c:v>
                </c:pt>
                <c:pt idx="409">
                  <c:v>250.79300000000001</c:v>
                </c:pt>
                <c:pt idx="410">
                  <c:v>223.82599999999999</c:v>
                </c:pt>
                <c:pt idx="411">
                  <c:v>210.44</c:v>
                </c:pt>
                <c:pt idx="412">
                  <c:v>217.41499999999999</c:v>
                </c:pt>
                <c:pt idx="413">
                  <c:v>221.39500000000001</c:v>
                </c:pt>
                <c:pt idx="414">
                  <c:v>220.952</c:v>
                </c:pt>
                <c:pt idx="415">
                  <c:v>217.511</c:v>
                </c:pt>
                <c:pt idx="416">
                  <c:v>219.363</c:v>
                </c:pt>
                <c:pt idx="417">
                  <c:v>230.327</c:v>
                </c:pt>
                <c:pt idx="418">
                  <c:v>231.08600000000001</c:v>
                </c:pt>
                <c:pt idx="419">
                  <c:v>251.43799999999999</c:v>
                </c:pt>
                <c:pt idx="420">
                  <c:v>272.61200000000002</c:v>
                </c:pt>
                <c:pt idx="421">
                  <c:v>255.17</c:v>
                </c:pt>
                <c:pt idx="422">
                  <c:v>250.55199999999999</c:v>
                </c:pt>
                <c:pt idx="423">
                  <c:v>233.374</c:v>
                </c:pt>
                <c:pt idx="424">
                  <c:v>228.417</c:v>
                </c:pt>
                <c:pt idx="425">
                  <c:v>232.642</c:v>
                </c:pt>
                <c:pt idx="426">
                  <c:v>221.601</c:v>
                </c:pt>
                <c:pt idx="427">
                  <c:v>220.411</c:v>
                </c:pt>
                <c:pt idx="428">
                  <c:v>223.91900000000001</c:v>
                </c:pt>
                <c:pt idx="429">
                  <c:v>218.864</c:v>
                </c:pt>
                <c:pt idx="430">
                  <c:v>215.53800000000001</c:v>
                </c:pt>
                <c:pt idx="431">
                  <c:v>216.149</c:v>
                </c:pt>
                <c:pt idx="432">
                  <c:v>194.99</c:v>
                </c:pt>
                <c:pt idx="433">
                  <c:v>193.066</c:v>
                </c:pt>
                <c:pt idx="434">
                  <c:v>190.61</c:v>
                </c:pt>
                <c:pt idx="435">
                  <c:v>187.86699999999999</c:v>
                </c:pt>
                <c:pt idx="436">
                  <c:v>186.21600000000001</c:v>
                </c:pt>
                <c:pt idx="437">
                  <c:v>186.01499999999999</c:v>
                </c:pt>
                <c:pt idx="438">
                  <c:v>188.49299999999999</c:v>
                </c:pt>
                <c:pt idx="439">
                  <c:v>185.58600000000001</c:v>
                </c:pt>
                <c:pt idx="440">
                  <c:v>187.39099999999999</c:v>
                </c:pt>
                <c:pt idx="441">
                  <c:v>182.00399999999999</c:v>
                </c:pt>
                <c:pt idx="442">
                  <c:v>183.85300000000001</c:v>
                </c:pt>
                <c:pt idx="443">
                  <c:v>188.87899999999999</c:v>
                </c:pt>
                <c:pt idx="444">
                  <c:v>181.98099999999999</c:v>
                </c:pt>
                <c:pt idx="445">
                  <c:v>175.84</c:v>
                </c:pt>
                <c:pt idx="446">
                  <c:v>175.52600000000001</c:v>
                </c:pt>
                <c:pt idx="447">
                  <c:v>174.10599999999999</c:v>
                </c:pt>
                <c:pt idx="448">
                  <c:v>173.07400000000001</c:v>
                </c:pt>
                <c:pt idx="449">
                  <c:v>171.69300000000001</c:v>
                </c:pt>
                <c:pt idx="450">
                  <c:v>167.80500000000001</c:v>
                </c:pt>
                <c:pt idx="451">
                  <c:v>171.67599999999999</c:v>
                </c:pt>
                <c:pt idx="452">
                  <c:v>175.45699999999999</c:v>
                </c:pt>
                <c:pt idx="453">
                  <c:v>172.74600000000001</c:v>
                </c:pt>
                <c:pt idx="454">
                  <c:v>179.72499999999999</c:v>
                </c:pt>
                <c:pt idx="455">
                  <c:v>194.886</c:v>
                </c:pt>
                <c:pt idx="456">
                  <c:v>211.34200000000001</c:v>
                </c:pt>
                <c:pt idx="457">
                  <c:v>213.494</c:v>
                </c:pt>
                <c:pt idx="458">
                  <c:v>214.63800000000001</c:v>
                </c:pt>
                <c:pt idx="459">
                  <c:v>213.92699999999999</c:v>
                </c:pt>
                <c:pt idx="460">
                  <c:v>209.99</c:v>
                </c:pt>
                <c:pt idx="461">
                  <c:v>202.50800000000001</c:v>
                </c:pt>
                <c:pt idx="462">
                  <c:v>193.55600000000001</c:v>
                </c:pt>
                <c:pt idx="463">
                  <c:v>194.249</c:v>
                </c:pt>
                <c:pt idx="464">
                  <c:v>197.07499999999999</c:v>
                </c:pt>
                <c:pt idx="465">
                  <c:v>196.191</c:v>
                </c:pt>
                <c:pt idx="466">
                  <c:v>194.726</c:v>
                </c:pt>
                <c:pt idx="467">
                  <c:v>193.125</c:v>
                </c:pt>
                <c:pt idx="468">
                  <c:v>195.72399999999999</c:v>
                </c:pt>
                <c:pt idx="469">
                  <c:v>205.21100000000001</c:v>
                </c:pt>
                <c:pt idx="470">
                  <c:v>204.81800000000001</c:v>
                </c:pt>
                <c:pt idx="471">
                  <c:v>204.94300000000001</c:v>
                </c:pt>
                <c:pt idx="472">
                  <c:v>204.26300000000001</c:v>
                </c:pt>
                <c:pt idx="473">
                  <c:v>192.99</c:v>
                </c:pt>
                <c:pt idx="474">
                  <c:v>192.834</c:v>
                </c:pt>
                <c:pt idx="475">
                  <c:v>187.059</c:v>
                </c:pt>
                <c:pt idx="476">
                  <c:v>177.999</c:v>
                </c:pt>
                <c:pt idx="477">
                  <c:v>176.93799999999999</c:v>
                </c:pt>
                <c:pt idx="478">
                  <c:v>172.86199999999999</c:v>
                </c:pt>
                <c:pt idx="479">
                  <c:v>175.14699999999999</c:v>
                </c:pt>
                <c:pt idx="480">
                  <c:v>174.43600000000001</c:v>
                </c:pt>
                <c:pt idx="481">
                  <c:v>173.22200000000001</c:v>
                </c:pt>
                <c:pt idx="482">
                  <c:v>160.42599999999999</c:v>
                </c:pt>
                <c:pt idx="483">
                  <c:v>162.61099999999999</c:v>
                </c:pt>
                <c:pt idx="484">
                  <c:v>163.42400000000001</c:v>
                </c:pt>
                <c:pt idx="485">
                  <c:v>161.03899999999999</c:v>
                </c:pt>
                <c:pt idx="486">
                  <c:v>159.65</c:v>
                </c:pt>
                <c:pt idx="487">
                  <c:v>188.131</c:v>
                </c:pt>
                <c:pt idx="488">
                  <c:v>190.613</c:v>
                </c:pt>
                <c:pt idx="489">
                  <c:v>194.381</c:v>
                </c:pt>
                <c:pt idx="490">
                  <c:v>194.59100000000001</c:v>
                </c:pt>
                <c:pt idx="491">
                  <c:v>189.61699999999999</c:v>
                </c:pt>
                <c:pt idx="492">
                  <c:v>189.24700000000001</c:v>
                </c:pt>
                <c:pt idx="493">
                  <c:v>188.947</c:v>
                </c:pt>
                <c:pt idx="494">
                  <c:v>187.83199999999999</c:v>
                </c:pt>
                <c:pt idx="495">
                  <c:v>189.10599999999999</c:v>
                </c:pt>
                <c:pt idx="496">
                  <c:v>192.357</c:v>
                </c:pt>
                <c:pt idx="497">
                  <c:v>193.696</c:v>
                </c:pt>
                <c:pt idx="498">
                  <c:v>177.27099999999999</c:v>
                </c:pt>
                <c:pt idx="499">
                  <c:v>183.29</c:v>
                </c:pt>
                <c:pt idx="500">
                  <c:v>196.755</c:v>
                </c:pt>
                <c:pt idx="501">
                  <c:v>208.91499999999999</c:v>
                </c:pt>
                <c:pt idx="502">
                  <c:v>230.14500000000001</c:v>
                </c:pt>
                <c:pt idx="503">
                  <c:v>239.58799999999999</c:v>
                </c:pt>
                <c:pt idx="504">
                  <c:v>255.09700000000001</c:v>
                </c:pt>
                <c:pt idx="505">
                  <c:v>251.51300000000001</c:v>
                </c:pt>
                <c:pt idx="506">
                  <c:v>255.548</c:v>
                </c:pt>
                <c:pt idx="507">
                  <c:v>250.16300000000001</c:v>
                </c:pt>
                <c:pt idx="508">
                  <c:v>236.446</c:v>
                </c:pt>
                <c:pt idx="509" formatCode="General">
                  <c:v>230.53700000000001</c:v>
                </c:pt>
              </c:numCache>
            </c:numRef>
          </c:val>
          <c:smooth val="0"/>
          <c:extLst>
            <c:ext xmlns:c16="http://schemas.microsoft.com/office/drawing/2014/chart" uri="{C3380CC4-5D6E-409C-BE32-E72D297353CC}">
              <c16:uniqueId val="{00000008-2F98-47CC-9DEB-645E3007B4D3}"/>
            </c:ext>
          </c:extLst>
        </c:ser>
        <c:dLbls>
          <c:showLegendKey val="0"/>
          <c:showVal val="0"/>
          <c:showCatName val="0"/>
          <c:showSerName val="0"/>
          <c:showPercent val="0"/>
          <c:showBubbleSize val="0"/>
        </c:dLbls>
        <c:marker val="1"/>
        <c:smooth val="0"/>
        <c:axId val="1729648704"/>
        <c:axId val="1822572288"/>
      </c:lineChart>
      <c:dateAx>
        <c:axId val="1729648704"/>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2572288"/>
        <c:crosses val="autoZero"/>
        <c:auto val="1"/>
        <c:lblOffset val="100"/>
        <c:baseTimeUnit val="days"/>
      </c:dateAx>
      <c:valAx>
        <c:axId val="18225722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9648704"/>
        <c:crosses val="autoZero"/>
        <c:crossBetween val="between"/>
      </c:valAx>
      <c:spPr>
        <a:noFill/>
        <a:ln>
          <a:noFill/>
        </a:ln>
        <a:effectLst/>
      </c:spPr>
    </c:plotArea>
    <c:legend>
      <c:legendPos val="r"/>
      <c:layout>
        <c:manualLayout>
          <c:xMode val="edge"/>
          <c:yMode val="edge"/>
          <c:x val="8.0653666513591918E-2"/>
          <c:y val="4.0574277327760068E-2"/>
          <c:w val="0.19307044147571442"/>
          <c:h val="0.50988887702242436"/>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'directH (tkr)'!$B$25</c:f>
              <c:strCache>
                <c:ptCount val="1"/>
                <c:pt idx="0">
                  <c:v>VW 3 1/2 PERP nc-30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'directH (tkr)'!$F$24:$IU$24</c:f>
              <c:numCache>
                <c:formatCode>m/d/yyyy</c:formatCode>
                <c:ptCount val="250"/>
                <c:pt idx="0">
                  <c:v>44006</c:v>
                </c:pt>
                <c:pt idx="1">
                  <c:v>44005</c:v>
                </c:pt>
                <c:pt idx="2">
                  <c:v>44004</c:v>
                </c:pt>
                <c:pt idx="3">
                  <c:v>44001</c:v>
                </c:pt>
                <c:pt idx="4">
                  <c:v>44000</c:v>
                </c:pt>
                <c:pt idx="5">
                  <c:v>43999</c:v>
                </c:pt>
                <c:pt idx="6">
                  <c:v>43998</c:v>
                </c:pt>
                <c:pt idx="7">
                  <c:v>43997</c:v>
                </c:pt>
                <c:pt idx="8">
                  <c:v>43994</c:v>
                </c:pt>
                <c:pt idx="9">
                  <c:v>43993</c:v>
                </c:pt>
                <c:pt idx="10">
                  <c:v>43992</c:v>
                </c:pt>
                <c:pt idx="11">
                  <c:v>43991</c:v>
                </c:pt>
                <c:pt idx="12">
                  <c:v>43990</c:v>
                </c:pt>
                <c:pt idx="13">
                  <c:v>43987</c:v>
                </c:pt>
                <c:pt idx="14">
                  <c:v>43986</c:v>
                </c:pt>
                <c:pt idx="15">
                  <c:v>43985</c:v>
                </c:pt>
                <c:pt idx="16">
                  <c:v>43984</c:v>
                </c:pt>
                <c:pt idx="17">
                  <c:v>43983</c:v>
                </c:pt>
                <c:pt idx="18">
                  <c:v>43980</c:v>
                </c:pt>
                <c:pt idx="19">
                  <c:v>43979</c:v>
                </c:pt>
                <c:pt idx="20">
                  <c:v>43978</c:v>
                </c:pt>
                <c:pt idx="21">
                  <c:v>43977</c:v>
                </c:pt>
                <c:pt idx="22">
                  <c:v>43973</c:v>
                </c:pt>
                <c:pt idx="23">
                  <c:v>43972</c:v>
                </c:pt>
                <c:pt idx="24">
                  <c:v>43971</c:v>
                </c:pt>
                <c:pt idx="25">
                  <c:v>43970</c:v>
                </c:pt>
                <c:pt idx="26">
                  <c:v>43969</c:v>
                </c:pt>
                <c:pt idx="27">
                  <c:v>43966</c:v>
                </c:pt>
                <c:pt idx="28">
                  <c:v>43965</c:v>
                </c:pt>
                <c:pt idx="29">
                  <c:v>43964</c:v>
                </c:pt>
                <c:pt idx="30">
                  <c:v>43963</c:v>
                </c:pt>
                <c:pt idx="31">
                  <c:v>43962</c:v>
                </c:pt>
                <c:pt idx="32">
                  <c:v>43958</c:v>
                </c:pt>
                <c:pt idx="33">
                  <c:v>43957</c:v>
                </c:pt>
                <c:pt idx="34">
                  <c:v>43956</c:v>
                </c:pt>
                <c:pt idx="35">
                  <c:v>43955</c:v>
                </c:pt>
                <c:pt idx="36">
                  <c:v>43952</c:v>
                </c:pt>
                <c:pt idx="37">
                  <c:v>43951</c:v>
                </c:pt>
                <c:pt idx="38">
                  <c:v>43950</c:v>
                </c:pt>
                <c:pt idx="39">
                  <c:v>43949</c:v>
                </c:pt>
                <c:pt idx="40">
                  <c:v>43948</c:v>
                </c:pt>
                <c:pt idx="41">
                  <c:v>43945</c:v>
                </c:pt>
                <c:pt idx="42">
                  <c:v>43944</c:v>
                </c:pt>
                <c:pt idx="43">
                  <c:v>43943</c:v>
                </c:pt>
                <c:pt idx="44">
                  <c:v>43942</c:v>
                </c:pt>
                <c:pt idx="45">
                  <c:v>43941</c:v>
                </c:pt>
                <c:pt idx="46">
                  <c:v>43938</c:v>
                </c:pt>
                <c:pt idx="47">
                  <c:v>43937</c:v>
                </c:pt>
                <c:pt idx="48">
                  <c:v>43936</c:v>
                </c:pt>
                <c:pt idx="49">
                  <c:v>43935</c:v>
                </c:pt>
                <c:pt idx="50">
                  <c:v>43930</c:v>
                </c:pt>
                <c:pt idx="51">
                  <c:v>43929</c:v>
                </c:pt>
                <c:pt idx="52">
                  <c:v>43928</c:v>
                </c:pt>
                <c:pt idx="53">
                  <c:v>43927</c:v>
                </c:pt>
                <c:pt idx="54">
                  <c:v>43924</c:v>
                </c:pt>
                <c:pt idx="55">
                  <c:v>43923</c:v>
                </c:pt>
                <c:pt idx="56">
                  <c:v>43922</c:v>
                </c:pt>
                <c:pt idx="57">
                  <c:v>43921</c:v>
                </c:pt>
                <c:pt idx="58">
                  <c:v>43920</c:v>
                </c:pt>
                <c:pt idx="59">
                  <c:v>43917</c:v>
                </c:pt>
                <c:pt idx="60">
                  <c:v>43916</c:v>
                </c:pt>
                <c:pt idx="61">
                  <c:v>43915</c:v>
                </c:pt>
                <c:pt idx="62">
                  <c:v>43914</c:v>
                </c:pt>
                <c:pt idx="63">
                  <c:v>43913</c:v>
                </c:pt>
                <c:pt idx="64">
                  <c:v>43910</c:v>
                </c:pt>
                <c:pt idx="65">
                  <c:v>43909</c:v>
                </c:pt>
                <c:pt idx="66">
                  <c:v>43908</c:v>
                </c:pt>
                <c:pt idx="67">
                  <c:v>43907</c:v>
                </c:pt>
                <c:pt idx="68">
                  <c:v>43906</c:v>
                </c:pt>
                <c:pt idx="69">
                  <c:v>43903</c:v>
                </c:pt>
                <c:pt idx="70">
                  <c:v>43902</c:v>
                </c:pt>
                <c:pt idx="71">
                  <c:v>43901</c:v>
                </c:pt>
                <c:pt idx="72">
                  <c:v>43900</c:v>
                </c:pt>
                <c:pt idx="73">
                  <c:v>43899</c:v>
                </c:pt>
                <c:pt idx="74">
                  <c:v>43896</c:v>
                </c:pt>
                <c:pt idx="75">
                  <c:v>43895</c:v>
                </c:pt>
                <c:pt idx="76">
                  <c:v>43894</c:v>
                </c:pt>
                <c:pt idx="77">
                  <c:v>43893</c:v>
                </c:pt>
                <c:pt idx="78">
                  <c:v>43892</c:v>
                </c:pt>
                <c:pt idx="79">
                  <c:v>43889</c:v>
                </c:pt>
                <c:pt idx="80">
                  <c:v>43888</c:v>
                </c:pt>
                <c:pt idx="81">
                  <c:v>43887</c:v>
                </c:pt>
                <c:pt idx="82">
                  <c:v>43886</c:v>
                </c:pt>
                <c:pt idx="83">
                  <c:v>43885</c:v>
                </c:pt>
                <c:pt idx="84">
                  <c:v>43882</c:v>
                </c:pt>
                <c:pt idx="85">
                  <c:v>43881</c:v>
                </c:pt>
                <c:pt idx="86">
                  <c:v>43880</c:v>
                </c:pt>
                <c:pt idx="87">
                  <c:v>43879</c:v>
                </c:pt>
                <c:pt idx="88">
                  <c:v>43878</c:v>
                </c:pt>
                <c:pt idx="89">
                  <c:v>43875</c:v>
                </c:pt>
                <c:pt idx="90">
                  <c:v>43874</c:v>
                </c:pt>
                <c:pt idx="91">
                  <c:v>43873</c:v>
                </c:pt>
                <c:pt idx="92">
                  <c:v>43872</c:v>
                </c:pt>
                <c:pt idx="93">
                  <c:v>43871</c:v>
                </c:pt>
                <c:pt idx="94">
                  <c:v>43868</c:v>
                </c:pt>
                <c:pt idx="95">
                  <c:v>43867</c:v>
                </c:pt>
                <c:pt idx="96">
                  <c:v>43866</c:v>
                </c:pt>
                <c:pt idx="97">
                  <c:v>43865</c:v>
                </c:pt>
                <c:pt idx="98">
                  <c:v>43864</c:v>
                </c:pt>
                <c:pt idx="99">
                  <c:v>43861</c:v>
                </c:pt>
                <c:pt idx="100">
                  <c:v>43860</c:v>
                </c:pt>
                <c:pt idx="101">
                  <c:v>43859</c:v>
                </c:pt>
                <c:pt idx="102">
                  <c:v>43858</c:v>
                </c:pt>
                <c:pt idx="103">
                  <c:v>43857</c:v>
                </c:pt>
                <c:pt idx="104">
                  <c:v>43854</c:v>
                </c:pt>
                <c:pt idx="105">
                  <c:v>43853</c:v>
                </c:pt>
                <c:pt idx="106">
                  <c:v>43852</c:v>
                </c:pt>
                <c:pt idx="107">
                  <c:v>43851</c:v>
                </c:pt>
                <c:pt idx="108">
                  <c:v>43850</c:v>
                </c:pt>
                <c:pt idx="109">
                  <c:v>43847</c:v>
                </c:pt>
                <c:pt idx="110">
                  <c:v>43846</c:v>
                </c:pt>
                <c:pt idx="111">
                  <c:v>43845</c:v>
                </c:pt>
                <c:pt idx="112">
                  <c:v>43844</c:v>
                </c:pt>
                <c:pt idx="113">
                  <c:v>43843</c:v>
                </c:pt>
                <c:pt idx="114">
                  <c:v>43840</c:v>
                </c:pt>
                <c:pt idx="115">
                  <c:v>43839</c:v>
                </c:pt>
                <c:pt idx="116">
                  <c:v>43838</c:v>
                </c:pt>
                <c:pt idx="117">
                  <c:v>43837</c:v>
                </c:pt>
                <c:pt idx="118">
                  <c:v>43836</c:v>
                </c:pt>
                <c:pt idx="119">
                  <c:v>43833</c:v>
                </c:pt>
                <c:pt idx="120">
                  <c:v>43832</c:v>
                </c:pt>
                <c:pt idx="121">
                  <c:v>43830</c:v>
                </c:pt>
                <c:pt idx="122">
                  <c:v>43829</c:v>
                </c:pt>
                <c:pt idx="123">
                  <c:v>43826</c:v>
                </c:pt>
                <c:pt idx="124">
                  <c:v>43823</c:v>
                </c:pt>
                <c:pt idx="125">
                  <c:v>43822</c:v>
                </c:pt>
                <c:pt idx="126">
                  <c:v>43819</c:v>
                </c:pt>
                <c:pt idx="127">
                  <c:v>43818</c:v>
                </c:pt>
                <c:pt idx="128">
                  <c:v>43817</c:v>
                </c:pt>
                <c:pt idx="129">
                  <c:v>43816</c:v>
                </c:pt>
                <c:pt idx="130">
                  <c:v>43815</c:v>
                </c:pt>
                <c:pt idx="131">
                  <c:v>43812</c:v>
                </c:pt>
                <c:pt idx="132">
                  <c:v>43811</c:v>
                </c:pt>
                <c:pt idx="133">
                  <c:v>43810</c:v>
                </c:pt>
                <c:pt idx="134">
                  <c:v>43809</c:v>
                </c:pt>
                <c:pt idx="135">
                  <c:v>43808</c:v>
                </c:pt>
                <c:pt idx="136">
                  <c:v>43805</c:v>
                </c:pt>
                <c:pt idx="137">
                  <c:v>43804</c:v>
                </c:pt>
                <c:pt idx="138">
                  <c:v>43803</c:v>
                </c:pt>
                <c:pt idx="139">
                  <c:v>43802</c:v>
                </c:pt>
                <c:pt idx="140">
                  <c:v>43801</c:v>
                </c:pt>
                <c:pt idx="141">
                  <c:v>43798</c:v>
                </c:pt>
                <c:pt idx="142">
                  <c:v>43797</c:v>
                </c:pt>
                <c:pt idx="143">
                  <c:v>43796</c:v>
                </c:pt>
                <c:pt idx="144">
                  <c:v>43795</c:v>
                </c:pt>
                <c:pt idx="145">
                  <c:v>43794</c:v>
                </c:pt>
                <c:pt idx="146">
                  <c:v>43791</c:v>
                </c:pt>
                <c:pt idx="147">
                  <c:v>43790</c:v>
                </c:pt>
                <c:pt idx="148">
                  <c:v>43789</c:v>
                </c:pt>
                <c:pt idx="149">
                  <c:v>43788</c:v>
                </c:pt>
                <c:pt idx="150">
                  <c:v>43787</c:v>
                </c:pt>
                <c:pt idx="151">
                  <c:v>43784</c:v>
                </c:pt>
                <c:pt idx="152">
                  <c:v>43783</c:v>
                </c:pt>
                <c:pt idx="153">
                  <c:v>43782</c:v>
                </c:pt>
                <c:pt idx="154">
                  <c:v>43781</c:v>
                </c:pt>
                <c:pt idx="155">
                  <c:v>43780</c:v>
                </c:pt>
                <c:pt idx="156">
                  <c:v>43777</c:v>
                </c:pt>
                <c:pt idx="157">
                  <c:v>43776</c:v>
                </c:pt>
                <c:pt idx="158">
                  <c:v>43775</c:v>
                </c:pt>
                <c:pt idx="159">
                  <c:v>43774</c:v>
                </c:pt>
                <c:pt idx="160">
                  <c:v>43773</c:v>
                </c:pt>
                <c:pt idx="161">
                  <c:v>43770</c:v>
                </c:pt>
                <c:pt idx="162">
                  <c:v>43769</c:v>
                </c:pt>
                <c:pt idx="163">
                  <c:v>43768</c:v>
                </c:pt>
                <c:pt idx="164">
                  <c:v>43767</c:v>
                </c:pt>
                <c:pt idx="165">
                  <c:v>43766</c:v>
                </c:pt>
                <c:pt idx="166">
                  <c:v>43763</c:v>
                </c:pt>
                <c:pt idx="167">
                  <c:v>43762</c:v>
                </c:pt>
                <c:pt idx="168">
                  <c:v>43761</c:v>
                </c:pt>
                <c:pt idx="169">
                  <c:v>43760</c:v>
                </c:pt>
                <c:pt idx="170">
                  <c:v>43759</c:v>
                </c:pt>
                <c:pt idx="171">
                  <c:v>43756</c:v>
                </c:pt>
                <c:pt idx="172">
                  <c:v>43755</c:v>
                </c:pt>
                <c:pt idx="173">
                  <c:v>43754</c:v>
                </c:pt>
                <c:pt idx="174">
                  <c:v>43753</c:v>
                </c:pt>
                <c:pt idx="175">
                  <c:v>43752</c:v>
                </c:pt>
                <c:pt idx="176">
                  <c:v>43749</c:v>
                </c:pt>
                <c:pt idx="177">
                  <c:v>43748</c:v>
                </c:pt>
                <c:pt idx="178">
                  <c:v>43747</c:v>
                </c:pt>
                <c:pt idx="179">
                  <c:v>43746</c:v>
                </c:pt>
                <c:pt idx="180">
                  <c:v>43745</c:v>
                </c:pt>
                <c:pt idx="181">
                  <c:v>43742</c:v>
                </c:pt>
                <c:pt idx="182">
                  <c:v>43741</c:v>
                </c:pt>
                <c:pt idx="183">
                  <c:v>43740</c:v>
                </c:pt>
                <c:pt idx="184">
                  <c:v>43739</c:v>
                </c:pt>
                <c:pt idx="185">
                  <c:v>43738</c:v>
                </c:pt>
                <c:pt idx="186">
                  <c:v>43735</c:v>
                </c:pt>
                <c:pt idx="187">
                  <c:v>43734</c:v>
                </c:pt>
                <c:pt idx="188">
                  <c:v>43733</c:v>
                </c:pt>
                <c:pt idx="189">
                  <c:v>43732</c:v>
                </c:pt>
                <c:pt idx="190">
                  <c:v>43731</c:v>
                </c:pt>
                <c:pt idx="191">
                  <c:v>43728</c:v>
                </c:pt>
                <c:pt idx="192">
                  <c:v>43727</c:v>
                </c:pt>
                <c:pt idx="193">
                  <c:v>43726</c:v>
                </c:pt>
                <c:pt idx="194">
                  <c:v>43725</c:v>
                </c:pt>
                <c:pt idx="195">
                  <c:v>43724</c:v>
                </c:pt>
                <c:pt idx="196">
                  <c:v>43721</c:v>
                </c:pt>
                <c:pt idx="197">
                  <c:v>43720</c:v>
                </c:pt>
                <c:pt idx="198">
                  <c:v>43719</c:v>
                </c:pt>
                <c:pt idx="199">
                  <c:v>43718</c:v>
                </c:pt>
                <c:pt idx="200">
                  <c:v>43717</c:v>
                </c:pt>
                <c:pt idx="201">
                  <c:v>43714</c:v>
                </c:pt>
                <c:pt idx="202">
                  <c:v>43713</c:v>
                </c:pt>
                <c:pt idx="203">
                  <c:v>43712</c:v>
                </c:pt>
                <c:pt idx="204">
                  <c:v>43711</c:v>
                </c:pt>
                <c:pt idx="205">
                  <c:v>43710</c:v>
                </c:pt>
                <c:pt idx="206">
                  <c:v>43707</c:v>
                </c:pt>
                <c:pt idx="207">
                  <c:v>43706</c:v>
                </c:pt>
                <c:pt idx="208">
                  <c:v>43705</c:v>
                </c:pt>
                <c:pt idx="209">
                  <c:v>43704</c:v>
                </c:pt>
                <c:pt idx="210">
                  <c:v>43700</c:v>
                </c:pt>
                <c:pt idx="211">
                  <c:v>43699</c:v>
                </c:pt>
                <c:pt idx="212">
                  <c:v>43698</c:v>
                </c:pt>
                <c:pt idx="213">
                  <c:v>43697</c:v>
                </c:pt>
                <c:pt idx="214">
                  <c:v>43696</c:v>
                </c:pt>
                <c:pt idx="215">
                  <c:v>43693</c:v>
                </c:pt>
                <c:pt idx="216">
                  <c:v>43692</c:v>
                </c:pt>
                <c:pt idx="217">
                  <c:v>43691</c:v>
                </c:pt>
                <c:pt idx="218">
                  <c:v>43690</c:v>
                </c:pt>
                <c:pt idx="219">
                  <c:v>43689</c:v>
                </c:pt>
                <c:pt idx="220">
                  <c:v>43686</c:v>
                </c:pt>
                <c:pt idx="221">
                  <c:v>43685</c:v>
                </c:pt>
                <c:pt idx="222">
                  <c:v>43684</c:v>
                </c:pt>
                <c:pt idx="223">
                  <c:v>43683</c:v>
                </c:pt>
                <c:pt idx="224">
                  <c:v>43682</c:v>
                </c:pt>
                <c:pt idx="225">
                  <c:v>43679</c:v>
                </c:pt>
                <c:pt idx="226">
                  <c:v>43678</c:v>
                </c:pt>
                <c:pt idx="227">
                  <c:v>43677</c:v>
                </c:pt>
                <c:pt idx="228">
                  <c:v>43676</c:v>
                </c:pt>
                <c:pt idx="229">
                  <c:v>43675</c:v>
                </c:pt>
                <c:pt idx="230">
                  <c:v>43672</c:v>
                </c:pt>
                <c:pt idx="231">
                  <c:v>43671</c:v>
                </c:pt>
                <c:pt idx="232">
                  <c:v>43670</c:v>
                </c:pt>
                <c:pt idx="233">
                  <c:v>43669</c:v>
                </c:pt>
                <c:pt idx="234">
                  <c:v>43668</c:v>
                </c:pt>
                <c:pt idx="235">
                  <c:v>43665</c:v>
                </c:pt>
                <c:pt idx="236">
                  <c:v>43664</c:v>
                </c:pt>
                <c:pt idx="237">
                  <c:v>43663</c:v>
                </c:pt>
                <c:pt idx="238">
                  <c:v>43662</c:v>
                </c:pt>
                <c:pt idx="239">
                  <c:v>43661</c:v>
                </c:pt>
                <c:pt idx="240">
                  <c:v>43658</c:v>
                </c:pt>
                <c:pt idx="241">
                  <c:v>43657</c:v>
                </c:pt>
                <c:pt idx="242">
                  <c:v>43656</c:v>
                </c:pt>
                <c:pt idx="243">
                  <c:v>43655</c:v>
                </c:pt>
                <c:pt idx="244">
                  <c:v>43654</c:v>
                </c:pt>
                <c:pt idx="245">
                  <c:v>43651</c:v>
                </c:pt>
                <c:pt idx="246">
                  <c:v>43650</c:v>
                </c:pt>
                <c:pt idx="247">
                  <c:v>43649</c:v>
                </c:pt>
                <c:pt idx="248">
                  <c:v>43648</c:v>
                </c:pt>
                <c:pt idx="249">
                  <c:v>43647</c:v>
                </c:pt>
              </c:numCache>
            </c:numRef>
          </c:cat>
          <c:val>
            <c:numRef>
              <c:f>'directH (tkr)'!$F$38:$IU$38</c:f>
              <c:numCache>
                <c:formatCode>0</c:formatCode>
                <c:ptCount val="250"/>
                <c:pt idx="0">
                  <c:v>#N/A</c:v>
                </c:pt>
                <c:pt idx="1">
                  <c:v>-3.0340000000000487</c:v>
                </c:pt>
                <c:pt idx="2">
                  <c:v>20.578000000000031</c:v>
                </c:pt>
                <c:pt idx="3">
                  <c:v>15.752999999999986</c:v>
                </c:pt>
                <c:pt idx="4">
                  <c:v>51.331000000000017</c:v>
                </c:pt>
                <c:pt idx="5">
                  <c:v>66.634000000000015</c:v>
                </c:pt>
                <c:pt idx="6">
                  <c:v>34.258000000000038</c:v>
                </c:pt>
                <c:pt idx="7">
                  <c:v>56.968000000000018</c:v>
                </c:pt>
                <c:pt idx="8">
                  <c:v>33.341000000000008</c:v>
                </c:pt>
                <c:pt idx="9">
                  <c:v>79.498999999999967</c:v>
                </c:pt>
                <c:pt idx="10">
                  <c:v>100.214</c:v>
                </c:pt>
                <c:pt idx="11">
                  <c:v>148.55599999999998</c:v>
                </c:pt>
                <c:pt idx="12">
                  <c:v>104.15800000000002</c:v>
                </c:pt>
                <c:pt idx="13">
                  <c:v>46.271999999999991</c:v>
                </c:pt>
                <c:pt idx="14">
                  <c:v>54.279999999999973</c:v>
                </c:pt>
                <c:pt idx="15">
                  <c:v>19.173999999999978</c:v>
                </c:pt>
                <c:pt idx="16">
                  <c:v>27.64100000000002</c:v>
                </c:pt>
                <c:pt idx="17">
                  <c:v>40.755999999999972</c:v>
                </c:pt>
                <c:pt idx="18">
                  <c:v>63.482000000000028</c:v>
                </c:pt>
                <c:pt idx="19">
                  <c:v>64.968000000000018</c:v>
                </c:pt>
                <c:pt idx="20">
                  <c:v>30.951999999999998</c:v>
                </c:pt>
                <c:pt idx="21">
                  <c:v>3.5699999999999932</c:v>
                </c:pt>
                <c:pt idx="22">
                  <c:v>17.16500000000002</c:v>
                </c:pt>
                <c:pt idx="23">
                  <c:v>25.997000000000014</c:v>
                </c:pt>
                <c:pt idx="24">
                  <c:v>15.810000000000002</c:v>
                </c:pt>
                <c:pt idx="25">
                  <c:v>-2.1069999999999709</c:v>
                </c:pt>
                <c:pt idx="26">
                  <c:v>-47.283999999999992</c:v>
                </c:pt>
                <c:pt idx="27">
                  <c:v>-57.408999999999992</c:v>
                </c:pt>
                <c:pt idx="28">
                  <c:v>-47.899000000000001</c:v>
                </c:pt>
                <c:pt idx="29">
                  <c:v>-23.064999999999998</c:v>
                </c:pt>
                <c:pt idx="30">
                  <c:v>-15.824999999999989</c:v>
                </c:pt>
                <c:pt idx="31">
                  <c:v>-25.718999999999994</c:v>
                </c:pt>
                <c:pt idx="32">
                  <c:v>-38.903999999999996</c:v>
                </c:pt>
                <c:pt idx="33">
                  <c:v>-42.699999999999989</c:v>
                </c:pt>
                <c:pt idx="34">
                  <c:v>-45.760000000000048</c:v>
                </c:pt>
                <c:pt idx="35">
                  <c:v>-56.055999999999983</c:v>
                </c:pt>
                <c:pt idx="36">
                  <c:v>-77.662000000000035</c:v>
                </c:pt>
                <c:pt idx="37">
                  <c:v>-13.908999999999992</c:v>
                </c:pt>
                <c:pt idx="38">
                  <c:v>-5.8449999999999704</c:v>
                </c:pt>
                <c:pt idx="39">
                  <c:v>7.714999999999975</c:v>
                </c:pt>
                <c:pt idx="40">
                  <c:v>24.847999999999956</c:v>
                </c:pt>
                <c:pt idx="41">
                  <c:v>-11.906999999999982</c:v>
                </c:pt>
                <c:pt idx="42">
                  <c:v>-15.812999999999988</c:v>
                </c:pt>
                <c:pt idx="43">
                  <c:v>-93.210000000000036</c:v>
                </c:pt>
                <c:pt idx="44">
                  <c:v>-58.439000000000021</c:v>
                </c:pt>
                <c:pt idx="45">
                  <c:v>-15.069999999999993</c:v>
                </c:pt>
                <c:pt idx="46">
                  <c:v>7.0310000000000059</c:v>
                </c:pt>
                <c:pt idx="47">
                  <c:v>22.82099999999997</c:v>
                </c:pt>
                <c:pt idx="48">
                  <c:v>89.057000000000016</c:v>
                </c:pt>
                <c:pt idx="49">
                  <c:v>109.137</c:v>
                </c:pt>
                <c:pt idx="50">
                  <c:v>-14.04400000000004</c:v>
                </c:pt>
                <c:pt idx="51">
                  <c:v>-99.18</c:v>
                </c:pt>
                <c:pt idx="52">
                  <c:v>-64.12</c:v>
                </c:pt>
                <c:pt idx="53">
                  <c:v>-115.47499999999991</c:v>
                </c:pt>
                <c:pt idx="54">
                  <c:v>-86.887000000000057</c:v>
                </c:pt>
                <c:pt idx="55">
                  <c:v>-47.163999999999987</c:v>
                </c:pt>
                <c:pt idx="56">
                  <c:v>-23.522000000000048</c:v>
                </c:pt>
                <c:pt idx="57">
                  <c:v>-25.303999999999974</c:v>
                </c:pt>
                <c:pt idx="58">
                  <c:v>-23.483999999999924</c:v>
                </c:pt>
                <c:pt idx="59">
                  <c:v>54.597000000000037</c:v>
                </c:pt>
                <c:pt idx="60">
                  <c:v>49.329999999999984</c:v>
                </c:pt>
                <c:pt idx="61">
                  <c:v>19.019999999999982</c:v>
                </c:pt>
                <c:pt idx="62">
                  <c:v>-153.52999999999997</c:v>
                </c:pt>
                <c:pt idx="63">
                  <c:v>-115.16499999999996</c:v>
                </c:pt>
                <c:pt idx="64">
                  <c:v>-15.254999999999995</c:v>
                </c:pt>
                <c:pt idx="65">
                  <c:v>-185.61400000000003</c:v>
                </c:pt>
                <c:pt idx="66">
                  <c:v>-148.38599999999997</c:v>
                </c:pt>
                <c:pt idx="67">
                  <c:v>20.447000000000003</c:v>
                </c:pt>
                <c:pt idx="68">
                  <c:v>76.036999999999921</c:v>
                </c:pt>
                <c:pt idx="69">
                  <c:v>109.22000000000003</c:v>
                </c:pt>
                <c:pt idx="70">
                  <c:v>59.75</c:v>
                </c:pt>
                <c:pt idx="71">
                  <c:v>150.84399999999999</c:v>
                </c:pt>
                <c:pt idx="72">
                  <c:v>99.836999999999989</c:v>
                </c:pt>
                <c:pt idx="73">
                  <c:v>65.75</c:v>
                </c:pt>
                <c:pt idx="74">
                  <c:v>170.59699999999998</c:v>
                </c:pt>
                <c:pt idx="75">
                  <c:v>157.69999999999999</c:v>
                </c:pt>
                <c:pt idx="76">
                  <c:v>146.24200000000002</c:v>
                </c:pt>
                <c:pt idx="77">
                  <c:v>120.22499999999999</c:v>
                </c:pt>
                <c:pt idx="78">
                  <c:v>78.531999999999982</c:v>
                </c:pt>
                <c:pt idx="79">
                  <c:v>96.653999999999996</c:v>
                </c:pt>
                <c:pt idx="80">
                  <c:v>142.68600000000004</c:v>
                </c:pt>
                <c:pt idx="81">
                  <c:v>141.83100000000002</c:v>
                </c:pt>
                <c:pt idx="82">
                  <c:v>138.03099999999998</c:v>
                </c:pt>
                <c:pt idx="83">
                  <c:v>142.82300000000001</c:v>
                </c:pt>
                <c:pt idx="84">
                  <c:v>163.34400000000002</c:v>
                </c:pt>
                <c:pt idx="85">
                  <c:v>144.33600000000001</c:v>
                </c:pt>
                <c:pt idx="86">
                  <c:v>143.12699999999998</c:v>
                </c:pt>
                <c:pt idx="87">
                  <c:v>141.04899999999998</c:v>
                </c:pt>
                <c:pt idx="88">
                  <c:v>144.316</c:v>
                </c:pt>
                <c:pt idx="89">
                  <c:v>143.25099999999998</c:v>
                </c:pt>
                <c:pt idx="90">
                  <c:v>144.04900000000001</c:v>
                </c:pt>
                <c:pt idx="91">
                  <c:v>144.55000000000001</c:v>
                </c:pt>
                <c:pt idx="92">
                  <c:v>140.899</c:v>
                </c:pt>
                <c:pt idx="93">
                  <c:v>142.57300000000001</c:v>
                </c:pt>
                <c:pt idx="94">
                  <c:v>147.79899999999998</c:v>
                </c:pt>
                <c:pt idx="95">
                  <c:v>144.572</c:v>
                </c:pt>
                <c:pt idx="96">
                  <c:v>136.15800000000002</c:v>
                </c:pt>
                <c:pt idx="97">
                  <c:v>128.95300000000003</c:v>
                </c:pt>
                <c:pt idx="98">
                  <c:v>128.041</c:v>
                </c:pt>
                <c:pt idx="99">
                  <c:v>137.386</c:v>
                </c:pt>
                <c:pt idx="100">
                  <c:v>137.67599999999999</c:v>
                </c:pt>
                <c:pt idx="101">
                  <c:v>139.17799999999997</c:v>
                </c:pt>
                <c:pt idx="102">
                  <c:v>129.023</c:v>
                </c:pt>
                <c:pt idx="103">
                  <c:v>128.37800000000001</c:v>
                </c:pt>
                <c:pt idx="104">
                  <c:v>146.18199999999999</c:v>
                </c:pt>
                <c:pt idx="105">
                  <c:v>139.828</c:v>
                </c:pt>
                <c:pt idx="106">
                  <c:v>140.10299999999998</c:v>
                </c:pt>
                <c:pt idx="107">
                  <c:v>134.23199999999997</c:v>
                </c:pt>
                <c:pt idx="108">
                  <c:v>136.37599999999998</c:v>
                </c:pt>
                <c:pt idx="109">
                  <c:v>130.27600000000001</c:v>
                </c:pt>
                <c:pt idx="110">
                  <c:v>124.24100000000001</c:v>
                </c:pt>
                <c:pt idx="111">
                  <c:v>124.01499999999999</c:v>
                </c:pt>
                <c:pt idx="112">
                  <c:v>123.89500000000001</c:v>
                </c:pt>
                <c:pt idx="113">
                  <c:v>120.68399999999997</c:v>
                </c:pt>
                <c:pt idx="114">
                  <c:v>117.93499999999997</c:v>
                </c:pt>
                <c:pt idx="115">
                  <c:v>120.24600000000001</c:v>
                </c:pt>
                <c:pt idx="116">
                  <c:v>116.03900000000002</c:v>
                </c:pt>
                <c:pt idx="117">
                  <c:v>123.5</c:v>
                </c:pt>
                <c:pt idx="118">
                  <c:v>127.654</c:v>
                </c:pt>
                <c:pt idx="119">
                  <c:v>130.44000000000003</c:v>
                </c:pt>
                <c:pt idx="120">
                  <c:v>128.07200000000003</c:v>
                </c:pt>
                <c:pt idx="121">
                  <c:v>123.56699999999998</c:v>
                </c:pt>
                <c:pt idx="122">
                  <c:v>118.07000000000002</c:v>
                </c:pt>
                <c:pt idx="123">
                  <c:v>116.285</c:v>
                </c:pt>
                <c:pt idx="124">
                  <c:v>117.779</c:v>
                </c:pt>
                <c:pt idx="125">
                  <c:v>116.94999999999999</c:v>
                </c:pt>
                <c:pt idx="126">
                  <c:v>117.10499999999999</c:v>
                </c:pt>
                <c:pt idx="127">
                  <c:v>117.90199999999999</c:v>
                </c:pt>
                <c:pt idx="128">
                  <c:v>113.70599999999999</c:v>
                </c:pt>
                <c:pt idx="129">
                  <c:v>114.232</c:v>
                </c:pt>
                <c:pt idx="130">
                  <c:v>118.018</c:v>
                </c:pt>
                <c:pt idx="131">
                  <c:v>116.01900000000001</c:v>
                </c:pt>
                <c:pt idx="132">
                  <c:v>113.84200000000001</c:v>
                </c:pt>
                <c:pt idx="133">
                  <c:v>115.74099999999999</c:v>
                </c:pt>
                <c:pt idx="134">
                  <c:v>122.471</c:v>
                </c:pt>
                <c:pt idx="135">
                  <c:v>121.32000000000002</c:v>
                </c:pt>
                <c:pt idx="136">
                  <c:v>117.82199999999997</c:v>
                </c:pt>
                <c:pt idx="137">
                  <c:v>120.74900000000002</c:v>
                </c:pt>
                <c:pt idx="138">
                  <c:v>115.48500000000001</c:v>
                </c:pt>
                <c:pt idx="139">
                  <c:v>124.863</c:v>
                </c:pt>
                <c:pt idx="140">
                  <c:v>136.44499999999999</c:v>
                </c:pt>
                <c:pt idx="141">
                  <c:v>124.77200000000002</c:v>
                </c:pt>
                <c:pt idx="142">
                  <c:v>131.29400000000001</c:v>
                </c:pt>
                <c:pt idx="143">
                  <c:v>129.06699999999998</c:v>
                </c:pt>
                <c:pt idx="144">
                  <c:v>131.21400000000003</c:v>
                </c:pt>
                <c:pt idx="145">
                  <c:v>124.49299999999999</c:v>
                </c:pt>
                <c:pt idx="146">
                  <c:v>111.17400000000004</c:v>
                </c:pt>
                <c:pt idx="147">
                  <c:v>116.726</c:v>
                </c:pt>
                <c:pt idx="148">
                  <c:v>119.99299999999999</c:v>
                </c:pt>
                <c:pt idx="149">
                  <c:v>128.62700000000001</c:v>
                </c:pt>
                <c:pt idx="150">
                  <c:v>126.392</c:v>
                </c:pt>
                <c:pt idx="151">
                  <c:v>126.17500000000001</c:v>
                </c:pt>
                <c:pt idx="152">
                  <c:v>125.78300000000002</c:v>
                </c:pt>
                <c:pt idx="153">
                  <c:v>127.11300000000003</c:v>
                </c:pt>
                <c:pt idx="154">
                  <c:v>128.09400000000002</c:v>
                </c:pt>
                <c:pt idx="155">
                  <c:v>122.07400000000001</c:v>
                </c:pt>
                <c:pt idx="156">
                  <c:v>130.65800000000002</c:v>
                </c:pt>
                <c:pt idx="157">
                  <c:v>137.04500000000002</c:v>
                </c:pt>
                <c:pt idx="158">
                  <c:v>137.494</c:v>
                </c:pt>
                <c:pt idx="159">
                  <c:v>137.88199999999998</c:v>
                </c:pt>
                <c:pt idx="160">
                  <c:v>128.643</c:v>
                </c:pt>
                <c:pt idx="161">
                  <c:v>128.87699999999998</c:v>
                </c:pt>
                <c:pt idx="162">
                  <c:v>140.59100000000001</c:v>
                </c:pt>
                <c:pt idx="163">
                  <c:v>145.85199999999998</c:v>
                </c:pt>
                <c:pt idx="164">
                  <c:v>146.822</c:v>
                </c:pt>
                <c:pt idx="165">
                  <c:v>151.20300000000003</c:v>
                </c:pt>
                <c:pt idx="166">
                  <c:v>143.26100000000002</c:v>
                </c:pt>
                <c:pt idx="167">
                  <c:v>142.99199999999999</c:v>
                </c:pt>
                <c:pt idx="168">
                  <c:v>143.74200000000002</c:v>
                </c:pt>
                <c:pt idx="169">
                  <c:v>144.85000000000002</c:v>
                </c:pt>
                <c:pt idx="170">
                  <c:v>136.89100000000002</c:v>
                </c:pt>
                <c:pt idx="171">
                  <c:v>130.68100000000001</c:v>
                </c:pt>
                <c:pt idx="172">
                  <c:v>136.28399999999999</c:v>
                </c:pt>
                <c:pt idx="173">
                  <c:v>131.37700000000001</c:v>
                </c:pt>
                <c:pt idx="174">
                  <c:v>127.42400000000001</c:v>
                </c:pt>
                <c:pt idx="175">
                  <c:v>127.30000000000001</c:v>
                </c:pt>
                <c:pt idx="176">
                  <c:v>129.393</c:v>
                </c:pt>
                <c:pt idx="177">
                  <c:v>123.13499999999999</c:v>
                </c:pt>
                <c:pt idx="178">
                  <c:v>127.20300000000003</c:v>
                </c:pt>
                <c:pt idx="179">
                  <c:v>133.85300000000004</c:v>
                </c:pt>
                <c:pt idx="180">
                  <c:v>143.49999999999997</c:v>
                </c:pt>
                <c:pt idx="181">
                  <c:v>139.38700000000003</c:v>
                </c:pt>
                <c:pt idx="182">
                  <c:v>135.96600000000001</c:v>
                </c:pt>
                <c:pt idx="183">
                  <c:v>147.83000000000004</c:v>
                </c:pt>
                <c:pt idx="184">
                  <c:v>149.84200000000001</c:v>
                </c:pt>
                <c:pt idx="185">
                  <c:v>139.34499999999997</c:v>
                </c:pt>
                <c:pt idx="186">
                  <c:v>140.35399999999998</c:v>
                </c:pt>
                <c:pt idx="187">
                  <c:v>138.35900000000001</c:v>
                </c:pt>
                <c:pt idx="188">
                  <c:v>132.73600000000002</c:v>
                </c:pt>
                <c:pt idx="189">
                  <c:v>137.89499999999998</c:v>
                </c:pt>
                <c:pt idx="190">
                  <c:v>136.33699999999999</c:v>
                </c:pt>
                <c:pt idx="191">
                  <c:v>136.16199999999998</c:v>
                </c:pt>
                <c:pt idx="192">
                  <c:v>120.21100000000001</c:v>
                </c:pt>
                <c:pt idx="193">
                  <c:v>126.41499999999996</c:v>
                </c:pt>
                <c:pt idx="194">
                  <c:v>137.23600000000002</c:v>
                </c:pt>
                <c:pt idx="195">
                  <c:v>135.85200000000003</c:v>
                </c:pt>
                <c:pt idx="196">
                  <c:v>130.95799999999997</c:v>
                </c:pt>
                <c:pt idx="197">
                  <c:v>126.88100000000003</c:v>
                </c:pt>
                <c:pt idx="198">
                  <c:v>96.049000000000007</c:v>
                </c:pt>
                <c:pt idx="199">
                  <c:v>123.39100000000002</c:v>
                </c:pt>
                <c:pt idx="200">
                  <c:v>130.70500000000001</c:v>
                </c:pt>
                <c:pt idx="201">
                  <c:v>135.18899999999999</c:v>
                </c:pt>
                <c:pt idx="202">
                  <c:v>140.13700000000003</c:v>
                </c:pt>
                <c:pt idx="203">
                  <c:v>124.23700000000002</c:v>
                </c:pt>
                <c:pt idx="204">
                  <c:v>133.50999999999996</c:v>
                </c:pt>
                <c:pt idx="205">
                  <c:v>143.358</c:v>
                </c:pt>
                <c:pt idx="206">
                  <c:v>139.048</c:v>
                </c:pt>
                <c:pt idx="207">
                  <c:v>137.68600000000001</c:v>
                </c:pt>
                <c:pt idx="208">
                  <c:v>139.81399999999999</c:v>
                </c:pt>
                <c:pt idx="209">
                  <c:v>147.864</c:v>
                </c:pt>
                <c:pt idx="210">
                  <c:v>138.90800000000002</c:v>
                </c:pt>
                <c:pt idx="211">
                  <c:v>135.35099999999997</c:v>
                </c:pt>
                <c:pt idx="212">
                  <c:v>138.67600000000002</c:v>
                </c:pt>
                <c:pt idx="213">
                  <c:v>124.56200000000001</c:v>
                </c:pt>
                <c:pt idx="214">
                  <c:v>125.102</c:v>
                </c:pt>
                <c:pt idx="215">
                  <c:v>124.32699999999997</c:v>
                </c:pt>
                <c:pt idx="216">
                  <c:v>115.39000000000001</c:v>
                </c:pt>
                <c:pt idx="217">
                  <c:v>127.661</c:v>
                </c:pt>
                <c:pt idx="218">
                  <c:v>152.197</c:v>
                </c:pt>
                <c:pt idx="219">
                  <c:v>142.59400000000002</c:v>
                </c:pt>
                <c:pt idx="220">
                  <c:v>140.39300000000003</c:v>
                </c:pt>
                <c:pt idx="221">
                  <c:v>127.50099999999998</c:v>
                </c:pt>
                <c:pt idx="222">
                  <c:v>134.05200000000002</c:v>
                </c:pt>
                <c:pt idx="223">
                  <c:v>122.102</c:v>
                </c:pt>
                <c:pt idx="224">
                  <c:v>121.74000000000001</c:v>
                </c:pt>
                <c:pt idx="225">
                  <c:v>111.34999999999997</c:v>
                </c:pt>
                <c:pt idx="226">
                  <c:v>142.76499999999999</c:v>
                </c:pt>
                <c:pt idx="227">
                  <c:v>155.97</c:v>
                </c:pt>
                <c:pt idx="228">
                  <c:v>139.66000000000003</c:v>
                </c:pt>
                <c:pt idx="229">
                  <c:v>133.52799999999999</c:v>
                </c:pt>
                <c:pt idx="230">
                  <c:v>156.32900000000001</c:v>
                </c:pt>
                <c:pt idx="231">
                  <c:v>146.24600000000001</c:v>
                </c:pt>
                <c:pt idx="232">
                  <c:v>148.15</c:v>
                </c:pt>
                <c:pt idx="233">
                  <c:v>118.714</c:v>
                </c:pt>
                <c:pt idx="234">
                  <c:v>112.19499999999999</c:v>
                </c:pt>
                <c:pt idx="235">
                  <c:v>112.51199999999997</c:v>
                </c:pt>
                <c:pt idx="236">
                  <c:v>118.315</c:v>
                </c:pt>
                <c:pt idx="237">
                  <c:v>108.97999999999996</c:v>
                </c:pt>
                <c:pt idx="238">
                  <c:v>129.85599999999999</c:v>
                </c:pt>
                <c:pt idx="239">
                  <c:v>139.06200000000001</c:v>
                </c:pt>
                <c:pt idx="240">
                  <c:v>129.52600000000001</c:v>
                </c:pt>
                <c:pt idx="241">
                  <c:v>130.08900000000003</c:v>
                </c:pt>
                <c:pt idx="242">
                  <c:v>128.30799999999999</c:v>
                </c:pt>
                <c:pt idx="243">
                  <c:v>120.179</c:v>
                </c:pt>
                <c:pt idx="244">
                  <c:v>122.52500000000001</c:v>
                </c:pt>
                <c:pt idx="245">
                  <c:v>138.40900000000002</c:v>
                </c:pt>
                <c:pt idx="246">
                  <c:v>153.76399999999998</c:v>
                </c:pt>
                <c:pt idx="247">
                  <c:v>145.48599999999999</c:v>
                </c:pt>
                <c:pt idx="248">
                  <c:v>137.15300000000002</c:v>
                </c:pt>
                <c:pt idx="249">
                  <c:v>133.85599999999999</c:v>
                </c:pt>
              </c:numCache>
            </c:numRef>
          </c:val>
          <c:smooth val="0"/>
          <c:extLst>
            <c:ext xmlns:c16="http://schemas.microsoft.com/office/drawing/2014/chart" uri="{C3380CC4-5D6E-409C-BE32-E72D297353CC}">
              <c16:uniqueId val="{00000000-C91F-41D3-8B38-ABE9D6F875DF}"/>
            </c:ext>
          </c:extLst>
        </c:ser>
        <c:dLbls>
          <c:showLegendKey val="0"/>
          <c:showVal val="0"/>
          <c:showCatName val="0"/>
          <c:showSerName val="0"/>
          <c:showPercent val="0"/>
          <c:showBubbleSize val="0"/>
        </c:dLbls>
        <c:marker val="1"/>
        <c:smooth val="0"/>
        <c:axId val="1729648704"/>
        <c:axId val="1822572288"/>
      </c:lineChart>
      <c:dateAx>
        <c:axId val="1729648704"/>
        <c:scaling>
          <c:orientation val="minMax"/>
        </c:scaling>
        <c:delete val="0"/>
        <c:axPos val="b"/>
        <c:numFmt formatCode="m/d/yyyy"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2572288"/>
        <c:crosses val="autoZero"/>
        <c:auto val="1"/>
        <c:lblOffset val="100"/>
        <c:baseTimeUnit val="days"/>
      </c:dateAx>
      <c:valAx>
        <c:axId val="18225722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9648704"/>
        <c:crosses val="autoZero"/>
        <c:crossBetween val="between"/>
      </c:valAx>
      <c:spPr>
        <a:noFill/>
        <a:ln>
          <a:noFill/>
        </a:ln>
        <a:effectLst/>
      </c:spPr>
    </c:plotArea>
    <c:legend>
      <c:legendPos val="r"/>
      <c:layout>
        <c:manualLayout>
          <c:xMode val="edge"/>
          <c:yMode val="edge"/>
          <c:x val="8.0653666513591918E-2"/>
          <c:y val="4.0574277327760068E-2"/>
          <c:w val="0.19293571233894483"/>
          <c:h val="0.22823490258983903"/>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'directH (tkr)'!$C$44</c:f>
              <c:strCache>
                <c:ptCount val="1"/>
                <c:pt idx="0">
                  <c:v>VW 3 1/2 PERP nc-30-VW 4 5/8 PERP nc-28</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'directH (tkr)'!$F$24:$IU$24</c:f>
              <c:numCache>
                <c:formatCode>m/d/yyyy</c:formatCode>
                <c:ptCount val="250"/>
                <c:pt idx="0">
                  <c:v>44006</c:v>
                </c:pt>
                <c:pt idx="1">
                  <c:v>44005</c:v>
                </c:pt>
                <c:pt idx="2">
                  <c:v>44004</c:v>
                </c:pt>
                <c:pt idx="3">
                  <c:v>44001</c:v>
                </c:pt>
                <c:pt idx="4">
                  <c:v>44000</c:v>
                </c:pt>
                <c:pt idx="5">
                  <c:v>43999</c:v>
                </c:pt>
                <c:pt idx="6">
                  <c:v>43998</c:v>
                </c:pt>
                <c:pt idx="7">
                  <c:v>43997</c:v>
                </c:pt>
                <c:pt idx="8">
                  <c:v>43994</c:v>
                </c:pt>
                <c:pt idx="9">
                  <c:v>43993</c:v>
                </c:pt>
                <c:pt idx="10">
                  <c:v>43992</c:v>
                </c:pt>
                <c:pt idx="11">
                  <c:v>43991</c:v>
                </c:pt>
                <c:pt idx="12">
                  <c:v>43990</c:v>
                </c:pt>
                <c:pt idx="13">
                  <c:v>43987</c:v>
                </c:pt>
                <c:pt idx="14">
                  <c:v>43986</c:v>
                </c:pt>
                <c:pt idx="15">
                  <c:v>43985</c:v>
                </c:pt>
                <c:pt idx="16">
                  <c:v>43984</c:v>
                </c:pt>
                <c:pt idx="17">
                  <c:v>43983</c:v>
                </c:pt>
                <c:pt idx="18">
                  <c:v>43980</c:v>
                </c:pt>
                <c:pt idx="19">
                  <c:v>43979</c:v>
                </c:pt>
                <c:pt idx="20">
                  <c:v>43978</c:v>
                </c:pt>
                <c:pt idx="21">
                  <c:v>43977</c:v>
                </c:pt>
                <c:pt idx="22">
                  <c:v>43973</c:v>
                </c:pt>
                <c:pt idx="23">
                  <c:v>43972</c:v>
                </c:pt>
                <c:pt idx="24">
                  <c:v>43971</c:v>
                </c:pt>
                <c:pt idx="25">
                  <c:v>43970</c:v>
                </c:pt>
                <c:pt idx="26">
                  <c:v>43969</c:v>
                </c:pt>
                <c:pt idx="27">
                  <c:v>43966</c:v>
                </c:pt>
                <c:pt idx="28">
                  <c:v>43965</c:v>
                </c:pt>
                <c:pt idx="29">
                  <c:v>43964</c:v>
                </c:pt>
                <c:pt idx="30">
                  <c:v>43963</c:v>
                </c:pt>
                <c:pt idx="31">
                  <c:v>43962</c:v>
                </c:pt>
                <c:pt idx="32">
                  <c:v>43958</c:v>
                </c:pt>
                <c:pt idx="33">
                  <c:v>43957</c:v>
                </c:pt>
                <c:pt idx="34">
                  <c:v>43956</c:v>
                </c:pt>
                <c:pt idx="35">
                  <c:v>43955</c:v>
                </c:pt>
                <c:pt idx="36">
                  <c:v>43952</c:v>
                </c:pt>
                <c:pt idx="37">
                  <c:v>43951</c:v>
                </c:pt>
                <c:pt idx="38">
                  <c:v>43950</c:v>
                </c:pt>
                <c:pt idx="39">
                  <c:v>43949</c:v>
                </c:pt>
                <c:pt idx="40">
                  <c:v>43948</c:v>
                </c:pt>
                <c:pt idx="41">
                  <c:v>43945</c:v>
                </c:pt>
                <c:pt idx="42">
                  <c:v>43944</c:v>
                </c:pt>
                <c:pt idx="43">
                  <c:v>43943</c:v>
                </c:pt>
                <c:pt idx="44">
                  <c:v>43942</c:v>
                </c:pt>
                <c:pt idx="45">
                  <c:v>43941</c:v>
                </c:pt>
                <c:pt idx="46">
                  <c:v>43938</c:v>
                </c:pt>
                <c:pt idx="47">
                  <c:v>43937</c:v>
                </c:pt>
                <c:pt idx="48">
                  <c:v>43936</c:v>
                </c:pt>
                <c:pt idx="49">
                  <c:v>43935</c:v>
                </c:pt>
                <c:pt idx="50">
                  <c:v>43930</c:v>
                </c:pt>
                <c:pt idx="51">
                  <c:v>43929</c:v>
                </c:pt>
                <c:pt idx="52">
                  <c:v>43928</c:v>
                </c:pt>
                <c:pt idx="53">
                  <c:v>43927</c:v>
                </c:pt>
                <c:pt idx="54">
                  <c:v>43924</c:v>
                </c:pt>
                <c:pt idx="55">
                  <c:v>43923</c:v>
                </c:pt>
                <c:pt idx="56">
                  <c:v>43922</c:v>
                </c:pt>
                <c:pt idx="57">
                  <c:v>43921</c:v>
                </c:pt>
                <c:pt idx="58">
                  <c:v>43920</c:v>
                </c:pt>
                <c:pt idx="59">
                  <c:v>43917</c:v>
                </c:pt>
                <c:pt idx="60">
                  <c:v>43916</c:v>
                </c:pt>
                <c:pt idx="61">
                  <c:v>43915</c:v>
                </c:pt>
                <c:pt idx="62">
                  <c:v>43914</c:v>
                </c:pt>
                <c:pt idx="63">
                  <c:v>43913</c:v>
                </c:pt>
                <c:pt idx="64">
                  <c:v>43910</c:v>
                </c:pt>
                <c:pt idx="65">
                  <c:v>43909</c:v>
                </c:pt>
                <c:pt idx="66">
                  <c:v>43908</c:v>
                </c:pt>
                <c:pt idx="67">
                  <c:v>43907</c:v>
                </c:pt>
                <c:pt idx="68">
                  <c:v>43906</c:v>
                </c:pt>
                <c:pt idx="69">
                  <c:v>43903</c:v>
                </c:pt>
                <c:pt idx="70">
                  <c:v>43902</c:v>
                </c:pt>
                <c:pt idx="71">
                  <c:v>43901</c:v>
                </c:pt>
                <c:pt idx="72">
                  <c:v>43900</c:v>
                </c:pt>
                <c:pt idx="73">
                  <c:v>43899</c:v>
                </c:pt>
                <c:pt idx="74">
                  <c:v>43896</c:v>
                </c:pt>
                <c:pt idx="75">
                  <c:v>43895</c:v>
                </c:pt>
                <c:pt idx="76">
                  <c:v>43894</c:v>
                </c:pt>
                <c:pt idx="77">
                  <c:v>43893</c:v>
                </c:pt>
                <c:pt idx="78">
                  <c:v>43892</c:v>
                </c:pt>
                <c:pt idx="79">
                  <c:v>43889</c:v>
                </c:pt>
                <c:pt idx="80">
                  <c:v>43888</c:v>
                </c:pt>
                <c:pt idx="81">
                  <c:v>43887</c:v>
                </c:pt>
                <c:pt idx="82">
                  <c:v>43886</c:v>
                </c:pt>
                <c:pt idx="83">
                  <c:v>43885</c:v>
                </c:pt>
                <c:pt idx="84">
                  <c:v>43882</c:v>
                </c:pt>
                <c:pt idx="85">
                  <c:v>43881</c:v>
                </c:pt>
                <c:pt idx="86">
                  <c:v>43880</c:v>
                </c:pt>
                <c:pt idx="87">
                  <c:v>43879</c:v>
                </c:pt>
                <c:pt idx="88">
                  <c:v>43878</c:v>
                </c:pt>
                <c:pt idx="89">
                  <c:v>43875</c:v>
                </c:pt>
                <c:pt idx="90">
                  <c:v>43874</c:v>
                </c:pt>
                <c:pt idx="91">
                  <c:v>43873</c:v>
                </c:pt>
                <c:pt idx="92">
                  <c:v>43872</c:v>
                </c:pt>
                <c:pt idx="93">
                  <c:v>43871</c:v>
                </c:pt>
                <c:pt idx="94">
                  <c:v>43868</c:v>
                </c:pt>
                <c:pt idx="95">
                  <c:v>43867</c:v>
                </c:pt>
                <c:pt idx="96">
                  <c:v>43866</c:v>
                </c:pt>
                <c:pt idx="97">
                  <c:v>43865</c:v>
                </c:pt>
                <c:pt idx="98">
                  <c:v>43864</c:v>
                </c:pt>
                <c:pt idx="99">
                  <c:v>43861</c:v>
                </c:pt>
                <c:pt idx="100">
                  <c:v>43860</c:v>
                </c:pt>
                <c:pt idx="101">
                  <c:v>43859</c:v>
                </c:pt>
                <c:pt idx="102">
                  <c:v>43858</c:v>
                </c:pt>
                <c:pt idx="103">
                  <c:v>43857</c:v>
                </c:pt>
                <c:pt idx="104">
                  <c:v>43854</c:v>
                </c:pt>
                <c:pt idx="105">
                  <c:v>43853</c:v>
                </c:pt>
                <c:pt idx="106">
                  <c:v>43852</c:v>
                </c:pt>
                <c:pt idx="107">
                  <c:v>43851</c:v>
                </c:pt>
                <c:pt idx="108">
                  <c:v>43850</c:v>
                </c:pt>
                <c:pt idx="109">
                  <c:v>43847</c:v>
                </c:pt>
                <c:pt idx="110">
                  <c:v>43846</c:v>
                </c:pt>
                <c:pt idx="111">
                  <c:v>43845</c:v>
                </c:pt>
                <c:pt idx="112">
                  <c:v>43844</c:v>
                </c:pt>
                <c:pt idx="113">
                  <c:v>43843</c:v>
                </c:pt>
                <c:pt idx="114">
                  <c:v>43840</c:v>
                </c:pt>
                <c:pt idx="115">
                  <c:v>43839</c:v>
                </c:pt>
                <c:pt idx="116">
                  <c:v>43838</c:v>
                </c:pt>
                <c:pt idx="117">
                  <c:v>43837</c:v>
                </c:pt>
                <c:pt idx="118">
                  <c:v>43836</c:v>
                </c:pt>
                <c:pt idx="119">
                  <c:v>43833</c:v>
                </c:pt>
                <c:pt idx="120">
                  <c:v>43832</c:v>
                </c:pt>
                <c:pt idx="121">
                  <c:v>43830</c:v>
                </c:pt>
                <c:pt idx="122">
                  <c:v>43829</c:v>
                </c:pt>
                <c:pt idx="123">
                  <c:v>43826</c:v>
                </c:pt>
                <c:pt idx="124">
                  <c:v>43823</c:v>
                </c:pt>
                <c:pt idx="125">
                  <c:v>43822</c:v>
                </c:pt>
                <c:pt idx="126">
                  <c:v>43819</c:v>
                </c:pt>
                <c:pt idx="127">
                  <c:v>43818</c:v>
                </c:pt>
                <c:pt idx="128">
                  <c:v>43817</c:v>
                </c:pt>
                <c:pt idx="129">
                  <c:v>43816</c:v>
                </c:pt>
                <c:pt idx="130">
                  <c:v>43815</c:v>
                </c:pt>
                <c:pt idx="131">
                  <c:v>43812</c:v>
                </c:pt>
                <c:pt idx="132">
                  <c:v>43811</c:v>
                </c:pt>
                <c:pt idx="133">
                  <c:v>43810</c:v>
                </c:pt>
                <c:pt idx="134">
                  <c:v>43809</c:v>
                </c:pt>
                <c:pt idx="135">
                  <c:v>43808</c:v>
                </c:pt>
                <c:pt idx="136">
                  <c:v>43805</c:v>
                </c:pt>
                <c:pt idx="137">
                  <c:v>43804</c:v>
                </c:pt>
                <c:pt idx="138">
                  <c:v>43803</c:v>
                </c:pt>
                <c:pt idx="139">
                  <c:v>43802</c:v>
                </c:pt>
                <c:pt idx="140">
                  <c:v>43801</c:v>
                </c:pt>
                <c:pt idx="141">
                  <c:v>43798</c:v>
                </c:pt>
                <c:pt idx="142">
                  <c:v>43797</c:v>
                </c:pt>
                <c:pt idx="143">
                  <c:v>43796</c:v>
                </c:pt>
                <c:pt idx="144">
                  <c:v>43795</c:v>
                </c:pt>
                <c:pt idx="145">
                  <c:v>43794</c:v>
                </c:pt>
                <c:pt idx="146">
                  <c:v>43791</c:v>
                </c:pt>
                <c:pt idx="147">
                  <c:v>43790</c:v>
                </c:pt>
                <c:pt idx="148">
                  <c:v>43789</c:v>
                </c:pt>
                <c:pt idx="149">
                  <c:v>43788</c:v>
                </c:pt>
                <c:pt idx="150">
                  <c:v>43787</c:v>
                </c:pt>
                <c:pt idx="151">
                  <c:v>43784</c:v>
                </c:pt>
                <c:pt idx="152">
                  <c:v>43783</c:v>
                </c:pt>
                <c:pt idx="153">
                  <c:v>43782</c:v>
                </c:pt>
                <c:pt idx="154">
                  <c:v>43781</c:v>
                </c:pt>
                <c:pt idx="155">
                  <c:v>43780</c:v>
                </c:pt>
                <c:pt idx="156">
                  <c:v>43777</c:v>
                </c:pt>
                <c:pt idx="157">
                  <c:v>43776</c:v>
                </c:pt>
                <c:pt idx="158">
                  <c:v>43775</c:v>
                </c:pt>
                <c:pt idx="159">
                  <c:v>43774</c:v>
                </c:pt>
                <c:pt idx="160">
                  <c:v>43773</c:v>
                </c:pt>
                <c:pt idx="161">
                  <c:v>43770</c:v>
                </c:pt>
                <c:pt idx="162">
                  <c:v>43769</c:v>
                </c:pt>
                <c:pt idx="163">
                  <c:v>43768</c:v>
                </c:pt>
                <c:pt idx="164">
                  <c:v>43767</c:v>
                </c:pt>
                <c:pt idx="165">
                  <c:v>43766</c:v>
                </c:pt>
                <c:pt idx="166">
                  <c:v>43763</c:v>
                </c:pt>
                <c:pt idx="167">
                  <c:v>43762</c:v>
                </c:pt>
                <c:pt idx="168">
                  <c:v>43761</c:v>
                </c:pt>
                <c:pt idx="169">
                  <c:v>43760</c:v>
                </c:pt>
                <c:pt idx="170">
                  <c:v>43759</c:v>
                </c:pt>
                <c:pt idx="171">
                  <c:v>43756</c:v>
                </c:pt>
                <c:pt idx="172">
                  <c:v>43755</c:v>
                </c:pt>
                <c:pt idx="173">
                  <c:v>43754</c:v>
                </c:pt>
                <c:pt idx="174">
                  <c:v>43753</c:v>
                </c:pt>
                <c:pt idx="175">
                  <c:v>43752</c:v>
                </c:pt>
                <c:pt idx="176">
                  <c:v>43749</c:v>
                </c:pt>
                <c:pt idx="177">
                  <c:v>43748</c:v>
                </c:pt>
                <c:pt idx="178">
                  <c:v>43747</c:v>
                </c:pt>
                <c:pt idx="179">
                  <c:v>43746</c:v>
                </c:pt>
                <c:pt idx="180">
                  <c:v>43745</c:v>
                </c:pt>
                <c:pt idx="181">
                  <c:v>43742</c:v>
                </c:pt>
                <c:pt idx="182">
                  <c:v>43741</c:v>
                </c:pt>
                <c:pt idx="183">
                  <c:v>43740</c:v>
                </c:pt>
                <c:pt idx="184">
                  <c:v>43739</c:v>
                </c:pt>
                <c:pt idx="185">
                  <c:v>43738</c:v>
                </c:pt>
                <c:pt idx="186">
                  <c:v>43735</c:v>
                </c:pt>
                <c:pt idx="187">
                  <c:v>43734</c:v>
                </c:pt>
                <c:pt idx="188">
                  <c:v>43733</c:v>
                </c:pt>
                <c:pt idx="189">
                  <c:v>43732</c:v>
                </c:pt>
                <c:pt idx="190">
                  <c:v>43731</c:v>
                </c:pt>
                <c:pt idx="191">
                  <c:v>43728</c:v>
                </c:pt>
                <c:pt idx="192">
                  <c:v>43727</c:v>
                </c:pt>
                <c:pt idx="193">
                  <c:v>43726</c:v>
                </c:pt>
                <c:pt idx="194">
                  <c:v>43725</c:v>
                </c:pt>
                <c:pt idx="195">
                  <c:v>43724</c:v>
                </c:pt>
                <c:pt idx="196">
                  <c:v>43721</c:v>
                </c:pt>
                <c:pt idx="197">
                  <c:v>43720</c:v>
                </c:pt>
                <c:pt idx="198">
                  <c:v>43719</c:v>
                </c:pt>
                <c:pt idx="199">
                  <c:v>43718</c:v>
                </c:pt>
                <c:pt idx="200">
                  <c:v>43717</c:v>
                </c:pt>
                <c:pt idx="201">
                  <c:v>43714</c:v>
                </c:pt>
                <c:pt idx="202">
                  <c:v>43713</c:v>
                </c:pt>
                <c:pt idx="203">
                  <c:v>43712</c:v>
                </c:pt>
                <c:pt idx="204">
                  <c:v>43711</c:v>
                </c:pt>
                <c:pt idx="205">
                  <c:v>43710</c:v>
                </c:pt>
                <c:pt idx="206">
                  <c:v>43707</c:v>
                </c:pt>
                <c:pt idx="207">
                  <c:v>43706</c:v>
                </c:pt>
                <c:pt idx="208">
                  <c:v>43705</c:v>
                </c:pt>
                <c:pt idx="209">
                  <c:v>43704</c:v>
                </c:pt>
                <c:pt idx="210">
                  <c:v>43700</c:v>
                </c:pt>
                <c:pt idx="211">
                  <c:v>43699</c:v>
                </c:pt>
                <c:pt idx="212">
                  <c:v>43698</c:v>
                </c:pt>
                <c:pt idx="213">
                  <c:v>43697</c:v>
                </c:pt>
                <c:pt idx="214">
                  <c:v>43696</c:v>
                </c:pt>
                <c:pt idx="215">
                  <c:v>43693</c:v>
                </c:pt>
                <c:pt idx="216">
                  <c:v>43692</c:v>
                </c:pt>
                <c:pt idx="217">
                  <c:v>43691</c:v>
                </c:pt>
                <c:pt idx="218">
                  <c:v>43690</c:v>
                </c:pt>
                <c:pt idx="219">
                  <c:v>43689</c:v>
                </c:pt>
                <c:pt idx="220">
                  <c:v>43686</c:v>
                </c:pt>
                <c:pt idx="221">
                  <c:v>43685</c:v>
                </c:pt>
                <c:pt idx="222">
                  <c:v>43684</c:v>
                </c:pt>
                <c:pt idx="223">
                  <c:v>43683</c:v>
                </c:pt>
                <c:pt idx="224">
                  <c:v>43682</c:v>
                </c:pt>
                <c:pt idx="225">
                  <c:v>43679</c:v>
                </c:pt>
                <c:pt idx="226">
                  <c:v>43678</c:v>
                </c:pt>
                <c:pt idx="227">
                  <c:v>43677</c:v>
                </c:pt>
                <c:pt idx="228">
                  <c:v>43676</c:v>
                </c:pt>
                <c:pt idx="229">
                  <c:v>43675</c:v>
                </c:pt>
                <c:pt idx="230">
                  <c:v>43672</c:v>
                </c:pt>
                <c:pt idx="231">
                  <c:v>43671</c:v>
                </c:pt>
                <c:pt idx="232">
                  <c:v>43670</c:v>
                </c:pt>
                <c:pt idx="233">
                  <c:v>43669</c:v>
                </c:pt>
                <c:pt idx="234">
                  <c:v>43668</c:v>
                </c:pt>
                <c:pt idx="235">
                  <c:v>43665</c:v>
                </c:pt>
                <c:pt idx="236">
                  <c:v>43664</c:v>
                </c:pt>
                <c:pt idx="237">
                  <c:v>43663</c:v>
                </c:pt>
                <c:pt idx="238">
                  <c:v>43662</c:v>
                </c:pt>
                <c:pt idx="239">
                  <c:v>43661</c:v>
                </c:pt>
                <c:pt idx="240">
                  <c:v>43658</c:v>
                </c:pt>
                <c:pt idx="241">
                  <c:v>43657</c:v>
                </c:pt>
                <c:pt idx="242">
                  <c:v>43656</c:v>
                </c:pt>
                <c:pt idx="243">
                  <c:v>43655</c:v>
                </c:pt>
                <c:pt idx="244">
                  <c:v>43654</c:v>
                </c:pt>
                <c:pt idx="245">
                  <c:v>43651</c:v>
                </c:pt>
                <c:pt idx="246">
                  <c:v>43650</c:v>
                </c:pt>
                <c:pt idx="247">
                  <c:v>43649</c:v>
                </c:pt>
                <c:pt idx="248">
                  <c:v>43648</c:v>
                </c:pt>
                <c:pt idx="249">
                  <c:v>43647</c:v>
                </c:pt>
              </c:numCache>
            </c:numRef>
          </c:cat>
          <c:val>
            <c:numRef>
              <c:f>'directH (tkr)'!$F$44:$IU$44</c:f>
              <c:numCache>
                <c:formatCode>0</c:formatCode>
                <c:ptCount val="250"/>
                <c:pt idx="0">
                  <c:v>#N/A</c:v>
                </c:pt>
                <c:pt idx="1">
                  <c:v>-42.90100000000001</c:v>
                </c:pt>
                <c:pt idx="2">
                  <c:v>-26.651999999999987</c:v>
                </c:pt>
                <c:pt idx="3">
                  <c:v>-30.916999999999973</c:v>
                </c:pt>
                <c:pt idx="4">
                  <c:v>-17.452999999999975</c:v>
                </c:pt>
                <c:pt idx="5">
                  <c:v>-19.298999999999978</c:v>
                </c:pt>
                <c:pt idx="6">
                  <c:v>-39.828999999999951</c:v>
                </c:pt>
                <c:pt idx="7">
                  <c:v>-22.47199999999998</c:v>
                </c:pt>
                <c:pt idx="8">
                  <c:v>-36.538000000000011</c:v>
                </c:pt>
                <c:pt idx="9">
                  <c:v>-3.63900000000001</c:v>
                </c:pt>
                <c:pt idx="10">
                  <c:v>-3.9619999999999891</c:v>
                </c:pt>
                <c:pt idx="11">
                  <c:v>-9.6090000000000373</c:v>
                </c:pt>
                <c:pt idx="12">
                  <c:v>-39.876999999999953</c:v>
                </c:pt>
                <c:pt idx="13">
                  <c:v>-69.274000000000001</c:v>
                </c:pt>
                <c:pt idx="14">
                  <c:v>-47.992000000000019</c:v>
                </c:pt>
                <c:pt idx="15">
                  <c:v>-60.626000000000033</c:v>
                </c:pt>
                <c:pt idx="16">
                  <c:v>-48.673000000000002</c:v>
                </c:pt>
                <c:pt idx="17">
                  <c:v>-43.191000000000031</c:v>
                </c:pt>
                <c:pt idx="18">
                  <c:v>-35.12299999999999</c:v>
                </c:pt>
                <c:pt idx="19">
                  <c:v>-40.065999999999974</c:v>
                </c:pt>
                <c:pt idx="20">
                  <c:v>-55.850999999999999</c:v>
                </c:pt>
                <c:pt idx="21">
                  <c:v>-57.884000000000015</c:v>
                </c:pt>
                <c:pt idx="22">
                  <c:v>-52.290999999999997</c:v>
                </c:pt>
                <c:pt idx="23">
                  <c:v>-49.444999999999993</c:v>
                </c:pt>
                <c:pt idx="24">
                  <c:v>-54.423999999999978</c:v>
                </c:pt>
                <c:pt idx="25">
                  <c:v>-60.141999999999996</c:v>
                </c:pt>
                <c:pt idx="26">
                  <c:v>-73.62</c:v>
                </c:pt>
                <c:pt idx="27">
                  <c:v>-69.704000000000008</c:v>
                </c:pt>
                <c:pt idx="28">
                  <c:v>-60.824000000000012</c:v>
                </c:pt>
                <c:pt idx="29">
                  <c:v>-52.009999999999991</c:v>
                </c:pt>
                <c:pt idx="30">
                  <c:v>-55.21999999999997</c:v>
                </c:pt>
                <c:pt idx="31">
                  <c:v>-59.310999999999979</c:v>
                </c:pt>
                <c:pt idx="32">
                  <c:v>-64.851999999999975</c:v>
                </c:pt>
                <c:pt idx="33">
                  <c:v>-66.581999999999994</c:v>
                </c:pt>
                <c:pt idx="34">
                  <c:v>-59.573000000000036</c:v>
                </c:pt>
                <c:pt idx="35">
                  <c:v>-64.834000000000003</c:v>
                </c:pt>
                <c:pt idx="36">
                  <c:v>-62.218999999999994</c:v>
                </c:pt>
                <c:pt idx="37">
                  <c:v>-33.170000000000016</c:v>
                </c:pt>
                <c:pt idx="38">
                  <c:v>-41.016999999999996</c:v>
                </c:pt>
                <c:pt idx="39">
                  <c:v>-39.290999999999997</c:v>
                </c:pt>
                <c:pt idx="40">
                  <c:v>-35.369000000000028</c:v>
                </c:pt>
                <c:pt idx="41">
                  <c:v>-60.079000000000008</c:v>
                </c:pt>
                <c:pt idx="42">
                  <c:v>-42.656999999999982</c:v>
                </c:pt>
                <c:pt idx="43">
                  <c:v>-80.064999999999998</c:v>
                </c:pt>
                <c:pt idx="44">
                  <c:v>-55.288000000000068</c:v>
                </c:pt>
                <c:pt idx="45">
                  <c:v>-27.775000000000034</c:v>
                </c:pt>
                <c:pt idx="46">
                  <c:v>-25.759999999999991</c:v>
                </c:pt>
                <c:pt idx="47">
                  <c:v>-17.209000000000003</c:v>
                </c:pt>
                <c:pt idx="48">
                  <c:v>8.4590000000000032</c:v>
                </c:pt>
                <c:pt idx="49">
                  <c:v>-0.41300000000001091</c:v>
                </c:pt>
                <c:pt idx="50">
                  <c:v>-60.883000000000038</c:v>
                </c:pt>
                <c:pt idx="51">
                  <c:v>-83.559000000000026</c:v>
                </c:pt>
                <c:pt idx="52">
                  <c:v>-50.512000000000057</c:v>
                </c:pt>
                <c:pt idx="53">
                  <c:v>-90.201999999999998</c:v>
                </c:pt>
                <c:pt idx="54">
                  <c:v>-59.483000000000061</c:v>
                </c:pt>
                <c:pt idx="55">
                  <c:v>-42.659999999999968</c:v>
                </c:pt>
                <c:pt idx="56">
                  <c:v>-27.089000000000055</c:v>
                </c:pt>
                <c:pt idx="57">
                  <c:v>-25.826000000000022</c:v>
                </c:pt>
                <c:pt idx="58">
                  <c:v>-4.06899999999996</c:v>
                </c:pt>
                <c:pt idx="59">
                  <c:v>29.073000000000093</c:v>
                </c:pt>
                <c:pt idx="60">
                  <c:v>24.064999999999941</c:v>
                </c:pt>
                <c:pt idx="61">
                  <c:v>-8.7180000000000177</c:v>
                </c:pt>
                <c:pt idx="62">
                  <c:v>-110.13999999999999</c:v>
                </c:pt>
                <c:pt idx="63">
                  <c:v>-51.472999999999956</c:v>
                </c:pt>
                <c:pt idx="64">
                  <c:v>25.11200000000008</c:v>
                </c:pt>
                <c:pt idx="65">
                  <c:v>-66.211000000000013</c:v>
                </c:pt>
                <c:pt idx="66">
                  <c:v>22.605999999999995</c:v>
                </c:pt>
                <c:pt idx="67">
                  <c:v>75.51299999999992</c:v>
                </c:pt>
                <c:pt idx="68">
                  <c:v>107.41599999999994</c:v>
                </c:pt>
                <c:pt idx="69">
                  <c:v>69.615000000000009</c:v>
                </c:pt>
                <c:pt idx="70">
                  <c:v>-6.9879999999999995</c:v>
                </c:pt>
                <c:pt idx="71">
                  <c:v>66.415999999999997</c:v>
                </c:pt>
                <c:pt idx="72">
                  <c:v>1.1069999999999709</c:v>
                </c:pt>
                <c:pt idx="73">
                  <c:v>-15.562000000000012</c:v>
                </c:pt>
                <c:pt idx="74">
                  <c:v>48.150999999999954</c:v>
                </c:pt>
                <c:pt idx="75">
                  <c:v>33.661000000000001</c:v>
                </c:pt>
                <c:pt idx="76">
                  <c:v>19.281000000000006</c:v>
                </c:pt>
                <c:pt idx="77">
                  <c:v>0.367999999999995</c:v>
                </c:pt>
                <c:pt idx="78">
                  <c:v>-20.709000000000003</c:v>
                </c:pt>
                <c:pt idx="79">
                  <c:v>-1.1859999999999786</c:v>
                </c:pt>
                <c:pt idx="80">
                  <c:v>26.334000000000003</c:v>
                </c:pt>
                <c:pt idx="81">
                  <c:v>17.682999999999993</c:v>
                </c:pt>
                <c:pt idx="82">
                  <c:v>3.0259999999999536</c:v>
                </c:pt>
                <c:pt idx="83">
                  <c:v>7.0440000000000396</c:v>
                </c:pt>
                <c:pt idx="84">
                  <c:v>18.920000000000016</c:v>
                </c:pt>
                <c:pt idx="85">
                  <c:v>-1.5999999999962711E-2</c:v>
                </c:pt>
                <c:pt idx="86">
                  <c:v>1.3579999999999472</c:v>
                </c:pt>
                <c:pt idx="87">
                  <c:v>-1.0380000000000109</c:v>
                </c:pt>
                <c:pt idx="88">
                  <c:v>3.1630000000000109</c:v>
                </c:pt>
                <c:pt idx="89">
                  <c:v>1.2829999999999586</c:v>
                </c:pt>
                <c:pt idx="90">
                  <c:v>2.9540000000000077</c:v>
                </c:pt>
                <c:pt idx="91">
                  <c:v>5.3910000000000196</c:v>
                </c:pt>
                <c:pt idx="92">
                  <c:v>-0.38999999999998636</c:v>
                </c:pt>
                <c:pt idx="93">
                  <c:v>0.15800000000001546</c:v>
                </c:pt>
                <c:pt idx="94">
                  <c:v>7.0720000000000027</c:v>
                </c:pt>
                <c:pt idx="95">
                  <c:v>6.4189999999999827</c:v>
                </c:pt>
                <c:pt idx="96">
                  <c:v>-0.57399999999995543</c:v>
                </c:pt>
                <c:pt idx="97">
                  <c:v>-9.1989999999999554</c:v>
                </c:pt>
                <c:pt idx="98">
                  <c:v>-8.5810000000000173</c:v>
                </c:pt>
                <c:pt idx="99">
                  <c:v>-0.50799999999998136</c:v>
                </c:pt>
                <c:pt idx="100">
                  <c:v>1.2969999999999686</c:v>
                </c:pt>
                <c:pt idx="101">
                  <c:v>3.4069999999999823</c:v>
                </c:pt>
                <c:pt idx="102">
                  <c:v>-6.5079999999999814</c:v>
                </c:pt>
                <c:pt idx="103">
                  <c:v>-11.241999999999962</c:v>
                </c:pt>
                <c:pt idx="104">
                  <c:v>4.8129999999999882</c:v>
                </c:pt>
                <c:pt idx="105">
                  <c:v>-2.1120000000000232</c:v>
                </c:pt>
                <c:pt idx="106">
                  <c:v>0.72599999999999909</c:v>
                </c:pt>
                <c:pt idx="107">
                  <c:v>-5.5950000000000273</c:v>
                </c:pt>
                <c:pt idx="108">
                  <c:v>-4.2830000000000155</c:v>
                </c:pt>
                <c:pt idx="109">
                  <c:v>-9.5</c:v>
                </c:pt>
                <c:pt idx="110">
                  <c:v>-15.222999999999956</c:v>
                </c:pt>
                <c:pt idx="111">
                  <c:v>-13.347000000000037</c:v>
                </c:pt>
                <c:pt idx="112">
                  <c:v>-9.7669999999999959</c:v>
                </c:pt>
                <c:pt idx="113">
                  <c:v>-12.25200000000001</c:v>
                </c:pt>
                <c:pt idx="114">
                  <c:v>-17.096000000000004</c:v>
                </c:pt>
                <c:pt idx="115">
                  <c:v>-13.524000000000001</c:v>
                </c:pt>
                <c:pt idx="116">
                  <c:v>-20.643999999999949</c:v>
                </c:pt>
                <c:pt idx="117">
                  <c:v>-14.78000000000003</c:v>
                </c:pt>
                <c:pt idx="118">
                  <c:v>-10.224999999999966</c:v>
                </c:pt>
                <c:pt idx="119">
                  <c:v>-9.5669999999999504</c:v>
                </c:pt>
                <c:pt idx="120">
                  <c:v>-5.2349999999999568</c:v>
                </c:pt>
                <c:pt idx="121">
                  <c:v>-8.2110000000000127</c:v>
                </c:pt>
                <c:pt idx="122">
                  <c:v>-13.077999999999975</c:v>
                </c:pt>
                <c:pt idx="123">
                  <c:v>-17.588000000000022</c:v>
                </c:pt>
                <c:pt idx="124">
                  <c:v>-13.735000000000014</c:v>
                </c:pt>
                <c:pt idx="125">
                  <c:v>-14.557999999999993</c:v>
                </c:pt>
                <c:pt idx="126">
                  <c:v>-15.721000000000004</c:v>
                </c:pt>
                <c:pt idx="127">
                  <c:v>-13.862000000000023</c:v>
                </c:pt>
                <c:pt idx="128">
                  <c:v>-16.639999999999986</c:v>
                </c:pt>
                <c:pt idx="129">
                  <c:v>-19.535000000000025</c:v>
                </c:pt>
                <c:pt idx="130">
                  <c:v>-15.421999999999969</c:v>
                </c:pt>
                <c:pt idx="131">
                  <c:v>-17.156999999999982</c:v>
                </c:pt>
                <c:pt idx="132">
                  <c:v>-16.476999999999975</c:v>
                </c:pt>
                <c:pt idx="133">
                  <c:v>-18.576000000000022</c:v>
                </c:pt>
                <c:pt idx="134">
                  <c:v>-11.435999999999979</c:v>
                </c:pt>
                <c:pt idx="135">
                  <c:v>-16.507000000000005</c:v>
                </c:pt>
                <c:pt idx="136">
                  <c:v>-21.793000000000006</c:v>
                </c:pt>
                <c:pt idx="137">
                  <c:v>-22.156999999999982</c:v>
                </c:pt>
                <c:pt idx="138">
                  <c:v>-24.613</c:v>
                </c:pt>
                <c:pt idx="139">
                  <c:v>-18.740000000000009</c:v>
                </c:pt>
                <c:pt idx="140">
                  <c:v>-6.0730000000000359</c:v>
                </c:pt>
                <c:pt idx="141">
                  <c:v>-18.770999999999958</c:v>
                </c:pt>
                <c:pt idx="142">
                  <c:v>-14.714999999999975</c:v>
                </c:pt>
                <c:pt idx="143">
                  <c:v>-13.362000000000023</c:v>
                </c:pt>
                <c:pt idx="144">
                  <c:v>-13.670999999999992</c:v>
                </c:pt>
                <c:pt idx="145">
                  <c:v>-15.963000000000022</c:v>
                </c:pt>
                <c:pt idx="146">
                  <c:v>-22.43199999999996</c:v>
                </c:pt>
                <c:pt idx="147">
                  <c:v>-14.923000000000002</c:v>
                </c:pt>
                <c:pt idx="148">
                  <c:v>-14.458000000000027</c:v>
                </c:pt>
                <c:pt idx="149">
                  <c:v>-8.5240000000000009</c:v>
                </c:pt>
                <c:pt idx="150">
                  <c:v>-11.65100000000001</c:v>
                </c:pt>
                <c:pt idx="151">
                  <c:v>-12.09499999999997</c:v>
                </c:pt>
                <c:pt idx="152">
                  <c:v>-13.937999999999988</c:v>
                </c:pt>
                <c:pt idx="153">
                  <c:v>-10.019000000000005</c:v>
                </c:pt>
                <c:pt idx="154">
                  <c:v>-7.9679999999999609</c:v>
                </c:pt>
                <c:pt idx="155">
                  <c:v>-13.26400000000001</c:v>
                </c:pt>
                <c:pt idx="156">
                  <c:v>-9.6359999999999673</c:v>
                </c:pt>
                <c:pt idx="157">
                  <c:v>-3.2529999999999859</c:v>
                </c:pt>
                <c:pt idx="158">
                  <c:v>-7.2730000000000246</c:v>
                </c:pt>
                <c:pt idx="159">
                  <c:v>-4.2660000000000196</c:v>
                </c:pt>
                <c:pt idx="160">
                  <c:v>-19.603999999999985</c:v>
                </c:pt>
                <c:pt idx="161">
                  <c:v>-22.149000000000001</c:v>
                </c:pt>
                <c:pt idx="162">
                  <c:v>-12.814000000000021</c:v>
                </c:pt>
                <c:pt idx="163">
                  <c:v>-7.1990000000000123</c:v>
                </c:pt>
                <c:pt idx="164">
                  <c:v>-5.6190000000000282</c:v>
                </c:pt>
                <c:pt idx="165">
                  <c:v>-2.8359999999999559</c:v>
                </c:pt>
                <c:pt idx="166">
                  <c:v>-12.442000000000007</c:v>
                </c:pt>
                <c:pt idx="167">
                  <c:v>-13.427000000000021</c:v>
                </c:pt>
                <c:pt idx="168">
                  <c:v>-10.373999999999967</c:v>
                </c:pt>
                <c:pt idx="169">
                  <c:v>-6.2509999999999764</c:v>
                </c:pt>
                <c:pt idx="170">
                  <c:v>-8.34699999999998</c:v>
                </c:pt>
                <c:pt idx="171">
                  <c:v>-15.659999999999968</c:v>
                </c:pt>
                <c:pt idx="172">
                  <c:v>-11.398000000000025</c:v>
                </c:pt>
                <c:pt idx="173">
                  <c:v>-11.270999999999958</c:v>
                </c:pt>
                <c:pt idx="174">
                  <c:v>-17.033999999999992</c:v>
                </c:pt>
                <c:pt idx="175">
                  <c:v>-15.96999999999997</c:v>
                </c:pt>
                <c:pt idx="176">
                  <c:v>-10.850999999999999</c:v>
                </c:pt>
                <c:pt idx="177">
                  <c:v>-20.949000000000012</c:v>
                </c:pt>
                <c:pt idx="178">
                  <c:v>-15.23599999999999</c:v>
                </c:pt>
                <c:pt idx="179">
                  <c:v>-11.822000000000003</c:v>
                </c:pt>
                <c:pt idx="180">
                  <c:v>-0.11100000000004684</c:v>
                </c:pt>
                <c:pt idx="181">
                  <c:v>-6.1119999999999663</c:v>
                </c:pt>
                <c:pt idx="182">
                  <c:v>-9.1680000000000064</c:v>
                </c:pt>
                <c:pt idx="183">
                  <c:v>-9.9999999997635314E-4</c:v>
                </c:pt>
                <c:pt idx="184">
                  <c:v>-0.77100000000001501</c:v>
                </c:pt>
                <c:pt idx="185">
                  <c:v>-9.5960000000000036</c:v>
                </c:pt>
                <c:pt idx="186">
                  <c:v>-8.9830000000000041</c:v>
                </c:pt>
                <c:pt idx="187">
                  <c:v>-10.574000000000012</c:v>
                </c:pt>
                <c:pt idx="188">
                  <c:v>-8.5849999999999795</c:v>
                </c:pt>
                <c:pt idx="189">
                  <c:v>-8.6610000000000014</c:v>
                </c:pt>
                <c:pt idx="190">
                  <c:v>-8.2940000000000396</c:v>
                </c:pt>
                <c:pt idx="191">
                  <c:v>-6.8419999999999845</c:v>
                </c:pt>
                <c:pt idx="192">
                  <c:v>-19.572999999999979</c:v>
                </c:pt>
                <c:pt idx="193">
                  <c:v>-12.110000000000014</c:v>
                </c:pt>
                <c:pt idx="194">
                  <c:v>-6.4069999999999823</c:v>
                </c:pt>
                <c:pt idx="195">
                  <c:v>-10.907999999999959</c:v>
                </c:pt>
                <c:pt idx="196">
                  <c:v>-13.067000000000007</c:v>
                </c:pt>
                <c:pt idx="197">
                  <c:v>-26.19199999999995</c:v>
                </c:pt>
                <c:pt idx="198">
                  <c:v>-47.019000000000005</c:v>
                </c:pt>
                <c:pt idx="199">
                  <c:v>-24.09899999999999</c:v>
                </c:pt>
                <c:pt idx="200">
                  <c:v>-25.062000000000012</c:v>
                </c:pt>
                <c:pt idx="201">
                  <c:v>-28.389999999999986</c:v>
                </c:pt>
                <c:pt idx="202">
                  <c:v>-22.608000000000004</c:v>
                </c:pt>
                <c:pt idx="203">
                  <c:v>-42.766999999999996</c:v>
                </c:pt>
                <c:pt idx="204">
                  <c:v>-35.414000000000044</c:v>
                </c:pt>
                <c:pt idx="205">
                  <c:v>-28.09899999999999</c:v>
                </c:pt>
                <c:pt idx="206">
                  <c:v>-34.288000000000011</c:v>
                </c:pt>
                <c:pt idx="207">
                  <c:v>-35.834000000000003</c:v>
                </c:pt>
                <c:pt idx="208">
                  <c:v>-38.461999999999989</c:v>
                </c:pt>
                <c:pt idx="209">
                  <c:v>-27.259999999999991</c:v>
                </c:pt>
                <c:pt idx="210">
                  <c:v>-28.774999999999977</c:v>
                </c:pt>
                <c:pt idx="211">
                  <c:v>-32.232000000000028</c:v>
                </c:pt>
                <c:pt idx="212">
                  <c:v>-29.899000000000001</c:v>
                </c:pt>
                <c:pt idx="213">
                  <c:v>-39.706999999999994</c:v>
                </c:pt>
                <c:pt idx="214">
                  <c:v>-38.238</c:v>
                </c:pt>
                <c:pt idx="215">
                  <c:v>-32.300000000000011</c:v>
                </c:pt>
                <c:pt idx="216">
                  <c:v>-44.355000000000018</c:v>
                </c:pt>
                <c:pt idx="217">
                  <c:v>-31.547000000000025</c:v>
                </c:pt>
                <c:pt idx="218">
                  <c:v>-12.788999999999987</c:v>
                </c:pt>
                <c:pt idx="219">
                  <c:v>-14.060000000000002</c:v>
                </c:pt>
                <c:pt idx="220">
                  <c:v>-20.351999999999975</c:v>
                </c:pt>
                <c:pt idx="221">
                  <c:v>-26.152000000000044</c:v>
                </c:pt>
                <c:pt idx="222">
                  <c:v>-19.731999999999971</c:v>
                </c:pt>
                <c:pt idx="223">
                  <c:v>-26.735000000000014</c:v>
                </c:pt>
                <c:pt idx="224">
                  <c:v>-17.896000000000015</c:v>
                </c:pt>
                <c:pt idx="225">
                  <c:v>-26.313000000000045</c:v>
                </c:pt>
                <c:pt idx="226">
                  <c:v>1.117999999999995</c:v>
                </c:pt>
                <c:pt idx="227">
                  <c:v>4.1480000000000246</c:v>
                </c:pt>
                <c:pt idx="228">
                  <c:v>-6.5579999999999927</c:v>
                </c:pt>
                <c:pt idx="229">
                  <c:v>-6.5440000000000396</c:v>
                </c:pt>
                <c:pt idx="230">
                  <c:v>3.5409999999999968</c:v>
                </c:pt>
                <c:pt idx="231">
                  <c:v>-4.9599999999999795</c:v>
                </c:pt>
                <c:pt idx="232">
                  <c:v>-4.2040000000000077</c:v>
                </c:pt>
                <c:pt idx="233">
                  <c:v>-26.552000000000021</c:v>
                </c:pt>
                <c:pt idx="234">
                  <c:v>-20.201999999999998</c:v>
                </c:pt>
                <c:pt idx="235">
                  <c:v>-17.400000000000034</c:v>
                </c:pt>
                <c:pt idx="236">
                  <c:v>-10.440999999999974</c:v>
                </c:pt>
                <c:pt idx="237">
                  <c:v>-11.79400000000004</c:v>
                </c:pt>
                <c:pt idx="238">
                  <c:v>2.3269999999999982</c:v>
                </c:pt>
                <c:pt idx="239">
                  <c:v>3.6809999999999832</c:v>
                </c:pt>
                <c:pt idx="240">
                  <c:v>-5.9110000000000014</c:v>
                </c:pt>
                <c:pt idx="241">
                  <c:v>-5.8919999999999959</c:v>
                </c:pt>
                <c:pt idx="242">
                  <c:v>-11.060000000000002</c:v>
                </c:pt>
                <c:pt idx="243">
                  <c:v>-20.625999999999976</c:v>
                </c:pt>
                <c:pt idx="244">
                  <c:v>-15.295999999999992</c:v>
                </c:pt>
                <c:pt idx="245">
                  <c:v>-4.1009999999999991</c:v>
                </c:pt>
                <c:pt idx="246">
                  <c:v>0.65199999999998681</c:v>
                </c:pt>
                <c:pt idx="247">
                  <c:v>-10.379999999999995</c:v>
                </c:pt>
                <c:pt idx="248">
                  <c:v>-13.656000000000006</c:v>
                </c:pt>
                <c:pt idx="249">
                  <c:v>-11.497000000000014</c:v>
                </c:pt>
              </c:numCache>
            </c:numRef>
          </c:val>
          <c:smooth val="0"/>
          <c:extLst>
            <c:ext xmlns:c16="http://schemas.microsoft.com/office/drawing/2014/chart" uri="{C3380CC4-5D6E-409C-BE32-E72D297353CC}">
              <c16:uniqueId val="{00000000-D513-4786-8E06-1822579619AC}"/>
            </c:ext>
          </c:extLst>
        </c:ser>
        <c:ser>
          <c:idx val="1"/>
          <c:order val="1"/>
          <c:tx>
            <c:strRef>
              <c:f>'directH (tkr)'!$C$45</c:f>
              <c:strCache>
                <c:ptCount val="1"/>
                <c:pt idx="0">
                  <c:v>VW 3 1/2 PERP nc-30-VW 3 7/8 PERP nc-27</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'directH (tkr)'!$F$45:$SQ$45</c:f>
              <c:numCache>
                <c:formatCode>0</c:formatCode>
                <c:ptCount val="506"/>
                <c:pt idx="0">
                  <c:v>#N/A</c:v>
                </c:pt>
                <c:pt idx="1">
                  <c:v>-43.337000000000046</c:v>
                </c:pt>
                <c:pt idx="2">
                  <c:v>-26.34499999999997</c:v>
                </c:pt>
                <c:pt idx="3">
                  <c:v>-31.274999999999977</c:v>
                </c:pt>
                <c:pt idx="4">
                  <c:v>-17.324999999999989</c:v>
                </c:pt>
                <c:pt idx="5">
                  <c:v>-15.436999999999955</c:v>
                </c:pt>
                <c:pt idx="6">
                  <c:v>-39.025999999999954</c:v>
                </c:pt>
                <c:pt idx="7">
                  <c:v>-19.926999999999964</c:v>
                </c:pt>
                <c:pt idx="8">
                  <c:v>-30.875</c:v>
                </c:pt>
                <c:pt idx="9">
                  <c:v>5.7129999999999654</c:v>
                </c:pt>
                <c:pt idx="10">
                  <c:v>9.2450000000000045</c:v>
                </c:pt>
                <c:pt idx="11">
                  <c:v>6.9979999999999905</c:v>
                </c:pt>
                <c:pt idx="12">
                  <c:v>-25.752999999999986</c:v>
                </c:pt>
                <c:pt idx="13">
                  <c:v>-57.539000000000044</c:v>
                </c:pt>
                <c:pt idx="14">
                  <c:v>-41.033000000000015</c:v>
                </c:pt>
                <c:pt idx="15">
                  <c:v>-55.951000000000022</c:v>
                </c:pt>
                <c:pt idx="16">
                  <c:v>-44.259000000000015</c:v>
                </c:pt>
                <c:pt idx="17">
                  <c:v>-39.66500000000002</c:v>
                </c:pt>
                <c:pt idx="18">
                  <c:v>-31.703999999999951</c:v>
                </c:pt>
                <c:pt idx="19">
                  <c:v>-36.317999999999984</c:v>
                </c:pt>
                <c:pt idx="20">
                  <c:v>-55.370999999999981</c:v>
                </c:pt>
                <c:pt idx="21">
                  <c:v>-59.910000000000025</c:v>
                </c:pt>
                <c:pt idx="22">
                  <c:v>-52.435000000000002</c:v>
                </c:pt>
                <c:pt idx="23">
                  <c:v>-49.670000000000016</c:v>
                </c:pt>
                <c:pt idx="24">
                  <c:v>-55.620000000000005</c:v>
                </c:pt>
                <c:pt idx="25">
                  <c:v>-62.038999999999987</c:v>
                </c:pt>
                <c:pt idx="26">
                  <c:v>-78.956999999999994</c:v>
                </c:pt>
                <c:pt idx="27">
                  <c:v>-76.228999999999985</c:v>
                </c:pt>
                <c:pt idx="28">
                  <c:v>-66.15300000000002</c:v>
                </c:pt>
                <c:pt idx="29">
                  <c:v>-57.057000000000016</c:v>
                </c:pt>
                <c:pt idx="30">
                  <c:v>-61.324999999999989</c:v>
                </c:pt>
                <c:pt idx="31">
                  <c:v>-66.808999999999969</c:v>
                </c:pt>
                <c:pt idx="32">
                  <c:v>-73.916999999999973</c:v>
                </c:pt>
                <c:pt idx="33">
                  <c:v>-76.420000000000016</c:v>
                </c:pt>
                <c:pt idx="34">
                  <c:v>-71.481000000000051</c:v>
                </c:pt>
                <c:pt idx="35">
                  <c:v>-77.408999999999992</c:v>
                </c:pt>
                <c:pt idx="36">
                  <c:v>-75.384000000000015</c:v>
                </c:pt>
                <c:pt idx="37">
                  <c:v>-45.110000000000014</c:v>
                </c:pt>
                <c:pt idx="38">
                  <c:v>-51.00200000000001</c:v>
                </c:pt>
                <c:pt idx="39">
                  <c:v>-46.162000000000035</c:v>
                </c:pt>
                <c:pt idx="40">
                  <c:v>-43.521000000000015</c:v>
                </c:pt>
                <c:pt idx="41">
                  <c:v>-71.84899999999999</c:v>
                </c:pt>
                <c:pt idx="42">
                  <c:v>-60.730000000000018</c:v>
                </c:pt>
                <c:pt idx="43">
                  <c:v>-95.871999999999957</c:v>
                </c:pt>
                <c:pt idx="44">
                  <c:v>-69.402999999999963</c:v>
                </c:pt>
                <c:pt idx="45">
                  <c:v>-44.887999999999977</c:v>
                </c:pt>
                <c:pt idx="46">
                  <c:v>-41.329000000000008</c:v>
                </c:pt>
                <c:pt idx="47">
                  <c:v>-34.182000000000016</c:v>
                </c:pt>
                <c:pt idx="48">
                  <c:v>-7.63900000000001</c:v>
                </c:pt>
                <c:pt idx="49">
                  <c:v>-19.23399999999998</c:v>
                </c:pt>
                <c:pt idx="50">
                  <c:v>-84.437999999999988</c:v>
                </c:pt>
                <c:pt idx="51">
                  <c:v>-120.58599999999996</c:v>
                </c:pt>
                <c:pt idx="52">
                  <c:v>-87.645000000000095</c:v>
                </c:pt>
                <c:pt idx="53">
                  <c:v>-134.02599999999995</c:v>
                </c:pt>
                <c:pt idx="54">
                  <c:v>-100.40100000000007</c:v>
                </c:pt>
                <c:pt idx="55">
                  <c:v>-78.952999999999975</c:v>
                </c:pt>
                <c:pt idx="56">
                  <c:v>-67.649000000000001</c:v>
                </c:pt>
                <c:pt idx="57">
                  <c:v>-68.979000000000042</c:v>
                </c:pt>
                <c:pt idx="58">
                  <c:v>-56.92999999999995</c:v>
                </c:pt>
                <c:pt idx="59">
                  <c:v>-11.471000000000004</c:v>
                </c:pt>
                <c:pt idx="60">
                  <c:v>-9.62600000000009</c:v>
                </c:pt>
                <c:pt idx="61">
                  <c:v>-45.011000000000024</c:v>
                </c:pt>
                <c:pt idx="62">
                  <c:v>-140.97500000000002</c:v>
                </c:pt>
                <c:pt idx="63">
                  <c:v>-84.558999999999969</c:v>
                </c:pt>
                <c:pt idx="64">
                  <c:v>14.25100000000009</c:v>
                </c:pt>
                <c:pt idx="65">
                  <c:v>-82.600000000000023</c:v>
                </c:pt>
                <c:pt idx="66">
                  <c:v>-22.736999999999966</c:v>
                </c:pt>
                <c:pt idx="67">
                  <c:v>57.445999999999913</c:v>
                </c:pt>
                <c:pt idx="68">
                  <c:v>92.780999999999949</c:v>
                </c:pt>
                <c:pt idx="69">
                  <c:v>67.12</c:v>
                </c:pt>
                <c:pt idx="70">
                  <c:v>-6.0049999999999955</c:v>
                </c:pt>
                <c:pt idx="71">
                  <c:v>64.206000000000017</c:v>
                </c:pt>
                <c:pt idx="72">
                  <c:v>0.76499999999998636</c:v>
                </c:pt>
                <c:pt idx="73">
                  <c:v>-17.234000000000037</c:v>
                </c:pt>
                <c:pt idx="74">
                  <c:v>50.527999999999963</c:v>
                </c:pt>
                <c:pt idx="75">
                  <c:v>39.276999999999987</c:v>
                </c:pt>
                <c:pt idx="76">
                  <c:v>27.937000000000012</c:v>
                </c:pt>
                <c:pt idx="77">
                  <c:v>6.0819999999999936</c:v>
                </c:pt>
                <c:pt idx="78">
                  <c:v>-18.765000000000043</c:v>
                </c:pt>
                <c:pt idx="79">
                  <c:v>-0.85399999999998499</c:v>
                </c:pt>
                <c:pt idx="80">
                  <c:v>28.75</c:v>
                </c:pt>
                <c:pt idx="81">
                  <c:v>21.781000000000006</c:v>
                </c:pt>
                <c:pt idx="82">
                  <c:v>8.1929999999999836</c:v>
                </c:pt>
                <c:pt idx="83">
                  <c:v>12.704000000000008</c:v>
                </c:pt>
                <c:pt idx="84">
                  <c:v>29.956999999999994</c:v>
                </c:pt>
                <c:pt idx="85">
                  <c:v>11.436000000000035</c:v>
                </c:pt>
                <c:pt idx="86">
                  <c:v>11.857999999999947</c:v>
                </c:pt>
                <c:pt idx="87">
                  <c:v>9.6649999999999636</c:v>
                </c:pt>
                <c:pt idx="88">
                  <c:v>13.021000000000015</c:v>
                </c:pt>
                <c:pt idx="89">
                  <c:v>10.549999999999955</c:v>
                </c:pt>
                <c:pt idx="90">
                  <c:v>11.478000000000009</c:v>
                </c:pt>
                <c:pt idx="91">
                  <c:v>12.706999999999994</c:v>
                </c:pt>
                <c:pt idx="92">
                  <c:v>4.978999999999985</c:v>
                </c:pt>
                <c:pt idx="93">
                  <c:v>5.8860000000000241</c:v>
                </c:pt>
                <c:pt idx="94">
                  <c:v>12.369999999999948</c:v>
                </c:pt>
                <c:pt idx="95">
                  <c:v>12.509999999999991</c:v>
                </c:pt>
                <c:pt idx="96">
                  <c:v>4.94500000000005</c:v>
                </c:pt>
                <c:pt idx="97">
                  <c:v>-2.5079999999999814</c:v>
                </c:pt>
                <c:pt idx="98">
                  <c:v>-2.4180000000000064</c:v>
                </c:pt>
                <c:pt idx="99">
                  <c:v>5.0539999999999736</c:v>
                </c:pt>
                <c:pt idx="100">
                  <c:v>7.2350000000000136</c:v>
                </c:pt>
                <c:pt idx="101">
                  <c:v>10.040999999999997</c:v>
                </c:pt>
                <c:pt idx="102">
                  <c:v>1.2520000000000095</c:v>
                </c:pt>
                <c:pt idx="103">
                  <c:v>-3.2269999999999754</c:v>
                </c:pt>
                <c:pt idx="104">
                  <c:v>13.881000000000029</c:v>
                </c:pt>
                <c:pt idx="105">
                  <c:v>7.9370000000000118</c:v>
                </c:pt>
                <c:pt idx="106">
                  <c:v>11.71999999999997</c:v>
                </c:pt>
                <c:pt idx="107">
                  <c:v>6.3460000000000036</c:v>
                </c:pt>
                <c:pt idx="108">
                  <c:v>9.5209999999999866</c:v>
                </c:pt>
                <c:pt idx="109">
                  <c:v>4.4120000000000346</c:v>
                </c:pt>
                <c:pt idx="110">
                  <c:v>-0.87899999999996226</c:v>
                </c:pt>
                <c:pt idx="111">
                  <c:v>-0.32400000000001228</c:v>
                </c:pt>
                <c:pt idx="112">
                  <c:v>3.6430000000000291</c:v>
                </c:pt>
                <c:pt idx="113">
                  <c:v>2.2669999999999959</c:v>
                </c:pt>
                <c:pt idx="114">
                  <c:v>-2.1829999999999927</c:v>
                </c:pt>
                <c:pt idx="115">
                  <c:v>0.91000000000002501</c:v>
                </c:pt>
                <c:pt idx="116">
                  <c:v>-6.4189999999999827</c:v>
                </c:pt>
                <c:pt idx="117">
                  <c:v>-0.59100000000000819</c:v>
                </c:pt>
                <c:pt idx="118">
                  <c:v>5.2250000000000227</c:v>
                </c:pt>
                <c:pt idx="119">
                  <c:v>7.26400000000001</c:v>
                </c:pt>
                <c:pt idx="120">
                  <c:v>12.19300000000004</c:v>
                </c:pt>
                <c:pt idx="121">
                  <c:v>8.5309999999999775</c:v>
                </c:pt>
                <c:pt idx="122">
                  <c:v>4.5880000000000223</c:v>
                </c:pt>
                <c:pt idx="123">
                  <c:v>0.81799999999998363</c:v>
                </c:pt>
                <c:pt idx="124">
                  <c:v>4.48599999999999</c:v>
                </c:pt>
                <c:pt idx="125">
                  <c:v>4.3650000000000091</c:v>
                </c:pt>
                <c:pt idx="126">
                  <c:v>3.8879999999999768</c:v>
                </c:pt>
                <c:pt idx="127">
                  <c:v>5.9750000000000227</c:v>
                </c:pt>
                <c:pt idx="128">
                  <c:v>4.2590000000000146</c:v>
                </c:pt>
                <c:pt idx="129">
                  <c:v>2.4259999999999877</c:v>
                </c:pt>
                <c:pt idx="130">
                  <c:v>7.0389999999999873</c:v>
                </c:pt>
                <c:pt idx="131">
                  <c:v>5.3980000000000246</c:v>
                </c:pt>
                <c:pt idx="132">
                  <c:v>6.1030000000000086</c:v>
                </c:pt>
                <c:pt idx="133">
                  <c:v>3.3839999999999577</c:v>
                </c:pt>
                <c:pt idx="134">
                  <c:v>10.636000000000024</c:v>
                </c:pt>
                <c:pt idx="135">
                  <c:v>5.3170000000000073</c:v>
                </c:pt>
                <c:pt idx="136">
                  <c:v>1.1560000000000059</c:v>
                </c:pt>
                <c:pt idx="137">
                  <c:v>0.13400000000001455</c:v>
                </c:pt>
                <c:pt idx="138">
                  <c:v>-2.0570000000000164</c:v>
                </c:pt>
                <c:pt idx="139">
                  <c:v>3.6809999999999832</c:v>
                </c:pt>
                <c:pt idx="140">
                  <c:v>18.819999999999993</c:v>
                </c:pt>
                <c:pt idx="141">
                  <c:v>6.2260000000000559</c:v>
                </c:pt>
                <c:pt idx="142">
                  <c:v>11.366000000000042</c:v>
                </c:pt>
                <c:pt idx="143">
                  <c:v>14.027999999999963</c:v>
                </c:pt>
                <c:pt idx="144">
                  <c:v>13.602000000000032</c:v>
                </c:pt>
                <c:pt idx="145">
                  <c:v>10.874000000000024</c:v>
                </c:pt>
                <c:pt idx="146">
                  <c:v>1.3770000000000095</c:v>
                </c:pt>
                <c:pt idx="147">
                  <c:v>7.4159999999999968</c:v>
                </c:pt>
                <c:pt idx="148">
                  <c:v>8.6119999999999663</c:v>
                </c:pt>
                <c:pt idx="149">
                  <c:v>15.128000000000043</c:v>
                </c:pt>
                <c:pt idx="150">
                  <c:v>12.199999999999989</c:v>
                </c:pt>
                <c:pt idx="151">
                  <c:v>12.246000000000038</c:v>
                </c:pt>
                <c:pt idx="152">
                  <c:v>10.396000000000015</c:v>
                </c:pt>
                <c:pt idx="153">
                  <c:v>14.65100000000001</c:v>
                </c:pt>
                <c:pt idx="154">
                  <c:v>16.230000000000018</c:v>
                </c:pt>
                <c:pt idx="155">
                  <c:v>11.076000000000022</c:v>
                </c:pt>
                <c:pt idx="156">
                  <c:v>15.722000000000037</c:v>
                </c:pt>
                <c:pt idx="157">
                  <c:v>22.039000000000044</c:v>
                </c:pt>
                <c:pt idx="158">
                  <c:v>16.976999999999975</c:v>
                </c:pt>
                <c:pt idx="159">
                  <c:v>20.661999999999978</c:v>
                </c:pt>
                <c:pt idx="160">
                  <c:v>1.97199999999998</c:v>
                </c:pt>
                <c:pt idx="161">
                  <c:v>1.1099999999999568</c:v>
                </c:pt>
                <c:pt idx="162">
                  <c:v>11.387999999999977</c:v>
                </c:pt>
                <c:pt idx="163">
                  <c:v>16.634999999999991</c:v>
                </c:pt>
                <c:pt idx="164">
                  <c:v>17.449999999999989</c:v>
                </c:pt>
                <c:pt idx="165">
                  <c:v>19.128000000000043</c:v>
                </c:pt>
                <c:pt idx="166">
                  <c:v>9.0939999999999941</c:v>
                </c:pt>
                <c:pt idx="167">
                  <c:v>7.7690000000000055</c:v>
                </c:pt>
                <c:pt idx="168">
                  <c:v>11.086000000000013</c:v>
                </c:pt>
                <c:pt idx="169">
                  <c:v>14.12299999999999</c:v>
                </c:pt>
                <c:pt idx="170">
                  <c:v>10.521000000000015</c:v>
                </c:pt>
                <c:pt idx="171">
                  <c:v>1.9510000000000218</c:v>
                </c:pt>
                <c:pt idx="172">
                  <c:v>7.9259999999999877</c:v>
                </c:pt>
                <c:pt idx="173">
                  <c:v>6.2479999999999905</c:v>
                </c:pt>
                <c:pt idx="174">
                  <c:v>-0.91800000000000637</c:v>
                </c:pt>
                <c:pt idx="175">
                  <c:v>0.44299999999998363</c:v>
                </c:pt>
                <c:pt idx="176">
                  <c:v>4.3690000000000282</c:v>
                </c:pt>
                <c:pt idx="177">
                  <c:v>-5.1279999999999859</c:v>
                </c:pt>
                <c:pt idx="178">
                  <c:v>-0.20599999999996044</c:v>
                </c:pt>
                <c:pt idx="179">
                  <c:v>2.6870000000000118</c:v>
                </c:pt>
                <c:pt idx="180">
                  <c:v>14.006999999999948</c:v>
                </c:pt>
                <c:pt idx="181">
                  <c:v>7.8070000000000164</c:v>
                </c:pt>
                <c:pt idx="182">
                  <c:v>4.7370000000000232</c:v>
                </c:pt>
                <c:pt idx="183">
                  <c:v>14.837000000000046</c:v>
                </c:pt>
                <c:pt idx="184">
                  <c:v>15.007999999999981</c:v>
                </c:pt>
                <c:pt idx="185">
                  <c:v>7.2039999999999509</c:v>
                </c:pt>
                <c:pt idx="186">
                  <c:v>8.7119999999999891</c:v>
                </c:pt>
                <c:pt idx="187">
                  <c:v>6.6610000000000014</c:v>
                </c:pt>
                <c:pt idx="188">
                  <c:v>8.0860000000000127</c:v>
                </c:pt>
                <c:pt idx="189">
                  <c:v>8.1889999999999645</c:v>
                </c:pt>
                <c:pt idx="190">
                  <c:v>7.8249999999999886</c:v>
                </c:pt>
                <c:pt idx="191">
                  <c:v>9.1419999999999959</c:v>
                </c:pt>
                <c:pt idx="192">
                  <c:v>-5.6629999999999541</c:v>
                </c:pt>
                <c:pt idx="193">
                  <c:v>0.84099999999995134</c:v>
                </c:pt>
                <c:pt idx="194">
                  <c:v>5.76400000000001</c:v>
                </c:pt>
                <c:pt idx="195">
                  <c:v>0.5180000000000291</c:v>
                </c:pt>
                <c:pt idx="196">
                  <c:v>-0.22000000000002728</c:v>
                </c:pt>
                <c:pt idx="197">
                  <c:v>-13.347999999999956</c:v>
                </c:pt>
                <c:pt idx="198">
                  <c:v>-36.254999999999995</c:v>
                </c:pt>
                <c:pt idx="199">
                  <c:v>-12.586999999999989</c:v>
                </c:pt>
                <c:pt idx="200">
                  <c:v>-11.911999999999978</c:v>
                </c:pt>
                <c:pt idx="201">
                  <c:v>-12.95799999999997</c:v>
                </c:pt>
                <c:pt idx="202">
                  <c:v>-6.8619999999999663</c:v>
                </c:pt>
                <c:pt idx="203">
                  <c:v>-26.779999999999973</c:v>
                </c:pt>
                <c:pt idx="204">
                  <c:v>-19.92900000000003</c:v>
                </c:pt>
                <c:pt idx="205">
                  <c:v>-11.663999999999987</c:v>
                </c:pt>
                <c:pt idx="206">
                  <c:v>-17.382999999999981</c:v>
                </c:pt>
                <c:pt idx="207">
                  <c:v>-19.216000000000008</c:v>
                </c:pt>
                <c:pt idx="208">
                  <c:v>-20.726999999999975</c:v>
                </c:pt>
                <c:pt idx="209">
                  <c:v>-9.8530000000000086</c:v>
                </c:pt>
                <c:pt idx="210">
                  <c:v>-11.548000000000002</c:v>
                </c:pt>
                <c:pt idx="211">
                  <c:v>-15.594000000000051</c:v>
                </c:pt>
                <c:pt idx="212">
                  <c:v>-11.557999999999993</c:v>
                </c:pt>
                <c:pt idx="213">
                  <c:v>-20.867999999999995</c:v>
                </c:pt>
                <c:pt idx="214">
                  <c:v>-20.735000000000014</c:v>
                </c:pt>
                <c:pt idx="215">
                  <c:v>-14.274000000000001</c:v>
                </c:pt>
                <c:pt idx="216">
                  <c:v>-25.661000000000001</c:v>
                </c:pt>
                <c:pt idx="217">
                  <c:v>-11.093000000000018</c:v>
                </c:pt>
                <c:pt idx="218">
                  <c:v>9.0830000000000268</c:v>
                </c:pt>
                <c:pt idx="219">
                  <c:v>5.1360000000000241</c:v>
                </c:pt>
                <c:pt idx="220">
                  <c:v>-0.73999999999995225</c:v>
                </c:pt>
                <c:pt idx="221">
                  <c:v>-7.9590000000000032</c:v>
                </c:pt>
                <c:pt idx="222">
                  <c:v>-0.81799999999998363</c:v>
                </c:pt>
                <c:pt idx="223">
                  <c:v>-7.6270000000000095</c:v>
                </c:pt>
                <c:pt idx="224">
                  <c:v>0.70800000000002683</c:v>
                </c:pt>
                <c:pt idx="225">
                  <c:v>-5.9950000000000045</c:v>
                </c:pt>
                <c:pt idx="226">
                  <c:v>21.255999999999972</c:v>
                </c:pt>
                <c:pt idx="227">
                  <c:v>23.45999999999998</c:v>
                </c:pt>
                <c:pt idx="228">
                  <c:v>11.631000000000029</c:v>
                </c:pt>
                <c:pt idx="229">
                  <c:v>9.7319999999999709</c:v>
                </c:pt>
                <c:pt idx="230">
                  <c:v>21.321000000000026</c:v>
                </c:pt>
                <c:pt idx="231">
                  <c:v>11.548000000000002</c:v>
                </c:pt>
                <c:pt idx="232">
                  <c:v>12.903999999999996</c:v>
                </c:pt>
                <c:pt idx="233">
                  <c:v>-10.396000000000015</c:v>
                </c:pt>
                <c:pt idx="234">
                  <c:v>-6.2789999999999964</c:v>
                </c:pt>
                <c:pt idx="235">
                  <c:v>-4.0400000000000205</c:v>
                </c:pt>
                <c:pt idx="236">
                  <c:v>2.9080000000000155</c:v>
                </c:pt>
                <c:pt idx="237">
                  <c:v>-1.2410000000000423</c:v>
                </c:pt>
                <c:pt idx="238">
                  <c:v>12.567999999999984</c:v>
                </c:pt>
                <c:pt idx="239">
                  <c:v>13.276999999999987</c:v>
                </c:pt>
                <c:pt idx="240">
                  <c:v>2.8050000000000068</c:v>
                </c:pt>
                <c:pt idx="241">
                  <c:v>2.0030000000000427</c:v>
                </c:pt>
                <c:pt idx="242">
                  <c:v>-3.5590000000000259</c:v>
                </c:pt>
                <c:pt idx="243">
                  <c:v>-11.738</c:v>
                </c:pt>
                <c:pt idx="244">
                  <c:v>-5.4900000000000091</c:v>
                </c:pt>
                <c:pt idx="245">
                  <c:v>6.3520000000000323</c:v>
                </c:pt>
                <c:pt idx="246">
                  <c:v>13.378999999999962</c:v>
                </c:pt>
                <c:pt idx="247">
                  <c:v>2.4249999999999545</c:v>
                </c:pt>
                <c:pt idx="248">
                  <c:v>-6.0480000000000018</c:v>
                </c:pt>
                <c:pt idx="249">
                  <c:v>-4.625</c:v>
                </c:pt>
                <c:pt idx="250">
                  <c:v>-4.8170000000000073</c:v>
                </c:pt>
                <c:pt idx="251">
                  <c:v>-22.850999999999999</c:v>
                </c:pt>
                <c:pt idx="252">
                  <c:v>-17.980000000000018</c:v>
                </c:pt>
                <c:pt idx="253">
                  <c:v>-12.011000000000024</c:v>
                </c:pt>
                <c:pt idx="254">
                  <c:v>-8.2280000000000086</c:v>
                </c:pt>
                <c:pt idx="255">
                  <c:v>0.48400000000003729</c:v>
                </c:pt>
                <c:pt idx="256">
                  <c:v>0.92300000000000182</c:v>
                </c:pt>
                <c:pt idx="257">
                  <c:v>0.52800000000002001</c:v>
                </c:pt>
                <c:pt idx="258">
                  <c:v>-9.7000000000000455</c:v>
                </c:pt>
                <c:pt idx="259">
                  <c:v>-28.359000000000037</c:v>
                </c:pt>
                <c:pt idx="260">
                  <c:v>-39.494999999999948</c:v>
                </c:pt>
                <c:pt idx="261">
                  <c:v>-23.875</c:v>
                </c:pt>
                <c:pt idx="262">
                  <c:v>-21.487000000000023</c:v>
                </c:pt>
                <c:pt idx="263">
                  <c:v>-23.939000000000021</c:v>
                </c:pt>
                <c:pt idx="264">
                  <c:v>-12.031999999999982</c:v>
                </c:pt>
                <c:pt idx="265">
                  <c:v>-27.757999999999981</c:v>
                </c:pt>
                <c:pt idx="266">
                  <c:v>-28.916999999999973</c:v>
                </c:pt>
                <c:pt idx="267">
                  <c:v>-21.100000000000023</c:v>
                </c:pt>
                <c:pt idx="268">
                  <c:v>-28.438000000000045</c:v>
                </c:pt>
                <c:pt idx="269">
                  <c:v>-30.155999999999949</c:v>
                </c:pt>
                <c:pt idx="270">
                  <c:v>-37.012999999999977</c:v>
                </c:pt>
                <c:pt idx="271">
                  <c:v>-26.899999999999977</c:v>
                </c:pt>
                <c:pt idx="272">
                  <c:v>-24.625999999999976</c:v>
                </c:pt>
                <c:pt idx="273">
                  <c:v>-31.231999999999971</c:v>
                </c:pt>
                <c:pt idx="274">
                  <c:v>-26.618999999999971</c:v>
                </c:pt>
                <c:pt idx="275">
                  <c:v>-32.288999999999987</c:v>
                </c:pt>
                <c:pt idx="276">
                  <c:v>-32.363</c:v>
                </c:pt>
                <c:pt idx="277">
                  <c:v>-35.339999999999975</c:v>
                </c:pt>
                <c:pt idx="278">
                  <c:v>-20.616000000000042</c:v>
                </c:pt>
                <c:pt idx="279">
                  <c:v>-22.187000000000012</c:v>
                </c:pt>
                <c:pt idx="280">
                  <c:v>-23.75200000000001</c:v>
                </c:pt>
                <c:pt idx="281">
                  <c:v>-29.509999999999991</c:v>
                </c:pt>
                <c:pt idx="282">
                  <c:v>-30.15300000000002</c:v>
                </c:pt>
                <c:pt idx="283">
                  <c:v>-41.675000000000011</c:v>
                </c:pt>
                <c:pt idx="284">
                  <c:v>-36.729999999999961</c:v>
                </c:pt>
                <c:pt idx="285">
                  <c:v>-40.684000000000026</c:v>
                </c:pt>
                <c:pt idx="286">
                  <c:v>-34.402999999999963</c:v>
                </c:pt>
                <c:pt idx="287">
                  <c:v>-49.849000000000046</c:v>
                </c:pt>
                <c:pt idx="288">
                  <c:v>-42.609999999999957</c:v>
                </c:pt>
                <c:pt idx="289">
                  <c:v>-39.492000000000019</c:v>
                </c:pt>
                <c:pt idx="290">
                  <c:v>-34.446000000000026</c:v>
                </c:pt>
                <c:pt idx="291">
                  <c:v>-49.492999999999995</c:v>
                </c:pt>
                <c:pt idx="292">
                  <c:v>-53.288999999999987</c:v>
                </c:pt>
                <c:pt idx="293">
                  <c:v>-64.950999999999965</c:v>
                </c:pt>
                <c:pt idx="294">
                  <c:v>-58.72399999999999</c:v>
                </c:pt>
                <c:pt idx="295">
                  <c:v>-58.754999999999995</c:v>
                </c:pt>
                <c:pt idx="296">
                  <c:v>-54.916000000000054</c:v>
                </c:pt>
                <c:pt idx="297">
                  <c:v>-54.875</c:v>
                </c:pt>
                <c:pt idx="298">
                  <c:v>-63.581999999999994</c:v>
                </c:pt>
                <c:pt idx="299">
                  <c:v>-66.850999999999999</c:v>
                </c:pt>
                <c:pt idx="300">
                  <c:v>-60.739000000000033</c:v>
                </c:pt>
                <c:pt idx="301">
                  <c:v>-64.983000000000004</c:v>
                </c:pt>
                <c:pt idx="302">
                  <c:v>-70.043000000000006</c:v>
                </c:pt>
                <c:pt idx="303">
                  <c:v>-73.442000000000007</c:v>
                </c:pt>
                <c:pt idx="304">
                  <c:v>-83.716999999999985</c:v>
                </c:pt>
                <c:pt idx="305">
                  <c:v>-77.251000000000033</c:v>
                </c:pt>
                <c:pt idx="306">
                  <c:v>-70.647000000000048</c:v>
                </c:pt>
                <c:pt idx="307">
                  <c:v>-69.577999999999975</c:v>
                </c:pt>
                <c:pt idx="308">
                  <c:v>-61.300999999999988</c:v>
                </c:pt>
                <c:pt idx="309">
                  <c:v>-68.245000000000005</c:v>
                </c:pt>
                <c:pt idx="310">
                  <c:v>-65.143000000000029</c:v>
                </c:pt>
                <c:pt idx="311">
                  <c:v>-73.12</c:v>
                </c:pt>
                <c:pt idx="312">
                  <c:v>-67.449999999999989</c:v>
                </c:pt>
                <c:pt idx="313">
                  <c:v>-82.674000000000035</c:v>
                </c:pt>
                <c:pt idx="314">
                  <c:v>-68.09499999999997</c:v>
                </c:pt>
                <c:pt idx="315">
                  <c:v>-63.502999999999986</c:v>
                </c:pt>
                <c:pt idx="316">
                  <c:v>-52.699999999999989</c:v>
                </c:pt>
                <c:pt idx="317">
                  <c:v>-63.642000000000053</c:v>
                </c:pt>
                <c:pt idx="318">
                  <c:v>-50.558999999999969</c:v>
                </c:pt>
                <c:pt idx="319">
                  <c:v>-52.11099999999999</c:v>
                </c:pt>
                <c:pt idx="320">
                  <c:v>-47.079000000000008</c:v>
                </c:pt>
                <c:pt idx="321">
                  <c:v>-39.463999999999999</c:v>
                </c:pt>
                <c:pt idx="322">
                  <c:v>-55.636000000000024</c:v>
                </c:pt>
                <c:pt idx="323">
                  <c:v>-51.446000000000026</c:v>
                </c:pt>
                <c:pt idx="324">
                  <c:v>-44.11099999999999</c:v>
                </c:pt>
                <c:pt idx="325">
                  <c:v>-62.612000000000023</c:v>
                </c:pt>
                <c:pt idx="326">
                  <c:v>-64.526999999999987</c:v>
                </c:pt>
                <c:pt idx="327">
                  <c:v>-74.098000000000013</c:v>
                </c:pt>
                <c:pt idx="328">
                  <c:v>-66.274000000000001</c:v>
                </c:pt>
                <c:pt idx="329">
                  <c:v>-56.660000000000025</c:v>
                </c:pt>
                <c:pt idx="330">
                  <c:v>-50.829000000000008</c:v>
                </c:pt>
                <c:pt idx="331">
                  <c:v>-53.19</c:v>
                </c:pt>
                <c:pt idx="332">
                  <c:v>-61.215000000000032</c:v>
                </c:pt>
                <c:pt idx="333">
                  <c:v>-59.696000000000026</c:v>
                </c:pt>
                <c:pt idx="334">
                  <c:v>-56.072999999999979</c:v>
                </c:pt>
                <c:pt idx="335">
                  <c:v>-61.261000000000024</c:v>
                </c:pt>
                <c:pt idx="336">
                  <c:v>-68.762</c:v>
                </c:pt>
                <c:pt idx="337">
                  <c:v>-74.731000000000051</c:v>
                </c:pt>
                <c:pt idx="338">
                  <c:v>-76.247000000000014</c:v>
                </c:pt>
                <c:pt idx="339">
                  <c:v>-64.473000000000013</c:v>
                </c:pt>
                <c:pt idx="340">
                  <c:v>-63.048000000000002</c:v>
                </c:pt>
                <c:pt idx="341">
                  <c:v>-64.634000000000015</c:v>
                </c:pt>
                <c:pt idx="342">
                  <c:v>-72.057999999999993</c:v>
                </c:pt>
                <c:pt idx="343">
                  <c:v>-75.346000000000004</c:v>
                </c:pt>
                <c:pt idx="344">
                  <c:v>-64.495000000000005</c:v>
                </c:pt>
                <c:pt idx="345">
                  <c:v>-66.84499999999997</c:v>
                </c:pt>
                <c:pt idx="346">
                  <c:v>-79.842999999999961</c:v>
                </c:pt>
                <c:pt idx="347">
                  <c:v>-97.31800000000004</c:v>
                </c:pt>
                <c:pt idx="348">
                  <c:v>-88.103999999999985</c:v>
                </c:pt>
                <c:pt idx="349">
                  <c:v>-66.911000000000001</c:v>
                </c:pt>
                <c:pt idx="350">
                  <c:v>-59.859999999999957</c:v>
                </c:pt>
                <c:pt idx="351">
                  <c:v>-72.562000000000012</c:v>
                </c:pt>
                <c:pt idx="352">
                  <c:v>-78.13</c:v>
                </c:pt>
                <c:pt idx="353">
                  <c:v>-70.463999999999999</c:v>
                </c:pt>
                <c:pt idx="354">
                  <c:v>-74.45999999999998</c:v>
                </c:pt>
                <c:pt idx="355">
                  <c:v>-83.351999999999975</c:v>
                </c:pt>
                <c:pt idx="356">
                  <c:v>-71.694999999999993</c:v>
                </c:pt>
                <c:pt idx="357">
                  <c:v>-63.154999999999973</c:v>
                </c:pt>
                <c:pt idx="358">
                  <c:v>-65.055000000000007</c:v>
                </c:pt>
                <c:pt idx="359">
                  <c:v>-70.923000000000002</c:v>
                </c:pt>
                <c:pt idx="360">
                  <c:v>-63.365000000000009</c:v>
                </c:pt>
                <c:pt idx="361">
                  <c:v>-61.84899999999999</c:v>
                </c:pt>
                <c:pt idx="362">
                  <c:v>-57.06699999999995</c:v>
                </c:pt>
                <c:pt idx="363">
                  <c:v>-70.272999999999968</c:v>
                </c:pt>
                <c:pt idx="364">
                  <c:v>-84.842999999999961</c:v>
                </c:pt>
                <c:pt idx="365">
                  <c:v>-65.231999999999971</c:v>
                </c:pt>
                <c:pt idx="366">
                  <c:v>-87.12</c:v>
                </c:pt>
                <c:pt idx="367">
                  <c:v>-73.663000000000011</c:v>
                </c:pt>
                <c:pt idx="368">
                  <c:v>-61.725999999999999</c:v>
                </c:pt>
                <c:pt idx="369">
                  <c:v>-78.300000000000011</c:v>
                </c:pt>
                <c:pt idx="370">
                  <c:v>-68.630999999999972</c:v>
                </c:pt>
                <c:pt idx="371">
                  <c:v>-95.228999999999985</c:v>
                </c:pt>
                <c:pt idx="372">
                  <c:v>-85.616999999999962</c:v>
                </c:pt>
                <c:pt idx="373">
                  <c:v>-74.671000000000049</c:v>
                </c:pt>
                <c:pt idx="374">
                  <c:v>-73.399000000000001</c:v>
                </c:pt>
                <c:pt idx="375">
                  <c:v>-56.723000000000013</c:v>
                </c:pt>
                <c:pt idx="376">
                  <c:v>-55.543000000000006</c:v>
                </c:pt>
                <c:pt idx="377">
                  <c:v>-66.735000000000014</c:v>
                </c:pt>
                <c:pt idx="378">
                  <c:v>-65.925000000000011</c:v>
                </c:pt>
                <c:pt idx="379">
                  <c:v>-65.079000000000008</c:v>
                </c:pt>
                <c:pt idx="380">
                  <c:v>-67.891999999999996</c:v>
                </c:pt>
                <c:pt idx="381">
                  <c:v>-63.160000000000025</c:v>
                </c:pt>
                <c:pt idx="382">
                  <c:v>-58.843999999999994</c:v>
                </c:pt>
                <c:pt idx="383">
                  <c:v>-62.692000000000007</c:v>
                </c:pt>
                <c:pt idx="384">
                  <c:v>-58.916999999999973</c:v>
                </c:pt>
                <c:pt idx="385">
                  <c:v>-63.297000000000025</c:v>
                </c:pt>
                <c:pt idx="386">
                  <c:v>-62.290999999999997</c:v>
                </c:pt>
                <c:pt idx="387">
                  <c:v>-75.411000000000001</c:v>
                </c:pt>
                <c:pt idx="388">
                  <c:v>-80.326000000000022</c:v>
                </c:pt>
                <c:pt idx="389">
                  <c:v>-68.732000000000028</c:v>
                </c:pt>
                <c:pt idx="390">
                  <c:v>-60.716000000000008</c:v>
                </c:pt>
                <c:pt idx="391">
                  <c:v>-63.69599999999997</c:v>
                </c:pt>
                <c:pt idx="392">
                  <c:v>-53.16900000000004</c:v>
                </c:pt>
                <c:pt idx="393">
                  <c:v>-51.545000000000016</c:v>
                </c:pt>
                <c:pt idx="394">
                  <c:v>-44.269000000000005</c:v>
                </c:pt>
                <c:pt idx="395">
                  <c:v>-65.437000000000012</c:v>
                </c:pt>
                <c:pt idx="396">
                  <c:v>-48.045999999999992</c:v>
                </c:pt>
                <c:pt idx="397">
                  <c:v>-47.855999999999995</c:v>
                </c:pt>
                <c:pt idx="398">
                  <c:v>-47.610000000000014</c:v>
                </c:pt>
                <c:pt idx="399">
                  <c:v>-49.471000000000004</c:v>
                </c:pt>
                <c:pt idx="400">
                  <c:v>-57.507000000000005</c:v>
                </c:pt>
                <c:pt idx="401">
                  <c:v>-52.363</c:v>
                </c:pt>
                <c:pt idx="402">
                  <c:v>-54.534999999999968</c:v>
                </c:pt>
                <c:pt idx="403">
                  <c:v>-65.754000000000019</c:v>
                </c:pt>
                <c:pt idx="404">
                  <c:v>-35.422000000000025</c:v>
                </c:pt>
                <c:pt idx="405">
                  <c:v>-43.415999999999997</c:v>
                </c:pt>
                <c:pt idx="406">
                  <c:v>-47.977000000000032</c:v>
                </c:pt>
                <c:pt idx="407">
                  <c:v>-38.595000000000027</c:v>
                </c:pt>
                <c:pt idx="408">
                  <c:v>-42.874000000000024</c:v>
                </c:pt>
                <c:pt idx="409">
                  <c:v>-44.70799999999997</c:v>
                </c:pt>
                <c:pt idx="410">
                  <c:v>-24.468999999999994</c:v>
                </c:pt>
                <c:pt idx="411">
                  <c:v>-26.451999999999998</c:v>
                </c:pt>
                <c:pt idx="412">
                  <c:v>-39.915999999999997</c:v>
                </c:pt>
                <c:pt idx="413">
                  <c:v>-44.518000000000029</c:v>
                </c:pt>
                <c:pt idx="414">
                  <c:v>-40.822000000000003</c:v>
                </c:pt>
                <c:pt idx="415">
                  <c:v>-40.192999999999984</c:v>
                </c:pt>
                <c:pt idx="416">
                  <c:v>-42.59699999999998</c:v>
                </c:pt>
                <c:pt idx="417">
                  <c:v>-50.676999999999964</c:v>
                </c:pt>
                <c:pt idx="418">
                  <c:v>-41.435000000000002</c:v>
                </c:pt>
                <c:pt idx="419">
                  <c:v>-60.555000000000007</c:v>
                </c:pt>
                <c:pt idx="420">
                  <c:v>-65.863</c:v>
                </c:pt>
                <c:pt idx="421">
                  <c:v>-31.286000000000001</c:v>
                </c:pt>
                <c:pt idx="422">
                  <c:v>-42.396999999999991</c:v>
                </c:pt>
                <c:pt idx="423">
                  <c:v>-37.527999999999963</c:v>
                </c:pt>
                <c:pt idx="424">
                  <c:v>-40.985000000000014</c:v>
                </c:pt>
                <c:pt idx="425">
                  <c:v>-49.410000000000025</c:v>
                </c:pt>
                <c:pt idx="426">
                  <c:v>-39.394000000000005</c:v>
                </c:pt>
                <c:pt idx="427">
                  <c:v>-42.801999999999964</c:v>
                </c:pt>
                <c:pt idx="428">
                  <c:v>-46.410000000000025</c:v>
                </c:pt>
                <c:pt idx="429">
                  <c:v>-38.353000000000009</c:v>
                </c:pt>
                <c:pt idx="430">
                  <c:v>-39.081000000000017</c:v>
                </c:pt>
                <c:pt idx="431">
                  <c:v>-39.281000000000006</c:v>
                </c:pt>
                <c:pt idx="432">
                  <c:v>-27.493999999999971</c:v>
                </c:pt>
                <c:pt idx="433">
                  <c:v>-38.766999999999996</c:v>
                </c:pt>
                <c:pt idx="434">
                  <c:v>-35.161000000000001</c:v>
                </c:pt>
                <c:pt idx="435">
                  <c:v>-30.378000000000043</c:v>
                </c:pt>
                <c:pt idx="436">
                  <c:v>-34.377999999999986</c:v>
                </c:pt>
                <c:pt idx="437">
                  <c:v>-33.83299999999997</c:v>
                </c:pt>
                <c:pt idx="438">
                  <c:v>-37.459000000000003</c:v>
                </c:pt>
                <c:pt idx="439">
                  <c:v>-28.858000000000004</c:v>
                </c:pt>
                <c:pt idx="440">
                  <c:v>-33.331000000000017</c:v>
                </c:pt>
                <c:pt idx="441">
                  <c:v>-21.860000000000014</c:v>
                </c:pt>
                <c:pt idx="442">
                  <c:v>-28.432000000000016</c:v>
                </c:pt>
                <c:pt idx="443">
                  <c:v>-29.403999999999996</c:v>
                </c:pt>
                <c:pt idx="444">
                  <c:v>-19.802999999999997</c:v>
                </c:pt>
                <c:pt idx="445">
                  <c:v>-19.91900000000004</c:v>
                </c:pt>
                <c:pt idx="446">
                  <c:v>-23.375999999999976</c:v>
                </c:pt>
                <c:pt idx="447">
                  <c:v>-23.007000000000005</c:v>
                </c:pt>
                <c:pt idx="448">
                  <c:v>-25.631000000000029</c:v>
                </c:pt>
                <c:pt idx="449">
                  <c:v>-24.189000000000021</c:v>
                </c:pt>
                <c:pt idx="450">
                  <c:v>-20.935000000000002</c:v>
                </c:pt>
                <c:pt idx="451">
                  <c:v>-28.364000000000033</c:v>
                </c:pt>
                <c:pt idx="452">
                  <c:v>-29.485000000000014</c:v>
                </c:pt>
                <c:pt idx="453">
                  <c:v>-25.450999999999965</c:v>
                </c:pt>
                <c:pt idx="454">
                  <c:v>-35.124000000000024</c:v>
                </c:pt>
                <c:pt idx="455">
                  <c:v>-44.861999999999966</c:v>
                </c:pt>
                <c:pt idx="456">
                  <c:v>-43.283000000000015</c:v>
                </c:pt>
                <c:pt idx="457">
                  <c:v>-34.441000000000031</c:v>
                </c:pt>
                <c:pt idx="458">
                  <c:v>-35.48399999999998</c:v>
                </c:pt>
                <c:pt idx="459">
                  <c:v>-36.786000000000001</c:v>
                </c:pt>
                <c:pt idx="460">
                  <c:v>-32.057999999999993</c:v>
                </c:pt>
                <c:pt idx="461">
                  <c:v>-29.572000000000003</c:v>
                </c:pt>
                <c:pt idx="462">
                  <c:v>-30.064000000000021</c:v>
                </c:pt>
                <c:pt idx="463">
                  <c:v>-35.365000000000009</c:v>
                </c:pt>
                <c:pt idx="464">
                  <c:v>-36.435000000000002</c:v>
                </c:pt>
                <c:pt idx="465">
                  <c:v>-35.350999999999999</c:v>
                </c:pt>
                <c:pt idx="466">
                  <c:v>-30.197999999999979</c:v>
                </c:pt>
                <c:pt idx="467">
                  <c:v>-27.420999999999992</c:v>
                </c:pt>
                <c:pt idx="468">
                  <c:v>-31.596000000000004</c:v>
                </c:pt>
                <c:pt idx="469">
                  <c:v>-37.661000000000001</c:v>
                </c:pt>
                <c:pt idx="470">
                  <c:v>-28.701000000000022</c:v>
                </c:pt>
                <c:pt idx="471">
                  <c:v>-27.43199999999996</c:v>
                </c:pt>
                <c:pt idx="472">
                  <c:v>-25.88900000000001</c:v>
                </c:pt>
                <c:pt idx="473">
                  <c:v>-20.951000000000022</c:v>
                </c:pt>
                <c:pt idx="474">
                  <c:v>-25.764999999999986</c:v>
                </c:pt>
                <c:pt idx="475">
                  <c:v>-15.634000000000015</c:v>
                </c:pt>
                <c:pt idx="476">
                  <c:v>-10.211999999999989</c:v>
                </c:pt>
                <c:pt idx="477">
                  <c:v>-17.670000000000016</c:v>
                </c:pt>
                <c:pt idx="478">
                  <c:v>-18.65300000000002</c:v>
                </c:pt>
                <c:pt idx="479">
                  <c:v>-22.111999999999966</c:v>
                </c:pt>
                <c:pt idx="480">
                  <c:v>-17.283000000000015</c:v>
                </c:pt>
                <c:pt idx="481">
                  <c:v>-12.836999999999989</c:v>
                </c:pt>
                <c:pt idx="482">
                  <c:v>-9.1409999999999627</c:v>
                </c:pt>
                <c:pt idx="483">
                  <c:v>-18.786999999999978</c:v>
                </c:pt>
                <c:pt idx="484">
                  <c:v>-17.576000000000022</c:v>
                </c:pt>
                <c:pt idx="485">
                  <c:v>-16.47399999999999</c:v>
                </c:pt>
                <c:pt idx="486">
                  <c:v>-17.34699999999998</c:v>
                </c:pt>
                <c:pt idx="487">
                  <c:v>-37.70999999999998</c:v>
                </c:pt>
                <c:pt idx="488">
                  <c:v>-19.317000000000007</c:v>
                </c:pt>
                <c:pt idx="489">
                  <c:v>-18.343000000000018</c:v>
                </c:pt>
                <c:pt idx="490">
                  <c:v>-18.946999999999946</c:v>
                </c:pt>
                <c:pt idx="491">
                  <c:v>-14.10899999999998</c:v>
                </c:pt>
                <c:pt idx="492">
                  <c:v>-13.436999999999955</c:v>
                </c:pt>
                <c:pt idx="493">
                  <c:v>-14.043999999999983</c:v>
                </c:pt>
                <c:pt idx="494">
                  <c:v>-10.384000000000015</c:v>
                </c:pt>
                <c:pt idx="495">
                  <c:v>-15.450000000000045</c:v>
                </c:pt>
                <c:pt idx="496">
                  <c:v>-15.16500000000002</c:v>
                </c:pt>
                <c:pt idx="497">
                  <c:v>-14.141999999999996</c:v>
                </c:pt>
                <c:pt idx="498">
                  <c:v>8.7999999999965439E-2</c:v>
                </c:pt>
                <c:pt idx="499">
                  <c:v>-14.406999999999982</c:v>
                </c:pt>
                <c:pt idx="500">
                  <c:v>-17.114999999999952</c:v>
                </c:pt>
                <c:pt idx="501">
                  <c:v>-15.468000000000018</c:v>
                </c:pt>
                <c:pt idx="502">
                  <c:v>-18.137</c:v>
                </c:pt>
                <c:pt idx="503">
                  <c:v>-17.741000000000042</c:v>
                </c:pt>
                <c:pt idx="504">
                  <c:v>-17.781000000000006</c:v>
                </c:pt>
                <c:pt idx="505">
                  <c:v>-9.2119999999999891</c:v>
                </c:pt>
              </c:numCache>
            </c:numRef>
          </c:val>
          <c:smooth val="0"/>
          <c:extLst>
            <c:ext xmlns:c16="http://schemas.microsoft.com/office/drawing/2014/chart" uri="{C3380CC4-5D6E-409C-BE32-E72D297353CC}">
              <c16:uniqueId val="{00000001-D513-4786-8E06-1822579619AC}"/>
            </c:ext>
          </c:extLst>
        </c:ser>
        <c:ser>
          <c:idx val="2"/>
          <c:order val="2"/>
          <c:tx>
            <c:strRef>
              <c:f>'directH (tkr)'!$C$46</c:f>
              <c:strCache>
                <c:ptCount val="1"/>
                <c:pt idx="0">
                  <c:v>VW 3 1/2 PERP nc-30-VW 4 5/8 PERP nc-26</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'directH (tkr)'!$F$46:$SQ$46</c:f>
              <c:numCache>
                <c:formatCode>0</c:formatCode>
                <c:ptCount val="506"/>
                <c:pt idx="0">
                  <c:v>#N/A</c:v>
                </c:pt>
                <c:pt idx="1">
                  <c:v>-31.408000000000015</c:v>
                </c:pt>
                <c:pt idx="2">
                  <c:v>-13.512</c:v>
                </c:pt>
                <c:pt idx="3">
                  <c:v>-19.567000000000007</c:v>
                </c:pt>
                <c:pt idx="4">
                  <c:v>-2.3449999999999704</c:v>
                </c:pt>
                <c:pt idx="5">
                  <c:v>2.1920000000000073</c:v>
                </c:pt>
                <c:pt idx="6">
                  <c:v>-20.601999999999975</c:v>
                </c:pt>
                <c:pt idx="7">
                  <c:v>1.3120000000000118</c:v>
                </c:pt>
                <c:pt idx="8">
                  <c:v>-13.175000000000011</c:v>
                </c:pt>
                <c:pt idx="9">
                  <c:v>26.615999999999985</c:v>
                </c:pt>
                <c:pt idx="10">
                  <c:v>27.702999999999975</c:v>
                </c:pt>
                <c:pt idx="11">
                  <c:v>32.231999999999971</c:v>
                </c:pt>
                <c:pt idx="12">
                  <c:v>-1.9699999999999704</c:v>
                </c:pt>
                <c:pt idx="13">
                  <c:v>-32.52600000000001</c:v>
                </c:pt>
                <c:pt idx="14">
                  <c:v>-14.435000000000002</c:v>
                </c:pt>
                <c:pt idx="15">
                  <c:v>-29.766999999999996</c:v>
                </c:pt>
                <c:pt idx="16">
                  <c:v>-17.10899999999998</c:v>
                </c:pt>
                <c:pt idx="17">
                  <c:v>-10.447000000000003</c:v>
                </c:pt>
                <c:pt idx="18">
                  <c:v>-3.4839999999999804</c:v>
                </c:pt>
                <c:pt idx="19">
                  <c:v>-8.6769999999999641</c:v>
                </c:pt>
                <c:pt idx="20">
                  <c:v>-25.651999999999987</c:v>
                </c:pt>
                <c:pt idx="21">
                  <c:v>-34.58499999999998</c:v>
                </c:pt>
                <c:pt idx="22">
                  <c:v>-25.921999999999969</c:v>
                </c:pt>
                <c:pt idx="23">
                  <c:v>-22.755999999999972</c:v>
                </c:pt>
                <c:pt idx="24">
                  <c:v>-27.23399999999998</c:v>
                </c:pt>
                <c:pt idx="25">
                  <c:v>-34.382000000000005</c:v>
                </c:pt>
                <c:pt idx="26">
                  <c:v>-48.470000000000027</c:v>
                </c:pt>
                <c:pt idx="27">
                  <c:v>-45.085000000000036</c:v>
                </c:pt>
                <c:pt idx="28">
                  <c:v>-37.418000000000006</c:v>
                </c:pt>
                <c:pt idx="29">
                  <c:v>-28.48599999999999</c:v>
                </c:pt>
                <c:pt idx="30">
                  <c:v>-32.586999999999989</c:v>
                </c:pt>
                <c:pt idx="31">
                  <c:v>-38.392999999999972</c:v>
                </c:pt>
                <c:pt idx="32">
                  <c:v>-45.103000000000009</c:v>
                </c:pt>
                <c:pt idx="33">
                  <c:v>-47.687999999999988</c:v>
                </c:pt>
                <c:pt idx="34">
                  <c:v>-40.842000000000041</c:v>
                </c:pt>
                <c:pt idx="35">
                  <c:v>-46.108000000000004</c:v>
                </c:pt>
                <c:pt idx="36">
                  <c:v>-45.192999999999984</c:v>
                </c:pt>
                <c:pt idx="37">
                  <c:v>-12.174000000000035</c:v>
                </c:pt>
                <c:pt idx="38">
                  <c:v>-18.000999999999976</c:v>
                </c:pt>
                <c:pt idx="39">
                  <c:v>-13.834000000000003</c:v>
                </c:pt>
                <c:pt idx="40">
                  <c:v>-9.1780000000000541</c:v>
                </c:pt>
                <c:pt idx="41">
                  <c:v>-39.668000000000006</c:v>
                </c:pt>
                <c:pt idx="42">
                  <c:v>-31.845000000000027</c:v>
                </c:pt>
                <c:pt idx="43">
                  <c:v>-71.647999999999968</c:v>
                </c:pt>
                <c:pt idx="44">
                  <c:v>-48.110000000000014</c:v>
                </c:pt>
                <c:pt idx="45">
                  <c:v>-19.805000000000007</c:v>
                </c:pt>
                <c:pt idx="46">
                  <c:v>-18.230999999999995</c:v>
                </c:pt>
                <c:pt idx="47">
                  <c:v>-9.9309999999999832</c:v>
                </c:pt>
                <c:pt idx="48">
                  <c:v>24.964999999999975</c:v>
                </c:pt>
                <c:pt idx="49">
                  <c:v>23.66700000000003</c:v>
                </c:pt>
                <c:pt idx="50">
                  <c:v>-44.437000000000012</c:v>
                </c:pt>
                <c:pt idx="51">
                  <c:v>-69.285000000000025</c:v>
                </c:pt>
                <c:pt idx="52">
                  <c:v>-36.229000000000042</c:v>
                </c:pt>
                <c:pt idx="53">
                  <c:v>-81.836000000000013</c:v>
                </c:pt>
                <c:pt idx="54">
                  <c:v>-50.760000000000105</c:v>
                </c:pt>
                <c:pt idx="55">
                  <c:v>-37.535999999999945</c:v>
                </c:pt>
                <c:pt idx="56">
                  <c:v>-23.107000000000085</c:v>
                </c:pt>
                <c:pt idx="57">
                  <c:v>-24.831999999999994</c:v>
                </c:pt>
                <c:pt idx="58">
                  <c:v>-21.572000000000003</c:v>
                </c:pt>
                <c:pt idx="59">
                  <c:v>25.012000000000057</c:v>
                </c:pt>
                <c:pt idx="60">
                  <c:v>31.91599999999994</c:v>
                </c:pt>
                <c:pt idx="61">
                  <c:v>-1.0550000000000068</c:v>
                </c:pt>
                <c:pt idx="62">
                  <c:v>-120.71400000000006</c:v>
                </c:pt>
                <c:pt idx="63">
                  <c:v>-57.492999999999938</c:v>
                </c:pt>
                <c:pt idx="64">
                  <c:v>18.374000000000024</c:v>
                </c:pt>
                <c:pt idx="65">
                  <c:v>-86.302999999999997</c:v>
                </c:pt>
                <c:pt idx="66">
                  <c:v>-18.355000000000018</c:v>
                </c:pt>
                <c:pt idx="67">
                  <c:v>66.664999999999964</c:v>
                </c:pt>
                <c:pt idx="68">
                  <c:v>105.47199999999998</c:v>
                </c:pt>
                <c:pt idx="69">
                  <c:v>79.677999999999997</c:v>
                </c:pt>
                <c:pt idx="70">
                  <c:v>9.2280000000000086</c:v>
                </c:pt>
                <c:pt idx="71">
                  <c:v>87.819000000000017</c:v>
                </c:pt>
                <c:pt idx="72">
                  <c:v>26.642999999999972</c:v>
                </c:pt>
                <c:pt idx="73">
                  <c:v>7.7269999999999754</c:v>
                </c:pt>
                <c:pt idx="74">
                  <c:v>76.314999999999998</c:v>
                </c:pt>
                <c:pt idx="75">
                  <c:v>63.62700000000001</c:v>
                </c:pt>
                <c:pt idx="76">
                  <c:v>48.110000000000014</c:v>
                </c:pt>
                <c:pt idx="77">
                  <c:v>28.213999999999999</c:v>
                </c:pt>
                <c:pt idx="78">
                  <c:v>6.3659999999999854</c:v>
                </c:pt>
                <c:pt idx="79">
                  <c:v>25.572999999999979</c:v>
                </c:pt>
                <c:pt idx="80">
                  <c:v>59.775000000000034</c:v>
                </c:pt>
                <c:pt idx="81">
                  <c:v>50.932000000000016</c:v>
                </c:pt>
                <c:pt idx="82">
                  <c:v>38.091999999999985</c:v>
                </c:pt>
                <c:pt idx="83">
                  <c:v>40.244000000000028</c:v>
                </c:pt>
                <c:pt idx="84">
                  <c:v>56.126000000000033</c:v>
                </c:pt>
                <c:pt idx="85">
                  <c:v>36.268000000000029</c:v>
                </c:pt>
                <c:pt idx="86">
                  <c:v>36.073999999999984</c:v>
                </c:pt>
                <c:pt idx="87">
                  <c:v>32.887</c:v>
                </c:pt>
                <c:pt idx="88">
                  <c:v>36.109000000000009</c:v>
                </c:pt>
                <c:pt idx="89">
                  <c:v>33.079999999999984</c:v>
                </c:pt>
                <c:pt idx="90">
                  <c:v>33.819999999999993</c:v>
                </c:pt>
                <c:pt idx="91">
                  <c:v>33.698000000000036</c:v>
                </c:pt>
                <c:pt idx="92">
                  <c:v>28.86099999999999</c:v>
                </c:pt>
                <c:pt idx="93">
                  <c:v>30.327000000000027</c:v>
                </c:pt>
                <c:pt idx="94">
                  <c:v>36.747999999999962</c:v>
                </c:pt>
                <c:pt idx="95">
                  <c:v>35.326999999999998</c:v>
                </c:pt>
                <c:pt idx="96">
                  <c:v>28.893000000000029</c:v>
                </c:pt>
                <c:pt idx="97">
                  <c:v>20.372000000000014</c:v>
                </c:pt>
                <c:pt idx="98">
                  <c:v>20.406000000000006</c:v>
                </c:pt>
                <c:pt idx="99">
                  <c:v>29.802999999999997</c:v>
                </c:pt>
                <c:pt idx="100">
                  <c:v>32.418999999999983</c:v>
                </c:pt>
                <c:pt idx="101">
                  <c:v>35.604999999999961</c:v>
                </c:pt>
                <c:pt idx="102">
                  <c:v>27.311000000000007</c:v>
                </c:pt>
                <c:pt idx="103">
                  <c:v>25.17900000000003</c:v>
                </c:pt>
                <c:pt idx="104">
                  <c:v>41.679000000000002</c:v>
                </c:pt>
                <c:pt idx="105">
                  <c:v>35.852000000000004</c:v>
                </c:pt>
                <c:pt idx="106">
                  <c:v>39.803999999999974</c:v>
                </c:pt>
                <c:pt idx="107">
                  <c:v>34.982999999999976</c:v>
                </c:pt>
                <c:pt idx="108">
                  <c:v>38.292999999999978</c:v>
                </c:pt>
                <c:pt idx="109">
                  <c:v>34.347000000000037</c:v>
                </c:pt>
                <c:pt idx="110">
                  <c:v>29.711000000000013</c:v>
                </c:pt>
                <c:pt idx="111">
                  <c:v>31.33299999999997</c:v>
                </c:pt>
                <c:pt idx="112">
                  <c:v>34.825000000000017</c:v>
                </c:pt>
                <c:pt idx="113">
                  <c:v>34.304999999999978</c:v>
                </c:pt>
                <c:pt idx="114">
                  <c:v>31.404999999999973</c:v>
                </c:pt>
                <c:pt idx="115">
                  <c:v>36.097000000000008</c:v>
                </c:pt>
                <c:pt idx="116">
                  <c:v>28.464000000000027</c:v>
                </c:pt>
                <c:pt idx="117">
                  <c:v>37.145999999999987</c:v>
                </c:pt>
                <c:pt idx="118">
                  <c:v>43.557000000000016</c:v>
                </c:pt>
                <c:pt idx="119">
                  <c:v>44.40500000000003</c:v>
                </c:pt>
                <c:pt idx="120">
                  <c:v>48.019000000000034</c:v>
                </c:pt>
                <c:pt idx="121">
                  <c:v>43.290999999999968</c:v>
                </c:pt>
                <c:pt idx="122">
                  <c:v>40.733000000000033</c:v>
                </c:pt>
                <c:pt idx="123">
                  <c:v>36.542000000000002</c:v>
                </c:pt>
                <c:pt idx="124">
                  <c:v>40.579999999999984</c:v>
                </c:pt>
                <c:pt idx="125">
                  <c:v>39.53</c:v>
                </c:pt>
                <c:pt idx="126">
                  <c:v>38.643999999999977</c:v>
                </c:pt>
                <c:pt idx="127">
                  <c:v>40.161000000000001</c:v>
                </c:pt>
                <c:pt idx="128">
                  <c:v>37.932999999999993</c:v>
                </c:pt>
                <c:pt idx="129">
                  <c:v>36.278999999999996</c:v>
                </c:pt>
                <c:pt idx="130">
                  <c:v>39.198000000000008</c:v>
                </c:pt>
                <c:pt idx="131">
                  <c:v>36.961000000000013</c:v>
                </c:pt>
                <c:pt idx="132">
                  <c:v>36.630000000000024</c:v>
                </c:pt>
                <c:pt idx="133">
                  <c:v>33.692999999999984</c:v>
                </c:pt>
                <c:pt idx="134">
                  <c:v>39.884000000000015</c:v>
                </c:pt>
                <c:pt idx="135">
                  <c:v>34.16100000000003</c:v>
                </c:pt>
                <c:pt idx="136">
                  <c:v>29.937999999999988</c:v>
                </c:pt>
                <c:pt idx="137">
                  <c:v>28.823000000000008</c:v>
                </c:pt>
                <c:pt idx="138">
                  <c:v>25.807999999999993</c:v>
                </c:pt>
                <c:pt idx="139">
                  <c:v>31.713000000000022</c:v>
                </c:pt>
                <c:pt idx="140">
                  <c:v>43.746999999999986</c:v>
                </c:pt>
                <c:pt idx="141">
                  <c:v>30.383000000000038</c:v>
                </c:pt>
                <c:pt idx="142">
                  <c:v>34.690000000000026</c:v>
                </c:pt>
                <c:pt idx="143">
                  <c:v>36.539999999999992</c:v>
                </c:pt>
                <c:pt idx="144">
                  <c:v>36.027000000000015</c:v>
                </c:pt>
                <c:pt idx="145">
                  <c:v>32.245000000000005</c:v>
                </c:pt>
                <c:pt idx="146">
                  <c:v>23.126000000000033</c:v>
                </c:pt>
                <c:pt idx="147">
                  <c:v>30.433999999999969</c:v>
                </c:pt>
                <c:pt idx="148">
                  <c:v>31.190999999999974</c:v>
                </c:pt>
                <c:pt idx="149">
                  <c:v>37.347000000000037</c:v>
                </c:pt>
                <c:pt idx="150">
                  <c:v>34.658999999999992</c:v>
                </c:pt>
                <c:pt idx="151">
                  <c:v>34.367000000000019</c:v>
                </c:pt>
                <c:pt idx="152">
                  <c:v>32.825000000000045</c:v>
                </c:pt>
                <c:pt idx="153">
                  <c:v>36.398000000000025</c:v>
                </c:pt>
                <c:pt idx="154">
                  <c:v>37.091000000000008</c:v>
                </c:pt>
                <c:pt idx="155">
                  <c:v>32.216999999999985</c:v>
                </c:pt>
                <c:pt idx="156">
                  <c:v>37.722000000000037</c:v>
                </c:pt>
                <c:pt idx="157">
                  <c:v>42.299000000000035</c:v>
                </c:pt>
                <c:pt idx="158">
                  <c:v>37.117999999999995</c:v>
                </c:pt>
                <c:pt idx="159">
                  <c:v>38.728999999999985</c:v>
                </c:pt>
                <c:pt idx="160">
                  <c:v>25.680000000000007</c:v>
                </c:pt>
                <c:pt idx="161">
                  <c:v>25.536999999999978</c:v>
                </c:pt>
                <c:pt idx="162">
                  <c:v>35.817999999999984</c:v>
                </c:pt>
                <c:pt idx="163">
                  <c:v>40.952999999999975</c:v>
                </c:pt>
                <c:pt idx="164">
                  <c:v>41.778999999999996</c:v>
                </c:pt>
                <c:pt idx="165">
                  <c:v>43.661000000000001</c:v>
                </c:pt>
                <c:pt idx="166">
                  <c:v>34.757000000000005</c:v>
                </c:pt>
                <c:pt idx="167">
                  <c:v>34.618999999999971</c:v>
                </c:pt>
                <c:pt idx="168">
                  <c:v>37.03000000000003</c:v>
                </c:pt>
                <c:pt idx="169">
                  <c:v>38.584000000000003</c:v>
                </c:pt>
                <c:pt idx="170">
                  <c:v>35.87700000000001</c:v>
                </c:pt>
                <c:pt idx="171">
                  <c:v>26.069999999999993</c:v>
                </c:pt>
                <c:pt idx="172">
                  <c:v>31.338999999999999</c:v>
                </c:pt>
                <c:pt idx="173">
                  <c:v>30.946000000000026</c:v>
                </c:pt>
                <c:pt idx="174">
                  <c:v>25.992999999999995</c:v>
                </c:pt>
                <c:pt idx="175">
                  <c:v>26.185000000000002</c:v>
                </c:pt>
                <c:pt idx="176">
                  <c:v>29.543999999999983</c:v>
                </c:pt>
                <c:pt idx="177">
                  <c:v>19.894999999999982</c:v>
                </c:pt>
                <c:pt idx="178">
                  <c:v>24.677000000000021</c:v>
                </c:pt>
                <c:pt idx="179">
                  <c:v>27.262</c:v>
                </c:pt>
                <c:pt idx="180">
                  <c:v>39.043999999999983</c:v>
                </c:pt>
                <c:pt idx="181">
                  <c:v>32.016999999999996</c:v>
                </c:pt>
                <c:pt idx="182">
                  <c:v>25.249000000000024</c:v>
                </c:pt>
                <c:pt idx="183">
                  <c:v>31.468000000000018</c:v>
                </c:pt>
                <c:pt idx="184">
                  <c:v>30.83499999999998</c:v>
                </c:pt>
                <c:pt idx="185">
                  <c:v>21.659999999999968</c:v>
                </c:pt>
                <c:pt idx="186">
                  <c:v>22.279999999999973</c:v>
                </c:pt>
                <c:pt idx="187">
                  <c:v>19.918000000000006</c:v>
                </c:pt>
                <c:pt idx="188">
                  <c:v>21.314999999999998</c:v>
                </c:pt>
                <c:pt idx="189">
                  <c:v>21.677999999999997</c:v>
                </c:pt>
                <c:pt idx="190">
                  <c:v>21.536999999999978</c:v>
                </c:pt>
                <c:pt idx="191">
                  <c:v>22.23599999999999</c:v>
                </c:pt>
                <c:pt idx="192">
                  <c:v>9.0710000000000264</c:v>
                </c:pt>
                <c:pt idx="193">
                  <c:v>16.399000000000001</c:v>
                </c:pt>
                <c:pt idx="194">
                  <c:v>20.81800000000004</c:v>
                </c:pt>
                <c:pt idx="195">
                  <c:v>17.473000000000013</c:v>
                </c:pt>
                <c:pt idx="196">
                  <c:v>15.645999999999958</c:v>
                </c:pt>
                <c:pt idx="197">
                  <c:v>3.1760000000000446</c:v>
                </c:pt>
                <c:pt idx="198">
                  <c:v>-22.555999999999983</c:v>
                </c:pt>
                <c:pt idx="199">
                  <c:v>0.68100000000004002</c:v>
                </c:pt>
                <c:pt idx="200">
                  <c:v>3.13900000000001</c:v>
                </c:pt>
                <c:pt idx="201">
                  <c:v>1.5500000000000114</c:v>
                </c:pt>
                <c:pt idx="202">
                  <c:v>8.5640000000000214</c:v>
                </c:pt>
                <c:pt idx="203">
                  <c:v>-11.133999999999958</c:v>
                </c:pt>
                <c:pt idx="204">
                  <c:v>-2.8940000000000055</c:v>
                </c:pt>
                <c:pt idx="205">
                  <c:v>4.5240000000000009</c:v>
                </c:pt>
                <c:pt idx="206">
                  <c:v>-1.2069999999999936</c:v>
                </c:pt>
                <c:pt idx="207">
                  <c:v>-3.5529999999999973</c:v>
                </c:pt>
                <c:pt idx="208">
                  <c:v>-5.1719999999999686</c:v>
                </c:pt>
                <c:pt idx="209">
                  <c:v>5.0289999999999964</c:v>
                </c:pt>
                <c:pt idx="210">
                  <c:v>2.9550000000000409</c:v>
                </c:pt>
                <c:pt idx="211">
                  <c:v>-1.8320000000000505</c:v>
                </c:pt>
                <c:pt idx="212">
                  <c:v>1.5860000000000127</c:v>
                </c:pt>
                <c:pt idx="213">
                  <c:v>-8.8009999999999877</c:v>
                </c:pt>
                <c:pt idx="214">
                  <c:v>-7.54200000000003</c:v>
                </c:pt>
                <c:pt idx="215">
                  <c:v>-1.6120000000000232</c:v>
                </c:pt>
                <c:pt idx="216">
                  <c:v>-11.863</c:v>
                </c:pt>
                <c:pt idx="217">
                  <c:v>0.36099999999999</c:v>
                </c:pt>
                <c:pt idx="218">
                  <c:v>21.143000000000029</c:v>
                </c:pt>
                <c:pt idx="219">
                  <c:v>18.673000000000002</c:v>
                </c:pt>
                <c:pt idx="220">
                  <c:v>12.557999999999993</c:v>
                </c:pt>
                <c:pt idx="221">
                  <c:v>5.4619999999999891</c:v>
                </c:pt>
                <c:pt idx="222">
                  <c:v>12.359000000000037</c:v>
                </c:pt>
                <c:pt idx="223">
                  <c:v>4.9909999999999854</c:v>
                </c:pt>
                <c:pt idx="224">
                  <c:v>14.394000000000005</c:v>
                </c:pt>
                <c:pt idx="225">
                  <c:v>7.339999999999975</c:v>
                </c:pt>
                <c:pt idx="226">
                  <c:v>35.22399999999999</c:v>
                </c:pt>
                <c:pt idx="227">
                  <c:v>38.213000000000022</c:v>
                </c:pt>
                <c:pt idx="228">
                  <c:v>28.30600000000004</c:v>
                </c:pt>
                <c:pt idx="229">
                  <c:v>26.341999999999985</c:v>
                </c:pt>
                <c:pt idx="230">
                  <c:v>41.513000000000034</c:v>
                </c:pt>
                <c:pt idx="231">
                  <c:v>34.44</c:v>
                </c:pt>
                <c:pt idx="232">
                  <c:v>37.120999999999981</c:v>
                </c:pt>
                <c:pt idx="233">
                  <c:v>14.245999999999981</c:v>
                </c:pt>
                <c:pt idx="234">
                  <c:v>16.548999999999978</c:v>
                </c:pt>
                <c:pt idx="235">
                  <c:v>18.875</c:v>
                </c:pt>
                <c:pt idx="236">
                  <c:v>25.346000000000004</c:v>
                </c:pt>
                <c:pt idx="237">
                  <c:v>22.713999999999999</c:v>
                </c:pt>
                <c:pt idx="238">
                  <c:v>37.133999999999958</c:v>
                </c:pt>
                <c:pt idx="239">
                  <c:v>38.687000000000012</c:v>
                </c:pt>
                <c:pt idx="240">
                  <c:v>29.108000000000004</c:v>
                </c:pt>
                <c:pt idx="241">
                  <c:v>29.004999999999995</c:v>
                </c:pt>
                <c:pt idx="242">
                  <c:v>26.730999999999995</c:v>
                </c:pt>
                <c:pt idx="243">
                  <c:v>18.218000000000018</c:v>
                </c:pt>
                <c:pt idx="244">
                  <c:v>25.129000000000019</c:v>
                </c:pt>
                <c:pt idx="245">
                  <c:v>40.466000000000008</c:v>
                </c:pt>
                <c:pt idx="246">
                  <c:v>57.105999999999995</c:v>
                </c:pt>
                <c:pt idx="247">
                  <c:v>50.272999999999968</c:v>
                </c:pt>
                <c:pt idx="248">
                  <c:v>44.366000000000042</c:v>
                </c:pt>
                <c:pt idx="249">
                  <c:v>42.267999999999972</c:v>
                </c:pt>
                <c:pt idx="250">
                  <c:v>39.94</c:v>
                </c:pt>
                <c:pt idx="251">
                  <c:v>26.176999999999964</c:v>
                </c:pt>
                <c:pt idx="252">
                  <c:v>31.981999999999971</c:v>
                </c:pt>
                <c:pt idx="253">
                  <c:v>39.586999999999989</c:v>
                </c:pt>
                <c:pt idx="254">
                  <c:v>41.745000000000005</c:v>
                </c:pt>
                <c:pt idx="255">
                  <c:v>49.865000000000009</c:v>
                </c:pt>
                <c:pt idx="256">
                  <c:v>48.831000000000017</c:v>
                </c:pt>
                <c:pt idx="257">
                  <c:v>46.096000000000004</c:v>
                </c:pt>
                <c:pt idx="258">
                  <c:v>33.738</c:v>
                </c:pt>
                <c:pt idx="259">
                  <c:v>17.140999999999963</c:v>
                </c:pt>
                <c:pt idx="260">
                  <c:v>11.50200000000001</c:v>
                </c:pt>
                <c:pt idx="261">
                  <c:v>26.937000000000012</c:v>
                </c:pt>
                <c:pt idx="262">
                  <c:v>30.974999999999966</c:v>
                </c:pt>
                <c:pt idx="263">
                  <c:v>30.620999999999981</c:v>
                </c:pt>
                <c:pt idx="264">
                  <c:v>41.625</c:v>
                </c:pt>
                <c:pt idx="265">
                  <c:v>23.722000000000037</c:v>
                </c:pt>
                <c:pt idx="266">
                  <c:v>22.052999999999997</c:v>
                </c:pt>
                <c:pt idx="267">
                  <c:v>30.795000000000016</c:v>
                </c:pt>
                <c:pt idx="268">
                  <c:v>24.504999999999995</c:v>
                </c:pt>
                <c:pt idx="269">
                  <c:v>23.40500000000003</c:v>
                </c:pt>
                <c:pt idx="270">
                  <c:v>18.41900000000004</c:v>
                </c:pt>
                <c:pt idx="271">
                  <c:v>28.40100000000001</c:v>
                </c:pt>
                <c:pt idx="272">
                  <c:v>30.997000000000014</c:v>
                </c:pt>
                <c:pt idx="273">
                  <c:v>23.882000000000005</c:v>
                </c:pt>
                <c:pt idx="274">
                  <c:v>29.13900000000001</c:v>
                </c:pt>
                <c:pt idx="275">
                  <c:v>24.646999999999991</c:v>
                </c:pt>
                <c:pt idx="276">
                  <c:v>24.144000000000005</c:v>
                </c:pt>
                <c:pt idx="277">
                  <c:v>21.30400000000003</c:v>
                </c:pt>
                <c:pt idx="278">
                  <c:v>35.07099999999997</c:v>
                </c:pt>
                <c:pt idx="279">
                  <c:v>34.408999999999992</c:v>
                </c:pt>
                <c:pt idx="280">
                  <c:v>29.97399999999999</c:v>
                </c:pt>
                <c:pt idx="281">
                  <c:v>24.156000000000006</c:v>
                </c:pt>
                <c:pt idx="282">
                  <c:v>25.052000000000021</c:v>
                </c:pt>
                <c:pt idx="283">
                  <c:v>13.149000000000001</c:v>
                </c:pt>
                <c:pt idx="284">
                  <c:v>17.239000000000033</c:v>
                </c:pt>
                <c:pt idx="285">
                  <c:v>14.527999999999963</c:v>
                </c:pt>
                <c:pt idx="286">
                  <c:v>22.548000000000002</c:v>
                </c:pt>
                <c:pt idx="287">
                  <c:v>7.1149999999999523</c:v>
                </c:pt>
                <c:pt idx="288">
                  <c:v>17.103000000000009</c:v>
                </c:pt>
                <c:pt idx="289">
                  <c:v>21.079000000000008</c:v>
                </c:pt>
                <c:pt idx="290">
                  <c:v>27.442999999999984</c:v>
                </c:pt>
                <c:pt idx="291">
                  <c:v>12.591000000000008</c:v>
                </c:pt>
                <c:pt idx="292">
                  <c:v>10.439999999999998</c:v>
                </c:pt>
                <c:pt idx="293">
                  <c:v>0.35800000000000409</c:v>
                </c:pt>
                <c:pt idx="294">
                  <c:v>6.2510000000000332</c:v>
                </c:pt>
                <c:pt idx="295">
                  <c:v>7.6890000000000214</c:v>
                </c:pt>
                <c:pt idx="296">
                  <c:v>11.381999999999948</c:v>
                </c:pt>
                <c:pt idx="297">
                  <c:v>10.699999999999989</c:v>
                </c:pt>
                <c:pt idx="298">
                  <c:v>6.2099999999999795</c:v>
                </c:pt>
                <c:pt idx="299">
                  <c:v>2.4639999999999986</c:v>
                </c:pt>
                <c:pt idx="300">
                  <c:v>9.0629999999999882</c:v>
                </c:pt>
                <c:pt idx="301">
                  <c:v>3.3190000000000168</c:v>
                </c:pt>
                <c:pt idx="302">
                  <c:v>-1.8570000000000277</c:v>
                </c:pt>
                <c:pt idx="303">
                  <c:v>-4.6840000000000259</c:v>
                </c:pt>
                <c:pt idx="304">
                  <c:v>-15.569000000000017</c:v>
                </c:pt>
                <c:pt idx="305">
                  <c:v>-12.598000000000013</c:v>
                </c:pt>
                <c:pt idx="306">
                  <c:v>-4.8380000000000223</c:v>
                </c:pt>
                <c:pt idx="307">
                  <c:v>-3.3070000000000164</c:v>
                </c:pt>
                <c:pt idx="308">
                  <c:v>2.6539999999999964</c:v>
                </c:pt>
                <c:pt idx="309">
                  <c:v>-5.6030000000000086</c:v>
                </c:pt>
                <c:pt idx="310">
                  <c:v>-5.1560000000000059</c:v>
                </c:pt>
                <c:pt idx="311">
                  <c:v>-15.277999999999963</c:v>
                </c:pt>
                <c:pt idx="312">
                  <c:v>-11.060999999999979</c:v>
                </c:pt>
                <c:pt idx="313">
                  <c:v>-27.831000000000017</c:v>
                </c:pt>
                <c:pt idx="314">
                  <c:v>-15.137999999999977</c:v>
                </c:pt>
                <c:pt idx="315">
                  <c:v>-12.944000000000017</c:v>
                </c:pt>
                <c:pt idx="316">
                  <c:v>-6.1870000000000118</c:v>
                </c:pt>
                <c:pt idx="317">
                  <c:v>-20.094000000000051</c:v>
                </c:pt>
                <c:pt idx="318">
                  <c:v>-6.9800000000000182</c:v>
                </c:pt>
                <c:pt idx="319">
                  <c:v>-10.880999999999972</c:v>
                </c:pt>
                <c:pt idx="320">
                  <c:v>-6.0330000000000155</c:v>
                </c:pt>
                <c:pt idx="321">
                  <c:v>-0.76999999999998181</c:v>
                </c:pt>
                <c:pt idx="322">
                  <c:v>-16.211999999999989</c:v>
                </c:pt>
                <c:pt idx="323">
                  <c:v>-10.72199999999998</c:v>
                </c:pt>
                <c:pt idx="324">
                  <c:v>-4.3879999999999768</c:v>
                </c:pt>
                <c:pt idx="325">
                  <c:v>-20.189000000000021</c:v>
                </c:pt>
                <c:pt idx="326">
                  <c:v>-22.545000000000016</c:v>
                </c:pt>
                <c:pt idx="327">
                  <c:v>-33.59499999999997</c:v>
                </c:pt>
                <c:pt idx="328">
                  <c:v>-27.182000000000016</c:v>
                </c:pt>
                <c:pt idx="329">
                  <c:v>-18.25</c:v>
                </c:pt>
                <c:pt idx="330">
                  <c:v>-12.675000000000011</c:v>
                </c:pt>
                <c:pt idx="331">
                  <c:v>-15.666999999999973</c:v>
                </c:pt>
                <c:pt idx="332">
                  <c:v>-22.200000000000045</c:v>
                </c:pt>
                <c:pt idx="333">
                  <c:v>-20.156000000000006</c:v>
                </c:pt>
                <c:pt idx="334">
                  <c:v>-15.563999999999965</c:v>
                </c:pt>
                <c:pt idx="335">
                  <c:v>-21.103999999999985</c:v>
                </c:pt>
                <c:pt idx="336">
                  <c:v>-23.595000000000027</c:v>
                </c:pt>
                <c:pt idx="337">
                  <c:v>-27.717000000000041</c:v>
                </c:pt>
                <c:pt idx="338">
                  <c:v>-31.085000000000036</c:v>
                </c:pt>
                <c:pt idx="339">
                  <c:v>-19.875999999999976</c:v>
                </c:pt>
                <c:pt idx="340">
                  <c:v>-17.947999999999979</c:v>
                </c:pt>
                <c:pt idx="341">
                  <c:v>-21.575999999999965</c:v>
                </c:pt>
                <c:pt idx="342">
                  <c:v>-26.382999999999981</c:v>
                </c:pt>
                <c:pt idx="343">
                  <c:v>-28.103000000000009</c:v>
                </c:pt>
                <c:pt idx="344">
                  <c:v>-19.171999999999969</c:v>
                </c:pt>
                <c:pt idx="345">
                  <c:v>-23.043999999999983</c:v>
                </c:pt>
                <c:pt idx="346">
                  <c:v>-34.923000000000002</c:v>
                </c:pt>
                <c:pt idx="347">
                  <c:v>-45.317000000000007</c:v>
                </c:pt>
                <c:pt idx="348">
                  <c:v>-33.286000000000001</c:v>
                </c:pt>
                <c:pt idx="349">
                  <c:v>-13.953000000000031</c:v>
                </c:pt>
                <c:pt idx="350">
                  <c:v>-8.7399999999999523</c:v>
                </c:pt>
                <c:pt idx="351">
                  <c:v>-22.586000000000013</c:v>
                </c:pt>
                <c:pt idx="352">
                  <c:v>-31.095000000000027</c:v>
                </c:pt>
                <c:pt idx="353">
                  <c:v>-23.406999999999982</c:v>
                </c:pt>
                <c:pt idx="354">
                  <c:v>-28.893000000000029</c:v>
                </c:pt>
                <c:pt idx="355">
                  <c:v>-39.064000000000021</c:v>
                </c:pt>
                <c:pt idx="356">
                  <c:v>-29.627999999999986</c:v>
                </c:pt>
                <c:pt idx="357">
                  <c:v>-17.459000000000003</c:v>
                </c:pt>
                <c:pt idx="358">
                  <c:v>-19.531999999999982</c:v>
                </c:pt>
                <c:pt idx="359">
                  <c:v>-27.418000000000006</c:v>
                </c:pt>
                <c:pt idx="360">
                  <c:v>-19.548999999999978</c:v>
                </c:pt>
                <c:pt idx="361">
                  <c:v>-18.339999999999975</c:v>
                </c:pt>
                <c:pt idx="362">
                  <c:v>-15.307999999999993</c:v>
                </c:pt>
                <c:pt idx="363">
                  <c:v>-28.489999999999952</c:v>
                </c:pt>
                <c:pt idx="364">
                  <c:v>-40.843999999999994</c:v>
                </c:pt>
                <c:pt idx="365">
                  <c:v>-22.132000000000005</c:v>
                </c:pt>
                <c:pt idx="366">
                  <c:v>-43.724999999999966</c:v>
                </c:pt>
                <c:pt idx="367">
                  <c:v>-30.526999999999987</c:v>
                </c:pt>
                <c:pt idx="368">
                  <c:v>-18.040999999999997</c:v>
                </c:pt>
                <c:pt idx="369">
                  <c:v>-35.245999999999981</c:v>
                </c:pt>
                <c:pt idx="370">
                  <c:v>-25.19199999999995</c:v>
                </c:pt>
                <c:pt idx="371">
                  <c:v>-52.435000000000002</c:v>
                </c:pt>
                <c:pt idx="372">
                  <c:v>-45.399000000000001</c:v>
                </c:pt>
                <c:pt idx="373">
                  <c:v>-34.07000000000005</c:v>
                </c:pt>
                <c:pt idx="374">
                  <c:v>-35.096000000000004</c:v>
                </c:pt>
                <c:pt idx="375">
                  <c:v>-16.432999999999993</c:v>
                </c:pt>
                <c:pt idx="376">
                  <c:v>-17.35899999999998</c:v>
                </c:pt>
                <c:pt idx="377">
                  <c:v>-26.57099999999997</c:v>
                </c:pt>
                <c:pt idx="378">
                  <c:v>-26.363999999999976</c:v>
                </c:pt>
                <c:pt idx="379">
                  <c:v>-24.822000000000003</c:v>
                </c:pt>
                <c:pt idx="380">
                  <c:v>-29.055999999999983</c:v>
                </c:pt>
                <c:pt idx="381">
                  <c:v>-26.191000000000031</c:v>
                </c:pt>
                <c:pt idx="382">
                  <c:v>-22.449999999999989</c:v>
                </c:pt>
                <c:pt idx="383">
                  <c:v>-26.942000000000007</c:v>
                </c:pt>
                <c:pt idx="384">
                  <c:v>-23.730999999999995</c:v>
                </c:pt>
                <c:pt idx="385">
                  <c:v>-28.675000000000011</c:v>
                </c:pt>
                <c:pt idx="386">
                  <c:v>-30.384999999999991</c:v>
                </c:pt>
                <c:pt idx="387">
                  <c:v>-42.206000000000017</c:v>
                </c:pt>
                <c:pt idx="388">
                  <c:v>-54.37700000000001</c:v>
                </c:pt>
                <c:pt idx="389">
                  <c:v>-42.718000000000018</c:v>
                </c:pt>
                <c:pt idx="390">
                  <c:v>-35.877999999999986</c:v>
                </c:pt>
                <c:pt idx="391">
                  <c:v>-40.507999999999981</c:v>
                </c:pt>
                <c:pt idx="392">
                  <c:v>-29.66500000000002</c:v>
                </c:pt>
                <c:pt idx="393">
                  <c:v>-26.567000000000007</c:v>
                </c:pt>
                <c:pt idx="394">
                  <c:v>-17.335999999999956</c:v>
                </c:pt>
                <c:pt idx="395">
                  <c:v>-37.610000000000014</c:v>
                </c:pt>
                <c:pt idx="396">
                  <c:v>-22.40100000000001</c:v>
                </c:pt>
                <c:pt idx="397">
                  <c:v>-21.990999999999985</c:v>
                </c:pt>
                <c:pt idx="398">
                  <c:v>-24.168999999999983</c:v>
                </c:pt>
                <c:pt idx="399">
                  <c:v>-28.055000000000007</c:v>
                </c:pt>
                <c:pt idx="400">
                  <c:v>-38.087999999999965</c:v>
                </c:pt>
                <c:pt idx="401">
                  <c:v>-32.762999999999977</c:v>
                </c:pt>
                <c:pt idx="402">
                  <c:v>-37.009999999999991</c:v>
                </c:pt>
                <c:pt idx="403">
                  <c:v>-56.13900000000001</c:v>
                </c:pt>
                <c:pt idx="404">
                  <c:v>-24.336999999999989</c:v>
                </c:pt>
                <c:pt idx="405">
                  <c:v>-32.579999999999984</c:v>
                </c:pt>
                <c:pt idx="406">
                  <c:v>-36.283000000000015</c:v>
                </c:pt>
                <c:pt idx="407">
                  <c:v>-28.384999999999991</c:v>
                </c:pt>
                <c:pt idx="408">
                  <c:v>-32.567999999999984</c:v>
                </c:pt>
                <c:pt idx="409">
                  <c:v>-30.245999999999981</c:v>
                </c:pt>
                <c:pt idx="410">
                  <c:v>-10.97399999999999</c:v>
                </c:pt>
                <c:pt idx="411">
                  <c:v>-14.293000000000006</c:v>
                </c:pt>
                <c:pt idx="412">
                  <c:v>-28.923999999999978</c:v>
                </c:pt>
                <c:pt idx="413">
                  <c:v>-32.012999999999977</c:v>
                </c:pt>
                <c:pt idx="414">
                  <c:v>-27.447000000000003</c:v>
                </c:pt>
                <c:pt idx="415">
                  <c:v>-28.012999999999977</c:v>
                </c:pt>
                <c:pt idx="416">
                  <c:v>-31.062000000000012</c:v>
                </c:pt>
                <c:pt idx="417">
                  <c:v>-38.503999999999962</c:v>
                </c:pt>
                <c:pt idx="418">
                  <c:v>-33.733000000000004</c:v>
                </c:pt>
                <c:pt idx="419">
                  <c:v>-37.680999999999983</c:v>
                </c:pt>
                <c:pt idx="420">
                  <c:v>-49.112000000000023</c:v>
                </c:pt>
                <c:pt idx="421">
                  <c:v>-12.201999999999998</c:v>
                </c:pt>
                <c:pt idx="422">
                  <c:v>-21.540999999999997</c:v>
                </c:pt>
                <c:pt idx="423">
                  <c:v>-13.137</c:v>
                </c:pt>
                <c:pt idx="424">
                  <c:v>-14.036000000000001</c:v>
                </c:pt>
                <c:pt idx="425">
                  <c:v>-24.34699999999998</c:v>
                </c:pt>
                <c:pt idx="426">
                  <c:v>-12.828999999999951</c:v>
                </c:pt>
                <c:pt idx="427">
                  <c:v>-16.912999999999954</c:v>
                </c:pt>
                <c:pt idx="428">
                  <c:v>-19.935000000000002</c:v>
                </c:pt>
                <c:pt idx="429">
                  <c:v>-12.694000000000017</c:v>
                </c:pt>
                <c:pt idx="430">
                  <c:v>-13.080000000000041</c:v>
                </c:pt>
                <c:pt idx="431">
                  <c:v>-13.613</c:v>
                </c:pt>
                <c:pt idx="432">
                  <c:v>0.44100000000003092</c:v>
                </c:pt>
                <c:pt idx="433">
                  <c:v>-9.8100000000000023</c:v>
                </c:pt>
                <c:pt idx="434">
                  <c:v>-7.5159999999999627</c:v>
                </c:pt>
                <c:pt idx="435">
                  <c:v>-3.2120000000000459</c:v>
                </c:pt>
                <c:pt idx="436">
                  <c:v>-8.3759999999999764</c:v>
                </c:pt>
                <c:pt idx="437">
                  <c:v>-8.228999999999985</c:v>
                </c:pt>
                <c:pt idx="438">
                  <c:v>-13.298999999999978</c:v>
                </c:pt>
                <c:pt idx="439">
                  <c:v>-6.3910000000000196</c:v>
                </c:pt>
                <c:pt idx="440">
                  <c:v>-9.9939999999999714</c:v>
                </c:pt>
                <c:pt idx="441">
                  <c:v>0.61599999999998545</c:v>
                </c:pt>
                <c:pt idx="442">
                  <c:v>-7.6399999999999864</c:v>
                </c:pt>
                <c:pt idx="443">
                  <c:v>-10.722000000000037</c:v>
                </c:pt>
                <c:pt idx="444">
                  <c:v>4.9680000000000177</c:v>
                </c:pt>
                <c:pt idx="445">
                  <c:v>0.88999999999998636</c:v>
                </c:pt>
                <c:pt idx="446">
                  <c:v>-2.2729999999999677</c:v>
                </c:pt>
                <c:pt idx="447">
                  <c:v>-2.632000000000005</c:v>
                </c:pt>
                <c:pt idx="448">
                  <c:v>-3.9979999999999905</c:v>
                </c:pt>
                <c:pt idx="449">
                  <c:v>-3.2440000000000282</c:v>
                </c:pt>
                <c:pt idx="450">
                  <c:v>-1.6719999999999686</c:v>
                </c:pt>
                <c:pt idx="451">
                  <c:v>-9.5190000000000055</c:v>
                </c:pt>
                <c:pt idx="452">
                  <c:v>-8.9650000000000318</c:v>
                </c:pt>
                <c:pt idx="453">
                  <c:v>-5.3619999999999663</c:v>
                </c:pt>
                <c:pt idx="454">
                  <c:v>-14.528999999999996</c:v>
                </c:pt>
                <c:pt idx="455">
                  <c:v>-16.805999999999983</c:v>
                </c:pt>
                <c:pt idx="456">
                  <c:v>-15.482000000000028</c:v>
                </c:pt>
                <c:pt idx="457">
                  <c:v>-4.8170000000000073</c:v>
                </c:pt>
                <c:pt idx="458">
                  <c:v>-3.7019999999999982</c:v>
                </c:pt>
                <c:pt idx="459">
                  <c:v>-4.2119999999999891</c:v>
                </c:pt>
                <c:pt idx="460">
                  <c:v>0.33300000000002683</c:v>
                </c:pt>
                <c:pt idx="461">
                  <c:v>4.3260000000000218</c:v>
                </c:pt>
                <c:pt idx="462">
                  <c:v>6.4019999999999868</c:v>
                </c:pt>
                <c:pt idx="463">
                  <c:v>2.2810000000000059</c:v>
                </c:pt>
                <c:pt idx="464">
                  <c:v>2.7239999999999895</c:v>
                </c:pt>
                <c:pt idx="465">
                  <c:v>3.6750000000000114</c:v>
                </c:pt>
                <c:pt idx="466">
                  <c:v>9.7390000000000327</c:v>
                </c:pt>
                <c:pt idx="467">
                  <c:v>12.553000000000054</c:v>
                </c:pt>
                <c:pt idx="468">
                  <c:v>7.3279999999999745</c:v>
                </c:pt>
                <c:pt idx="469">
                  <c:v>0.96199999999998909</c:v>
                </c:pt>
                <c:pt idx="470">
                  <c:v>11.456999999999994</c:v>
                </c:pt>
                <c:pt idx="471">
                  <c:v>13.25</c:v>
                </c:pt>
                <c:pt idx="472">
                  <c:v>12.467000000000041</c:v>
                </c:pt>
                <c:pt idx="473">
                  <c:v>19.444000000000017</c:v>
                </c:pt>
                <c:pt idx="474">
                  <c:v>15.572000000000003</c:v>
                </c:pt>
                <c:pt idx="475">
                  <c:v>25.394000000000005</c:v>
                </c:pt>
                <c:pt idx="476">
                  <c:v>30.786000000000001</c:v>
                </c:pt>
                <c:pt idx="477">
                  <c:v>22.803999999999974</c:v>
                </c:pt>
                <c:pt idx="478">
                  <c:v>22.123999999999967</c:v>
                </c:pt>
                <c:pt idx="479">
                  <c:v>17.680000000000007</c:v>
                </c:pt>
                <c:pt idx="480">
                  <c:v>22.286999999999978</c:v>
                </c:pt>
                <c:pt idx="481">
                  <c:v>24.276999999999987</c:v>
                </c:pt>
                <c:pt idx="482">
                  <c:v>28.604000000000042</c:v>
                </c:pt>
                <c:pt idx="483">
                  <c:v>17.537000000000035</c:v>
                </c:pt>
                <c:pt idx="484">
                  <c:v>19.212999999999965</c:v>
                </c:pt>
                <c:pt idx="485">
                  <c:v>19.62299999999999</c:v>
                </c:pt>
                <c:pt idx="486">
                  <c:v>17.828000000000031</c:v>
                </c:pt>
                <c:pt idx="487">
                  <c:v>1.4309999999999832</c:v>
                </c:pt>
                <c:pt idx="488">
                  <c:v>18.617999999999995</c:v>
                </c:pt>
                <c:pt idx="489">
                  <c:v>18.314000000000021</c:v>
                </c:pt>
                <c:pt idx="490">
                  <c:v>18.533000000000015</c:v>
                </c:pt>
                <c:pt idx="491">
                  <c:v>22.143000000000029</c:v>
                </c:pt>
                <c:pt idx="492">
                  <c:v>22.596000000000004</c:v>
                </c:pt>
                <c:pt idx="493">
                  <c:v>21.343999999999994</c:v>
                </c:pt>
                <c:pt idx="494">
                  <c:v>24.692000000000007</c:v>
                </c:pt>
                <c:pt idx="495">
                  <c:v>19.084000000000003</c:v>
                </c:pt>
                <c:pt idx="496">
                  <c:v>18.538999999999987</c:v>
                </c:pt>
                <c:pt idx="497">
                  <c:v>18.745999999999981</c:v>
                </c:pt>
                <c:pt idx="498">
                  <c:v>31.94599999999997</c:v>
                </c:pt>
                <c:pt idx="499">
                  <c:v>11.54200000000003</c:v>
                </c:pt>
                <c:pt idx="500">
                  <c:v>10.270000000000039</c:v>
                </c:pt>
                <c:pt idx="501">
                  <c:v>10.423000000000002</c:v>
                </c:pt>
                <c:pt idx="502">
                  <c:v>7.1360000000000241</c:v>
                </c:pt>
                <c:pt idx="503">
                  <c:v>5.3849999999999909</c:v>
                </c:pt>
                <c:pt idx="504">
                  <c:v>1.4329999999999927</c:v>
                </c:pt>
                <c:pt idx="505">
                  <c:v>9.5570000000000164</c:v>
                </c:pt>
              </c:numCache>
            </c:numRef>
          </c:val>
          <c:smooth val="0"/>
          <c:extLst>
            <c:ext xmlns:c16="http://schemas.microsoft.com/office/drawing/2014/chart" uri="{C3380CC4-5D6E-409C-BE32-E72D297353CC}">
              <c16:uniqueId val="{00000002-D513-4786-8E06-1822579619AC}"/>
            </c:ext>
          </c:extLst>
        </c:ser>
        <c:ser>
          <c:idx val="3"/>
          <c:order val="3"/>
          <c:tx>
            <c:strRef>
              <c:f>'directH (tkr)'!$C$47</c:f>
              <c:strCache>
                <c:ptCount val="1"/>
                <c:pt idx="0">
                  <c:v>VW 3 1/2 PERP nc-30-VW 3 3/8 PERP nc-24</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'directH (tkr)'!$F$47:$SQ$47</c:f>
              <c:numCache>
                <c:formatCode>0</c:formatCode>
                <c:ptCount val="506"/>
                <c:pt idx="0">
                  <c:v>#N/A</c:v>
                </c:pt>
                <c:pt idx="1">
                  <c:v>-20.518000000000029</c:v>
                </c:pt>
                <c:pt idx="2">
                  <c:v>-3.4359999999999786</c:v>
                </c:pt>
                <c:pt idx="3">
                  <c:v>-8.6840000000000259</c:v>
                </c:pt>
                <c:pt idx="4">
                  <c:v>11.269000000000005</c:v>
                </c:pt>
                <c:pt idx="5">
                  <c:v>18.072000000000003</c:v>
                </c:pt>
                <c:pt idx="6">
                  <c:v>-5.4409999999999741</c:v>
                </c:pt>
                <c:pt idx="7">
                  <c:v>13.302999999999997</c:v>
                </c:pt>
                <c:pt idx="8">
                  <c:v>-1.7319999999999709</c:v>
                </c:pt>
                <c:pt idx="9">
                  <c:v>37.462999999999965</c:v>
                </c:pt>
                <c:pt idx="10">
                  <c:v>47.853999999999985</c:v>
                </c:pt>
                <c:pt idx="11">
                  <c:v>56.747000000000014</c:v>
                </c:pt>
                <c:pt idx="12">
                  <c:v>20.027000000000044</c:v>
                </c:pt>
                <c:pt idx="13">
                  <c:v>-29.04200000000003</c:v>
                </c:pt>
                <c:pt idx="14">
                  <c:v>-15.081999999999994</c:v>
                </c:pt>
                <c:pt idx="15">
                  <c:v>-32.442000000000007</c:v>
                </c:pt>
                <c:pt idx="16">
                  <c:v>-23.701000000000022</c:v>
                </c:pt>
                <c:pt idx="17">
                  <c:v>-13.956000000000017</c:v>
                </c:pt>
                <c:pt idx="18">
                  <c:v>-1.8059999999999832</c:v>
                </c:pt>
                <c:pt idx="19">
                  <c:v>-4.7690000000000055</c:v>
                </c:pt>
                <c:pt idx="20">
                  <c:v>-25.087999999999965</c:v>
                </c:pt>
                <c:pt idx="21">
                  <c:v>-38.51600000000002</c:v>
                </c:pt>
                <c:pt idx="22">
                  <c:v>-28.497000000000014</c:v>
                </c:pt>
                <c:pt idx="23">
                  <c:v>-23.365999999999985</c:v>
                </c:pt>
                <c:pt idx="24">
                  <c:v>-29.418999999999983</c:v>
                </c:pt>
                <c:pt idx="25">
                  <c:v>-35.474999999999966</c:v>
                </c:pt>
                <c:pt idx="26">
                  <c:v>-56.898000000000025</c:v>
                </c:pt>
                <c:pt idx="27">
                  <c:v>-55.586999999999989</c:v>
                </c:pt>
                <c:pt idx="28">
                  <c:v>-45.783000000000015</c:v>
                </c:pt>
                <c:pt idx="29">
                  <c:v>-26.632999999999981</c:v>
                </c:pt>
                <c:pt idx="30">
                  <c:v>-31.70599999999996</c:v>
                </c:pt>
                <c:pt idx="31">
                  <c:v>-37.282999999999959</c:v>
                </c:pt>
                <c:pt idx="32">
                  <c:v>-46.432999999999993</c:v>
                </c:pt>
                <c:pt idx="33">
                  <c:v>-48.343999999999994</c:v>
                </c:pt>
                <c:pt idx="34">
                  <c:v>-41.987000000000023</c:v>
                </c:pt>
                <c:pt idx="35">
                  <c:v>-50.927999999999997</c:v>
                </c:pt>
                <c:pt idx="36">
                  <c:v>-49.176999999999964</c:v>
                </c:pt>
                <c:pt idx="37">
                  <c:v>-3.4250000000000114</c:v>
                </c:pt>
                <c:pt idx="38">
                  <c:v>-10.217999999999961</c:v>
                </c:pt>
                <c:pt idx="39">
                  <c:v>-4.9999999999954525E-3</c:v>
                </c:pt>
                <c:pt idx="40">
                  <c:v>8.5709999999999695</c:v>
                </c:pt>
                <c:pt idx="41">
                  <c:v>-22.399999999999977</c:v>
                </c:pt>
                <c:pt idx="42">
                  <c:v>-15.369000000000028</c:v>
                </c:pt>
                <c:pt idx="43">
                  <c:v>-77.141999999999996</c:v>
                </c:pt>
                <c:pt idx="44">
                  <c:v>-55.074999999999989</c:v>
                </c:pt>
                <c:pt idx="45">
                  <c:v>-27.883000000000038</c:v>
                </c:pt>
                <c:pt idx="46">
                  <c:v>-14.360000000000014</c:v>
                </c:pt>
                <c:pt idx="47">
                  <c:v>4.964999999999975</c:v>
                </c:pt>
                <c:pt idx="48">
                  <c:v>43.606999999999971</c:v>
                </c:pt>
                <c:pt idx="49">
                  <c:v>50.307999999999993</c:v>
                </c:pt>
                <c:pt idx="50">
                  <c:v>-33.225999999999999</c:v>
                </c:pt>
                <c:pt idx="51">
                  <c:v>-87.560999999999979</c:v>
                </c:pt>
                <c:pt idx="52">
                  <c:v>-57.802999999999997</c:v>
                </c:pt>
                <c:pt idx="53">
                  <c:v>-110.85799999999995</c:v>
                </c:pt>
                <c:pt idx="54">
                  <c:v>-74.68100000000004</c:v>
                </c:pt>
                <c:pt idx="55">
                  <c:v>-50.339999999999918</c:v>
                </c:pt>
                <c:pt idx="56">
                  <c:v>-29.234000000000037</c:v>
                </c:pt>
                <c:pt idx="57">
                  <c:v>-27.923999999999978</c:v>
                </c:pt>
                <c:pt idx="58">
                  <c:v>-17.336000000000013</c:v>
                </c:pt>
                <c:pt idx="59">
                  <c:v>33.941000000000031</c:v>
                </c:pt>
                <c:pt idx="60">
                  <c:v>52.176999999999964</c:v>
                </c:pt>
                <c:pt idx="61">
                  <c:v>25.132000000000005</c:v>
                </c:pt>
                <c:pt idx="62">
                  <c:v>-117.47500000000002</c:v>
                </c:pt>
                <c:pt idx="63">
                  <c:v>-56.215000000000032</c:v>
                </c:pt>
                <c:pt idx="64">
                  <c:v>22.767000000000053</c:v>
                </c:pt>
                <c:pt idx="65">
                  <c:v>-101.38800000000003</c:v>
                </c:pt>
                <c:pt idx="66">
                  <c:v>-46.745000000000005</c:v>
                </c:pt>
                <c:pt idx="67">
                  <c:v>76.65300000000002</c:v>
                </c:pt>
                <c:pt idx="68">
                  <c:v>119.68099999999993</c:v>
                </c:pt>
                <c:pt idx="69">
                  <c:v>99.51600000000002</c:v>
                </c:pt>
                <c:pt idx="70">
                  <c:v>24.62299999999999</c:v>
                </c:pt>
                <c:pt idx="71">
                  <c:v>106.66200000000003</c:v>
                </c:pt>
                <c:pt idx="72">
                  <c:v>47.98399999999998</c:v>
                </c:pt>
                <c:pt idx="73">
                  <c:v>27.701999999999998</c:v>
                </c:pt>
                <c:pt idx="74">
                  <c:v>103.16399999999999</c:v>
                </c:pt>
                <c:pt idx="75">
                  <c:v>94.16500000000002</c:v>
                </c:pt>
                <c:pt idx="76">
                  <c:v>80.366000000000014</c:v>
                </c:pt>
                <c:pt idx="77">
                  <c:v>58.212999999999965</c:v>
                </c:pt>
                <c:pt idx="78">
                  <c:v>29.288999999999987</c:v>
                </c:pt>
                <c:pt idx="79">
                  <c:v>49.173999999999978</c:v>
                </c:pt>
                <c:pt idx="80">
                  <c:v>83.076000000000022</c:v>
                </c:pt>
                <c:pt idx="81">
                  <c:v>80.778999999999996</c:v>
                </c:pt>
                <c:pt idx="82">
                  <c:v>69.609999999999985</c:v>
                </c:pt>
                <c:pt idx="83">
                  <c:v>75.800000000000011</c:v>
                </c:pt>
                <c:pt idx="84">
                  <c:v>96.296000000000021</c:v>
                </c:pt>
                <c:pt idx="85">
                  <c:v>76.988000000000028</c:v>
                </c:pt>
                <c:pt idx="86">
                  <c:v>75.583999999999975</c:v>
                </c:pt>
                <c:pt idx="87">
                  <c:v>73.48399999999998</c:v>
                </c:pt>
                <c:pt idx="88">
                  <c:v>76.764999999999986</c:v>
                </c:pt>
                <c:pt idx="89">
                  <c:v>74.540999999999968</c:v>
                </c:pt>
                <c:pt idx="90">
                  <c:v>75.60499999999999</c:v>
                </c:pt>
                <c:pt idx="91">
                  <c:v>77.436000000000035</c:v>
                </c:pt>
                <c:pt idx="92">
                  <c:v>73.281999999999982</c:v>
                </c:pt>
                <c:pt idx="93">
                  <c:v>76.171000000000021</c:v>
                </c:pt>
                <c:pt idx="94">
                  <c:v>82.438999999999965</c:v>
                </c:pt>
                <c:pt idx="95">
                  <c:v>81.735000000000014</c:v>
                </c:pt>
                <c:pt idx="96">
                  <c:v>71.595000000000027</c:v>
                </c:pt>
                <c:pt idx="97">
                  <c:v>64.30400000000003</c:v>
                </c:pt>
                <c:pt idx="98">
                  <c:v>62.87299999999999</c:v>
                </c:pt>
                <c:pt idx="99">
                  <c:v>71.600999999999999</c:v>
                </c:pt>
                <c:pt idx="100">
                  <c:v>74.421999999999997</c:v>
                </c:pt>
                <c:pt idx="101">
                  <c:v>77.919999999999987</c:v>
                </c:pt>
                <c:pt idx="102">
                  <c:v>69.210000000000008</c:v>
                </c:pt>
                <c:pt idx="103">
                  <c:v>65.763000000000034</c:v>
                </c:pt>
                <c:pt idx="104">
                  <c:v>84.455000000000013</c:v>
                </c:pt>
                <c:pt idx="105">
                  <c:v>79.722999999999985</c:v>
                </c:pt>
                <c:pt idx="106">
                  <c:v>82.210999999999984</c:v>
                </c:pt>
                <c:pt idx="107">
                  <c:v>78.019999999999982</c:v>
                </c:pt>
                <c:pt idx="108">
                  <c:v>79.490999999999985</c:v>
                </c:pt>
                <c:pt idx="109">
                  <c:v>74.769000000000034</c:v>
                </c:pt>
                <c:pt idx="110">
                  <c:v>67.637000000000029</c:v>
                </c:pt>
                <c:pt idx="111">
                  <c:v>66.452999999999975</c:v>
                </c:pt>
                <c:pt idx="112">
                  <c:v>69.76400000000001</c:v>
                </c:pt>
                <c:pt idx="113">
                  <c:v>67.443999999999988</c:v>
                </c:pt>
                <c:pt idx="114">
                  <c:v>64.774999999999977</c:v>
                </c:pt>
                <c:pt idx="115">
                  <c:v>65.649000000000001</c:v>
                </c:pt>
                <c:pt idx="116">
                  <c:v>55.741000000000014</c:v>
                </c:pt>
                <c:pt idx="117">
                  <c:v>64.649000000000001</c:v>
                </c:pt>
                <c:pt idx="118">
                  <c:v>71.459000000000003</c:v>
                </c:pt>
                <c:pt idx="119">
                  <c:v>74.479000000000042</c:v>
                </c:pt>
                <c:pt idx="120">
                  <c:v>78.120000000000033</c:v>
                </c:pt>
                <c:pt idx="121">
                  <c:v>74.130999999999972</c:v>
                </c:pt>
                <c:pt idx="122">
                  <c:v>70.899000000000029</c:v>
                </c:pt>
                <c:pt idx="123">
                  <c:v>68.233000000000004</c:v>
                </c:pt>
                <c:pt idx="124">
                  <c:v>71.232999999999976</c:v>
                </c:pt>
                <c:pt idx="125">
                  <c:v>69.955999999999989</c:v>
                </c:pt>
                <c:pt idx="126">
                  <c:v>70.054999999999978</c:v>
                </c:pt>
                <c:pt idx="127">
                  <c:v>70.585999999999984</c:v>
                </c:pt>
                <c:pt idx="128">
                  <c:v>68.738</c:v>
                </c:pt>
                <c:pt idx="129">
                  <c:v>67.85899999999998</c:v>
                </c:pt>
                <c:pt idx="130">
                  <c:v>72.361999999999995</c:v>
                </c:pt>
                <c:pt idx="131">
                  <c:v>69.555000000000007</c:v>
                </c:pt>
                <c:pt idx="132">
                  <c:v>68.985000000000014</c:v>
                </c:pt>
                <c:pt idx="133">
                  <c:v>68.283999999999963</c:v>
                </c:pt>
                <c:pt idx="134">
                  <c:v>75.394000000000005</c:v>
                </c:pt>
                <c:pt idx="135">
                  <c:v>72.992000000000019</c:v>
                </c:pt>
                <c:pt idx="136">
                  <c:v>65.261999999999972</c:v>
                </c:pt>
                <c:pt idx="137">
                  <c:v>60.235000000000014</c:v>
                </c:pt>
                <c:pt idx="138">
                  <c:v>53.784999999999997</c:v>
                </c:pt>
                <c:pt idx="139">
                  <c:v>60.370000000000005</c:v>
                </c:pt>
                <c:pt idx="140">
                  <c:v>72.23399999999998</c:v>
                </c:pt>
                <c:pt idx="141">
                  <c:v>60.174000000000035</c:v>
                </c:pt>
                <c:pt idx="142">
                  <c:v>65.695000000000022</c:v>
                </c:pt>
                <c:pt idx="143">
                  <c:v>68.617999999999995</c:v>
                </c:pt>
                <c:pt idx="144">
                  <c:v>69.87700000000001</c:v>
                </c:pt>
                <c:pt idx="145">
                  <c:v>65.282000000000011</c:v>
                </c:pt>
                <c:pt idx="146">
                  <c:v>55.227000000000032</c:v>
                </c:pt>
                <c:pt idx="147">
                  <c:v>61.334000000000003</c:v>
                </c:pt>
                <c:pt idx="148">
                  <c:v>62.686999999999983</c:v>
                </c:pt>
                <c:pt idx="149">
                  <c:v>71.140000000000015</c:v>
                </c:pt>
                <c:pt idx="150">
                  <c:v>69.508999999999986</c:v>
                </c:pt>
                <c:pt idx="151">
                  <c:v>69.005000000000024</c:v>
                </c:pt>
                <c:pt idx="152">
                  <c:v>66.402000000000015</c:v>
                </c:pt>
                <c:pt idx="153">
                  <c:v>68.297000000000025</c:v>
                </c:pt>
                <c:pt idx="154">
                  <c:v>68.26400000000001</c:v>
                </c:pt>
                <c:pt idx="155">
                  <c:v>63.417000000000002</c:v>
                </c:pt>
                <c:pt idx="156">
                  <c:v>69.197000000000003</c:v>
                </c:pt>
                <c:pt idx="157">
                  <c:v>73.172000000000025</c:v>
                </c:pt>
                <c:pt idx="158">
                  <c:v>68.831999999999994</c:v>
                </c:pt>
                <c:pt idx="159">
                  <c:v>69.097999999999985</c:v>
                </c:pt>
                <c:pt idx="160">
                  <c:v>52.085999999999984</c:v>
                </c:pt>
                <c:pt idx="161">
                  <c:v>51.413999999999987</c:v>
                </c:pt>
                <c:pt idx="162">
                  <c:v>61.421999999999997</c:v>
                </c:pt>
                <c:pt idx="163">
                  <c:v>66.943999999999988</c:v>
                </c:pt>
                <c:pt idx="164">
                  <c:v>77.177999999999997</c:v>
                </c:pt>
                <c:pt idx="165">
                  <c:v>82.747000000000014</c:v>
                </c:pt>
                <c:pt idx="166">
                  <c:v>75.576000000000022</c:v>
                </c:pt>
                <c:pt idx="167">
                  <c:v>75.086999999999989</c:v>
                </c:pt>
                <c:pt idx="168">
                  <c:v>78.293000000000006</c:v>
                </c:pt>
                <c:pt idx="169">
                  <c:v>80.795000000000016</c:v>
                </c:pt>
                <c:pt idx="170">
                  <c:v>76.87700000000001</c:v>
                </c:pt>
                <c:pt idx="171">
                  <c:v>69.432999999999993</c:v>
                </c:pt>
                <c:pt idx="172">
                  <c:v>74.135999999999996</c:v>
                </c:pt>
                <c:pt idx="173">
                  <c:v>70.380000000000024</c:v>
                </c:pt>
                <c:pt idx="174">
                  <c:v>63.882999999999981</c:v>
                </c:pt>
                <c:pt idx="175">
                  <c:v>63.365000000000009</c:v>
                </c:pt>
                <c:pt idx="176">
                  <c:v>65.274000000000001</c:v>
                </c:pt>
                <c:pt idx="177">
                  <c:v>57.088999999999999</c:v>
                </c:pt>
                <c:pt idx="178">
                  <c:v>60.288000000000011</c:v>
                </c:pt>
                <c:pt idx="179">
                  <c:v>63.486000000000047</c:v>
                </c:pt>
                <c:pt idx="180">
                  <c:v>74.051999999999964</c:v>
                </c:pt>
                <c:pt idx="181">
                  <c:v>67.652000000000044</c:v>
                </c:pt>
                <c:pt idx="182">
                  <c:v>65.171999999999969</c:v>
                </c:pt>
                <c:pt idx="183">
                  <c:v>73.760000000000048</c:v>
                </c:pt>
                <c:pt idx="184">
                  <c:v>75.490000000000009</c:v>
                </c:pt>
                <c:pt idx="185">
                  <c:v>65.953999999999951</c:v>
                </c:pt>
                <c:pt idx="186">
                  <c:v>65.45999999999998</c:v>
                </c:pt>
                <c:pt idx="187">
                  <c:v>63.252999999999986</c:v>
                </c:pt>
                <c:pt idx="188">
                  <c:v>63.480999999999995</c:v>
                </c:pt>
                <c:pt idx="189">
                  <c:v>64.151999999999987</c:v>
                </c:pt>
                <c:pt idx="190">
                  <c:v>63.44</c:v>
                </c:pt>
                <c:pt idx="191">
                  <c:v>64.296999999999969</c:v>
                </c:pt>
                <c:pt idx="192">
                  <c:v>49.084000000000003</c:v>
                </c:pt>
                <c:pt idx="193">
                  <c:v>58.09699999999998</c:v>
                </c:pt>
                <c:pt idx="194">
                  <c:v>67.797000000000025</c:v>
                </c:pt>
                <c:pt idx="195">
                  <c:v>66.871000000000009</c:v>
                </c:pt>
                <c:pt idx="196">
                  <c:v>65.931999999999988</c:v>
                </c:pt>
                <c:pt idx="197">
                  <c:v>58.051000000000016</c:v>
                </c:pt>
                <c:pt idx="198">
                  <c:v>29.334000000000003</c:v>
                </c:pt>
                <c:pt idx="199">
                  <c:v>53.721000000000004</c:v>
                </c:pt>
                <c:pt idx="200">
                  <c:v>57.239000000000033</c:v>
                </c:pt>
                <c:pt idx="201">
                  <c:v>56.185999999999979</c:v>
                </c:pt>
                <c:pt idx="202">
                  <c:v>59.052000000000021</c:v>
                </c:pt>
                <c:pt idx="203">
                  <c:v>42.088000000000022</c:v>
                </c:pt>
                <c:pt idx="204">
                  <c:v>50.649999999999977</c:v>
                </c:pt>
                <c:pt idx="205">
                  <c:v>59.210000000000036</c:v>
                </c:pt>
                <c:pt idx="206">
                  <c:v>53.673999999999978</c:v>
                </c:pt>
                <c:pt idx="207">
                  <c:v>48.49799999999999</c:v>
                </c:pt>
                <c:pt idx="208">
                  <c:v>47.47399999999999</c:v>
                </c:pt>
                <c:pt idx="209">
                  <c:v>59.324000000000012</c:v>
                </c:pt>
                <c:pt idx="210">
                  <c:v>56.532000000000039</c:v>
                </c:pt>
                <c:pt idx="211">
                  <c:v>51.920999999999992</c:v>
                </c:pt>
                <c:pt idx="212">
                  <c:v>55.232000000000028</c:v>
                </c:pt>
                <c:pt idx="213">
                  <c:v>46.355999999999995</c:v>
                </c:pt>
                <c:pt idx="214">
                  <c:v>46.678999999999974</c:v>
                </c:pt>
                <c:pt idx="215">
                  <c:v>52.731999999999971</c:v>
                </c:pt>
                <c:pt idx="216">
                  <c:v>41.703000000000031</c:v>
                </c:pt>
                <c:pt idx="217">
                  <c:v>53.918000000000006</c:v>
                </c:pt>
                <c:pt idx="218">
                  <c:v>73.754000000000019</c:v>
                </c:pt>
                <c:pt idx="219">
                  <c:v>66.740999999999985</c:v>
                </c:pt>
                <c:pt idx="220">
                  <c:v>62.116000000000042</c:v>
                </c:pt>
                <c:pt idx="221">
                  <c:v>53.71999999999997</c:v>
                </c:pt>
                <c:pt idx="222">
                  <c:v>60.04000000000002</c:v>
                </c:pt>
                <c:pt idx="223">
                  <c:v>55.220000000000027</c:v>
                </c:pt>
                <c:pt idx="224">
                  <c:v>64.48399999999998</c:v>
                </c:pt>
                <c:pt idx="225">
                  <c:v>55.926999999999964</c:v>
                </c:pt>
                <c:pt idx="226">
                  <c:v>80.137</c:v>
                </c:pt>
                <c:pt idx="227">
                  <c:v>81.889999999999986</c:v>
                </c:pt>
                <c:pt idx="228">
                  <c:v>69.105000000000018</c:v>
                </c:pt>
                <c:pt idx="229">
                  <c:v>66.538999999999987</c:v>
                </c:pt>
                <c:pt idx="230">
                  <c:v>80.098000000000013</c:v>
                </c:pt>
                <c:pt idx="231">
                  <c:v>70.701000000000022</c:v>
                </c:pt>
                <c:pt idx="232">
                  <c:v>71.413999999999987</c:v>
                </c:pt>
                <c:pt idx="233">
                  <c:v>48.240000000000009</c:v>
                </c:pt>
                <c:pt idx="234">
                  <c:v>52.161000000000001</c:v>
                </c:pt>
                <c:pt idx="235">
                  <c:v>54.288999999999987</c:v>
                </c:pt>
                <c:pt idx="236">
                  <c:v>57.913999999999987</c:v>
                </c:pt>
                <c:pt idx="237">
                  <c:v>55.248999999999967</c:v>
                </c:pt>
                <c:pt idx="238">
                  <c:v>70.548999999999978</c:v>
                </c:pt>
                <c:pt idx="239">
                  <c:v>72.858000000000004</c:v>
                </c:pt>
                <c:pt idx="240">
                  <c:v>62.951999999999998</c:v>
                </c:pt>
                <c:pt idx="241">
                  <c:v>62.763000000000034</c:v>
                </c:pt>
                <c:pt idx="242">
                  <c:v>59.438999999999965</c:v>
                </c:pt>
                <c:pt idx="243">
                  <c:v>51.560999999999979</c:v>
                </c:pt>
                <c:pt idx="244">
                  <c:v>55.694000000000017</c:v>
                </c:pt>
                <c:pt idx="245">
                  <c:v>70.932999999999993</c:v>
                </c:pt>
                <c:pt idx="246">
                  <c:v>82.829999999999984</c:v>
                </c:pt>
                <c:pt idx="247">
                  <c:v>74.024999999999977</c:v>
                </c:pt>
                <c:pt idx="248">
                  <c:v>63.665999999999997</c:v>
                </c:pt>
                <c:pt idx="249">
                  <c:v>60.363999999999976</c:v>
                </c:pt>
                <c:pt idx="250">
                  <c:v>58.504999999999995</c:v>
                </c:pt>
                <c:pt idx="251">
                  <c:v>42.924999999999955</c:v>
                </c:pt>
                <c:pt idx="252">
                  <c:v>49.33299999999997</c:v>
                </c:pt>
                <c:pt idx="253">
                  <c:v>53.771999999999991</c:v>
                </c:pt>
                <c:pt idx="254">
                  <c:v>57.535000000000025</c:v>
                </c:pt>
                <c:pt idx="255">
                  <c:v>66.064000000000021</c:v>
                </c:pt>
                <c:pt idx="256">
                  <c:v>63.920000000000016</c:v>
                </c:pt>
                <c:pt idx="257">
                  <c:v>58.430000000000007</c:v>
                </c:pt>
                <c:pt idx="258">
                  <c:v>42.403999999999996</c:v>
                </c:pt>
                <c:pt idx="259">
                  <c:v>20.005999999999972</c:v>
                </c:pt>
                <c:pt idx="260">
                  <c:v>8.9740000000000464</c:v>
                </c:pt>
                <c:pt idx="261">
                  <c:v>24.084000000000003</c:v>
                </c:pt>
                <c:pt idx="262">
                  <c:v>26.863999999999976</c:v>
                </c:pt>
                <c:pt idx="263">
                  <c:v>24.440999999999974</c:v>
                </c:pt>
                <c:pt idx="264">
                  <c:v>41.533999999999992</c:v>
                </c:pt>
                <c:pt idx="265">
                  <c:v>18.893000000000029</c:v>
                </c:pt>
                <c:pt idx="266">
                  <c:v>18.5</c:v>
                </c:pt>
                <c:pt idx="267">
                  <c:v>27.041999999999973</c:v>
                </c:pt>
                <c:pt idx="268">
                  <c:v>20.324999999999989</c:v>
                </c:pt>
                <c:pt idx="269">
                  <c:v>15.513000000000034</c:v>
                </c:pt>
                <c:pt idx="270">
                  <c:v>7.5250000000000341</c:v>
                </c:pt>
                <c:pt idx="271">
                  <c:v>19.451000000000022</c:v>
                </c:pt>
                <c:pt idx="272">
                  <c:v>23.081999999999994</c:v>
                </c:pt>
                <c:pt idx="273">
                  <c:v>15.25</c:v>
                </c:pt>
                <c:pt idx="274">
                  <c:v>22.841999999999985</c:v>
                </c:pt>
                <c:pt idx="275">
                  <c:v>13.882000000000005</c:v>
                </c:pt>
                <c:pt idx="276">
                  <c:v>13.347000000000037</c:v>
                </c:pt>
                <c:pt idx="277">
                  <c:v>10.210000000000036</c:v>
                </c:pt>
                <c:pt idx="278">
                  <c:v>31.846000000000004</c:v>
                </c:pt>
                <c:pt idx="279">
                  <c:v>30.448999999999955</c:v>
                </c:pt>
                <c:pt idx="280">
                  <c:v>28.673000000000002</c:v>
                </c:pt>
                <c:pt idx="281">
                  <c:v>23.728999999999985</c:v>
                </c:pt>
                <c:pt idx="282">
                  <c:v>24.584000000000003</c:v>
                </c:pt>
                <c:pt idx="283">
                  <c:v>6.146000000000015</c:v>
                </c:pt>
                <c:pt idx="284">
                  <c:v>9.8810000000000286</c:v>
                </c:pt>
                <c:pt idx="285">
                  <c:v>6.5120000000000005</c:v>
                </c:pt>
                <c:pt idx="286">
                  <c:v>15.205000000000041</c:v>
                </c:pt>
                <c:pt idx="287">
                  <c:v>-4.02800000000002</c:v>
                </c:pt>
                <c:pt idx="288">
                  <c:v>4.9550000000000409</c:v>
                </c:pt>
                <c:pt idx="289">
                  <c:v>5.9560000000000173</c:v>
                </c:pt>
                <c:pt idx="290">
                  <c:v>15.898000000000025</c:v>
                </c:pt>
                <c:pt idx="291">
                  <c:v>1.0749999999999886</c:v>
                </c:pt>
                <c:pt idx="292">
                  <c:v>-0.74500000000000455</c:v>
                </c:pt>
                <c:pt idx="293">
                  <c:v>-13.850999999999999</c:v>
                </c:pt>
                <c:pt idx="294">
                  <c:v>-6.4679999999999609</c:v>
                </c:pt>
                <c:pt idx="295">
                  <c:v>-7.4440000000000168</c:v>
                </c:pt>
                <c:pt idx="296">
                  <c:v>-1.1430000000000291</c:v>
                </c:pt>
                <c:pt idx="297">
                  <c:v>-2.4000000000000909E-2</c:v>
                </c:pt>
                <c:pt idx="298">
                  <c:v>-6.1820000000000164</c:v>
                </c:pt>
                <c:pt idx="299">
                  <c:v>-8.8159999999999741</c:v>
                </c:pt>
                <c:pt idx="300">
                  <c:v>-4.2590000000000146</c:v>
                </c:pt>
                <c:pt idx="301">
                  <c:v>-6.58299999999997</c:v>
                </c:pt>
                <c:pt idx="302">
                  <c:v>-9.5509999999999877</c:v>
                </c:pt>
                <c:pt idx="303">
                  <c:v>-11.458000000000027</c:v>
                </c:pt>
                <c:pt idx="304">
                  <c:v>-19.807999999999993</c:v>
                </c:pt>
                <c:pt idx="305">
                  <c:v>-14.567000000000007</c:v>
                </c:pt>
                <c:pt idx="306">
                  <c:v>-4.9330000000000496</c:v>
                </c:pt>
                <c:pt idx="307">
                  <c:v>-6.6920000000000073</c:v>
                </c:pt>
                <c:pt idx="308">
                  <c:v>0.18599999999997863</c:v>
                </c:pt>
                <c:pt idx="309">
                  <c:v>-8.4420000000000073</c:v>
                </c:pt>
                <c:pt idx="310">
                  <c:v>-4.8439999999999941</c:v>
                </c:pt>
                <c:pt idx="311">
                  <c:v>-14.748999999999967</c:v>
                </c:pt>
                <c:pt idx="312">
                  <c:v>-9.9049999999999727</c:v>
                </c:pt>
                <c:pt idx="313">
                  <c:v>-25.098000000000013</c:v>
                </c:pt>
                <c:pt idx="314">
                  <c:v>-9.3089999999999691</c:v>
                </c:pt>
                <c:pt idx="315">
                  <c:v>-8.1410000000000196</c:v>
                </c:pt>
                <c:pt idx="316">
                  <c:v>0.20299999999997453</c:v>
                </c:pt>
                <c:pt idx="317">
                  <c:v>-15.701000000000022</c:v>
                </c:pt>
                <c:pt idx="318">
                  <c:v>-2.6360000000000241</c:v>
                </c:pt>
                <c:pt idx="319">
                  <c:v>-7.0600000000000023</c:v>
                </c:pt>
                <c:pt idx="320">
                  <c:v>-7.1800000000000068</c:v>
                </c:pt>
                <c:pt idx="321">
                  <c:v>-1.8019999999999641</c:v>
                </c:pt>
                <c:pt idx="322">
                  <c:v>-16.730999999999995</c:v>
                </c:pt>
                <c:pt idx="323">
                  <c:v>-11.75</c:v>
                </c:pt>
                <c:pt idx="324">
                  <c:v>-1.2830000000000155</c:v>
                </c:pt>
                <c:pt idx="325">
                  <c:v>-16.592000000000041</c:v>
                </c:pt>
                <c:pt idx="326">
                  <c:v>-19.810999999999979</c:v>
                </c:pt>
                <c:pt idx="327">
                  <c:v>-27.279999999999973</c:v>
                </c:pt>
                <c:pt idx="328">
                  <c:v>-18.501000000000033</c:v>
                </c:pt>
                <c:pt idx="329">
                  <c:v>-9.3330000000000268</c:v>
                </c:pt>
                <c:pt idx="330">
                  <c:v>-4.7880000000000109</c:v>
                </c:pt>
                <c:pt idx="331">
                  <c:v>-6.9209999999999923</c:v>
                </c:pt>
                <c:pt idx="332">
                  <c:v>-14.529000000000053</c:v>
                </c:pt>
                <c:pt idx="333">
                  <c:v>-14.288999999999987</c:v>
                </c:pt>
                <c:pt idx="334">
                  <c:v>-10.847999999999956</c:v>
                </c:pt>
                <c:pt idx="335">
                  <c:v>-18.531000000000006</c:v>
                </c:pt>
                <c:pt idx="336">
                  <c:v>-25.511000000000024</c:v>
                </c:pt>
                <c:pt idx="337">
                  <c:v>-31.152000000000044</c:v>
                </c:pt>
                <c:pt idx="338">
                  <c:v>-36.052000000000021</c:v>
                </c:pt>
                <c:pt idx="339">
                  <c:v>-24.045000000000016</c:v>
                </c:pt>
                <c:pt idx="340">
                  <c:v>-22.369999999999948</c:v>
                </c:pt>
                <c:pt idx="341">
                  <c:v>-25.665999999999997</c:v>
                </c:pt>
                <c:pt idx="342">
                  <c:v>-32.057999999999993</c:v>
                </c:pt>
                <c:pt idx="343">
                  <c:v>-33.009000000000015</c:v>
                </c:pt>
                <c:pt idx="344">
                  <c:v>-22.238</c:v>
                </c:pt>
                <c:pt idx="345">
                  <c:v>-24.990000000000009</c:v>
                </c:pt>
                <c:pt idx="346">
                  <c:v>-37.177999999999997</c:v>
                </c:pt>
                <c:pt idx="347">
                  <c:v>-51.725999999999999</c:v>
                </c:pt>
                <c:pt idx="348">
                  <c:v>-39.011000000000024</c:v>
                </c:pt>
                <c:pt idx="349">
                  <c:v>-18.328000000000031</c:v>
                </c:pt>
                <c:pt idx="350">
                  <c:v>-10.029999999999973</c:v>
                </c:pt>
                <c:pt idx="351">
                  <c:v>-24.896000000000015</c:v>
                </c:pt>
                <c:pt idx="352">
                  <c:v>-34.456999999999994</c:v>
                </c:pt>
                <c:pt idx="353">
                  <c:v>-27.016999999999996</c:v>
                </c:pt>
                <c:pt idx="354">
                  <c:v>-32.739000000000033</c:v>
                </c:pt>
                <c:pt idx="355">
                  <c:v>-46.043999999999983</c:v>
                </c:pt>
                <c:pt idx="356">
                  <c:v>-36.992999999999995</c:v>
                </c:pt>
                <c:pt idx="357">
                  <c:v>-30.461999999999989</c:v>
                </c:pt>
                <c:pt idx="358">
                  <c:v>-33.864999999999952</c:v>
                </c:pt>
                <c:pt idx="359">
                  <c:v>-39.543000000000006</c:v>
                </c:pt>
                <c:pt idx="360">
                  <c:v>-33.048999999999978</c:v>
                </c:pt>
                <c:pt idx="361">
                  <c:v>-33.697000000000003</c:v>
                </c:pt>
                <c:pt idx="362">
                  <c:v>-30.428999999999974</c:v>
                </c:pt>
                <c:pt idx="363">
                  <c:v>-44.120999999999981</c:v>
                </c:pt>
                <c:pt idx="364">
                  <c:v>-58.97399999999999</c:v>
                </c:pt>
                <c:pt idx="365">
                  <c:v>-36.156000000000006</c:v>
                </c:pt>
                <c:pt idx="366">
                  <c:v>-58.069999999999993</c:v>
                </c:pt>
                <c:pt idx="367">
                  <c:v>-43.567000000000007</c:v>
                </c:pt>
                <c:pt idx="368">
                  <c:v>-29.307999999999993</c:v>
                </c:pt>
                <c:pt idx="369">
                  <c:v>-48.875</c:v>
                </c:pt>
                <c:pt idx="370">
                  <c:v>-35.555999999999983</c:v>
                </c:pt>
                <c:pt idx="371">
                  <c:v>-68.52600000000001</c:v>
                </c:pt>
                <c:pt idx="372">
                  <c:v>-60.106999999999971</c:v>
                </c:pt>
                <c:pt idx="373">
                  <c:v>-49.923000000000002</c:v>
                </c:pt>
                <c:pt idx="374">
                  <c:v>-49.204000000000008</c:v>
                </c:pt>
                <c:pt idx="375">
                  <c:v>-28.150000000000034</c:v>
                </c:pt>
                <c:pt idx="376">
                  <c:v>-27.007000000000005</c:v>
                </c:pt>
                <c:pt idx="377">
                  <c:v>-35.96999999999997</c:v>
                </c:pt>
                <c:pt idx="378">
                  <c:v>-35.350999999999999</c:v>
                </c:pt>
                <c:pt idx="379">
                  <c:v>-33.692000000000007</c:v>
                </c:pt>
                <c:pt idx="380">
                  <c:v>-36.786999999999978</c:v>
                </c:pt>
                <c:pt idx="381">
                  <c:v>-36.208000000000027</c:v>
                </c:pt>
                <c:pt idx="382">
                  <c:v>-30.967000000000041</c:v>
                </c:pt>
                <c:pt idx="383">
                  <c:v>-35.653999999999996</c:v>
                </c:pt>
                <c:pt idx="384">
                  <c:v>-33.906999999999982</c:v>
                </c:pt>
                <c:pt idx="385">
                  <c:v>-40.656000000000006</c:v>
                </c:pt>
                <c:pt idx="386">
                  <c:v>-40.603000000000009</c:v>
                </c:pt>
                <c:pt idx="387">
                  <c:v>-59.275000000000034</c:v>
                </c:pt>
                <c:pt idx="388">
                  <c:v>-73.495000000000005</c:v>
                </c:pt>
                <c:pt idx="389">
                  <c:v>-62.677999999999997</c:v>
                </c:pt>
                <c:pt idx="390">
                  <c:v>-55.032999999999959</c:v>
                </c:pt>
                <c:pt idx="391">
                  <c:v>-60.274999999999977</c:v>
                </c:pt>
                <c:pt idx="392">
                  <c:v>-50.676000000000045</c:v>
                </c:pt>
                <c:pt idx="393">
                  <c:v>-45.125</c:v>
                </c:pt>
                <c:pt idx="394">
                  <c:v>-36.649999999999977</c:v>
                </c:pt>
                <c:pt idx="395">
                  <c:v>-60.620999999999981</c:v>
                </c:pt>
                <c:pt idx="396">
                  <c:v>-44.781000000000006</c:v>
                </c:pt>
                <c:pt idx="397">
                  <c:v>-42.671999999999969</c:v>
                </c:pt>
                <c:pt idx="398">
                  <c:v>-44.226999999999975</c:v>
                </c:pt>
                <c:pt idx="399">
                  <c:v>-44.345000000000027</c:v>
                </c:pt>
                <c:pt idx="400">
                  <c:v>-53.014999999999986</c:v>
                </c:pt>
                <c:pt idx="401">
                  <c:v>-47.321999999999946</c:v>
                </c:pt>
                <c:pt idx="402">
                  <c:v>-49.95799999999997</c:v>
                </c:pt>
                <c:pt idx="403">
                  <c:v>-60.870999999999981</c:v>
                </c:pt>
                <c:pt idx="404">
                  <c:v>-23.644000000000005</c:v>
                </c:pt>
                <c:pt idx="405">
                  <c:v>-33.790999999999997</c:v>
                </c:pt>
                <c:pt idx="406">
                  <c:v>-37.610000000000014</c:v>
                </c:pt>
                <c:pt idx="407">
                  <c:v>-28.783000000000015</c:v>
                </c:pt>
                <c:pt idx="408">
                  <c:v>-30.187000000000012</c:v>
                </c:pt>
                <c:pt idx="409">
                  <c:v>-24.300999999999988</c:v>
                </c:pt>
                <c:pt idx="410">
                  <c:v>4.7479999999999905</c:v>
                </c:pt>
                <c:pt idx="411">
                  <c:v>3.63900000000001</c:v>
                </c:pt>
                <c:pt idx="412">
                  <c:v>-8.8040000000000305</c:v>
                </c:pt>
                <c:pt idx="413">
                  <c:v>-11.803999999999974</c:v>
                </c:pt>
                <c:pt idx="414">
                  <c:v>-3.825999999999965</c:v>
                </c:pt>
                <c:pt idx="415">
                  <c:v>-2.5279999999999632</c:v>
                </c:pt>
                <c:pt idx="416">
                  <c:v>-3.7699999999999818</c:v>
                </c:pt>
                <c:pt idx="417">
                  <c:v>-15.574999999999989</c:v>
                </c:pt>
                <c:pt idx="418">
                  <c:v>-6.9739999999999895</c:v>
                </c:pt>
                <c:pt idx="419">
                  <c:v>-20.028999999999996</c:v>
                </c:pt>
                <c:pt idx="420">
                  <c:v>-37.240999999999985</c:v>
                </c:pt>
                <c:pt idx="421">
                  <c:v>-1.9619999999999891</c:v>
                </c:pt>
                <c:pt idx="422">
                  <c:v>-10.371000000000038</c:v>
                </c:pt>
                <c:pt idx="423">
                  <c:v>-0.71499999999997499</c:v>
                </c:pt>
                <c:pt idx="424">
                  <c:v>-2.3310000000000173</c:v>
                </c:pt>
                <c:pt idx="425">
                  <c:v>-13.406000000000006</c:v>
                </c:pt>
                <c:pt idx="426">
                  <c:v>1.0180000000000291</c:v>
                </c:pt>
                <c:pt idx="427">
                  <c:v>-3.5989999999999895</c:v>
                </c:pt>
                <c:pt idx="428">
                  <c:v>-9.7010000000000218</c:v>
                </c:pt>
                <c:pt idx="429">
                  <c:v>-2.7490000000000236</c:v>
                </c:pt>
                <c:pt idx="430">
                  <c:v>-1.9360000000000355</c:v>
                </c:pt>
                <c:pt idx="431">
                  <c:v>-2.0769999999999982</c:v>
                </c:pt>
                <c:pt idx="432">
                  <c:v>14.367000000000019</c:v>
                </c:pt>
                <c:pt idx="433">
                  <c:v>4.2669999999999959</c:v>
                </c:pt>
                <c:pt idx="434">
                  <c:v>6.2580000000000382</c:v>
                </c:pt>
                <c:pt idx="435">
                  <c:v>9.5459999999999923</c:v>
                </c:pt>
                <c:pt idx="436">
                  <c:v>4.8440000000000509</c:v>
                </c:pt>
                <c:pt idx="437">
                  <c:v>3.2909999999999968</c:v>
                </c:pt>
                <c:pt idx="438">
                  <c:v>-0.71399999999999864</c:v>
                </c:pt>
                <c:pt idx="439">
                  <c:v>5.9069999999999823</c:v>
                </c:pt>
                <c:pt idx="440">
                  <c:v>2.3319999999999936</c:v>
                </c:pt>
                <c:pt idx="441">
                  <c:v>14.326999999999998</c:v>
                </c:pt>
                <c:pt idx="442">
                  <c:v>7.9069999999999823</c:v>
                </c:pt>
                <c:pt idx="443">
                  <c:v>5.5299999999999727</c:v>
                </c:pt>
                <c:pt idx="444">
                  <c:v>13.101999999999975</c:v>
                </c:pt>
                <c:pt idx="445">
                  <c:v>10.666999999999973</c:v>
                </c:pt>
                <c:pt idx="446">
                  <c:v>6.5339999999999918</c:v>
                </c:pt>
                <c:pt idx="447">
                  <c:v>6.5339999999999918</c:v>
                </c:pt>
                <c:pt idx="448">
                  <c:v>3.9029999999999632</c:v>
                </c:pt>
                <c:pt idx="449">
                  <c:v>4.8570000000000277</c:v>
                </c:pt>
                <c:pt idx="450">
                  <c:v>5.5680000000000405</c:v>
                </c:pt>
                <c:pt idx="451">
                  <c:v>-2.9759999999999991</c:v>
                </c:pt>
                <c:pt idx="452">
                  <c:v>-1.7819999999999823</c:v>
                </c:pt>
                <c:pt idx="453">
                  <c:v>3.5660000000000309</c:v>
                </c:pt>
                <c:pt idx="454">
                  <c:v>-6.0149999999999864</c:v>
                </c:pt>
                <c:pt idx="455">
                  <c:v>-8.3829999999999814</c:v>
                </c:pt>
                <c:pt idx="456">
                  <c:v>-7.8600000000000136</c:v>
                </c:pt>
                <c:pt idx="457">
                  <c:v>0.99500000000000455</c:v>
                </c:pt>
                <c:pt idx="458">
                  <c:v>-0.57999999999998408</c:v>
                </c:pt>
                <c:pt idx="459">
                  <c:v>-1.2139999999999986</c:v>
                </c:pt>
                <c:pt idx="460">
                  <c:v>4.2420000000000186</c:v>
                </c:pt>
                <c:pt idx="461">
                  <c:v>8.0160000000000196</c:v>
                </c:pt>
                <c:pt idx="462">
                  <c:v>9.1929999999999836</c:v>
                </c:pt>
                <c:pt idx="463">
                  <c:v>4.3940000000000055</c:v>
                </c:pt>
                <c:pt idx="464">
                  <c:v>4.3589999999999804</c:v>
                </c:pt>
                <c:pt idx="465">
                  <c:v>5.7660000000000196</c:v>
                </c:pt>
                <c:pt idx="466">
                  <c:v>9.8000000000000114</c:v>
                </c:pt>
                <c:pt idx="467">
                  <c:v>13.380000000000052</c:v>
                </c:pt>
                <c:pt idx="468">
                  <c:v>8.5659999999999741</c:v>
                </c:pt>
                <c:pt idx="469">
                  <c:v>3.5190000000000055</c:v>
                </c:pt>
                <c:pt idx="470">
                  <c:v>13.36099999999999</c:v>
                </c:pt>
                <c:pt idx="471">
                  <c:v>14.643000000000029</c:v>
                </c:pt>
                <c:pt idx="472">
                  <c:v>13.954000000000008</c:v>
                </c:pt>
                <c:pt idx="473">
                  <c:v>19.918999999999983</c:v>
                </c:pt>
                <c:pt idx="474">
                  <c:v>14.507000000000005</c:v>
                </c:pt>
                <c:pt idx="475">
                  <c:v>22.20999999999998</c:v>
                </c:pt>
                <c:pt idx="476">
                  <c:v>28.004999999999995</c:v>
                </c:pt>
                <c:pt idx="477">
                  <c:v>21.581000000000017</c:v>
                </c:pt>
                <c:pt idx="478">
                  <c:v>20.859999999999957</c:v>
                </c:pt>
                <c:pt idx="479">
                  <c:v>14.384000000000015</c:v>
                </c:pt>
                <c:pt idx="480">
                  <c:v>18.512</c:v>
                </c:pt>
                <c:pt idx="481">
                  <c:v>22.189999999999998</c:v>
                </c:pt>
                <c:pt idx="482">
                  <c:v>29.549000000000035</c:v>
                </c:pt>
                <c:pt idx="483">
                  <c:v>19.033000000000015</c:v>
                </c:pt>
                <c:pt idx="484">
                  <c:v>20.19399999999996</c:v>
                </c:pt>
                <c:pt idx="485">
                  <c:v>23.776999999999987</c:v>
                </c:pt>
                <c:pt idx="486">
                  <c:v>24.093000000000018</c:v>
                </c:pt>
                <c:pt idx="487">
                  <c:v>4.0240000000000009</c:v>
                </c:pt>
                <c:pt idx="488">
                  <c:v>22.224999999999966</c:v>
                </c:pt>
                <c:pt idx="489">
                  <c:v>22.569999999999993</c:v>
                </c:pt>
                <c:pt idx="490">
                  <c:v>22.479000000000042</c:v>
                </c:pt>
                <c:pt idx="491">
                  <c:v>28.762</c:v>
                </c:pt>
                <c:pt idx="492">
                  <c:v>31.161000000000001</c:v>
                </c:pt>
                <c:pt idx="493">
                  <c:v>31.415999999999997</c:v>
                </c:pt>
                <c:pt idx="494">
                  <c:v>36.231999999999971</c:v>
                </c:pt>
                <c:pt idx="495">
                  <c:v>30.538999999999987</c:v>
                </c:pt>
                <c:pt idx="496">
                  <c:v>31.029999999999973</c:v>
                </c:pt>
                <c:pt idx="497">
                  <c:v>30.451000000000022</c:v>
                </c:pt>
                <c:pt idx="498">
                  <c:v>42.164999999999964</c:v>
                </c:pt>
                <c:pt idx="499">
                  <c:v>27.286000000000001</c:v>
                </c:pt>
                <c:pt idx="500">
                  <c:v>27.218000000000018</c:v>
                </c:pt>
                <c:pt idx="501">
                  <c:v>29.553999999999974</c:v>
                </c:pt>
                <c:pt idx="502">
                  <c:v>25.25</c:v>
                </c:pt>
                <c:pt idx="503">
                  <c:v>25.265999999999963</c:v>
                </c:pt>
                <c:pt idx="504">
                  <c:v>20.543999999999983</c:v>
                </c:pt>
                <c:pt idx="505">
                  <c:v>33.777000000000044</c:v>
                </c:pt>
              </c:numCache>
            </c:numRef>
          </c:val>
          <c:smooth val="0"/>
          <c:extLst>
            <c:ext xmlns:c16="http://schemas.microsoft.com/office/drawing/2014/chart" uri="{C3380CC4-5D6E-409C-BE32-E72D297353CC}">
              <c16:uniqueId val="{00000003-D513-4786-8E06-1822579619AC}"/>
            </c:ext>
          </c:extLst>
        </c:ser>
        <c:ser>
          <c:idx val="4"/>
          <c:order val="4"/>
          <c:tx>
            <c:strRef>
              <c:f>'directH (tkr)'!$C$48</c:f>
              <c:strCache>
                <c:ptCount val="1"/>
                <c:pt idx="0">
                  <c:v>VW 3 1/2 PERP nc-30-VW 5 1/8 PERP nc-23</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val>
            <c:numRef>
              <c:f>'directH (tkr)'!$F$48:$SQ$48</c:f>
              <c:numCache>
                <c:formatCode>0</c:formatCode>
                <c:ptCount val="506"/>
                <c:pt idx="0">
                  <c:v>#N/A</c:v>
                </c:pt>
                <c:pt idx="1">
                  <c:v>25.690999999999974</c:v>
                </c:pt>
                <c:pt idx="2">
                  <c:v>42.615999999999985</c:v>
                </c:pt>
                <c:pt idx="3">
                  <c:v>35.768000000000029</c:v>
                </c:pt>
                <c:pt idx="4">
                  <c:v>54.282000000000039</c:v>
                </c:pt>
                <c:pt idx="5">
                  <c:v>60.637</c:v>
                </c:pt>
                <c:pt idx="6">
                  <c:v>31.974000000000046</c:v>
                </c:pt>
                <c:pt idx="7">
                  <c:v>52.858000000000004</c:v>
                </c:pt>
                <c:pt idx="8">
                  <c:v>43.547000000000025</c:v>
                </c:pt>
                <c:pt idx="9">
                  <c:v>71.925000000000011</c:v>
                </c:pt>
                <c:pt idx="10">
                  <c:v>84.057000000000016</c:v>
                </c:pt>
                <c:pt idx="11">
                  <c:v>92.685999999999979</c:v>
                </c:pt>
                <c:pt idx="12">
                  <c:v>58.035000000000025</c:v>
                </c:pt>
                <c:pt idx="13">
                  <c:v>7.92999999999995</c:v>
                </c:pt>
                <c:pt idx="14">
                  <c:v>24.98399999999998</c:v>
                </c:pt>
                <c:pt idx="15">
                  <c:v>7.4939999999999714</c:v>
                </c:pt>
                <c:pt idx="16">
                  <c:v>21.271000000000015</c:v>
                </c:pt>
                <c:pt idx="17">
                  <c:v>32.993999999999971</c:v>
                </c:pt>
                <c:pt idx="18">
                  <c:v>43.589000000000055</c:v>
                </c:pt>
                <c:pt idx="19">
                  <c:v>39.103000000000009</c:v>
                </c:pt>
                <c:pt idx="20">
                  <c:v>13.48599999999999</c:v>
                </c:pt>
                <c:pt idx="21">
                  <c:v>5.5769999999999982</c:v>
                </c:pt>
                <c:pt idx="22">
                  <c:v>12.295000000000016</c:v>
                </c:pt>
                <c:pt idx="23">
                  <c:v>13.721000000000004</c:v>
                </c:pt>
                <c:pt idx="24">
                  <c:v>3.7080000000000268</c:v>
                </c:pt>
                <c:pt idx="25">
                  <c:v>-3.0409999999999968</c:v>
                </c:pt>
                <c:pt idx="26">
                  <c:v>-27.453000000000031</c:v>
                </c:pt>
                <c:pt idx="27">
                  <c:v>-30.34899999999999</c:v>
                </c:pt>
                <c:pt idx="28">
                  <c:v>-18.467000000000041</c:v>
                </c:pt>
                <c:pt idx="29">
                  <c:v>-4.9970000000000141</c:v>
                </c:pt>
                <c:pt idx="30">
                  <c:v>-13.50200000000001</c:v>
                </c:pt>
                <c:pt idx="31">
                  <c:v>-18.567000000000007</c:v>
                </c:pt>
                <c:pt idx="32">
                  <c:v>-26.132000000000005</c:v>
                </c:pt>
                <c:pt idx="33">
                  <c:v>-31.370000000000005</c:v>
                </c:pt>
                <c:pt idx="34">
                  <c:v>-38.828000000000031</c:v>
                </c:pt>
                <c:pt idx="35">
                  <c:v>-47.961999999999989</c:v>
                </c:pt>
                <c:pt idx="36">
                  <c:v>-48.640999999999963</c:v>
                </c:pt>
                <c:pt idx="37">
                  <c:v>-3.9700000000000273</c:v>
                </c:pt>
                <c:pt idx="38">
                  <c:v>-8.4689999999999941</c:v>
                </c:pt>
                <c:pt idx="39">
                  <c:v>3.3279999999999745</c:v>
                </c:pt>
                <c:pt idx="40">
                  <c:v>14.547999999999945</c:v>
                </c:pt>
                <c:pt idx="41">
                  <c:v>-19.70799999999997</c:v>
                </c:pt>
                <c:pt idx="42">
                  <c:v>-12.093999999999994</c:v>
                </c:pt>
                <c:pt idx="43">
                  <c:v>-69.375999999999976</c:v>
                </c:pt>
                <c:pt idx="44">
                  <c:v>-45.232000000000028</c:v>
                </c:pt>
                <c:pt idx="45">
                  <c:v>-18.895000000000039</c:v>
                </c:pt>
                <c:pt idx="46">
                  <c:v>-7.3659999999999854</c:v>
                </c:pt>
                <c:pt idx="47">
                  <c:v>7.0879999999999654</c:v>
                </c:pt>
                <c:pt idx="48">
                  <c:v>55.286000000000001</c:v>
                </c:pt>
                <c:pt idx="49">
                  <c:v>60.132999999999981</c:v>
                </c:pt>
                <c:pt idx="50">
                  <c:v>-15.615000000000009</c:v>
                </c:pt>
                <c:pt idx="51">
                  <c:v>-53.026999999999987</c:v>
                </c:pt>
                <c:pt idx="52">
                  <c:v>-12.472000000000094</c:v>
                </c:pt>
                <c:pt idx="53">
                  <c:v>-48.33299999999997</c:v>
                </c:pt>
                <c:pt idx="54">
                  <c:v>-19.298000000000002</c:v>
                </c:pt>
                <c:pt idx="55">
                  <c:v>-2.6809999999999263</c:v>
                </c:pt>
                <c:pt idx="56">
                  <c:v>2.0789999999999509</c:v>
                </c:pt>
                <c:pt idx="57">
                  <c:v>-4.1860000000000355</c:v>
                </c:pt>
                <c:pt idx="58">
                  <c:v>-8.8819999999999482</c:v>
                </c:pt>
                <c:pt idx="59">
                  <c:v>41.506000000000085</c:v>
                </c:pt>
                <c:pt idx="60">
                  <c:v>38.430999999999983</c:v>
                </c:pt>
                <c:pt idx="61">
                  <c:v>-0.27899999999999636</c:v>
                </c:pt>
                <c:pt idx="62">
                  <c:v>-121.85300000000007</c:v>
                </c:pt>
                <c:pt idx="63">
                  <c:v>-65.826000000000022</c:v>
                </c:pt>
                <c:pt idx="64">
                  <c:v>21.355999999999995</c:v>
                </c:pt>
                <c:pt idx="65">
                  <c:v>-90.009000000000015</c:v>
                </c:pt>
                <c:pt idx="66">
                  <c:v>-33.030999999999949</c:v>
                </c:pt>
                <c:pt idx="67">
                  <c:v>87.689999999999941</c:v>
                </c:pt>
                <c:pt idx="68">
                  <c:v>143.23199999999997</c:v>
                </c:pt>
                <c:pt idx="69">
                  <c:v>119.09500000000003</c:v>
                </c:pt>
                <c:pt idx="70">
                  <c:v>56.01600000000002</c:v>
                </c:pt>
                <c:pt idx="71">
                  <c:v>144.35300000000001</c:v>
                </c:pt>
                <c:pt idx="72">
                  <c:v>87.08299999999997</c:v>
                </c:pt>
                <c:pt idx="73">
                  <c:v>69.921999999999969</c:v>
                </c:pt>
                <c:pt idx="74">
                  <c:v>133.76399999999995</c:v>
                </c:pt>
                <c:pt idx="75">
                  <c:v>118.59899999999999</c:v>
                </c:pt>
                <c:pt idx="76">
                  <c:v>103.87900000000002</c:v>
                </c:pt>
                <c:pt idx="77">
                  <c:v>81.22199999999998</c:v>
                </c:pt>
                <c:pt idx="78">
                  <c:v>52.296999999999969</c:v>
                </c:pt>
                <c:pt idx="79">
                  <c:v>77.312000000000012</c:v>
                </c:pt>
                <c:pt idx="80">
                  <c:v>115.58500000000004</c:v>
                </c:pt>
                <c:pt idx="81">
                  <c:v>108.56100000000001</c:v>
                </c:pt>
                <c:pt idx="82">
                  <c:v>98.121999999999986</c:v>
                </c:pt>
                <c:pt idx="83">
                  <c:v>105.87900000000002</c:v>
                </c:pt>
                <c:pt idx="84">
                  <c:v>125.02400000000003</c:v>
                </c:pt>
                <c:pt idx="85">
                  <c:v>105.60100000000003</c:v>
                </c:pt>
                <c:pt idx="86">
                  <c:v>104.18299999999996</c:v>
                </c:pt>
                <c:pt idx="87">
                  <c:v>99.949999999999989</c:v>
                </c:pt>
                <c:pt idx="88">
                  <c:v>102.24699999999999</c:v>
                </c:pt>
                <c:pt idx="89">
                  <c:v>97.947999999999979</c:v>
                </c:pt>
                <c:pt idx="90">
                  <c:v>98.59</c:v>
                </c:pt>
                <c:pt idx="91">
                  <c:v>98.400000000000034</c:v>
                </c:pt>
                <c:pt idx="92">
                  <c:v>94.528999999999996</c:v>
                </c:pt>
                <c:pt idx="93">
                  <c:v>96.765000000000015</c:v>
                </c:pt>
                <c:pt idx="94">
                  <c:v>102.58099999999996</c:v>
                </c:pt>
                <c:pt idx="95">
                  <c:v>99.00200000000001</c:v>
                </c:pt>
                <c:pt idx="96">
                  <c:v>90.31200000000004</c:v>
                </c:pt>
                <c:pt idx="97">
                  <c:v>84.879000000000019</c:v>
                </c:pt>
                <c:pt idx="98">
                  <c:v>84.86099999999999</c:v>
                </c:pt>
                <c:pt idx="99">
                  <c:v>92.209000000000003</c:v>
                </c:pt>
                <c:pt idx="100">
                  <c:v>93.342999999999989</c:v>
                </c:pt>
                <c:pt idx="101">
                  <c:v>97.872999999999962</c:v>
                </c:pt>
                <c:pt idx="102">
                  <c:v>90.699000000000012</c:v>
                </c:pt>
                <c:pt idx="103">
                  <c:v>87.135000000000019</c:v>
                </c:pt>
                <c:pt idx="104">
                  <c:v>106.166</c:v>
                </c:pt>
                <c:pt idx="105">
                  <c:v>99.983000000000004</c:v>
                </c:pt>
                <c:pt idx="106">
                  <c:v>101.33999999999997</c:v>
                </c:pt>
                <c:pt idx="107">
                  <c:v>96.756999999999977</c:v>
                </c:pt>
                <c:pt idx="108">
                  <c:v>99.580999999999989</c:v>
                </c:pt>
                <c:pt idx="109">
                  <c:v>95.728000000000009</c:v>
                </c:pt>
                <c:pt idx="110">
                  <c:v>91.526000000000039</c:v>
                </c:pt>
                <c:pt idx="111">
                  <c:v>92.425999999999988</c:v>
                </c:pt>
                <c:pt idx="112">
                  <c:v>96.996000000000009</c:v>
                </c:pt>
                <c:pt idx="113">
                  <c:v>95.33499999999998</c:v>
                </c:pt>
                <c:pt idx="114">
                  <c:v>94.414999999999992</c:v>
                </c:pt>
                <c:pt idx="115">
                  <c:v>97.833000000000027</c:v>
                </c:pt>
                <c:pt idx="116">
                  <c:v>92.008000000000038</c:v>
                </c:pt>
                <c:pt idx="117">
                  <c:v>108.35399999999998</c:v>
                </c:pt>
                <c:pt idx="118">
                  <c:v>116.74600000000001</c:v>
                </c:pt>
                <c:pt idx="119">
                  <c:v>118.14100000000002</c:v>
                </c:pt>
                <c:pt idx="120">
                  <c:v>123.05600000000004</c:v>
                </c:pt>
                <c:pt idx="121">
                  <c:v>118.60599999999997</c:v>
                </c:pt>
                <c:pt idx="122">
                  <c:v>114.46000000000004</c:v>
                </c:pt>
                <c:pt idx="123">
                  <c:v>111.48999999999998</c:v>
                </c:pt>
                <c:pt idx="124">
                  <c:v>115.07199999999997</c:v>
                </c:pt>
                <c:pt idx="125">
                  <c:v>113.24599999999998</c:v>
                </c:pt>
                <c:pt idx="126">
                  <c:v>112.81499999999997</c:v>
                </c:pt>
                <c:pt idx="127">
                  <c:v>113.68899999999999</c:v>
                </c:pt>
                <c:pt idx="128">
                  <c:v>111.672</c:v>
                </c:pt>
                <c:pt idx="129">
                  <c:v>111.154</c:v>
                </c:pt>
                <c:pt idx="130">
                  <c:v>114.80500000000001</c:v>
                </c:pt>
                <c:pt idx="131">
                  <c:v>113.35599999999999</c:v>
                </c:pt>
                <c:pt idx="132">
                  <c:v>109.80900000000003</c:v>
                </c:pt>
                <c:pt idx="133">
                  <c:v>110.17299999999997</c:v>
                </c:pt>
                <c:pt idx="134">
                  <c:v>115.64600000000002</c:v>
                </c:pt>
                <c:pt idx="135">
                  <c:v>110.97100000000003</c:v>
                </c:pt>
                <c:pt idx="136">
                  <c:v>102.09499999999997</c:v>
                </c:pt>
                <c:pt idx="137">
                  <c:v>101.63600000000002</c:v>
                </c:pt>
                <c:pt idx="138">
                  <c:v>98.981999999999999</c:v>
                </c:pt>
                <c:pt idx="139">
                  <c:v>105.52600000000001</c:v>
                </c:pt>
                <c:pt idx="140">
                  <c:v>118.28699999999998</c:v>
                </c:pt>
                <c:pt idx="141">
                  <c:v>107.77900000000002</c:v>
                </c:pt>
                <c:pt idx="142">
                  <c:v>111.233</c:v>
                </c:pt>
                <c:pt idx="143">
                  <c:v>112.97999999999999</c:v>
                </c:pt>
                <c:pt idx="144">
                  <c:v>112.70700000000002</c:v>
                </c:pt>
                <c:pt idx="145">
                  <c:v>105.64000000000001</c:v>
                </c:pt>
                <c:pt idx="146">
                  <c:v>94.936000000000035</c:v>
                </c:pt>
                <c:pt idx="147">
                  <c:v>101.35299999999998</c:v>
                </c:pt>
                <c:pt idx="148">
                  <c:v>102.23399999999998</c:v>
                </c:pt>
                <c:pt idx="149">
                  <c:v>107.62500000000003</c:v>
                </c:pt>
                <c:pt idx="150">
                  <c:v>104.56899999999999</c:v>
                </c:pt>
                <c:pt idx="151">
                  <c:v>104.66500000000002</c:v>
                </c:pt>
                <c:pt idx="152">
                  <c:v>102.33200000000002</c:v>
                </c:pt>
                <c:pt idx="153">
                  <c:v>104.90700000000001</c:v>
                </c:pt>
                <c:pt idx="154">
                  <c:v>105.43900000000002</c:v>
                </c:pt>
                <c:pt idx="155">
                  <c:v>100.17699999999999</c:v>
                </c:pt>
                <c:pt idx="156">
                  <c:v>107.815</c:v>
                </c:pt>
                <c:pt idx="157">
                  <c:v>110.53000000000003</c:v>
                </c:pt>
                <c:pt idx="158">
                  <c:v>106.95500000000001</c:v>
                </c:pt>
                <c:pt idx="159">
                  <c:v>106.60699999999997</c:v>
                </c:pt>
                <c:pt idx="160">
                  <c:v>93.353000000000009</c:v>
                </c:pt>
                <c:pt idx="161">
                  <c:v>96.10499999999999</c:v>
                </c:pt>
                <c:pt idx="162">
                  <c:v>106.346</c:v>
                </c:pt>
                <c:pt idx="163">
                  <c:v>111.17099999999996</c:v>
                </c:pt>
                <c:pt idx="164">
                  <c:v>114.739</c:v>
                </c:pt>
                <c:pt idx="165">
                  <c:v>116.62000000000003</c:v>
                </c:pt>
                <c:pt idx="166">
                  <c:v>108.65700000000001</c:v>
                </c:pt>
                <c:pt idx="167">
                  <c:v>108.68599999999998</c:v>
                </c:pt>
                <c:pt idx="168">
                  <c:v>111.28700000000001</c:v>
                </c:pt>
                <c:pt idx="169">
                  <c:v>112.56400000000002</c:v>
                </c:pt>
                <c:pt idx="170">
                  <c:v>107.44400000000002</c:v>
                </c:pt>
                <c:pt idx="171">
                  <c:v>99.527000000000015</c:v>
                </c:pt>
                <c:pt idx="172">
                  <c:v>104.98699999999999</c:v>
                </c:pt>
                <c:pt idx="173">
                  <c:v>102.38800000000001</c:v>
                </c:pt>
                <c:pt idx="174">
                  <c:v>97.744</c:v>
                </c:pt>
                <c:pt idx="175">
                  <c:v>99.594000000000023</c:v>
                </c:pt>
                <c:pt idx="176">
                  <c:v>103.36700000000002</c:v>
                </c:pt>
                <c:pt idx="177">
                  <c:v>94.765000000000015</c:v>
                </c:pt>
                <c:pt idx="178">
                  <c:v>99.989000000000033</c:v>
                </c:pt>
                <c:pt idx="179">
                  <c:v>105.22500000000002</c:v>
                </c:pt>
                <c:pt idx="180">
                  <c:v>116.58699999999996</c:v>
                </c:pt>
                <c:pt idx="181">
                  <c:v>109.709</c:v>
                </c:pt>
                <c:pt idx="182">
                  <c:v>109.12299999999999</c:v>
                </c:pt>
                <c:pt idx="183">
                  <c:v>116.91100000000003</c:v>
                </c:pt>
                <c:pt idx="184">
                  <c:v>118.22300000000001</c:v>
                </c:pt>
                <c:pt idx="185">
                  <c:v>109.88099999999997</c:v>
                </c:pt>
                <c:pt idx="186">
                  <c:v>110.96599999999998</c:v>
                </c:pt>
                <c:pt idx="187">
                  <c:v>108.352</c:v>
                </c:pt>
                <c:pt idx="188">
                  <c:v>108.97200000000001</c:v>
                </c:pt>
                <c:pt idx="189">
                  <c:v>113.50799999999998</c:v>
                </c:pt>
                <c:pt idx="190">
                  <c:v>112.661</c:v>
                </c:pt>
                <c:pt idx="191">
                  <c:v>114.404</c:v>
                </c:pt>
                <c:pt idx="192">
                  <c:v>99.529000000000025</c:v>
                </c:pt>
                <c:pt idx="193">
                  <c:v>105.70399999999998</c:v>
                </c:pt>
                <c:pt idx="194">
                  <c:v>112.80500000000001</c:v>
                </c:pt>
                <c:pt idx="195">
                  <c:v>108.99100000000001</c:v>
                </c:pt>
                <c:pt idx="196">
                  <c:v>107.28099999999998</c:v>
                </c:pt>
                <c:pt idx="197">
                  <c:v>100.17000000000002</c:v>
                </c:pt>
                <c:pt idx="198">
                  <c:v>72.691000000000003</c:v>
                </c:pt>
                <c:pt idx="199">
                  <c:v>96.942000000000007</c:v>
                </c:pt>
                <c:pt idx="200">
                  <c:v>101.61200000000002</c:v>
                </c:pt>
                <c:pt idx="201">
                  <c:v>101.22200000000001</c:v>
                </c:pt>
                <c:pt idx="202">
                  <c:v>105.227</c:v>
                </c:pt>
                <c:pt idx="203">
                  <c:v>87.15900000000002</c:v>
                </c:pt>
                <c:pt idx="204">
                  <c:v>95.335999999999984</c:v>
                </c:pt>
                <c:pt idx="205">
                  <c:v>103.88500000000002</c:v>
                </c:pt>
                <c:pt idx="206">
                  <c:v>98.509000000000015</c:v>
                </c:pt>
                <c:pt idx="207">
                  <c:v>96.73599999999999</c:v>
                </c:pt>
                <c:pt idx="208">
                  <c:v>95.733000000000004</c:v>
                </c:pt>
                <c:pt idx="209">
                  <c:v>106.38200000000001</c:v>
                </c:pt>
                <c:pt idx="210">
                  <c:v>101.01700000000002</c:v>
                </c:pt>
                <c:pt idx="211">
                  <c:v>97.464999999999975</c:v>
                </c:pt>
                <c:pt idx="212">
                  <c:v>99.910000000000025</c:v>
                </c:pt>
                <c:pt idx="213">
                  <c:v>86.867000000000019</c:v>
                </c:pt>
                <c:pt idx="214">
                  <c:v>88.72399999999999</c:v>
                </c:pt>
                <c:pt idx="215">
                  <c:v>92.711999999999989</c:v>
                </c:pt>
                <c:pt idx="216">
                  <c:v>78.37299999999999</c:v>
                </c:pt>
                <c:pt idx="217">
                  <c:v>86.728999999999985</c:v>
                </c:pt>
                <c:pt idx="218">
                  <c:v>107.54500000000002</c:v>
                </c:pt>
                <c:pt idx="219">
                  <c:v>103.79600000000002</c:v>
                </c:pt>
                <c:pt idx="220">
                  <c:v>96.575000000000017</c:v>
                </c:pt>
                <c:pt idx="221">
                  <c:v>86.241999999999962</c:v>
                </c:pt>
                <c:pt idx="222">
                  <c:v>91.203000000000003</c:v>
                </c:pt>
                <c:pt idx="223">
                  <c:v>84.966000000000008</c:v>
                </c:pt>
                <c:pt idx="224">
                  <c:v>92.709000000000003</c:v>
                </c:pt>
                <c:pt idx="225">
                  <c:v>83.687999999999988</c:v>
                </c:pt>
                <c:pt idx="226">
                  <c:v>111.38099999999997</c:v>
                </c:pt>
                <c:pt idx="227">
                  <c:v>111.102</c:v>
                </c:pt>
                <c:pt idx="228">
                  <c:v>98.04200000000003</c:v>
                </c:pt>
                <c:pt idx="229">
                  <c:v>95.626999999999981</c:v>
                </c:pt>
                <c:pt idx="230">
                  <c:v>114.57300000000001</c:v>
                </c:pt>
                <c:pt idx="231">
                  <c:v>105.881</c:v>
                </c:pt>
                <c:pt idx="232">
                  <c:v>105.251</c:v>
                </c:pt>
                <c:pt idx="233">
                  <c:v>87.72399999999999</c:v>
                </c:pt>
                <c:pt idx="234">
                  <c:v>89.64500000000001</c:v>
                </c:pt>
                <c:pt idx="235">
                  <c:v>89.59899999999999</c:v>
                </c:pt>
                <c:pt idx="236">
                  <c:v>94.307999999999993</c:v>
                </c:pt>
                <c:pt idx="237">
                  <c:v>91.229999999999961</c:v>
                </c:pt>
                <c:pt idx="238">
                  <c:v>110.09199999999998</c:v>
                </c:pt>
                <c:pt idx="239">
                  <c:v>114.99700000000001</c:v>
                </c:pt>
                <c:pt idx="240">
                  <c:v>105.071</c:v>
                </c:pt>
                <c:pt idx="241">
                  <c:v>105.04100000000003</c:v>
                </c:pt>
                <c:pt idx="242">
                  <c:v>102.40399999999997</c:v>
                </c:pt>
                <c:pt idx="243">
                  <c:v>94.570999999999998</c:v>
                </c:pt>
                <c:pt idx="244">
                  <c:v>99.84</c:v>
                </c:pt>
                <c:pt idx="245">
                  <c:v>116.577</c:v>
                </c:pt>
                <c:pt idx="246">
                  <c:v>130.67299999999997</c:v>
                </c:pt>
                <c:pt idx="247">
                  <c:v>122.29299999999998</c:v>
                </c:pt>
                <c:pt idx="248">
                  <c:v>116.88600000000002</c:v>
                </c:pt>
                <c:pt idx="249">
                  <c:v>115.53</c:v>
                </c:pt>
                <c:pt idx="250">
                  <c:v>113.88999999999996</c:v>
                </c:pt>
                <c:pt idx="251">
                  <c:v>100.19299999999998</c:v>
                </c:pt>
                <c:pt idx="252">
                  <c:v>106.40099999999998</c:v>
                </c:pt>
                <c:pt idx="253">
                  <c:v>112.56399999999996</c:v>
                </c:pt>
                <c:pt idx="254">
                  <c:v>114.989</c:v>
                </c:pt>
                <c:pt idx="255">
                  <c:v>123.77200000000002</c:v>
                </c:pt>
                <c:pt idx="256">
                  <c:v>120.22500000000002</c:v>
                </c:pt>
                <c:pt idx="257">
                  <c:v>118.41400000000002</c:v>
                </c:pt>
                <c:pt idx="258">
                  <c:v>102.50799999999998</c:v>
                </c:pt>
                <c:pt idx="259">
                  <c:v>86.19599999999997</c:v>
                </c:pt>
                <c:pt idx="260">
                  <c:v>80.746000000000038</c:v>
                </c:pt>
                <c:pt idx="261">
                  <c:v>96.670999999999992</c:v>
                </c:pt>
                <c:pt idx="262">
                  <c:v>100.47199999999998</c:v>
                </c:pt>
                <c:pt idx="263">
                  <c:v>102.22499999999997</c:v>
                </c:pt>
                <c:pt idx="264">
                  <c:v>117.49100000000001</c:v>
                </c:pt>
                <c:pt idx="265">
                  <c:v>99.92900000000003</c:v>
                </c:pt>
                <c:pt idx="266">
                  <c:v>99.66700000000003</c:v>
                </c:pt>
                <c:pt idx="267">
                  <c:v>106.88099999999997</c:v>
                </c:pt>
                <c:pt idx="268">
                  <c:v>98.045999999999992</c:v>
                </c:pt>
                <c:pt idx="269">
                  <c:v>97.44</c:v>
                </c:pt>
                <c:pt idx="270">
                  <c:v>87.539000000000044</c:v>
                </c:pt>
                <c:pt idx="271">
                  <c:v>98.084000000000003</c:v>
                </c:pt>
                <c:pt idx="272">
                  <c:v>103.91400000000004</c:v>
                </c:pt>
                <c:pt idx="273">
                  <c:v>95.843000000000018</c:v>
                </c:pt>
                <c:pt idx="274">
                  <c:v>101.464</c:v>
                </c:pt>
                <c:pt idx="275">
                  <c:v>94.079000000000008</c:v>
                </c:pt>
                <c:pt idx="276">
                  <c:v>94.995000000000005</c:v>
                </c:pt>
                <c:pt idx="277">
                  <c:v>92.038000000000011</c:v>
                </c:pt>
                <c:pt idx="278">
                  <c:v>109.476</c:v>
                </c:pt>
                <c:pt idx="279">
                  <c:v>106.11699999999996</c:v>
                </c:pt>
                <c:pt idx="280">
                  <c:v>103.53099999999998</c:v>
                </c:pt>
                <c:pt idx="281">
                  <c:v>98.988</c:v>
                </c:pt>
                <c:pt idx="282">
                  <c:v>99.58499999999998</c:v>
                </c:pt>
                <c:pt idx="283">
                  <c:v>87.38900000000001</c:v>
                </c:pt>
                <c:pt idx="284">
                  <c:v>91.050000000000011</c:v>
                </c:pt>
                <c:pt idx="285">
                  <c:v>88.498999999999967</c:v>
                </c:pt>
                <c:pt idx="286">
                  <c:v>96.509999999999991</c:v>
                </c:pt>
                <c:pt idx="287">
                  <c:v>81.182999999999993</c:v>
                </c:pt>
                <c:pt idx="288">
                  <c:v>90.816000000000031</c:v>
                </c:pt>
                <c:pt idx="289">
                  <c:v>94.474999999999994</c:v>
                </c:pt>
                <c:pt idx="290">
                  <c:v>101.06299999999999</c:v>
                </c:pt>
                <c:pt idx="291">
                  <c:v>86.32</c:v>
                </c:pt>
                <c:pt idx="292">
                  <c:v>85.90100000000001</c:v>
                </c:pt>
                <c:pt idx="293">
                  <c:v>77.420000000000016</c:v>
                </c:pt>
                <c:pt idx="294">
                  <c:v>84.699000000000012</c:v>
                </c:pt>
                <c:pt idx="295">
                  <c:v>85.091000000000008</c:v>
                </c:pt>
                <c:pt idx="296">
                  <c:v>70.606999999999971</c:v>
                </c:pt>
                <c:pt idx="297">
                  <c:v>87.983000000000004</c:v>
                </c:pt>
                <c:pt idx="298">
                  <c:v>82.489999999999981</c:v>
                </c:pt>
                <c:pt idx="299">
                  <c:v>79.175000000000011</c:v>
                </c:pt>
                <c:pt idx="300">
                  <c:v>82.266999999999967</c:v>
                </c:pt>
                <c:pt idx="301">
                  <c:v>78.00800000000001</c:v>
                </c:pt>
                <c:pt idx="302">
                  <c:v>75.628999999999991</c:v>
                </c:pt>
                <c:pt idx="303">
                  <c:v>73.978999999999985</c:v>
                </c:pt>
                <c:pt idx="304">
                  <c:v>65.088999999999999</c:v>
                </c:pt>
                <c:pt idx="305">
                  <c:v>72.089999999999975</c:v>
                </c:pt>
                <c:pt idx="306">
                  <c:v>81.650999999999954</c:v>
                </c:pt>
                <c:pt idx="307">
                  <c:v>82.103999999999985</c:v>
                </c:pt>
                <c:pt idx="308">
                  <c:v>90.38900000000001</c:v>
                </c:pt>
                <c:pt idx="309">
                  <c:v>83.880000000000024</c:v>
                </c:pt>
                <c:pt idx="310">
                  <c:v>85.657999999999987</c:v>
                </c:pt>
                <c:pt idx="311">
                  <c:v>75.834000000000032</c:v>
                </c:pt>
                <c:pt idx="312">
                  <c:v>76.126000000000033</c:v>
                </c:pt>
                <c:pt idx="313">
                  <c:v>60.849999999999966</c:v>
                </c:pt>
                <c:pt idx="314">
                  <c:v>76.720000000000027</c:v>
                </c:pt>
                <c:pt idx="315">
                  <c:v>79.572000000000003</c:v>
                </c:pt>
                <c:pt idx="316">
                  <c:v>83.798000000000002</c:v>
                </c:pt>
                <c:pt idx="317">
                  <c:v>70.902999999999963</c:v>
                </c:pt>
                <c:pt idx="318">
                  <c:v>83.223000000000013</c:v>
                </c:pt>
                <c:pt idx="319">
                  <c:v>79.217000000000041</c:v>
                </c:pt>
                <c:pt idx="320">
                  <c:v>79.992000000000019</c:v>
                </c:pt>
                <c:pt idx="321">
                  <c:v>83.976000000000056</c:v>
                </c:pt>
                <c:pt idx="322">
                  <c:v>64.836999999999989</c:v>
                </c:pt>
                <c:pt idx="323">
                  <c:v>69.76400000000001</c:v>
                </c:pt>
                <c:pt idx="324">
                  <c:v>77.615999999999985</c:v>
                </c:pt>
                <c:pt idx="325">
                  <c:v>60.430000000000007</c:v>
                </c:pt>
                <c:pt idx="326">
                  <c:v>58.172000000000025</c:v>
                </c:pt>
                <c:pt idx="327">
                  <c:v>49.26400000000001</c:v>
                </c:pt>
                <c:pt idx="328">
                  <c:v>58.596000000000004</c:v>
                </c:pt>
                <c:pt idx="329">
                  <c:v>65.271999999999991</c:v>
                </c:pt>
                <c:pt idx="330">
                  <c:v>68.936999999999955</c:v>
                </c:pt>
                <c:pt idx="331">
                  <c:v>65.204000000000008</c:v>
                </c:pt>
                <c:pt idx="332">
                  <c:v>54.59699999999998</c:v>
                </c:pt>
                <c:pt idx="333">
                  <c:v>54.879000000000019</c:v>
                </c:pt>
                <c:pt idx="334">
                  <c:v>57.76600000000002</c:v>
                </c:pt>
                <c:pt idx="335">
                  <c:v>51.687999999999988</c:v>
                </c:pt>
                <c:pt idx="336">
                  <c:v>49.930000000000007</c:v>
                </c:pt>
                <c:pt idx="337">
                  <c:v>46.661999999999978</c:v>
                </c:pt>
                <c:pt idx="338">
                  <c:v>41.70999999999998</c:v>
                </c:pt>
                <c:pt idx="339">
                  <c:v>52.923000000000002</c:v>
                </c:pt>
                <c:pt idx="340">
                  <c:v>53.779000000000053</c:v>
                </c:pt>
                <c:pt idx="341">
                  <c:v>47.573000000000036</c:v>
                </c:pt>
                <c:pt idx="342">
                  <c:v>39.990000000000009</c:v>
                </c:pt>
                <c:pt idx="343">
                  <c:v>37.288000000000011</c:v>
                </c:pt>
                <c:pt idx="344">
                  <c:v>49.396000000000015</c:v>
                </c:pt>
                <c:pt idx="345">
                  <c:v>46.696000000000026</c:v>
                </c:pt>
                <c:pt idx="346">
                  <c:v>32.061000000000035</c:v>
                </c:pt>
                <c:pt idx="347">
                  <c:v>19.753999999999962</c:v>
                </c:pt>
                <c:pt idx="348">
                  <c:v>33.927000000000021</c:v>
                </c:pt>
                <c:pt idx="349">
                  <c:v>54.87299999999999</c:v>
                </c:pt>
                <c:pt idx="350">
                  <c:v>62.336000000000013</c:v>
                </c:pt>
                <c:pt idx="351">
                  <c:v>47.776999999999987</c:v>
                </c:pt>
                <c:pt idx="352">
                  <c:v>38.34699999999998</c:v>
                </c:pt>
                <c:pt idx="353">
                  <c:v>43.831999999999994</c:v>
                </c:pt>
                <c:pt idx="354">
                  <c:v>38.394999999999982</c:v>
                </c:pt>
                <c:pt idx="355">
                  <c:v>26.024999999999977</c:v>
                </c:pt>
                <c:pt idx="356">
                  <c:v>36.139999999999986</c:v>
                </c:pt>
                <c:pt idx="357">
                  <c:v>41.93300000000005</c:v>
                </c:pt>
                <c:pt idx="358">
                  <c:v>37.534000000000049</c:v>
                </c:pt>
                <c:pt idx="359">
                  <c:v>31.680999999999983</c:v>
                </c:pt>
                <c:pt idx="360">
                  <c:v>37.425999999999988</c:v>
                </c:pt>
                <c:pt idx="361">
                  <c:v>35.934000000000026</c:v>
                </c:pt>
                <c:pt idx="362">
                  <c:v>39.521000000000015</c:v>
                </c:pt>
                <c:pt idx="363">
                  <c:v>24.047000000000025</c:v>
                </c:pt>
                <c:pt idx="364">
                  <c:v>0.80799999999999272</c:v>
                </c:pt>
                <c:pt idx="365">
                  <c:v>16.884000000000015</c:v>
                </c:pt>
                <c:pt idx="366">
                  <c:v>-19.20799999999997</c:v>
                </c:pt>
                <c:pt idx="367">
                  <c:v>-7.72199999999998</c:v>
                </c:pt>
                <c:pt idx="368">
                  <c:v>7.3720000000000141</c:v>
                </c:pt>
                <c:pt idx="369">
                  <c:v>-11.45999999999998</c:v>
                </c:pt>
                <c:pt idx="370">
                  <c:v>0.37000000000000455</c:v>
                </c:pt>
                <c:pt idx="371">
                  <c:v>-35.781000000000006</c:v>
                </c:pt>
                <c:pt idx="372">
                  <c:v>-26.561999999999955</c:v>
                </c:pt>
                <c:pt idx="373">
                  <c:v>-14.697000000000003</c:v>
                </c:pt>
                <c:pt idx="374">
                  <c:v>-14.59899999999999</c:v>
                </c:pt>
                <c:pt idx="375">
                  <c:v>4.5810000000000173</c:v>
                </c:pt>
                <c:pt idx="376">
                  <c:v>5.2880000000000109</c:v>
                </c:pt>
                <c:pt idx="377">
                  <c:v>-4.1759999999999877</c:v>
                </c:pt>
                <c:pt idx="378">
                  <c:v>-3.8109999999999786</c:v>
                </c:pt>
                <c:pt idx="379">
                  <c:v>-3.3730000000000473</c:v>
                </c:pt>
                <c:pt idx="380">
                  <c:v>-6.8909999999999627</c:v>
                </c:pt>
                <c:pt idx="381">
                  <c:v>-4.5</c:v>
                </c:pt>
                <c:pt idx="382">
                  <c:v>-1.7980000000000018</c:v>
                </c:pt>
                <c:pt idx="383">
                  <c:v>-6.8919999999999959</c:v>
                </c:pt>
                <c:pt idx="384">
                  <c:v>-3.228999999999985</c:v>
                </c:pt>
                <c:pt idx="385">
                  <c:v>-7.9069999999999823</c:v>
                </c:pt>
                <c:pt idx="386">
                  <c:v>-6.16700000000003</c:v>
                </c:pt>
                <c:pt idx="387">
                  <c:v>-25.965000000000032</c:v>
                </c:pt>
                <c:pt idx="388">
                  <c:v>-34.646000000000015</c:v>
                </c:pt>
                <c:pt idx="389">
                  <c:v>-22.321000000000026</c:v>
                </c:pt>
                <c:pt idx="390">
                  <c:v>-13.712999999999965</c:v>
                </c:pt>
                <c:pt idx="391">
                  <c:v>-12.354999999999961</c:v>
                </c:pt>
                <c:pt idx="392">
                  <c:v>0.867999999999995</c:v>
                </c:pt>
                <c:pt idx="393">
                  <c:v>3.0649999999999977</c:v>
                </c:pt>
                <c:pt idx="394">
                  <c:v>12.973000000000013</c:v>
                </c:pt>
                <c:pt idx="395">
                  <c:v>-12.942999999999984</c:v>
                </c:pt>
                <c:pt idx="396">
                  <c:v>4.0699999999999932</c:v>
                </c:pt>
                <c:pt idx="397">
                  <c:v>9.0699999999999932</c:v>
                </c:pt>
                <c:pt idx="398">
                  <c:v>13.91500000000002</c:v>
                </c:pt>
                <c:pt idx="399">
                  <c:v>13.956999999999994</c:v>
                </c:pt>
                <c:pt idx="400">
                  <c:v>4.8770000000000095</c:v>
                </c:pt>
                <c:pt idx="401">
                  <c:v>12.066000000000031</c:v>
                </c:pt>
                <c:pt idx="402">
                  <c:v>9.0079999999999814</c:v>
                </c:pt>
                <c:pt idx="403">
                  <c:v>-2.0699999999999932</c:v>
                </c:pt>
                <c:pt idx="404">
                  <c:v>31.117999999999995</c:v>
                </c:pt>
                <c:pt idx="405">
                  <c:v>24.500999999999976</c:v>
                </c:pt>
                <c:pt idx="406">
                  <c:v>22.44599999999997</c:v>
                </c:pt>
                <c:pt idx="407">
                  <c:v>36.798000000000002</c:v>
                </c:pt>
                <c:pt idx="408">
                  <c:v>34.805000000000007</c:v>
                </c:pt>
                <c:pt idx="409">
                  <c:v>36.532000000000039</c:v>
                </c:pt>
                <c:pt idx="410">
                  <c:v>55.031000000000006</c:v>
                </c:pt>
                <c:pt idx="411">
                  <c:v>51.70799999999997</c:v>
                </c:pt>
                <c:pt idx="412">
                  <c:v>41.08299999999997</c:v>
                </c:pt>
                <c:pt idx="413">
                  <c:v>40.51400000000001</c:v>
                </c:pt>
                <c:pt idx="414">
                  <c:v>44.968000000000018</c:v>
                </c:pt>
                <c:pt idx="415">
                  <c:v>48.340000000000032</c:v>
                </c:pt>
                <c:pt idx="416">
                  <c:v>46.831999999999994</c:v>
                </c:pt>
                <c:pt idx="417">
                  <c:v>39.930000000000007</c:v>
                </c:pt>
                <c:pt idx="418">
                  <c:v>51.652000000000044</c:v>
                </c:pt>
                <c:pt idx="419">
                  <c:v>39.444999999999993</c:v>
                </c:pt>
                <c:pt idx="420">
                  <c:v>23.555000000000007</c:v>
                </c:pt>
                <c:pt idx="421">
                  <c:v>65.031000000000006</c:v>
                </c:pt>
                <c:pt idx="422">
                  <c:v>54.993999999999971</c:v>
                </c:pt>
                <c:pt idx="423">
                  <c:v>65.604000000000042</c:v>
                </c:pt>
                <c:pt idx="424">
                  <c:v>64.48399999999998</c:v>
                </c:pt>
                <c:pt idx="425">
                  <c:v>55.632000000000005</c:v>
                </c:pt>
                <c:pt idx="426">
                  <c:v>69.265000000000043</c:v>
                </c:pt>
                <c:pt idx="427">
                  <c:v>64.91500000000002</c:v>
                </c:pt>
                <c:pt idx="428">
                  <c:v>62.038999999999987</c:v>
                </c:pt>
                <c:pt idx="429">
                  <c:v>70.031999999999982</c:v>
                </c:pt>
                <c:pt idx="430">
                  <c:v>69.799999999999955</c:v>
                </c:pt>
                <c:pt idx="431">
                  <c:v>69.773000000000025</c:v>
                </c:pt>
                <c:pt idx="432">
                  <c:v>80.437000000000012</c:v>
                </c:pt>
                <c:pt idx="433">
                  <c:v>70.049000000000007</c:v>
                </c:pt>
                <c:pt idx="434">
                  <c:v>72.400000000000034</c:v>
                </c:pt>
                <c:pt idx="435">
                  <c:v>76.186999999999983</c:v>
                </c:pt>
                <c:pt idx="436">
                  <c:v>70.468000000000018</c:v>
                </c:pt>
                <c:pt idx="437">
                  <c:v>68.824000000000012</c:v>
                </c:pt>
                <c:pt idx="438">
                  <c:v>63.049000000000007</c:v>
                </c:pt>
                <c:pt idx="439">
                  <c:v>69.004999999999995</c:v>
                </c:pt>
                <c:pt idx="440">
                  <c:v>64.491000000000014</c:v>
                </c:pt>
                <c:pt idx="441">
                  <c:v>73.978000000000009</c:v>
                </c:pt>
                <c:pt idx="442">
                  <c:v>66.137</c:v>
                </c:pt>
                <c:pt idx="443">
                  <c:v>63.09499999999997</c:v>
                </c:pt>
                <c:pt idx="444">
                  <c:v>72.983000000000004</c:v>
                </c:pt>
                <c:pt idx="445">
                  <c:v>69.336999999999989</c:v>
                </c:pt>
                <c:pt idx="446">
                  <c:v>66.230000000000018</c:v>
                </c:pt>
                <c:pt idx="447">
                  <c:v>66.180000000000007</c:v>
                </c:pt>
                <c:pt idx="448">
                  <c:v>62.089999999999975</c:v>
                </c:pt>
                <c:pt idx="449">
                  <c:v>62.002999999999986</c:v>
                </c:pt>
                <c:pt idx="450">
                  <c:v>61.908000000000015</c:v>
                </c:pt>
                <c:pt idx="451">
                  <c:v>52.328999999999979</c:v>
                </c:pt>
                <c:pt idx="452">
                  <c:v>53.705999999999989</c:v>
                </c:pt>
                <c:pt idx="453">
                  <c:v>56.071000000000026</c:v>
                </c:pt>
                <c:pt idx="454">
                  <c:v>45.413000000000011</c:v>
                </c:pt>
                <c:pt idx="455">
                  <c:v>39.543000000000006</c:v>
                </c:pt>
                <c:pt idx="456">
                  <c:v>35.625999999999976</c:v>
                </c:pt>
                <c:pt idx="457">
                  <c:v>45.326999999999998</c:v>
                </c:pt>
                <c:pt idx="458">
                  <c:v>46.076000000000022</c:v>
                </c:pt>
                <c:pt idx="459">
                  <c:v>45.989000000000033</c:v>
                </c:pt>
                <c:pt idx="460">
                  <c:v>51.399000000000001</c:v>
                </c:pt>
                <c:pt idx="461">
                  <c:v>55.27600000000001</c:v>
                </c:pt>
                <c:pt idx="462">
                  <c:v>57.714999999999975</c:v>
                </c:pt>
                <c:pt idx="463">
                  <c:v>53.009999999999991</c:v>
                </c:pt>
                <c:pt idx="464">
                  <c:v>53.296999999999969</c:v>
                </c:pt>
                <c:pt idx="465">
                  <c:v>53.706000000000017</c:v>
                </c:pt>
                <c:pt idx="466">
                  <c:v>62.057000000000016</c:v>
                </c:pt>
                <c:pt idx="467">
                  <c:v>63.572000000000003</c:v>
                </c:pt>
                <c:pt idx="468">
                  <c:v>57.447000000000003</c:v>
                </c:pt>
                <c:pt idx="469">
                  <c:v>51.515999999999963</c:v>
                </c:pt>
                <c:pt idx="470">
                  <c:v>61.512</c:v>
                </c:pt>
                <c:pt idx="471">
                  <c:v>63.047000000000025</c:v>
                </c:pt>
                <c:pt idx="472">
                  <c:v>61.211999999999989</c:v>
                </c:pt>
                <c:pt idx="473">
                  <c:v>66.269999999999982</c:v>
                </c:pt>
                <c:pt idx="474">
                  <c:v>61.069999999999993</c:v>
                </c:pt>
                <c:pt idx="475">
                  <c:v>69.338000000000022</c:v>
                </c:pt>
                <c:pt idx="476">
                  <c:v>73.66500000000002</c:v>
                </c:pt>
                <c:pt idx="477">
                  <c:v>65.77600000000001</c:v>
                </c:pt>
                <c:pt idx="478">
                  <c:v>64.892999999999972</c:v>
                </c:pt>
                <c:pt idx="479">
                  <c:v>62.241000000000042</c:v>
                </c:pt>
                <c:pt idx="480">
                  <c:v>66.88900000000001</c:v>
                </c:pt>
                <c:pt idx="481">
                  <c:v>71.02000000000001</c:v>
                </c:pt>
                <c:pt idx="482">
                  <c:v>81.124000000000024</c:v>
                </c:pt>
                <c:pt idx="483">
                  <c:v>70.54800000000003</c:v>
                </c:pt>
                <c:pt idx="484">
                  <c:v>71.886999999999972</c:v>
                </c:pt>
                <c:pt idx="485">
                  <c:v>71.782000000000011</c:v>
                </c:pt>
                <c:pt idx="486">
                  <c:v>70.673000000000002</c:v>
                </c:pt>
                <c:pt idx="487">
                  <c:v>55.34699999999998</c:v>
                </c:pt>
                <c:pt idx="488">
                  <c:v>72.875</c:v>
                </c:pt>
                <c:pt idx="489">
                  <c:v>72.103000000000009</c:v>
                </c:pt>
                <c:pt idx="490">
                  <c:v>72.483000000000004</c:v>
                </c:pt>
                <c:pt idx="491">
                  <c:v>77.132000000000005</c:v>
                </c:pt>
                <c:pt idx="492">
                  <c:v>78.379000000000019</c:v>
                </c:pt>
                <c:pt idx="493">
                  <c:v>77.50200000000001</c:v>
                </c:pt>
                <c:pt idx="494">
                  <c:v>79.310999999999979</c:v>
                </c:pt>
                <c:pt idx="495">
                  <c:v>73.923999999999978</c:v>
                </c:pt>
                <c:pt idx="496">
                  <c:v>75.317999999999984</c:v>
                </c:pt>
                <c:pt idx="497">
                  <c:v>75.302000000000021</c:v>
                </c:pt>
                <c:pt idx="498">
                  <c:v>84.248999999999995</c:v>
                </c:pt>
                <c:pt idx="499">
                  <c:v>62.79200000000003</c:v>
                </c:pt>
                <c:pt idx="500">
                  <c:v>57.819000000000017</c:v>
                </c:pt>
                <c:pt idx="501">
                  <c:v>55.130999999999972</c:v>
                </c:pt>
                <c:pt idx="502">
                  <c:v>47.14100000000002</c:v>
                </c:pt>
                <c:pt idx="503">
                  <c:v>45.391999999999996</c:v>
                </c:pt>
                <c:pt idx="504">
                  <c:v>42.475000000000023</c:v>
                </c:pt>
                <c:pt idx="505">
                  <c:v>52.66700000000003</c:v>
                </c:pt>
              </c:numCache>
            </c:numRef>
          </c:val>
          <c:smooth val="0"/>
          <c:extLst>
            <c:ext xmlns:c16="http://schemas.microsoft.com/office/drawing/2014/chart" uri="{C3380CC4-5D6E-409C-BE32-E72D297353CC}">
              <c16:uniqueId val="{00000004-D513-4786-8E06-1822579619AC}"/>
            </c:ext>
          </c:extLst>
        </c:ser>
        <c:ser>
          <c:idx val="5"/>
          <c:order val="5"/>
          <c:tx>
            <c:strRef>
              <c:f>'directH (tkr)'!$C$49</c:f>
              <c:strCache>
                <c:ptCount val="1"/>
                <c:pt idx="0">
                  <c:v>VW 3 1/2 PERP nc-30-VW 2.7 PERP nc-22</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val>
            <c:numRef>
              <c:f>'directH (tkr)'!$F$49:$SQ$49</c:f>
              <c:numCache>
                <c:formatCode>0</c:formatCode>
                <c:ptCount val="506"/>
                <c:pt idx="0">
                  <c:v>#N/A</c:v>
                </c:pt>
                <c:pt idx="1">
                  <c:v>-13.268000000000029</c:v>
                </c:pt>
                <c:pt idx="2">
                  <c:v>6.6680000000000064</c:v>
                </c:pt>
                <c:pt idx="3">
                  <c:v>3.1539999999999964</c:v>
                </c:pt>
                <c:pt idx="4">
                  <c:v>36.194999999999993</c:v>
                </c:pt>
                <c:pt idx="5">
                  <c:v>48.785000000000025</c:v>
                </c:pt>
                <c:pt idx="6">
                  <c:v>21.050000000000011</c:v>
                </c:pt>
                <c:pt idx="7">
                  <c:v>42.886000000000024</c:v>
                </c:pt>
                <c:pt idx="8">
                  <c:v>28.850999999999999</c:v>
                </c:pt>
                <c:pt idx="9">
                  <c:v>62.449000000000012</c:v>
                </c:pt>
                <c:pt idx="10">
                  <c:v>87.478999999999985</c:v>
                </c:pt>
                <c:pt idx="11">
                  <c:v>115.87799999999999</c:v>
                </c:pt>
                <c:pt idx="12">
                  <c:v>88.063000000000017</c:v>
                </c:pt>
                <c:pt idx="13">
                  <c:v>25.284999999999968</c:v>
                </c:pt>
                <c:pt idx="14">
                  <c:v>36.314000000000021</c:v>
                </c:pt>
                <c:pt idx="15">
                  <c:v>9.1440000000000055</c:v>
                </c:pt>
                <c:pt idx="16">
                  <c:v>22.168999999999983</c:v>
                </c:pt>
                <c:pt idx="17">
                  <c:v>29.089999999999975</c:v>
                </c:pt>
                <c:pt idx="18">
                  <c:v>45.890000000000043</c:v>
                </c:pt>
                <c:pt idx="19">
                  <c:v>37.061000000000035</c:v>
                </c:pt>
                <c:pt idx="20">
                  <c:v>7.4990000000000236</c:v>
                </c:pt>
                <c:pt idx="21">
                  <c:v>-15.103999999999985</c:v>
                </c:pt>
                <c:pt idx="22">
                  <c:v>-7.4389999999999645</c:v>
                </c:pt>
                <c:pt idx="23">
                  <c:v>-2.8140000000000214</c:v>
                </c:pt>
                <c:pt idx="24">
                  <c:v>-9.9350000000000023</c:v>
                </c:pt>
                <c:pt idx="25">
                  <c:v>-25.794999999999959</c:v>
                </c:pt>
                <c:pt idx="26">
                  <c:v>-55.961999999999989</c:v>
                </c:pt>
                <c:pt idx="27">
                  <c:v>-58.891999999999996</c:v>
                </c:pt>
                <c:pt idx="28">
                  <c:v>-50.489000000000033</c:v>
                </c:pt>
                <c:pt idx="29">
                  <c:v>-27.541999999999973</c:v>
                </c:pt>
                <c:pt idx="30">
                  <c:v>-30.93199999999996</c:v>
                </c:pt>
                <c:pt idx="31">
                  <c:v>-36.270999999999958</c:v>
                </c:pt>
                <c:pt idx="32">
                  <c:v>-52.490999999999985</c:v>
                </c:pt>
                <c:pt idx="33">
                  <c:v>-56.54000000000002</c:v>
                </c:pt>
                <c:pt idx="34">
                  <c:v>-62.65500000000003</c:v>
                </c:pt>
                <c:pt idx="35">
                  <c:v>-70.545999999999992</c:v>
                </c:pt>
                <c:pt idx="36">
                  <c:v>-71.418999999999983</c:v>
                </c:pt>
                <c:pt idx="37">
                  <c:v>-12.238</c:v>
                </c:pt>
                <c:pt idx="38">
                  <c:v>-17.921999999999969</c:v>
                </c:pt>
                <c:pt idx="39">
                  <c:v>-6.257000000000005</c:v>
                </c:pt>
                <c:pt idx="40">
                  <c:v>6.6370000000000005</c:v>
                </c:pt>
                <c:pt idx="41">
                  <c:v>-36.149000000000001</c:v>
                </c:pt>
                <c:pt idx="42">
                  <c:v>-29.855000000000018</c:v>
                </c:pt>
                <c:pt idx="43">
                  <c:v>-82.838999999999999</c:v>
                </c:pt>
                <c:pt idx="44">
                  <c:v>-53.853000000000009</c:v>
                </c:pt>
                <c:pt idx="45">
                  <c:v>-21.980000000000018</c:v>
                </c:pt>
                <c:pt idx="46">
                  <c:v>-3.1360000000000241</c:v>
                </c:pt>
                <c:pt idx="47">
                  <c:v>13.308999999999969</c:v>
                </c:pt>
                <c:pt idx="48">
                  <c:v>63.617999999999995</c:v>
                </c:pt>
                <c:pt idx="49">
                  <c:v>74.718999999999994</c:v>
                </c:pt>
                <c:pt idx="50">
                  <c:v>-24.386000000000024</c:v>
                </c:pt>
                <c:pt idx="51">
                  <c:v>-77.997000000000014</c:v>
                </c:pt>
                <c:pt idx="52">
                  <c:v>-52.48700000000008</c:v>
                </c:pt>
                <c:pt idx="53">
                  <c:v>-86.395999999999958</c:v>
                </c:pt>
                <c:pt idx="54">
                  <c:v>-40.236000000000104</c:v>
                </c:pt>
                <c:pt idx="55">
                  <c:v>-23.363999999999919</c:v>
                </c:pt>
                <c:pt idx="56">
                  <c:v>-13.004000000000019</c:v>
                </c:pt>
                <c:pt idx="57">
                  <c:v>-14.187999999999988</c:v>
                </c:pt>
                <c:pt idx="58">
                  <c:v>-15.257999999999925</c:v>
                </c:pt>
                <c:pt idx="59">
                  <c:v>29.386000000000081</c:v>
                </c:pt>
                <c:pt idx="60">
                  <c:v>30.889999999999986</c:v>
                </c:pt>
                <c:pt idx="61">
                  <c:v>-8.2900000000000205</c:v>
                </c:pt>
                <c:pt idx="62">
                  <c:v>-144.81700000000001</c:v>
                </c:pt>
                <c:pt idx="63">
                  <c:v>-92.427000000000021</c:v>
                </c:pt>
                <c:pt idx="64">
                  <c:v>7.8520000000000891</c:v>
                </c:pt>
                <c:pt idx="65">
                  <c:v>-126.70899999999995</c:v>
                </c:pt>
                <c:pt idx="66">
                  <c:v>-71.164999999999964</c:v>
                </c:pt>
                <c:pt idx="67">
                  <c:v>42.773000000000025</c:v>
                </c:pt>
                <c:pt idx="68">
                  <c:v>92.476999999999975</c:v>
                </c:pt>
                <c:pt idx="69">
                  <c:v>81.960000000000036</c:v>
                </c:pt>
                <c:pt idx="70">
                  <c:v>37.447999999999979</c:v>
                </c:pt>
                <c:pt idx="71">
                  <c:v>134.17200000000003</c:v>
                </c:pt>
                <c:pt idx="72">
                  <c:v>86.666999999999973</c:v>
                </c:pt>
                <c:pt idx="73">
                  <c:v>57.928999999999974</c:v>
                </c:pt>
                <c:pt idx="74">
                  <c:v>142.74799999999999</c:v>
                </c:pt>
                <c:pt idx="75">
                  <c:v>130.51900000000001</c:v>
                </c:pt>
                <c:pt idx="76">
                  <c:v>124.58000000000001</c:v>
                </c:pt>
                <c:pt idx="77">
                  <c:v>102.30099999999999</c:v>
                </c:pt>
                <c:pt idx="78">
                  <c:v>67.617999999999995</c:v>
                </c:pt>
                <c:pt idx="79">
                  <c:v>90.135999999999996</c:v>
                </c:pt>
                <c:pt idx="80">
                  <c:v>135.89300000000003</c:v>
                </c:pt>
                <c:pt idx="81">
                  <c:v>134.267</c:v>
                </c:pt>
                <c:pt idx="82">
                  <c:v>124.44599999999997</c:v>
                </c:pt>
                <c:pt idx="83">
                  <c:v>130.71300000000002</c:v>
                </c:pt>
                <c:pt idx="84">
                  <c:v>148.73100000000002</c:v>
                </c:pt>
                <c:pt idx="85">
                  <c:v>130.05700000000002</c:v>
                </c:pt>
                <c:pt idx="86">
                  <c:v>127.65299999999996</c:v>
                </c:pt>
                <c:pt idx="87">
                  <c:v>125.495</c:v>
                </c:pt>
                <c:pt idx="88">
                  <c:v>129.077</c:v>
                </c:pt>
                <c:pt idx="89">
                  <c:v>127.04299999999998</c:v>
                </c:pt>
                <c:pt idx="90">
                  <c:v>127.85899999999998</c:v>
                </c:pt>
                <c:pt idx="91">
                  <c:v>127.88400000000001</c:v>
                </c:pt>
                <c:pt idx="92">
                  <c:v>124.255</c:v>
                </c:pt>
                <c:pt idx="93">
                  <c:v>125.44500000000002</c:v>
                </c:pt>
                <c:pt idx="94">
                  <c:v>131.03399999999996</c:v>
                </c:pt>
                <c:pt idx="95">
                  <c:v>129.006</c:v>
                </c:pt>
                <c:pt idx="96">
                  <c:v>120.38200000000003</c:v>
                </c:pt>
                <c:pt idx="97">
                  <c:v>114.36400000000003</c:v>
                </c:pt>
                <c:pt idx="98">
                  <c:v>110.85900000000001</c:v>
                </c:pt>
                <c:pt idx="99">
                  <c:v>120.971</c:v>
                </c:pt>
                <c:pt idx="100">
                  <c:v>121.83099999999999</c:v>
                </c:pt>
                <c:pt idx="101">
                  <c:v>123.21199999999999</c:v>
                </c:pt>
                <c:pt idx="102">
                  <c:v>115.62</c:v>
                </c:pt>
                <c:pt idx="103">
                  <c:v>113.57100000000003</c:v>
                </c:pt>
                <c:pt idx="104">
                  <c:v>131.63200000000001</c:v>
                </c:pt>
                <c:pt idx="105">
                  <c:v>124.74799999999999</c:v>
                </c:pt>
                <c:pt idx="106">
                  <c:v>125.30199999999996</c:v>
                </c:pt>
                <c:pt idx="107">
                  <c:v>120.96199999999999</c:v>
                </c:pt>
                <c:pt idx="108">
                  <c:v>122.143</c:v>
                </c:pt>
                <c:pt idx="109">
                  <c:v>116.78900000000002</c:v>
                </c:pt>
                <c:pt idx="110">
                  <c:v>109.87500000000003</c:v>
                </c:pt>
                <c:pt idx="111">
                  <c:v>107.37299999999999</c:v>
                </c:pt>
                <c:pt idx="112">
                  <c:v>108.83900000000003</c:v>
                </c:pt>
                <c:pt idx="113">
                  <c:v>106.42599999999999</c:v>
                </c:pt>
                <c:pt idx="114">
                  <c:v>102.93899999999999</c:v>
                </c:pt>
                <c:pt idx="115">
                  <c:v>104.989</c:v>
                </c:pt>
                <c:pt idx="116">
                  <c:v>97.380000000000024</c:v>
                </c:pt>
                <c:pt idx="117">
                  <c:v>106.464</c:v>
                </c:pt>
                <c:pt idx="118">
                  <c:v>111.01300000000001</c:v>
                </c:pt>
                <c:pt idx="119">
                  <c:v>111.34900000000002</c:v>
                </c:pt>
                <c:pt idx="120">
                  <c:v>113.52500000000003</c:v>
                </c:pt>
                <c:pt idx="121">
                  <c:v>108.64599999999996</c:v>
                </c:pt>
                <c:pt idx="122">
                  <c:v>104.18700000000001</c:v>
                </c:pt>
                <c:pt idx="123">
                  <c:v>101.75199999999998</c:v>
                </c:pt>
                <c:pt idx="124">
                  <c:v>105.69699999999997</c:v>
                </c:pt>
                <c:pt idx="125">
                  <c:v>103.428</c:v>
                </c:pt>
                <c:pt idx="126">
                  <c:v>103.45999999999998</c:v>
                </c:pt>
                <c:pt idx="127">
                  <c:v>104.07999999999998</c:v>
                </c:pt>
                <c:pt idx="128">
                  <c:v>101.19300000000001</c:v>
                </c:pt>
                <c:pt idx="129">
                  <c:v>100.88</c:v>
                </c:pt>
                <c:pt idx="130">
                  <c:v>104.517</c:v>
                </c:pt>
                <c:pt idx="131">
                  <c:v>103.922</c:v>
                </c:pt>
                <c:pt idx="132">
                  <c:v>100.88000000000002</c:v>
                </c:pt>
                <c:pt idx="133">
                  <c:v>101.07799999999997</c:v>
                </c:pt>
                <c:pt idx="134">
                  <c:v>106.053</c:v>
                </c:pt>
                <c:pt idx="135">
                  <c:v>101.67000000000002</c:v>
                </c:pt>
                <c:pt idx="136">
                  <c:v>93.669999999999987</c:v>
                </c:pt>
                <c:pt idx="137">
                  <c:v>93.245000000000033</c:v>
                </c:pt>
                <c:pt idx="138">
                  <c:v>89.385999999999996</c:v>
                </c:pt>
                <c:pt idx="139">
                  <c:v>97.371000000000009</c:v>
                </c:pt>
                <c:pt idx="140">
                  <c:v>109.255</c:v>
                </c:pt>
                <c:pt idx="141">
                  <c:v>100.11400000000003</c:v>
                </c:pt>
                <c:pt idx="142">
                  <c:v>104.51000000000002</c:v>
                </c:pt>
                <c:pt idx="143">
                  <c:v>106.99099999999999</c:v>
                </c:pt>
                <c:pt idx="144">
                  <c:v>108.71400000000003</c:v>
                </c:pt>
                <c:pt idx="145">
                  <c:v>103.37700000000001</c:v>
                </c:pt>
                <c:pt idx="146">
                  <c:v>95.024000000000029</c:v>
                </c:pt>
                <c:pt idx="147">
                  <c:v>101.23599999999999</c:v>
                </c:pt>
                <c:pt idx="148">
                  <c:v>103.791</c:v>
                </c:pt>
                <c:pt idx="149">
                  <c:v>112.03900000000002</c:v>
                </c:pt>
                <c:pt idx="150">
                  <c:v>110.607</c:v>
                </c:pt>
                <c:pt idx="151">
                  <c:v>110.16300000000001</c:v>
                </c:pt>
                <c:pt idx="152">
                  <c:v>109.55300000000003</c:v>
                </c:pt>
                <c:pt idx="153">
                  <c:v>112.96900000000002</c:v>
                </c:pt>
                <c:pt idx="154">
                  <c:v>116.35000000000002</c:v>
                </c:pt>
                <c:pt idx="155">
                  <c:v>109.44900000000001</c:v>
                </c:pt>
                <c:pt idx="156">
                  <c:v>116.49200000000002</c:v>
                </c:pt>
                <c:pt idx="157">
                  <c:v>124.15200000000002</c:v>
                </c:pt>
                <c:pt idx="158">
                  <c:v>123.91499999999999</c:v>
                </c:pt>
                <c:pt idx="159">
                  <c:v>125.63999999999999</c:v>
                </c:pt>
                <c:pt idx="160">
                  <c:v>111.38999999999999</c:v>
                </c:pt>
                <c:pt idx="161">
                  <c:v>110.19099999999997</c:v>
                </c:pt>
                <c:pt idx="162">
                  <c:v>117.51499999999999</c:v>
                </c:pt>
                <c:pt idx="163">
                  <c:v>121.83899999999997</c:v>
                </c:pt>
                <c:pt idx="164">
                  <c:v>130.80500000000001</c:v>
                </c:pt>
                <c:pt idx="165">
                  <c:v>133.52700000000002</c:v>
                </c:pt>
                <c:pt idx="166">
                  <c:v>126.96500000000003</c:v>
                </c:pt>
                <c:pt idx="167">
                  <c:v>127.83999999999997</c:v>
                </c:pt>
                <c:pt idx="168">
                  <c:v>131.28700000000001</c:v>
                </c:pt>
                <c:pt idx="169">
                  <c:v>133.03100000000001</c:v>
                </c:pt>
                <c:pt idx="170">
                  <c:v>126.05800000000002</c:v>
                </c:pt>
                <c:pt idx="171">
                  <c:v>118.78700000000001</c:v>
                </c:pt>
                <c:pt idx="172">
                  <c:v>123.79499999999999</c:v>
                </c:pt>
                <c:pt idx="173">
                  <c:v>119.17800000000003</c:v>
                </c:pt>
                <c:pt idx="174">
                  <c:v>113.672</c:v>
                </c:pt>
                <c:pt idx="175">
                  <c:v>114.958</c:v>
                </c:pt>
                <c:pt idx="176">
                  <c:v>118.649</c:v>
                </c:pt>
                <c:pt idx="177">
                  <c:v>109.12</c:v>
                </c:pt>
                <c:pt idx="178">
                  <c:v>114.78500000000003</c:v>
                </c:pt>
                <c:pt idx="179">
                  <c:v>119.78800000000001</c:v>
                </c:pt>
                <c:pt idx="180">
                  <c:v>128.62899999999996</c:v>
                </c:pt>
                <c:pt idx="181">
                  <c:v>122.79400000000001</c:v>
                </c:pt>
                <c:pt idx="182">
                  <c:v>120.69</c:v>
                </c:pt>
                <c:pt idx="183">
                  <c:v>127.98500000000001</c:v>
                </c:pt>
                <c:pt idx="184">
                  <c:v>132.358</c:v>
                </c:pt>
                <c:pt idx="185">
                  <c:v>122.87099999999998</c:v>
                </c:pt>
                <c:pt idx="186">
                  <c:v>123.38999999999999</c:v>
                </c:pt>
                <c:pt idx="187">
                  <c:v>121.08700000000002</c:v>
                </c:pt>
                <c:pt idx="188">
                  <c:v>118.542</c:v>
                </c:pt>
                <c:pt idx="189">
                  <c:v>123.62599999999998</c:v>
                </c:pt>
                <c:pt idx="190">
                  <c:v>121.303</c:v>
                </c:pt>
                <c:pt idx="191">
                  <c:v>121.161</c:v>
                </c:pt>
                <c:pt idx="192">
                  <c:v>104.03700000000003</c:v>
                </c:pt>
                <c:pt idx="193">
                  <c:v>109.72999999999999</c:v>
                </c:pt>
                <c:pt idx="194">
                  <c:v>117.30000000000001</c:v>
                </c:pt>
                <c:pt idx="195">
                  <c:v>115.18500000000003</c:v>
                </c:pt>
                <c:pt idx="196">
                  <c:v>112.72599999999997</c:v>
                </c:pt>
                <c:pt idx="197">
                  <c:v>107.77900000000002</c:v>
                </c:pt>
                <c:pt idx="198">
                  <c:v>70.87700000000001</c:v>
                </c:pt>
                <c:pt idx="199">
                  <c:v>99.477000000000004</c:v>
                </c:pt>
                <c:pt idx="200">
                  <c:v>105.85400000000001</c:v>
                </c:pt>
                <c:pt idx="201">
                  <c:v>105.78200000000001</c:v>
                </c:pt>
                <c:pt idx="202">
                  <c:v>110.51800000000003</c:v>
                </c:pt>
                <c:pt idx="203">
                  <c:v>94.215000000000032</c:v>
                </c:pt>
                <c:pt idx="204">
                  <c:v>104.41599999999997</c:v>
                </c:pt>
                <c:pt idx="205">
                  <c:v>112.73400000000001</c:v>
                </c:pt>
                <c:pt idx="206">
                  <c:v>108.32300000000001</c:v>
                </c:pt>
                <c:pt idx="207">
                  <c:v>106.91800000000001</c:v>
                </c:pt>
                <c:pt idx="208">
                  <c:v>107.38</c:v>
                </c:pt>
                <c:pt idx="209">
                  <c:v>118.172</c:v>
                </c:pt>
                <c:pt idx="210">
                  <c:v>112.45200000000003</c:v>
                </c:pt>
                <c:pt idx="211">
                  <c:v>109.50599999999997</c:v>
                </c:pt>
                <c:pt idx="212">
                  <c:v>111.01000000000002</c:v>
                </c:pt>
                <c:pt idx="213">
                  <c:v>97.334000000000003</c:v>
                </c:pt>
                <c:pt idx="214">
                  <c:v>97.044999999999987</c:v>
                </c:pt>
                <c:pt idx="215">
                  <c:v>97.237999999999971</c:v>
                </c:pt>
                <c:pt idx="216">
                  <c:v>83.357000000000028</c:v>
                </c:pt>
                <c:pt idx="217">
                  <c:v>92.586999999999989</c:v>
                </c:pt>
                <c:pt idx="218">
                  <c:v>117.42400000000001</c:v>
                </c:pt>
                <c:pt idx="219">
                  <c:v>109.137</c:v>
                </c:pt>
                <c:pt idx="220">
                  <c:v>100.59600000000003</c:v>
                </c:pt>
                <c:pt idx="221">
                  <c:v>92.112999999999971</c:v>
                </c:pt>
                <c:pt idx="222">
                  <c:v>97.963000000000022</c:v>
                </c:pt>
                <c:pt idx="223">
                  <c:v>92.017000000000024</c:v>
                </c:pt>
                <c:pt idx="224">
                  <c:v>94.98599999999999</c:v>
                </c:pt>
                <c:pt idx="225">
                  <c:v>82.903999999999996</c:v>
                </c:pt>
                <c:pt idx="226">
                  <c:v>112.64600000000002</c:v>
                </c:pt>
                <c:pt idx="227">
                  <c:v>120.804</c:v>
                </c:pt>
                <c:pt idx="228">
                  <c:v>107.65400000000002</c:v>
                </c:pt>
                <c:pt idx="229">
                  <c:v>104.48299999999998</c:v>
                </c:pt>
                <c:pt idx="230">
                  <c:v>131.26700000000002</c:v>
                </c:pt>
                <c:pt idx="231">
                  <c:v>120.22800000000001</c:v>
                </c:pt>
                <c:pt idx="232">
                  <c:v>121.31</c:v>
                </c:pt>
                <c:pt idx="233">
                  <c:v>97.210999999999984</c:v>
                </c:pt>
                <c:pt idx="234">
                  <c:v>93.533999999999992</c:v>
                </c:pt>
                <c:pt idx="235">
                  <c:v>89.886999999999972</c:v>
                </c:pt>
                <c:pt idx="236">
                  <c:v>95.483000000000004</c:v>
                </c:pt>
                <c:pt idx="237">
                  <c:v>90.225999999999971</c:v>
                </c:pt>
                <c:pt idx="238">
                  <c:v>113.39599999999999</c:v>
                </c:pt>
                <c:pt idx="239">
                  <c:v>119.648</c:v>
                </c:pt>
                <c:pt idx="240">
                  <c:v>109.09400000000002</c:v>
                </c:pt>
                <c:pt idx="241">
                  <c:v>107.85900000000001</c:v>
                </c:pt>
                <c:pt idx="242">
                  <c:v>103.95799999999997</c:v>
                </c:pt>
                <c:pt idx="243">
                  <c:v>95.543999999999983</c:v>
                </c:pt>
                <c:pt idx="244">
                  <c:v>96.951000000000022</c:v>
                </c:pt>
                <c:pt idx="245">
                  <c:v>110.035</c:v>
                </c:pt>
                <c:pt idx="246">
                  <c:v>120.88999999999999</c:v>
                </c:pt>
                <c:pt idx="247">
                  <c:v>112.14999999999998</c:v>
                </c:pt>
                <c:pt idx="248">
                  <c:v>104.41500000000002</c:v>
                </c:pt>
                <c:pt idx="249">
                  <c:v>99.889999999999986</c:v>
                </c:pt>
                <c:pt idx="250">
                  <c:v>100.26799999999997</c:v>
                </c:pt>
                <c:pt idx="251">
                  <c:v>82.908999999999963</c:v>
                </c:pt>
                <c:pt idx="252">
                  <c:v>85.255999999999972</c:v>
                </c:pt>
                <c:pt idx="253">
                  <c:v>91.048000000000002</c:v>
                </c:pt>
                <c:pt idx="254">
                  <c:v>94.375</c:v>
                </c:pt>
                <c:pt idx="255">
                  <c:v>104.01200000000003</c:v>
                </c:pt>
                <c:pt idx="256">
                  <c:v>104.08600000000001</c:v>
                </c:pt>
                <c:pt idx="257">
                  <c:v>103.10900000000004</c:v>
                </c:pt>
                <c:pt idx="258">
                  <c:v>87.411999999999978</c:v>
                </c:pt>
                <c:pt idx="259">
                  <c:v>66.242999999999995</c:v>
                </c:pt>
                <c:pt idx="260">
                  <c:v>59.112000000000023</c:v>
                </c:pt>
                <c:pt idx="261">
                  <c:v>77.362000000000023</c:v>
                </c:pt>
                <c:pt idx="262">
                  <c:v>82.673000000000002</c:v>
                </c:pt>
                <c:pt idx="263">
                  <c:v>82.654999999999973</c:v>
                </c:pt>
                <c:pt idx="264">
                  <c:v>98.729000000000042</c:v>
                </c:pt>
                <c:pt idx="265">
                  <c:v>77.168999999999983</c:v>
                </c:pt>
                <c:pt idx="266">
                  <c:v>75.364000000000033</c:v>
                </c:pt>
                <c:pt idx="267">
                  <c:v>82.771000000000015</c:v>
                </c:pt>
                <c:pt idx="268">
                  <c:v>73.954999999999984</c:v>
                </c:pt>
                <c:pt idx="269">
                  <c:v>66.938000000000045</c:v>
                </c:pt>
                <c:pt idx="270">
                  <c:v>57.272000000000048</c:v>
                </c:pt>
                <c:pt idx="271">
                  <c:v>69.227000000000032</c:v>
                </c:pt>
                <c:pt idx="272">
                  <c:v>73.984000000000037</c:v>
                </c:pt>
                <c:pt idx="273">
                  <c:v>65.897000000000048</c:v>
                </c:pt>
                <c:pt idx="274">
                  <c:v>74.932999999999993</c:v>
                </c:pt>
                <c:pt idx="275">
                  <c:v>63.379999999999995</c:v>
                </c:pt>
                <c:pt idx="276">
                  <c:v>64.074000000000012</c:v>
                </c:pt>
                <c:pt idx="277">
                  <c:v>60.788000000000011</c:v>
                </c:pt>
                <c:pt idx="278">
                  <c:v>81.09499999999997</c:v>
                </c:pt>
                <c:pt idx="279">
                  <c:v>84.558999999999969</c:v>
                </c:pt>
                <c:pt idx="280">
                  <c:v>81.603999999999985</c:v>
                </c:pt>
                <c:pt idx="281">
                  <c:v>77.438999999999965</c:v>
                </c:pt>
                <c:pt idx="282">
                  <c:v>79.185999999999979</c:v>
                </c:pt>
                <c:pt idx="283">
                  <c:v>66.065999999999974</c:v>
                </c:pt>
                <c:pt idx="284">
                  <c:v>65.26400000000001</c:v>
                </c:pt>
                <c:pt idx="285">
                  <c:v>59.21999999999997</c:v>
                </c:pt>
                <c:pt idx="286">
                  <c:v>70.168000000000006</c:v>
                </c:pt>
                <c:pt idx="287">
                  <c:v>48.576999999999998</c:v>
                </c:pt>
                <c:pt idx="288">
                  <c:v>60.357000000000028</c:v>
                </c:pt>
                <c:pt idx="289">
                  <c:v>64.697000000000003</c:v>
                </c:pt>
                <c:pt idx="290">
                  <c:v>73.58499999999998</c:v>
                </c:pt>
                <c:pt idx="291">
                  <c:v>58.75</c:v>
                </c:pt>
                <c:pt idx="292">
                  <c:v>57.329999999999984</c:v>
                </c:pt>
                <c:pt idx="293">
                  <c:v>43.289000000000044</c:v>
                </c:pt>
                <c:pt idx="294">
                  <c:v>50.047000000000025</c:v>
                </c:pt>
                <c:pt idx="295">
                  <c:v>49.019999999999982</c:v>
                </c:pt>
                <c:pt idx="296">
                  <c:v>53.340999999999951</c:v>
                </c:pt>
                <c:pt idx="297">
                  <c:v>56.387999999999977</c:v>
                </c:pt>
                <c:pt idx="298">
                  <c:v>47.93199999999996</c:v>
                </c:pt>
                <c:pt idx="299">
                  <c:v>45.189000000000021</c:v>
                </c:pt>
                <c:pt idx="300">
                  <c:v>49.883999999999958</c:v>
                </c:pt>
                <c:pt idx="301">
                  <c:v>50.53000000000003</c:v>
                </c:pt>
                <c:pt idx="302">
                  <c:v>48.456999999999994</c:v>
                </c:pt>
                <c:pt idx="303">
                  <c:v>43.524999999999977</c:v>
                </c:pt>
                <c:pt idx="304">
                  <c:v>30.27800000000002</c:v>
                </c:pt>
                <c:pt idx="305">
                  <c:v>18.642999999999972</c:v>
                </c:pt>
                <c:pt idx="306">
                  <c:v>43.976999999999975</c:v>
                </c:pt>
                <c:pt idx="307">
                  <c:v>44.843999999999994</c:v>
                </c:pt>
                <c:pt idx="308">
                  <c:v>56.846000000000004</c:v>
                </c:pt>
                <c:pt idx="309">
                  <c:v>50.039000000000044</c:v>
                </c:pt>
                <c:pt idx="310">
                  <c:v>56.704999999999984</c:v>
                </c:pt>
                <c:pt idx="311">
                  <c:v>48.242999999999995</c:v>
                </c:pt>
                <c:pt idx="312">
                  <c:v>58.951000000000022</c:v>
                </c:pt>
                <c:pt idx="313">
                  <c:v>42.856999999999971</c:v>
                </c:pt>
                <c:pt idx="314">
                  <c:v>59.182000000000016</c:v>
                </c:pt>
                <c:pt idx="315">
                  <c:v>64.861999999999966</c:v>
                </c:pt>
                <c:pt idx="316">
                  <c:v>67.089999999999975</c:v>
                </c:pt>
                <c:pt idx="317">
                  <c:v>53.327999999999975</c:v>
                </c:pt>
                <c:pt idx="318">
                  <c:v>70.09899999999999</c:v>
                </c:pt>
                <c:pt idx="319">
                  <c:v>67.14100000000002</c:v>
                </c:pt>
                <c:pt idx="320">
                  <c:v>68.394999999999982</c:v>
                </c:pt>
                <c:pt idx="321">
                  <c:v>84.386000000000024</c:v>
                </c:pt>
                <c:pt idx="322">
                  <c:v>69.86099999999999</c:v>
                </c:pt>
                <c:pt idx="323">
                  <c:v>70.420000000000016</c:v>
                </c:pt>
                <c:pt idx="324">
                  <c:v>82.27600000000001</c:v>
                </c:pt>
                <c:pt idx="325">
                  <c:v>60.620999999999981</c:v>
                </c:pt>
                <c:pt idx="326">
                  <c:v>44.76600000000002</c:v>
                </c:pt>
                <c:pt idx="327">
                  <c:v>32.28000000000003</c:v>
                </c:pt>
                <c:pt idx="328">
                  <c:v>38.105999999999995</c:v>
                </c:pt>
                <c:pt idx="329">
                  <c:v>44.437000000000012</c:v>
                </c:pt>
                <c:pt idx="330">
                  <c:v>46.779999999999973</c:v>
                </c:pt>
                <c:pt idx="331">
                  <c:v>43.333000000000027</c:v>
                </c:pt>
                <c:pt idx="332">
                  <c:v>37.742999999999995</c:v>
                </c:pt>
                <c:pt idx="333">
                  <c:v>37.372000000000014</c:v>
                </c:pt>
                <c:pt idx="334">
                  <c:v>41.229000000000042</c:v>
                </c:pt>
                <c:pt idx="335">
                  <c:v>32.73599999999999</c:v>
                </c:pt>
                <c:pt idx="336">
                  <c:v>27.017999999999972</c:v>
                </c:pt>
                <c:pt idx="337">
                  <c:v>17.845999999999947</c:v>
                </c:pt>
                <c:pt idx="338">
                  <c:v>10.916999999999973</c:v>
                </c:pt>
                <c:pt idx="339">
                  <c:v>22.055000000000007</c:v>
                </c:pt>
                <c:pt idx="340">
                  <c:v>28.272000000000048</c:v>
                </c:pt>
                <c:pt idx="341">
                  <c:v>22.773000000000025</c:v>
                </c:pt>
                <c:pt idx="342">
                  <c:v>19.01400000000001</c:v>
                </c:pt>
                <c:pt idx="343">
                  <c:v>15.072000000000003</c:v>
                </c:pt>
                <c:pt idx="344">
                  <c:v>34.865000000000009</c:v>
                </c:pt>
                <c:pt idx="345">
                  <c:v>30.949999999999989</c:v>
                </c:pt>
                <c:pt idx="346">
                  <c:v>18.073000000000036</c:v>
                </c:pt>
                <c:pt idx="347">
                  <c:v>0.15799999999995862</c:v>
                </c:pt>
                <c:pt idx="348">
                  <c:v>10.141999999999996</c:v>
                </c:pt>
                <c:pt idx="349">
                  <c:v>36.45799999999997</c:v>
                </c:pt>
                <c:pt idx="350">
                  <c:v>46.423000000000002</c:v>
                </c:pt>
                <c:pt idx="351">
                  <c:v>32.426999999999964</c:v>
                </c:pt>
                <c:pt idx="352">
                  <c:v>21.759000000000015</c:v>
                </c:pt>
                <c:pt idx="353">
                  <c:v>28.072000000000003</c:v>
                </c:pt>
                <c:pt idx="354">
                  <c:v>18.97399999999999</c:v>
                </c:pt>
                <c:pt idx="355">
                  <c:v>5.8870000000000005</c:v>
                </c:pt>
                <c:pt idx="356">
                  <c:v>12.805999999999983</c:v>
                </c:pt>
                <c:pt idx="357">
                  <c:v>17.618000000000052</c:v>
                </c:pt>
                <c:pt idx="358">
                  <c:v>14.686000000000035</c:v>
                </c:pt>
                <c:pt idx="359">
                  <c:v>6.8919999999999959</c:v>
                </c:pt>
                <c:pt idx="360">
                  <c:v>11.335000000000036</c:v>
                </c:pt>
                <c:pt idx="361">
                  <c:v>12.093000000000018</c:v>
                </c:pt>
                <c:pt idx="362">
                  <c:v>16.069000000000017</c:v>
                </c:pt>
                <c:pt idx="363">
                  <c:v>5.2150000000000318</c:v>
                </c:pt>
                <c:pt idx="364">
                  <c:v>-5.6779999999999973</c:v>
                </c:pt>
                <c:pt idx="365">
                  <c:v>12.86099999999999</c:v>
                </c:pt>
                <c:pt idx="366">
                  <c:v>-10.153999999999996</c:v>
                </c:pt>
                <c:pt idx="367">
                  <c:v>2.9270000000000209</c:v>
                </c:pt>
                <c:pt idx="368">
                  <c:v>18.117999999999995</c:v>
                </c:pt>
                <c:pt idx="369">
                  <c:v>-5.8829999999999814</c:v>
                </c:pt>
                <c:pt idx="370">
                  <c:v>5.160000000000025</c:v>
                </c:pt>
                <c:pt idx="371">
                  <c:v>-40.682000000000016</c:v>
                </c:pt>
                <c:pt idx="372">
                  <c:v>-34.937999999999988</c:v>
                </c:pt>
                <c:pt idx="373">
                  <c:v>-27.107000000000028</c:v>
                </c:pt>
                <c:pt idx="374">
                  <c:v>-26.972999999999956</c:v>
                </c:pt>
                <c:pt idx="375">
                  <c:v>-1.9530000000000314</c:v>
                </c:pt>
                <c:pt idx="376">
                  <c:v>-2.2999999999967713E-2</c:v>
                </c:pt>
                <c:pt idx="377">
                  <c:v>-8.2239999999999895</c:v>
                </c:pt>
                <c:pt idx="378">
                  <c:v>-7.9300000000000068</c:v>
                </c:pt>
                <c:pt idx="379">
                  <c:v>-4.5660000000000309</c:v>
                </c:pt>
                <c:pt idx="380">
                  <c:v>-8.1359999999999673</c:v>
                </c:pt>
                <c:pt idx="381">
                  <c:v>-3.1410000000000196</c:v>
                </c:pt>
                <c:pt idx="382">
                  <c:v>3.3429999999999609</c:v>
                </c:pt>
                <c:pt idx="383">
                  <c:v>-1.5999999999962711E-2</c:v>
                </c:pt>
                <c:pt idx="384">
                  <c:v>2.8020000000000209</c:v>
                </c:pt>
                <c:pt idx="385">
                  <c:v>-1.2110000000000127</c:v>
                </c:pt>
                <c:pt idx="386">
                  <c:v>-1.9060000000000059</c:v>
                </c:pt>
                <c:pt idx="387">
                  <c:v>-22.458000000000027</c:v>
                </c:pt>
                <c:pt idx="388">
                  <c:v>-31.605000000000018</c:v>
                </c:pt>
                <c:pt idx="389">
                  <c:v>-20.048000000000002</c:v>
                </c:pt>
                <c:pt idx="390">
                  <c:v>-9.3360000000000127</c:v>
                </c:pt>
                <c:pt idx="391">
                  <c:v>-11.377999999999986</c:v>
                </c:pt>
                <c:pt idx="392">
                  <c:v>0.95699999999999363</c:v>
                </c:pt>
                <c:pt idx="393">
                  <c:v>5.2479999999999905</c:v>
                </c:pt>
                <c:pt idx="394">
                  <c:v>21.346000000000004</c:v>
                </c:pt>
                <c:pt idx="395">
                  <c:v>-5.1349999999999909</c:v>
                </c:pt>
                <c:pt idx="396">
                  <c:v>16.365999999999985</c:v>
                </c:pt>
                <c:pt idx="397">
                  <c:v>19.069000000000017</c:v>
                </c:pt>
                <c:pt idx="398">
                  <c:v>19.857000000000028</c:v>
                </c:pt>
                <c:pt idx="399">
                  <c:v>19.060999999999979</c:v>
                </c:pt>
                <c:pt idx="400">
                  <c:v>11.762</c:v>
                </c:pt>
                <c:pt idx="401">
                  <c:v>18.27600000000001</c:v>
                </c:pt>
                <c:pt idx="402">
                  <c:v>16.987000000000023</c:v>
                </c:pt>
                <c:pt idx="403">
                  <c:v>4.8120000000000118</c:v>
                </c:pt>
                <c:pt idx="404">
                  <c:v>37.968999999999994</c:v>
                </c:pt>
                <c:pt idx="405">
                  <c:v>32.439000000000021</c:v>
                </c:pt>
                <c:pt idx="406">
                  <c:v>27.632999999999981</c:v>
                </c:pt>
                <c:pt idx="407">
                  <c:v>37.495999999999981</c:v>
                </c:pt>
                <c:pt idx="408">
                  <c:v>32.531999999999982</c:v>
                </c:pt>
                <c:pt idx="409">
                  <c:v>31.126000000000033</c:v>
                </c:pt>
                <c:pt idx="410">
                  <c:v>51.163000000000011</c:v>
                </c:pt>
                <c:pt idx="411">
                  <c:v>51.079999999999984</c:v>
                </c:pt>
                <c:pt idx="412">
                  <c:v>42.39100000000002</c:v>
                </c:pt>
                <c:pt idx="413">
                  <c:v>38.694999999999993</c:v>
                </c:pt>
                <c:pt idx="414">
                  <c:v>45.119000000000028</c:v>
                </c:pt>
                <c:pt idx="415">
                  <c:v>47.285000000000025</c:v>
                </c:pt>
                <c:pt idx="416">
                  <c:v>45.185000000000002</c:v>
                </c:pt>
                <c:pt idx="417">
                  <c:v>35.983000000000004</c:v>
                </c:pt>
                <c:pt idx="418">
                  <c:v>41.148000000000025</c:v>
                </c:pt>
                <c:pt idx="419">
                  <c:v>27.521000000000015</c:v>
                </c:pt>
                <c:pt idx="420">
                  <c:v>9.3480000000000132</c:v>
                </c:pt>
                <c:pt idx="421">
                  <c:v>48.055000000000007</c:v>
                </c:pt>
                <c:pt idx="422">
                  <c:v>39.937999999999988</c:v>
                </c:pt>
                <c:pt idx="423">
                  <c:v>50.511000000000024</c:v>
                </c:pt>
                <c:pt idx="424">
                  <c:v>51.468999999999994</c:v>
                </c:pt>
                <c:pt idx="425">
                  <c:v>41.305000000000007</c:v>
                </c:pt>
                <c:pt idx="426">
                  <c:v>58.645000000000039</c:v>
                </c:pt>
                <c:pt idx="427">
                  <c:v>56.094000000000051</c:v>
                </c:pt>
                <c:pt idx="428">
                  <c:v>54.69599999999997</c:v>
                </c:pt>
                <c:pt idx="429">
                  <c:v>63.163999999999987</c:v>
                </c:pt>
                <c:pt idx="430">
                  <c:v>63.317000000000007</c:v>
                </c:pt>
                <c:pt idx="431">
                  <c:v>63.54200000000003</c:v>
                </c:pt>
                <c:pt idx="432">
                  <c:v>76.67900000000003</c:v>
                </c:pt>
                <c:pt idx="433">
                  <c:v>67.52600000000001</c:v>
                </c:pt>
                <c:pt idx="434">
                  <c:v>70.110000000000014</c:v>
                </c:pt>
                <c:pt idx="435">
                  <c:v>73.650999999999982</c:v>
                </c:pt>
                <c:pt idx="436">
                  <c:v>69.318000000000012</c:v>
                </c:pt>
                <c:pt idx="437">
                  <c:v>68.173000000000002</c:v>
                </c:pt>
                <c:pt idx="438">
                  <c:v>65.92900000000003</c:v>
                </c:pt>
                <c:pt idx="439">
                  <c:v>71.926999999999992</c:v>
                </c:pt>
                <c:pt idx="440">
                  <c:v>68.009000000000015</c:v>
                </c:pt>
                <c:pt idx="441">
                  <c:v>79.343999999999994</c:v>
                </c:pt>
                <c:pt idx="442">
                  <c:v>72.149000000000001</c:v>
                </c:pt>
                <c:pt idx="443">
                  <c:v>67.19599999999997</c:v>
                </c:pt>
                <c:pt idx="444">
                  <c:v>74.669999999999987</c:v>
                </c:pt>
                <c:pt idx="445">
                  <c:v>75.918999999999983</c:v>
                </c:pt>
                <c:pt idx="446">
                  <c:v>72.813000000000017</c:v>
                </c:pt>
                <c:pt idx="447">
                  <c:v>73.39100000000002</c:v>
                </c:pt>
                <c:pt idx="448">
                  <c:v>71.020999999999987</c:v>
                </c:pt>
                <c:pt idx="449">
                  <c:v>71.039999999999992</c:v>
                </c:pt>
                <c:pt idx="450">
                  <c:v>71.580000000000013</c:v>
                </c:pt>
                <c:pt idx="451">
                  <c:v>62.625999999999976</c:v>
                </c:pt>
                <c:pt idx="452">
                  <c:v>64.087999999999994</c:v>
                </c:pt>
                <c:pt idx="453">
                  <c:v>70.503000000000014</c:v>
                </c:pt>
                <c:pt idx="454">
                  <c:v>63.301999999999992</c:v>
                </c:pt>
                <c:pt idx="455">
                  <c:v>57.160000000000025</c:v>
                </c:pt>
                <c:pt idx="456">
                  <c:v>52.896999999999991</c:v>
                </c:pt>
                <c:pt idx="457">
                  <c:v>60.617999999999995</c:v>
                </c:pt>
                <c:pt idx="458">
                  <c:v>58.843999999999994</c:v>
                </c:pt>
                <c:pt idx="459">
                  <c:v>58.298999999999978</c:v>
                </c:pt>
                <c:pt idx="460">
                  <c:v>63.215000000000032</c:v>
                </c:pt>
                <c:pt idx="461">
                  <c:v>64.937000000000012</c:v>
                </c:pt>
                <c:pt idx="462">
                  <c:v>65.986999999999966</c:v>
                </c:pt>
                <c:pt idx="463">
                  <c:v>60.739000000000033</c:v>
                </c:pt>
                <c:pt idx="464">
                  <c:v>61.259999999999991</c:v>
                </c:pt>
                <c:pt idx="465">
                  <c:v>60.54400000000004</c:v>
                </c:pt>
                <c:pt idx="466">
                  <c:v>64.725999999999999</c:v>
                </c:pt>
                <c:pt idx="467">
                  <c:v>67.66500000000002</c:v>
                </c:pt>
                <c:pt idx="468">
                  <c:v>61.755999999999972</c:v>
                </c:pt>
                <c:pt idx="469">
                  <c:v>55.491999999999962</c:v>
                </c:pt>
                <c:pt idx="470">
                  <c:v>65.149999999999977</c:v>
                </c:pt>
                <c:pt idx="471">
                  <c:v>66.228000000000009</c:v>
                </c:pt>
                <c:pt idx="472">
                  <c:v>67.420000000000016</c:v>
                </c:pt>
                <c:pt idx="473">
                  <c:v>72.740000000000009</c:v>
                </c:pt>
                <c:pt idx="474">
                  <c:v>66.62700000000001</c:v>
                </c:pt>
                <c:pt idx="475">
                  <c:v>74.550000000000011</c:v>
                </c:pt>
                <c:pt idx="476">
                  <c:v>80.27200000000002</c:v>
                </c:pt>
                <c:pt idx="477">
                  <c:v>73.175999999999988</c:v>
                </c:pt>
                <c:pt idx="478">
                  <c:v>73.244999999999976</c:v>
                </c:pt>
                <c:pt idx="479">
                  <c:v>69.06800000000004</c:v>
                </c:pt>
                <c:pt idx="480">
                  <c:v>74.207999999999998</c:v>
                </c:pt>
                <c:pt idx="481">
                  <c:v>78.294000000000011</c:v>
                </c:pt>
                <c:pt idx="482">
                  <c:v>81.690000000000026</c:v>
                </c:pt>
                <c:pt idx="483">
                  <c:v>71.783000000000015</c:v>
                </c:pt>
                <c:pt idx="484">
                  <c:v>71.014999999999958</c:v>
                </c:pt>
                <c:pt idx="485">
                  <c:v>73.048000000000002</c:v>
                </c:pt>
                <c:pt idx="486">
                  <c:v>72.570000000000022</c:v>
                </c:pt>
                <c:pt idx="487">
                  <c:v>56.012</c:v>
                </c:pt>
                <c:pt idx="488">
                  <c:v>73.490999999999985</c:v>
                </c:pt>
                <c:pt idx="489">
                  <c:v>74.324000000000012</c:v>
                </c:pt>
                <c:pt idx="490">
                  <c:v>75.890000000000043</c:v>
                </c:pt>
                <c:pt idx="491">
                  <c:v>83.16500000000002</c:v>
                </c:pt>
                <c:pt idx="492">
                  <c:v>85.157000000000039</c:v>
                </c:pt>
                <c:pt idx="493">
                  <c:v>84.323000000000008</c:v>
                </c:pt>
                <c:pt idx="494">
                  <c:v>87.49199999999999</c:v>
                </c:pt>
                <c:pt idx="495">
                  <c:v>81.97399999999999</c:v>
                </c:pt>
                <c:pt idx="496">
                  <c:v>81.178999999999974</c:v>
                </c:pt>
                <c:pt idx="497">
                  <c:v>80.740000000000009</c:v>
                </c:pt>
                <c:pt idx="498">
                  <c:v>94.855999999999995</c:v>
                </c:pt>
                <c:pt idx="499">
                  <c:v>75.25800000000001</c:v>
                </c:pt>
                <c:pt idx="500">
                  <c:v>71.986000000000047</c:v>
                </c:pt>
                <c:pt idx="501">
                  <c:v>71.760999999999967</c:v>
                </c:pt>
                <c:pt idx="502">
                  <c:v>58.774000000000001</c:v>
                </c:pt>
                <c:pt idx="503">
                  <c:v>51.635999999999967</c:v>
                </c:pt>
                <c:pt idx="504">
                  <c:v>42.160000000000025</c:v>
                </c:pt>
                <c:pt idx="505">
                  <c:v>50.954000000000008</c:v>
                </c:pt>
              </c:numCache>
            </c:numRef>
          </c:val>
          <c:smooth val="0"/>
          <c:extLst>
            <c:ext xmlns:c16="http://schemas.microsoft.com/office/drawing/2014/chart" uri="{C3380CC4-5D6E-409C-BE32-E72D297353CC}">
              <c16:uniqueId val="{00000005-D513-4786-8E06-1822579619AC}"/>
            </c:ext>
          </c:extLst>
        </c:ser>
        <c:ser>
          <c:idx val="6"/>
          <c:order val="6"/>
          <c:tx>
            <c:strRef>
              <c:f>'directH (tkr)'!$C$50</c:f>
              <c:strCache>
                <c:ptCount val="1"/>
                <c:pt idx="0">
                  <c:v>VW 3 1/2 PERP nc-30-VW 2 1/2 PERP nc-22</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val>
            <c:numRef>
              <c:f>'directH (tkr)'!$F$50:$SQ$50</c:f>
              <c:numCache>
                <c:formatCode>0</c:formatCode>
                <c:ptCount val="506"/>
                <c:pt idx="0">
                  <c:v>#N/A</c:v>
                </c:pt>
                <c:pt idx="1">
                  <c:v>-3.0340000000000487</c:v>
                </c:pt>
                <c:pt idx="2">
                  <c:v>20.578000000000031</c:v>
                </c:pt>
                <c:pt idx="3">
                  <c:v>15.752999999999986</c:v>
                </c:pt>
                <c:pt idx="4">
                  <c:v>51.331000000000017</c:v>
                </c:pt>
                <c:pt idx="5">
                  <c:v>66.634000000000015</c:v>
                </c:pt>
                <c:pt idx="6">
                  <c:v>34.258000000000038</c:v>
                </c:pt>
                <c:pt idx="7">
                  <c:v>56.968000000000018</c:v>
                </c:pt>
                <c:pt idx="8">
                  <c:v>33.341000000000008</c:v>
                </c:pt>
                <c:pt idx="9">
                  <c:v>79.498999999999967</c:v>
                </c:pt>
                <c:pt idx="10">
                  <c:v>100.214</c:v>
                </c:pt>
                <c:pt idx="11">
                  <c:v>148.55599999999998</c:v>
                </c:pt>
                <c:pt idx="12">
                  <c:v>104.15800000000002</c:v>
                </c:pt>
                <c:pt idx="13">
                  <c:v>46.271999999999991</c:v>
                </c:pt>
                <c:pt idx="14">
                  <c:v>54.279999999999973</c:v>
                </c:pt>
                <c:pt idx="15">
                  <c:v>19.173999999999978</c:v>
                </c:pt>
                <c:pt idx="16">
                  <c:v>27.64100000000002</c:v>
                </c:pt>
                <c:pt idx="17">
                  <c:v>40.755999999999972</c:v>
                </c:pt>
                <c:pt idx="18">
                  <c:v>63.482000000000028</c:v>
                </c:pt>
                <c:pt idx="19">
                  <c:v>64.968000000000018</c:v>
                </c:pt>
                <c:pt idx="20">
                  <c:v>30.951999999999998</c:v>
                </c:pt>
                <c:pt idx="21">
                  <c:v>3.5699999999999932</c:v>
                </c:pt>
                <c:pt idx="22">
                  <c:v>17.16500000000002</c:v>
                </c:pt>
                <c:pt idx="23">
                  <c:v>25.997000000000014</c:v>
                </c:pt>
                <c:pt idx="24">
                  <c:v>15.810000000000002</c:v>
                </c:pt>
                <c:pt idx="25">
                  <c:v>-2.1069999999999709</c:v>
                </c:pt>
                <c:pt idx="26">
                  <c:v>-47.283999999999992</c:v>
                </c:pt>
                <c:pt idx="27">
                  <c:v>-57.408999999999992</c:v>
                </c:pt>
                <c:pt idx="28">
                  <c:v>-47.899000000000001</c:v>
                </c:pt>
                <c:pt idx="29">
                  <c:v>-23.064999999999998</c:v>
                </c:pt>
                <c:pt idx="30">
                  <c:v>-15.824999999999989</c:v>
                </c:pt>
                <c:pt idx="31">
                  <c:v>-25.718999999999994</c:v>
                </c:pt>
                <c:pt idx="32">
                  <c:v>-38.903999999999996</c:v>
                </c:pt>
                <c:pt idx="33">
                  <c:v>-42.699999999999989</c:v>
                </c:pt>
                <c:pt idx="34">
                  <c:v>-45.760000000000048</c:v>
                </c:pt>
                <c:pt idx="35">
                  <c:v>-56.055999999999983</c:v>
                </c:pt>
                <c:pt idx="36">
                  <c:v>-77.662000000000035</c:v>
                </c:pt>
                <c:pt idx="37">
                  <c:v>-13.908999999999992</c:v>
                </c:pt>
                <c:pt idx="38">
                  <c:v>-5.8449999999999704</c:v>
                </c:pt>
                <c:pt idx="39">
                  <c:v>7.714999999999975</c:v>
                </c:pt>
                <c:pt idx="40">
                  <c:v>24.847999999999956</c:v>
                </c:pt>
                <c:pt idx="41">
                  <c:v>-11.906999999999982</c:v>
                </c:pt>
                <c:pt idx="42">
                  <c:v>-15.812999999999988</c:v>
                </c:pt>
                <c:pt idx="43">
                  <c:v>-93.210000000000036</c:v>
                </c:pt>
                <c:pt idx="44">
                  <c:v>-58.439000000000021</c:v>
                </c:pt>
                <c:pt idx="45">
                  <c:v>-15.069999999999993</c:v>
                </c:pt>
                <c:pt idx="46">
                  <c:v>7.0310000000000059</c:v>
                </c:pt>
                <c:pt idx="47">
                  <c:v>22.82099999999997</c:v>
                </c:pt>
                <c:pt idx="48">
                  <c:v>89.057000000000016</c:v>
                </c:pt>
                <c:pt idx="49">
                  <c:v>109.137</c:v>
                </c:pt>
                <c:pt idx="50">
                  <c:v>-14.04400000000004</c:v>
                </c:pt>
                <c:pt idx="51">
                  <c:v>-99.18</c:v>
                </c:pt>
                <c:pt idx="52">
                  <c:v>-64.12</c:v>
                </c:pt>
                <c:pt idx="53">
                  <c:v>-115.47499999999991</c:v>
                </c:pt>
                <c:pt idx="54">
                  <c:v>-86.887000000000057</c:v>
                </c:pt>
                <c:pt idx="55">
                  <c:v>-47.163999999999987</c:v>
                </c:pt>
                <c:pt idx="56">
                  <c:v>-23.522000000000048</c:v>
                </c:pt>
                <c:pt idx="57">
                  <c:v>-25.303999999999974</c:v>
                </c:pt>
                <c:pt idx="58">
                  <c:v>-23.483999999999924</c:v>
                </c:pt>
                <c:pt idx="59">
                  <c:v>54.597000000000037</c:v>
                </c:pt>
                <c:pt idx="60">
                  <c:v>49.329999999999984</c:v>
                </c:pt>
                <c:pt idx="61">
                  <c:v>19.019999999999982</c:v>
                </c:pt>
                <c:pt idx="62">
                  <c:v>-153.52999999999997</c:v>
                </c:pt>
                <c:pt idx="63">
                  <c:v>-115.16499999999996</c:v>
                </c:pt>
                <c:pt idx="64">
                  <c:v>-15.254999999999995</c:v>
                </c:pt>
                <c:pt idx="65">
                  <c:v>-185.61400000000003</c:v>
                </c:pt>
                <c:pt idx="66">
                  <c:v>-148.38599999999997</c:v>
                </c:pt>
                <c:pt idx="67">
                  <c:v>20.447000000000003</c:v>
                </c:pt>
                <c:pt idx="68">
                  <c:v>76.036999999999921</c:v>
                </c:pt>
                <c:pt idx="69">
                  <c:v>109.22000000000003</c:v>
                </c:pt>
                <c:pt idx="70">
                  <c:v>59.75</c:v>
                </c:pt>
                <c:pt idx="71">
                  <c:v>150.84399999999999</c:v>
                </c:pt>
                <c:pt idx="72">
                  <c:v>99.836999999999989</c:v>
                </c:pt>
                <c:pt idx="73">
                  <c:v>65.75</c:v>
                </c:pt>
                <c:pt idx="74">
                  <c:v>170.59699999999998</c:v>
                </c:pt>
                <c:pt idx="75">
                  <c:v>157.69999999999999</c:v>
                </c:pt>
                <c:pt idx="76">
                  <c:v>146.24200000000002</c:v>
                </c:pt>
                <c:pt idx="77">
                  <c:v>120.22499999999999</c:v>
                </c:pt>
                <c:pt idx="78">
                  <c:v>78.531999999999982</c:v>
                </c:pt>
                <c:pt idx="79">
                  <c:v>96.653999999999996</c:v>
                </c:pt>
                <c:pt idx="80">
                  <c:v>142.68600000000004</c:v>
                </c:pt>
                <c:pt idx="81">
                  <c:v>141.83100000000002</c:v>
                </c:pt>
                <c:pt idx="82">
                  <c:v>138.03099999999998</c:v>
                </c:pt>
                <c:pt idx="83">
                  <c:v>142.82300000000001</c:v>
                </c:pt>
                <c:pt idx="84">
                  <c:v>163.34400000000002</c:v>
                </c:pt>
                <c:pt idx="85">
                  <c:v>144.33600000000001</c:v>
                </c:pt>
                <c:pt idx="86">
                  <c:v>143.12699999999998</c:v>
                </c:pt>
                <c:pt idx="87">
                  <c:v>141.04899999999998</c:v>
                </c:pt>
                <c:pt idx="88">
                  <c:v>144.316</c:v>
                </c:pt>
                <c:pt idx="89">
                  <c:v>143.25099999999998</c:v>
                </c:pt>
                <c:pt idx="90">
                  <c:v>144.04900000000001</c:v>
                </c:pt>
                <c:pt idx="91">
                  <c:v>144.55000000000001</c:v>
                </c:pt>
                <c:pt idx="92">
                  <c:v>140.899</c:v>
                </c:pt>
                <c:pt idx="93">
                  <c:v>142.57300000000001</c:v>
                </c:pt>
                <c:pt idx="94">
                  <c:v>147.79899999999998</c:v>
                </c:pt>
                <c:pt idx="95">
                  <c:v>144.572</c:v>
                </c:pt>
                <c:pt idx="96">
                  <c:v>136.15800000000002</c:v>
                </c:pt>
                <c:pt idx="97">
                  <c:v>128.95300000000003</c:v>
                </c:pt>
                <c:pt idx="98">
                  <c:v>128.041</c:v>
                </c:pt>
                <c:pt idx="99">
                  <c:v>137.386</c:v>
                </c:pt>
                <c:pt idx="100">
                  <c:v>137.67599999999999</c:v>
                </c:pt>
                <c:pt idx="101">
                  <c:v>139.17799999999997</c:v>
                </c:pt>
                <c:pt idx="102">
                  <c:v>129.023</c:v>
                </c:pt>
                <c:pt idx="103">
                  <c:v>128.37800000000001</c:v>
                </c:pt>
                <c:pt idx="104">
                  <c:v>146.18199999999999</c:v>
                </c:pt>
                <c:pt idx="105">
                  <c:v>139.828</c:v>
                </c:pt>
                <c:pt idx="106">
                  <c:v>140.10299999999998</c:v>
                </c:pt>
                <c:pt idx="107">
                  <c:v>134.23199999999997</c:v>
                </c:pt>
                <c:pt idx="108">
                  <c:v>136.37599999999998</c:v>
                </c:pt>
                <c:pt idx="109">
                  <c:v>130.27600000000001</c:v>
                </c:pt>
                <c:pt idx="110">
                  <c:v>124.24100000000001</c:v>
                </c:pt>
                <c:pt idx="111">
                  <c:v>124.01499999999999</c:v>
                </c:pt>
                <c:pt idx="112">
                  <c:v>123.89500000000001</c:v>
                </c:pt>
                <c:pt idx="113">
                  <c:v>120.68399999999997</c:v>
                </c:pt>
                <c:pt idx="114">
                  <c:v>117.93499999999997</c:v>
                </c:pt>
                <c:pt idx="115">
                  <c:v>120.24600000000001</c:v>
                </c:pt>
                <c:pt idx="116">
                  <c:v>116.03900000000002</c:v>
                </c:pt>
                <c:pt idx="117">
                  <c:v>123.5</c:v>
                </c:pt>
                <c:pt idx="118">
                  <c:v>127.654</c:v>
                </c:pt>
                <c:pt idx="119">
                  <c:v>130.44000000000003</c:v>
                </c:pt>
                <c:pt idx="120">
                  <c:v>128.07200000000003</c:v>
                </c:pt>
                <c:pt idx="121">
                  <c:v>123.56699999999998</c:v>
                </c:pt>
                <c:pt idx="122">
                  <c:v>118.07000000000002</c:v>
                </c:pt>
                <c:pt idx="123">
                  <c:v>116.285</c:v>
                </c:pt>
                <c:pt idx="124">
                  <c:v>117.779</c:v>
                </c:pt>
                <c:pt idx="125">
                  <c:v>116.94999999999999</c:v>
                </c:pt>
                <c:pt idx="126">
                  <c:v>117.10499999999999</c:v>
                </c:pt>
                <c:pt idx="127">
                  <c:v>117.90199999999999</c:v>
                </c:pt>
                <c:pt idx="128">
                  <c:v>113.70599999999999</c:v>
                </c:pt>
                <c:pt idx="129">
                  <c:v>114.232</c:v>
                </c:pt>
                <c:pt idx="130">
                  <c:v>118.018</c:v>
                </c:pt>
                <c:pt idx="131">
                  <c:v>116.01900000000001</c:v>
                </c:pt>
                <c:pt idx="132">
                  <c:v>113.84200000000001</c:v>
                </c:pt>
                <c:pt idx="133">
                  <c:v>115.74099999999999</c:v>
                </c:pt>
                <c:pt idx="134">
                  <c:v>122.471</c:v>
                </c:pt>
                <c:pt idx="135">
                  <c:v>121.32000000000002</c:v>
                </c:pt>
                <c:pt idx="136">
                  <c:v>117.82199999999997</c:v>
                </c:pt>
                <c:pt idx="137">
                  <c:v>120.74900000000002</c:v>
                </c:pt>
                <c:pt idx="138">
                  <c:v>115.48500000000001</c:v>
                </c:pt>
                <c:pt idx="139">
                  <c:v>124.863</c:v>
                </c:pt>
                <c:pt idx="140">
                  <c:v>136.44499999999999</c:v>
                </c:pt>
                <c:pt idx="141">
                  <c:v>124.77200000000002</c:v>
                </c:pt>
                <c:pt idx="142">
                  <c:v>131.29400000000001</c:v>
                </c:pt>
                <c:pt idx="143">
                  <c:v>129.06699999999998</c:v>
                </c:pt>
                <c:pt idx="144">
                  <c:v>131.21400000000003</c:v>
                </c:pt>
                <c:pt idx="145">
                  <c:v>124.49299999999999</c:v>
                </c:pt>
                <c:pt idx="146">
                  <c:v>111.17400000000004</c:v>
                </c:pt>
                <c:pt idx="147">
                  <c:v>116.726</c:v>
                </c:pt>
                <c:pt idx="148">
                  <c:v>119.99299999999999</c:v>
                </c:pt>
                <c:pt idx="149">
                  <c:v>128.62700000000001</c:v>
                </c:pt>
                <c:pt idx="150">
                  <c:v>126.392</c:v>
                </c:pt>
                <c:pt idx="151">
                  <c:v>126.17500000000001</c:v>
                </c:pt>
                <c:pt idx="152">
                  <c:v>125.78300000000002</c:v>
                </c:pt>
                <c:pt idx="153">
                  <c:v>127.11300000000003</c:v>
                </c:pt>
                <c:pt idx="154">
                  <c:v>128.09400000000002</c:v>
                </c:pt>
                <c:pt idx="155">
                  <c:v>122.07400000000001</c:v>
                </c:pt>
                <c:pt idx="156">
                  <c:v>130.65800000000002</c:v>
                </c:pt>
                <c:pt idx="157">
                  <c:v>137.04500000000002</c:v>
                </c:pt>
                <c:pt idx="158">
                  <c:v>137.494</c:v>
                </c:pt>
                <c:pt idx="159">
                  <c:v>137.88199999999998</c:v>
                </c:pt>
                <c:pt idx="160">
                  <c:v>128.643</c:v>
                </c:pt>
                <c:pt idx="161">
                  <c:v>128.87699999999998</c:v>
                </c:pt>
                <c:pt idx="162">
                  <c:v>140.59100000000001</c:v>
                </c:pt>
                <c:pt idx="163">
                  <c:v>145.85199999999998</c:v>
                </c:pt>
                <c:pt idx="164">
                  <c:v>146.822</c:v>
                </c:pt>
                <c:pt idx="165">
                  <c:v>151.20300000000003</c:v>
                </c:pt>
                <c:pt idx="166">
                  <c:v>143.26100000000002</c:v>
                </c:pt>
                <c:pt idx="167">
                  <c:v>142.99199999999999</c:v>
                </c:pt>
                <c:pt idx="168">
                  <c:v>143.74200000000002</c:v>
                </c:pt>
                <c:pt idx="169">
                  <c:v>144.85000000000002</c:v>
                </c:pt>
                <c:pt idx="170">
                  <c:v>136.89100000000002</c:v>
                </c:pt>
                <c:pt idx="171">
                  <c:v>130.68100000000001</c:v>
                </c:pt>
                <c:pt idx="172">
                  <c:v>136.28399999999999</c:v>
                </c:pt>
                <c:pt idx="173">
                  <c:v>131.37700000000001</c:v>
                </c:pt>
                <c:pt idx="174">
                  <c:v>127.42400000000001</c:v>
                </c:pt>
                <c:pt idx="175">
                  <c:v>127.30000000000001</c:v>
                </c:pt>
                <c:pt idx="176">
                  <c:v>129.393</c:v>
                </c:pt>
                <c:pt idx="177">
                  <c:v>123.13499999999999</c:v>
                </c:pt>
                <c:pt idx="178">
                  <c:v>127.20300000000003</c:v>
                </c:pt>
                <c:pt idx="179">
                  <c:v>133.85300000000004</c:v>
                </c:pt>
                <c:pt idx="180">
                  <c:v>143.49999999999997</c:v>
                </c:pt>
                <c:pt idx="181">
                  <c:v>139.38700000000003</c:v>
                </c:pt>
                <c:pt idx="182">
                  <c:v>135.96600000000001</c:v>
                </c:pt>
                <c:pt idx="183">
                  <c:v>147.83000000000004</c:v>
                </c:pt>
                <c:pt idx="184">
                  <c:v>149.84200000000001</c:v>
                </c:pt>
                <c:pt idx="185">
                  <c:v>139.34499999999997</c:v>
                </c:pt>
                <c:pt idx="186">
                  <c:v>140.35399999999998</c:v>
                </c:pt>
                <c:pt idx="187">
                  <c:v>138.35900000000001</c:v>
                </c:pt>
                <c:pt idx="188">
                  <c:v>132.73600000000002</c:v>
                </c:pt>
                <c:pt idx="189">
                  <c:v>137.89499999999998</c:v>
                </c:pt>
                <c:pt idx="190">
                  <c:v>136.33699999999999</c:v>
                </c:pt>
                <c:pt idx="191">
                  <c:v>136.16199999999998</c:v>
                </c:pt>
                <c:pt idx="192">
                  <c:v>120.21100000000001</c:v>
                </c:pt>
                <c:pt idx="193">
                  <c:v>126.41499999999996</c:v>
                </c:pt>
                <c:pt idx="194">
                  <c:v>137.23600000000002</c:v>
                </c:pt>
                <c:pt idx="195">
                  <c:v>135.85200000000003</c:v>
                </c:pt>
                <c:pt idx="196">
                  <c:v>130.95799999999997</c:v>
                </c:pt>
                <c:pt idx="197">
                  <c:v>126.88100000000003</c:v>
                </c:pt>
                <c:pt idx="198">
                  <c:v>96.049000000000007</c:v>
                </c:pt>
                <c:pt idx="199">
                  <c:v>123.39100000000002</c:v>
                </c:pt>
                <c:pt idx="200">
                  <c:v>130.70500000000001</c:v>
                </c:pt>
                <c:pt idx="201">
                  <c:v>135.18899999999999</c:v>
                </c:pt>
                <c:pt idx="202">
                  <c:v>140.13700000000003</c:v>
                </c:pt>
                <c:pt idx="203">
                  <c:v>124.23700000000002</c:v>
                </c:pt>
                <c:pt idx="204">
                  <c:v>133.50999999999996</c:v>
                </c:pt>
                <c:pt idx="205">
                  <c:v>143.358</c:v>
                </c:pt>
                <c:pt idx="206">
                  <c:v>139.048</c:v>
                </c:pt>
                <c:pt idx="207">
                  <c:v>137.68600000000001</c:v>
                </c:pt>
                <c:pt idx="208">
                  <c:v>139.81399999999999</c:v>
                </c:pt>
                <c:pt idx="209">
                  <c:v>147.864</c:v>
                </c:pt>
                <c:pt idx="210">
                  <c:v>138.90800000000002</c:v>
                </c:pt>
                <c:pt idx="211">
                  <c:v>135.35099999999997</c:v>
                </c:pt>
                <c:pt idx="212">
                  <c:v>138.67600000000002</c:v>
                </c:pt>
                <c:pt idx="213">
                  <c:v>124.56200000000001</c:v>
                </c:pt>
                <c:pt idx="214">
                  <c:v>125.102</c:v>
                </c:pt>
                <c:pt idx="215">
                  <c:v>124.32699999999997</c:v>
                </c:pt>
                <c:pt idx="216">
                  <c:v>115.39000000000001</c:v>
                </c:pt>
                <c:pt idx="217">
                  <c:v>127.661</c:v>
                </c:pt>
                <c:pt idx="218">
                  <c:v>152.197</c:v>
                </c:pt>
                <c:pt idx="219">
                  <c:v>142.59400000000002</c:v>
                </c:pt>
                <c:pt idx="220">
                  <c:v>140.39300000000003</c:v>
                </c:pt>
                <c:pt idx="221">
                  <c:v>127.50099999999998</c:v>
                </c:pt>
                <c:pt idx="222">
                  <c:v>134.05200000000002</c:v>
                </c:pt>
                <c:pt idx="223">
                  <c:v>122.102</c:v>
                </c:pt>
                <c:pt idx="224">
                  <c:v>121.74000000000001</c:v>
                </c:pt>
                <c:pt idx="225">
                  <c:v>111.34999999999997</c:v>
                </c:pt>
                <c:pt idx="226">
                  <c:v>142.76499999999999</c:v>
                </c:pt>
                <c:pt idx="227">
                  <c:v>155.97</c:v>
                </c:pt>
                <c:pt idx="228">
                  <c:v>139.66000000000003</c:v>
                </c:pt>
                <c:pt idx="229">
                  <c:v>133.52799999999999</c:v>
                </c:pt>
                <c:pt idx="230">
                  <c:v>156.32900000000001</c:v>
                </c:pt>
                <c:pt idx="231">
                  <c:v>146.24600000000001</c:v>
                </c:pt>
                <c:pt idx="232">
                  <c:v>148.15</c:v>
                </c:pt>
                <c:pt idx="233">
                  <c:v>118.714</c:v>
                </c:pt>
                <c:pt idx="234">
                  <c:v>112.19499999999999</c:v>
                </c:pt>
                <c:pt idx="235">
                  <c:v>112.51199999999997</c:v>
                </c:pt>
                <c:pt idx="236">
                  <c:v>118.315</c:v>
                </c:pt>
                <c:pt idx="237">
                  <c:v>108.97999999999996</c:v>
                </c:pt>
                <c:pt idx="238">
                  <c:v>129.85599999999999</c:v>
                </c:pt>
                <c:pt idx="239">
                  <c:v>139.06200000000001</c:v>
                </c:pt>
                <c:pt idx="240">
                  <c:v>129.52600000000001</c:v>
                </c:pt>
                <c:pt idx="241">
                  <c:v>130.08900000000003</c:v>
                </c:pt>
                <c:pt idx="242">
                  <c:v>128.30799999999999</c:v>
                </c:pt>
                <c:pt idx="243">
                  <c:v>120.179</c:v>
                </c:pt>
                <c:pt idx="244">
                  <c:v>122.52500000000001</c:v>
                </c:pt>
                <c:pt idx="245">
                  <c:v>138.40900000000002</c:v>
                </c:pt>
                <c:pt idx="246">
                  <c:v>153.76399999999998</c:v>
                </c:pt>
                <c:pt idx="247">
                  <c:v>145.48599999999999</c:v>
                </c:pt>
                <c:pt idx="248">
                  <c:v>137.15300000000002</c:v>
                </c:pt>
                <c:pt idx="249">
                  <c:v>133.85599999999999</c:v>
                </c:pt>
                <c:pt idx="250">
                  <c:v>134.56699999999998</c:v>
                </c:pt>
                <c:pt idx="251">
                  <c:v>114.40299999999996</c:v>
                </c:pt>
                <c:pt idx="252">
                  <c:v>118.80299999999997</c:v>
                </c:pt>
                <c:pt idx="253">
                  <c:v>121.82299999999998</c:v>
                </c:pt>
                <c:pt idx="254">
                  <c:v>126.61300000000003</c:v>
                </c:pt>
                <c:pt idx="255">
                  <c:v>139.21300000000002</c:v>
                </c:pt>
                <c:pt idx="256">
                  <c:v>141.33700000000002</c:v>
                </c:pt>
                <c:pt idx="257">
                  <c:v>138.50200000000001</c:v>
                </c:pt>
                <c:pt idx="258">
                  <c:v>121.79399999999998</c:v>
                </c:pt>
                <c:pt idx="259">
                  <c:v>97.940999999999974</c:v>
                </c:pt>
                <c:pt idx="260">
                  <c:v>88.549000000000035</c:v>
                </c:pt>
                <c:pt idx="261">
                  <c:v>106.22400000000002</c:v>
                </c:pt>
                <c:pt idx="262">
                  <c:v>111.17399999999998</c:v>
                </c:pt>
                <c:pt idx="263">
                  <c:v>108.42699999999996</c:v>
                </c:pt>
                <c:pt idx="264">
                  <c:v>127.17600000000002</c:v>
                </c:pt>
                <c:pt idx="265">
                  <c:v>100.71100000000001</c:v>
                </c:pt>
                <c:pt idx="266">
                  <c:v>93.89100000000002</c:v>
                </c:pt>
                <c:pt idx="267">
                  <c:v>100.58800000000002</c:v>
                </c:pt>
                <c:pt idx="268">
                  <c:v>92.248999999999967</c:v>
                </c:pt>
                <c:pt idx="269">
                  <c:v>78.164000000000044</c:v>
                </c:pt>
                <c:pt idx="270">
                  <c:v>61.512</c:v>
                </c:pt>
                <c:pt idx="271">
                  <c:v>75.728999999999985</c:v>
                </c:pt>
                <c:pt idx="272">
                  <c:v>81.734000000000037</c:v>
                </c:pt>
                <c:pt idx="273">
                  <c:v>71.271000000000015</c:v>
                </c:pt>
                <c:pt idx="274">
                  <c:v>81.287000000000035</c:v>
                </c:pt>
                <c:pt idx="275">
                  <c:v>65.437999999999988</c:v>
                </c:pt>
                <c:pt idx="276">
                  <c:v>68.55400000000003</c:v>
                </c:pt>
                <c:pt idx="277">
                  <c:v>64.475999999999999</c:v>
                </c:pt>
                <c:pt idx="278">
                  <c:v>91.709000000000003</c:v>
                </c:pt>
                <c:pt idx="279">
                  <c:v>99.468999999999994</c:v>
                </c:pt>
                <c:pt idx="280">
                  <c:v>100.60199999999998</c:v>
                </c:pt>
                <c:pt idx="281">
                  <c:v>100.70599999999999</c:v>
                </c:pt>
                <c:pt idx="282">
                  <c:v>100.27699999999999</c:v>
                </c:pt>
                <c:pt idx="283">
                  <c:v>84.885999999999967</c:v>
                </c:pt>
                <c:pt idx="284">
                  <c:v>82.256000000000029</c:v>
                </c:pt>
                <c:pt idx="285">
                  <c:v>77.5</c:v>
                </c:pt>
                <c:pt idx="286">
                  <c:v>93.477000000000032</c:v>
                </c:pt>
                <c:pt idx="287">
                  <c:v>72.19599999999997</c:v>
                </c:pt>
                <c:pt idx="288">
                  <c:v>88.515000000000043</c:v>
                </c:pt>
                <c:pt idx="289">
                  <c:v>95.009000000000015</c:v>
                </c:pt>
                <c:pt idx="290">
                  <c:v>104.92500000000001</c:v>
                </c:pt>
                <c:pt idx="291">
                  <c:v>96.187999999999988</c:v>
                </c:pt>
                <c:pt idx="292">
                  <c:v>96.938999999999993</c:v>
                </c:pt>
                <c:pt idx="293">
                  <c:v>85.631000000000029</c:v>
                </c:pt>
                <c:pt idx="294">
                  <c:v>91.559000000000026</c:v>
                </c:pt>
                <c:pt idx="295">
                  <c:v>89.329999999999984</c:v>
                </c:pt>
                <c:pt idx="296">
                  <c:v>97.421999999999969</c:v>
                </c:pt>
                <c:pt idx="297">
                  <c:v>100.803</c:v>
                </c:pt>
                <c:pt idx="298">
                  <c:v>93.789999999999992</c:v>
                </c:pt>
                <c:pt idx="299">
                  <c:v>87.650000000000034</c:v>
                </c:pt>
                <c:pt idx="300">
                  <c:v>91.604999999999961</c:v>
                </c:pt>
                <c:pt idx="301">
                  <c:v>95.608000000000004</c:v>
                </c:pt>
                <c:pt idx="302">
                  <c:v>89.605999999999995</c:v>
                </c:pt>
                <c:pt idx="303">
                  <c:v>84.093999999999994</c:v>
                </c:pt>
                <c:pt idx="304">
                  <c:v>68.524000000000001</c:v>
                </c:pt>
                <c:pt idx="305">
                  <c:v>69.863999999999976</c:v>
                </c:pt>
                <c:pt idx="306">
                  <c:v>75.426999999999964</c:v>
                </c:pt>
                <c:pt idx="307">
                  <c:v>76.836000000000013</c:v>
                </c:pt>
                <c:pt idx="308">
                  <c:v>90.527999999999992</c:v>
                </c:pt>
                <c:pt idx="309">
                  <c:v>84.38900000000001</c:v>
                </c:pt>
                <c:pt idx="310">
                  <c:v>90.412999999999982</c:v>
                </c:pt>
                <c:pt idx="311">
                  <c:v>83.745000000000005</c:v>
                </c:pt>
                <c:pt idx="312">
                  <c:v>90.883000000000038</c:v>
                </c:pt>
                <c:pt idx="313">
                  <c:v>68.962999999999965</c:v>
                </c:pt>
                <c:pt idx="314">
                  <c:v>81.869000000000028</c:v>
                </c:pt>
                <c:pt idx="315">
                  <c:v>84.497000000000014</c:v>
                </c:pt>
                <c:pt idx="316">
                  <c:v>82.069000000000017</c:v>
                </c:pt>
                <c:pt idx="317">
                  <c:v>67.572000000000003</c:v>
                </c:pt>
                <c:pt idx="318">
                  <c:v>87.613</c:v>
                </c:pt>
                <c:pt idx="319">
                  <c:v>82.973000000000013</c:v>
                </c:pt>
                <c:pt idx="320">
                  <c:v>93.317000000000007</c:v>
                </c:pt>
                <c:pt idx="321">
                  <c:v>111.44800000000004</c:v>
                </c:pt>
                <c:pt idx="322">
                  <c:v>92.075999999999993</c:v>
                </c:pt>
                <c:pt idx="323">
                  <c:v>90.231999999999971</c:v>
                </c:pt>
                <c:pt idx="324">
                  <c:v>100.256</c:v>
                </c:pt>
                <c:pt idx="325">
                  <c:v>81.507999999999981</c:v>
                </c:pt>
                <c:pt idx="326">
                  <c:v>75.26600000000002</c:v>
                </c:pt>
                <c:pt idx="327">
                  <c:v>61.591000000000008</c:v>
                </c:pt>
                <c:pt idx="328">
                  <c:v>67.397999999999968</c:v>
                </c:pt>
                <c:pt idx="329">
                  <c:v>74.603999999999985</c:v>
                </c:pt>
                <c:pt idx="330">
                  <c:v>72.08299999999997</c:v>
                </c:pt>
                <c:pt idx="331">
                  <c:v>68.133000000000038</c:v>
                </c:pt>
                <c:pt idx="332">
                  <c:v>60.604999999999961</c:v>
                </c:pt>
                <c:pt idx="333">
                  <c:v>59.903999999999996</c:v>
                </c:pt>
                <c:pt idx="334">
                  <c:v>61.840000000000032</c:v>
                </c:pt>
                <c:pt idx="335">
                  <c:v>57.980999999999995</c:v>
                </c:pt>
                <c:pt idx="336">
                  <c:v>48.59899999999999</c:v>
                </c:pt>
                <c:pt idx="337">
                  <c:v>34.31699999999995</c:v>
                </c:pt>
                <c:pt idx="338">
                  <c:v>22.024999999999977</c:v>
                </c:pt>
                <c:pt idx="339">
                  <c:v>35.129000000000019</c:v>
                </c:pt>
                <c:pt idx="340">
                  <c:v>39.56800000000004</c:v>
                </c:pt>
                <c:pt idx="341">
                  <c:v>34.980000000000018</c:v>
                </c:pt>
                <c:pt idx="342">
                  <c:v>29.337000000000046</c:v>
                </c:pt>
                <c:pt idx="343">
                  <c:v>22.947000000000003</c:v>
                </c:pt>
                <c:pt idx="344">
                  <c:v>42.762</c:v>
                </c:pt>
                <c:pt idx="345">
                  <c:v>40.600000000000023</c:v>
                </c:pt>
                <c:pt idx="346">
                  <c:v>29.733000000000004</c:v>
                </c:pt>
                <c:pt idx="347">
                  <c:v>13.067000000000007</c:v>
                </c:pt>
                <c:pt idx="348">
                  <c:v>31.00200000000001</c:v>
                </c:pt>
                <c:pt idx="349">
                  <c:v>55.597999999999956</c:v>
                </c:pt>
                <c:pt idx="350">
                  <c:v>67.66700000000003</c:v>
                </c:pt>
                <c:pt idx="351">
                  <c:v>53.276999999999987</c:v>
                </c:pt>
                <c:pt idx="352">
                  <c:v>46.58299999999997</c:v>
                </c:pt>
                <c:pt idx="353">
                  <c:v>55.438000000000045</c:v>
                </c:pt>
                <c:pt idx="354">
                  <c:v>55.819999999999993</c:v>
                </c:pt>
                <c:pt idx="355">
                  <c:v>37.798000000000002</c:v>
                </c:pt>
                <c:pt idx="356">
                  <c:v>48.076999999999998</c:v>
                </c:pt>
                <c:pt idx="357">
                  <c:v>56.67900000000003</c:v>
                </c:pt>
                <c:pt idx="358">
                  <c:v>57.979000000000042</c:v>
                </c:pt>
                <c:pt idx="359">
                  <c:v>51.600000000000023</c:v>
                </c:pt>
                <c:pt idx="360">
                  <c:v>57.230999999999995</c:v>
                </c:pt>
                <c:pt idx="361">
                  <c:v>57.98599999999999</c:v>
                </c:pt>
                <c:pt idx="362">
                  <c:v>64.19500000000005</c:v>
                </c:pt>
                <c:pt idx="363">
                  <c:v>50.668000000000006</c:v>
                </c:pt>
                <c:pt idx="364">
                  <c:v>35.895000000000039</c:v>
                </c:pt>
                <c:pt idx="365">
                  <c:v>50.689000000000021</c:v>
                </c:pt>
                <c:pt idx="366">
                  <c:v>28.652000000000044</c:v>
                </c:pt>
                <c:pt idx="367">
                  <c:v>43.370999999999981</c:v>
                </c:pt>
                <c:pt idx="368">
                  <c:v>68.922000000000025</c:v>
                </c:pt>
                <c:pt idx="369">
                  <c:v>48.293000000000006</c:v>
                </c:pt>
                <c:pt idx="370">
                  <c:v>57.841000000000008</c:v>
                </c:pt>
                <c:pt idx="371">
                  <c:v>-0.54200000000003001</c:v>
                </c:pt>
                <c:pt idx="372">
                  <c:v>0.27600000000001046</c:v>
                </c:pt>
                <c:pt idx="373">
                  <c:v>6.3769999999999527</c:v>
                </c:pt>
                <c:pt idx="374">
                  <c:v>8.0120000000000005</c:v>
                </c:pt>
                <c:pt idx="375">
                  <c:v>31.976999999999975</c:v>
                </c:pt>
                <c:pt idx="376">
                  <c:v>33.290999999999997</c:v>
                </c:pt>
                <c:pt idx="377">
                  <c:v>26.290999999999997</c:v>
                </c:pt>
                <c:pt idx="378">
                  <c:v>25.185999999999979</c:v>
                </c:pt>
                <c:pt idx="379">
                  <c:v>27.125999999999976</c:v>
                </c:pt>
                <c:pt idx="380">
                  <c:v>20.790999999999997</c:v>
                </c:pt>
                <c:pt idx="381">
                  <c:v>29.807999999999993</c:v>
                </c:pt>
                <c:pt idx="382">
                  <c:v>32.466000000000008</c:v>
                </c:pt>
                <c:pt idx="383">
                  <c:v>29.271999999999991</c:v>
                </c:pt>
                <c:pt idx="384">
                  <c:v>33.682999999999993</c:v>
                </c:pt>
                <c:pt idx="385">
                  <c:v>29.367999999999995</c:v>
                </c:pt>
                <c:pt idx="386">
                  <c:v>27.211000000000013</c:v>
                </c:pt>
                <c:pt idx="387">
                  <c:v>4.3589999999999804</c:v>
                </c:pt>
                <c:pt idx="388">
                  <c:v>-15.021999999999991</c:v>
                </c:pt>
                <c:pt idx="389">
                  <c:v>-4.1419999999999959</c:v>
                </c:pt>
                <c:pt idx="390">
                  <c:v>4.6580000000000155</c:v>
                </c:pt>
                <c:pt idx="391">
                  <c:v>-0.8739999999999668</c:v>
                </c:pt>
                <c:pt idx="392">
                  <c:v>11.586999999999989</c:v>
                </c:pt>
                <c:pt idx="393">
                  <c:v>19.055000000000007</c:v>
                </c:pt>
                <c:pt idx="394">
                  <c:v>31.866000000000042</c:v>
                </c:pt>
                <c:pt idx="395">
                  <c:v>-0.25099999999997635</c:v>
                </c:pt>
                <c:pt idx="396">
                  <c:v>22.072999999999979</c:v>
                </c:pt>
                <c:pt idx="397">
                  <c:v>23.941000000000031</c:v>
                </c:pt>
                <c:pt idx="398">
                  <c:v>27.324000000000012</c:v>
                </c:pt>
                <c:pt idx="399">
                  <c:v>25.399000000000001</c:v>
                </c:pt>
                <c:pt idx="400">
                  <c:v>13.699000000000012</c:v>
                </c:pt>
                <c:pt idx="401">
                  <c:v>18.370000000000005</c:v>
                </c:pt>
                <c:pt idx="402">
                  <c:v>14.841999999999985</c:v>
                </c:pt>
                <c:pt idx="403">
                  <c:v>-3.3109999999999786</c:v>
                </c:pt>
                <c:pt idx="404">
                  <c:v>35.255999999999972</c:v>
                </c:pt>
                <c:pt idx="405">
                  <c:v>29.846000000000004</c:v>
                </c:pt>
                <c:pt idx="406">
                  <c:v>25.76400000000001</c:v>
                </c:pt>
                <c:pt idx="407">
                  <c:v>36.238</c:v>
                </c:pt>
                <c:pt idx="408">
                  <c:v>32.312999999999988</c:v>
                </c:pt>
                <c:pt idx="409">
                  <c:v>29.912000000000035</c:v>
                </c:pt>
                <c:pt idx="410">
                  <c:v>56.699000000000012</c:v>
                </c:pt>
                <c:pt idx="411">
                  <c:v>56.952999999999975</c:v>
                </c:pt>
                <c:pt idx="412">
                  <c:v>45.252999999999986</c:v>
                </c:pt>
                <c:pt idx="413">
                  <c:v>40.704000000000008</c:v>
                </c:pt>
                <c:pt idx="414">
                  <c:v>46.382000000000005</c:v>
                </c:pt>
                <c:pt idx="415">
                  <c:v>47.541000000000054</c:v>
                </c:pt>
                <c:pt idx="416">
                  <c:v>44.838000000000022</c:v>
                </c:pt>
                <c:pt idx="417">
                  <c:v>35.496000000000038</c:v>
                </c:pt>
                <c:pt idx="418">
                  <c:v>43.388000000000034</c:v>
                </c:pt>
                <c:pt idx="419">
                  <c:v>35.882000000000005</c:v>
                </c:pt>
                <c:pt idx="420">
                  <c:v>13.564999999999998</c:v>
                </c:pt>
                <c:pt idx="421">
                  <c:v>54.071000000000026</c:v>
                </c:pt>
                <c:pt idx="422">
                  <c:v>45.524999999999977</c:v>
                </c:pt>
                <c:pt idx="423">
                  <c:v>59.686000000000035</c:v>
                </c:pt>
                <c:pt idx="424">
                  <c:v>59.043000000000006</c:v>
                </c:pt>
                <c:pt idx="425">
                  <c:v>48.96999999999997</c:v>
                </c:pt>
                <c:pt idx="426">
                  <c:v>69.44500000000005</c:v>
                </c:pt>
                <c:pt idx="427">
                  <c:v>66.715000000000032</c:v>
                </c:pt>
                <c:pt idx="428">
                  <c:v>62.658999999999992</c:v>
                </c:pt>
                <c:pt idx="429">
                  <c:v>68.606999999999971</c:v>
                </c:pt>
                <c:pt idx="430">
                  <c:v>69.538999999999987</c:v>
                </c:pt>
                <c:pt idx="431">
                  <c:v>68.113</c:v>
                </c:pt>
                <c:pt idx="432">
                  <c:v>83.559000000000026</c:v>
                </c:pt>
                <c:pt idx="433">
                  <c:v>72.775000000000006</c:v>
                </c:pt>
                <c:pt idx="434">
                  <c:v>76.363000000000028</c:v>
                </c:pt>
                <c:pt idx="435">
                  <c:v>79.810999999999979</c:v>
                </c:pt>
                <c:pt idx="436">
                  <c:v>76.758000000000038</c:v>
                </c:pt>
                <c:pt idx="437">
                  <c:v>77.956000000000017</c:v>
                </c:pt>
                <c:pt idx="438">
                  <c:v>74.753000000000014</c:v>
                </c:pt>
                <c:pt idx="439">
                  <c:v>82.623999999999995</c:v>
                </c:pt>
                <c:pt idx="440">
                  <c:v>77.240000000000009</c:v>
                </c:pt>
                <c:pt idx="441">
                  <c:v>88.521000000000015</c:v>
                </c:pt>
                <c:pt idx="442">
                  <c:v>80.288999999999987</c:v>
                </c:pt>
                <c:pt idx="443">
                  <c:v>80.330999999999989</c:v>
                </c:pt>
                <c:pt idx="444">
                  <c:v>92.054000000000002</c:v>
                </c:pt>
                <c:pt idx="445">
                  <c:v>92.09699999999998</c:v>
                </c:pt>
                <c:pt idx="446">
                  <c:v>88.195999999999998</c:v>
                </c:pt>
                <c:pt idx="447">
                  <c:v>87.787000000000006</c:v>
                </c:pt>
                <c:pt idx="448">
                  <c:v>86.875999999999976</c:v>
                </c:pt>
                <c:pt idx="449">
                  <c:v>87.00800000000001</c:v>
                </c:pt>
                <c:pt idx="450">
                  <c:v>85.455000000000013</c:v>
                </c:pt>
                <c:pt idx="451">
                  <c:v>79.706999999999994</c:v>
                </c:pt>
                <c:pt idx="452">
                  <c:v>83.019000000000005</c:v>
                </c:pt>
                <c:pt idx="453">
                  <c:v>86.51600000000002</c:v>
                </c:pt>
                <c:pt idx="454">
                  <c:v>78.044000000000011</c:v>
                </c:pt>
                <c:pt idx="455">
                  <c:v>67.796000000000021</c:v>
                </c:pt>
                <c:pt idx="456">
                  <c:v>58.983000000000004</c:v>
                </c:pt>
                <c:pt idx="457">
                  <c:v>67.680999999999983</c:v>
                </c:pt>
                <c:pt idx="458">
                  <c:v>68.625</c:v>
                </c:pt>
                <c:pt idx="459">
                  <c:v>68.670999999999992</c:v>
                </c:pt>
                <c:pt idx="460">
                  <c:v>73.393000000000029</c:v>
                </c:pt>
                <c:pt idx="461">
                  <c:v>77.122000000000014</c:v>
                </c:pt>
                <c:pt idx="462">
                  <c:v>78.071999999999974</c:v>
                </c:pt>
                <c:pt idx="463">
                  <c:v>73.617999999999995</c:v>
                </c:pt>
                <c:pt idx="464">
                  <c:v>74.476999999999975</c:v>
                </c:pt>
                <c:pt idx="465">
                  <c:v>75.426000000000016</c:v>
                </c:pt>
                <c:pt idx="466">
                  <c:v>77.983000000000004</c:v>
                </c:pt>
                <c:pt idx="467">
                  <c:v>80.402000000000015</c:v>
                </c:pt>
                <c:pt idx="468">
                  <c:v>74.615999999999985</c:v>
                </c:pt>
                <c:pt idx="469">
                  <c:v>65.59899999999999</c:v>
                </c:pt>
                <c:pt idx="470">
                  <c:v>75.170999999999992</c:v>
                </c:pt>
                <c:pt idx="471">
                  <c:v>77.770000000000039</c:v>
                </c:pt>
                <c:pt idx="472">
                  <c:v>77.448000000000036</c:v>
                </c:pt>
                <c:pt idx="473">
                  <c:v>84.656000000000006</c:v>
                </c:pt>
                <c:pt idx="474">
                  <c:v>79.23599999999999</c:v>
                </c:pt>
                <c:pt idx="475">
                  <c:v>87.466000000000008</c:v>
                </c:pt>
                <c:pt idx="476">
                  <c:v>91.946000000000026</c:v>
                </c:pt>
                <c:pt idx="477">
                  <c:v>84.054000000000002</c:v>
                </c:pt>
                <c:pt idx="478">
                  <c:v>84.322999999999979</c:v>
                </c:pt>
                <c:pt idx="479">
                  <c:v>80.852000000000032</c:v>
                </c:pt>
                <c:pt idx="480">
                  <c:v>85.384999999999991</c:v>
                </c:pt>
                <c:pt idx="481">
                  <c:v>87.307999999999993</c:v>
                </c:pt>
                <c:pt idx="482">
                  <c:v>93.191000000000031</c:v>
                </c:pt>
                <c:pt idx="483">
                  <c:v>84.662000000000006</c:v>
                </c:pt>
                <c:pt idx="484">
                  <c:v>83.310999999999979</c:v>
                </c:pt>
                <c:pt idx="485">
                  <c:v>88.890999999999991</c:v>
                </c:pt>
                <c:pt idx="486">
                  <c:v>91.482000000000028</c:v>
                </c:pt>
                <c:pt idx="487">
                  <c:v>68.192000000000007</c:v>
                </c:pt>
                <c:pt idx="488">
                  <c:v>84.782999999999987</c:v>
                </c:pt>
                <c:pt idx="489">
                  <c:v>82.936000000000007</c:v>
                </c:pt>
                <c:pt idx="490">
                  <c:v>84.90500000000003</c:v>
                </c:pt>
                <c:pt idx="491">
                  <c:v>91.124000000000024</c:v>
                </c:pt>
                <c:pt idx="492">
                  <c:v>92.504000000000019</c:v>
                </c:pt>
                <c:pt idx="493">
                  <c:v>90.766999999999996</c:v>
                </c:pt>
                <c:pt idx="494">
                  <c:v>93.550999999999988</c:v>
                </c:pt>
                <c:pt idx="495">
                  <c:v>88.433999999999969</c:v>
                </c:pt>
                <c:pt idx="496">
                  <c:v>89.501999999999981</c:v>
                </c:pt>
                <c:pt idx="497">
                  <c:v>87.123999999999995</c:v>
                </c:pt>
                <c:pt idx="498">
                  <c:v>103.881</c:v>
                </c:pt>
                <c:pt idx="499">
                  <c:v>87.124000000000024</c:v>
                </c:pt>
                <c:pt idx="500">
                  <c:v>82.039000000000016</c:v>
                </c:pt>
                <c:pt idx="501">
                  <c:v>80.742000000000019</c:v>
                </c:pt>
                <c:pt idx="502">
                  <c:v>69.938000000000045</c:v>
                </c:pt>
                <c:pt idx="503">
                  <c:v>69.600999999999999</c:v>
                </c:pt>
                <c:pt idx="504">
                  <c:v>66.555000000000007</c:v>
                </c:pt>
                <c:pt idx="505">
                  <c:v>78.020000000000039</c:v>
                </c:pt>
              </c:numCache>
            </c:numRef>
          </c:val>
          <c:smooth val="0"/>
          <c:extLst>
            <c:ext xmlns:c16="http://schemas.microsoft.com/office/drawing/2014/chart" uri="{C3380CC4-5D6E-409C-BE32-E72D297353CC}">
              <c16:uniqueId val="{00000006-D513-4786-8E06-1822579619AC}"/>
            </c:ext>
          </c:extLst>
        </c:ser>
        <c:ser>
          <c:idx val="7"/>
          <c:order val="7"/>
          <c:tx>
            <c:strRef>
              <c:f>'directH (tkr)'!$C$51</c:f>
              <c:strCache>
                <c:ptCount val="1"/>
                <c:pt idx="0">
                  <c:v>VW 3 1/2 PERP nc-30-VW 3 3/4 PERP nc-21</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val>
            <c:numRef>
              <c:f>'directH (tkr)'!$F$51:$SQ$51</c:f>
              <c:numCache>
                <c:formatCode>0</c:formatCode>
                <c:ptCount val="506"/>
                <c:pt idx="0">
                  <c:v>#N/A</c:v>
                </c:pt>
                <c:pt idx="1">
                  <c:v>100.75099999999998</c:v>
                </c:pt>
                <c:pt idx="2">
                  <c:v>132.727</c:v>
                </c:pt>
                <c:pt idx="3">
                  <c:v>130.54400000000001</c:v>
                </c:pt>
                <c:pt idx="4">
                  <c:v>149.00200000000001</c:v>
                </c:pt>
                <c:pt idx="5">
                  <c:v>151.08100000000002</c:v>
                </c:pt>
                <c:pt idx="6">
                  <c:v>123.10600000000002</c:v>
                </c:pt>
                <c:pt idx="7">
                  <c:v>140.61500000000001</c:v>
                </c:pt>
                <c:pt idx="8">
                  <c:v>114.88200000000001</c:v>
                </c:pt>
                <c:pt idx="9">
                  <c:v>152.899</c:v>
                </c:pt>
                <c:pt idx="10">
                  <c:v>38.687999999999988</c:v>
                </c:pt>
                <c:pt idx="11">
                  <c:v>128.50899999999999</c:v>
                </c:pt>
                <c:pt idx="12">
                  <c:v>86.874000000000024</c:v>
                </c:pt>
                <c:pt idx="13">
                  <c:v>-5.5289999999999964</c:v>
                </c:pt>
                <c:pt idx="14">
                  <c:v>-31.466999999999985</c:v>
                </c:pt>
                <c:pt idx="15">
                  <c:v>-96.777000000000044</c:v>
                </c:pt>
                <c:pt idx="16">
                  <c:v>-82.238</c:v>
                </c:pt>
                <c:pt idx="17">
                  <c:v>-71.174000000000035</c:v>
                </c:pt>
                <c:pt idx="18">
                  <c:v>-55.116999999999962</c:v>
                </c:pt>
                <c:pt idx="19">
                  <c:v>-48.936999999999955</c:v>
                </c:pt>
                <c:pt idx="20">
                  <c:v>-74.18199999999996</c:v>
                </c:pt>
                <c:pt idx="21">
                  <c:v>-131.16000000000003</c:v>
                </c:pt>
                <c:pt idx="22">
                  <c:v>-112.87200000000001</c:v>
                </c:pt>
                <c:pt idx="23">
                  <c:v>-110.76299999999998</c:v>
                </c:pt>
                <c:pt idx="24">
                  <c:v>-125.66599999999994</c:v>
                </c:pt>
                <c:pt idx="25">
                  <c:v>-156.70100000000002</c:v>
                </c:pt>
                <c:pt idx="26">
                  <c:v>-199.72399999999999</c:v>
                </c:pt>
                <c:pt idx="27">
                  <c:v>-220.88300000000004</c:v>
                </c:pt>
                <c:pt idx="28">
                  <c:v>-205.18700000000001</c:v>
                </c:pt>
                <c:pt idx="29">
                  <c:v>-179.40799999999996</c:v>
                </c:pt>
                <c:pt idx="30">
                  <c:v>-151.36299999999994</c:v>
                </c:pt>
                <c:pt idx="31">
                  <c:v>-155.70599999999996</c:v>
                </c:pt>
                <c:pt idx="32">
                  <c:v>-197.25699999999995</c:v>
                </c:pt>
                <c:pt idx="33">
                  <c:v>-173.27600000000001</c:v>
                </c:pt>
                <c:pt idx="34">
                  <c:v>-170.44600000000003</c:v>
                </c:pt>
                <c:pt idx="35">
                  <c:v>-184.84100000000001</c:v>
                </c:pt>
                <c:pt idx="36">
                  <c:v>-186.38499999999999</c:v>
                </c:pt>
                <c:pt idx="37">
                  <c:v>-91.861999999999966</c:v>
                </c:pt>
                <c:pt idx="38">
                  <c:v>-82.38900000000001</c:v>
                </c:pt>
                <c:pt idx="39">
                  <c:v>-39.220000000000027</c:v>
                </c:pt>
                <c:pt idx="40">
                  <c:v>-22.661000000000001</c:v>
                </c:pt>
                <c:pt idx="41">
                  <c:v>-80.990999999999985</c:v>
                </c:pt>
                <c:pt idx="42">
                  <c:v>-109.92499999999995</c:v>
                </c:pt>
                <c:pt idx="43">
                  <c:v>-200.30499999999995</c:v>
                </c:pt>
                <c:pt idx="44">
                  <c:v>-169.28500000000003</c:v>
                </c:pt>
                <c:pt idx="45">
                  <c:v>-109.74200000000002</c:v>
                </c:pt>
                <c:pt idx="46">
                  <c:v>-40.975999999999999</c:v>
                </c:pt>
                <c:pt idx="47">
                  <c:v>-16.061000000000035</c:v>
                </c:pt>
                <c:pt idx="48">
                  <c:v>74.276999999999987</c:v>
                </c:pt>
                <c:pt idx="49">
                  <c:v>107.17900000000003</c:v>
                </c:pt>
                <c:pt idx="50">
                  <c:v>-34.63900000000001</c:v>
                </c:pt>
                <c:pt idx="51">
                  <c:v>-187.62500000000006</c:v>
                </c:pt>
                <c:pt idx="52">
                  <c:v>-198.59300000000007</c:v>
                </c:pt>
                <c:pt idx="53">
                  <c:v>-270.48199999999997</c:v>
                </c:pt>
                <c:pt idx="54">
                  <c:v>-243.66100000000006</c:v>
                </c:pt>
                <c:pt idx="55">
                  <c:v>-206.63900000000001</c:v>
                </c:pt>
                <c:pt idx="56">
                  <c:v>-181.3420000000001</c:v>
                </c:pt>
                <c:pt idx="57">
                  <c:v>-161.56999999999994</c:v>
                </c:pt>
                <c:pt idx="58">
                  <c:v>-177.54499999999996</c:v>
                </c:pt>
                <c:pt idx="59">
                  <c:v>-1.0019999999999527</c:v>
                </c:pt>
                <c:pt idx="60">
                  <c:v>14.089999999999975</c:v>
                </c:pt>
                <c:pt idx="61">
                  <c:v>3.4769999999999754</c:v>
                </c:pt>
                <c:pt idx="62">
                  <c:v>-232.90300000000002</c:v>
                </c:pt>
                <c:pt idx="63">
                  <c:v>-153.36799999999994</c:v>
                </c:pt>
                <c:pt idx="64">
                  <c:v>-15.097999999999956</c:v>
                </c:pt>
                <c:pt idx="65">
                  <c:v>-205.46399999999994</c:v>
                </c:pt>
                <c:pt idx="66">
                  <c:v>-138.351</c:v>
                </c:pt>
                <c:pt idx="67">
                  <c:v>87.810999999999922</c:v>
                </c:pt>
                <c:pt idx="68">
                  <c:v>177.30899999999997</c:v>
                </c:pt>
                <c:pt idx="69">
                  <c:v>157.416</c:v>
                </c:pt>
                <c:pt idx="70">
                  <c:v>84.297000000000025</c:v>
                </c:pt>
                <c:pt idx="71">
                  <c:v>231.98500000000001</c:v>
                </c:pt>
                <c:pt idx="72">
                  <c:v>174.303</c:v>
                </c:pt>
                <c:pt idx="73">
                  <c:v>163.07899999999998</c:v>
                </c:pt>
                <c:pt idx="74">
                  <c:v>270.24599999999998</c:v>
                </c:pt>
                <c:pt idx="75">
                  <c:v>250.614</c:v>
                </c:pt>
                <c:pt idx="76">
                  <c:v>239.721</c:v>
                </c:pt>
                <c:pt idx="77">
                  <c:v>219.80799999999999</c:v>
                </c:pt>
                <c:pt idx="78">
                  <c:v>171.86199999999999</c:v>
                </c:pt>
                <c:pt idx="79">
                  <c:v>182.667</c:v>
                </c:pt>
                <c:pt idx="80">
                  <c:v>252.67700000000002</c:v>
                </c:pt>
                <c:pt idx="81">
                  <c:v>235.53399999999999</c:v>
                </c:pt>
                <c:pt idx="82">
                  <c:v>222.39499999999998</c:v>
                </c:pt>
                <c:pt idx="83">
                  <c:v>232.012</c:v>
                </c:pt>
                <c:pt idx="84">
                  <c:v>232.85000000000002</c:v>
                </c:pt>
                <c:pt idx="85">
                  <c:v>211.32600000000002</c:v>
                </c:pt>
                <c:pt idx="86">
                  <c:v>213.15599999999998</c:v>
                </c:pt>
                <c:pt idx="87">
                  <c:v>208.886</c:v>
                </c:pt>
                <c:pt idx="88">
                  <c:v>210.29399999999998</c:v>
                </c:pt>
                <c:pt idx="89">
                  <c:v>207.32199999999997</c:v>
                </c:pt>
                <c:pt idx="90">
                  <c:v>208.20400000000001</c:v>
                </c:pt>
                <c:pt idx="91">
                  <c:v>207.49</c:v>
                </c:pt>
                <c:pt idx="92">
                  <c:v>205.065</c:v>
                </c:pt>
                <c:pt idx="93">
                  <c:v>204.73000000000002</c:v>
                </c:pt>
                <c:pt idx="94">
                  <c:v>209.67899999999997</c:v>
                </c:pt>
                <c:pt idx="95">
                  <c:v>206.81100000000001</c:v>
                </c:pt>
                <c:pt idx="96">
                  <c:v>199.81400000000002</c:v>
                </c:pt>
                <c:pt idx="97">
                  <c:v>196.99900000000002</c:v>
                </c:pt>
                <c:pt idx="98">
                  <c:v>194.79900000000001</c:v>
                </c:pt>
                <c:pt idx="99">
                  <c:v>203.77600000000001</c:v>
                </c:pt>
                <c:pt idx="100">
                  <c:v>201.25700000000001</c:v>
                </c:pt>
                <c:pt idx="101">
                  <c:v>203.91999999999996</c:v>
                </c:pt>
                <c:pt idx="102">
                  <c:v>192.28199999999998</c:v>
                </c:pt>
                <c:pt idx="103">
                  <c:v>192.18700000000001</c:v>
                </c:pt>
                <c:pt idx="104">
                  <c:v>208.93700000000001</c:v>
                </c:pt>
                <c:pt idx="105">
                  <c:v>200.53399999999999</c:v>
                </c:pt>
                <c:pt idx="106">
                  <c:v>199.66899999999998</c:v>
                </c:pt>
                <c:pt idx="107">
                  <c:v>194.82599999999996</c:v>
                </c:pt>
                <c:pt idx="108">
                  <c:v>194.70099999999999</c:v>
                </c:pt>
                <c:pt idx="109">
                  <c:v>191.04100000000003</c:v>
                </c:pt>
                <c:pt idx="110">
                  <c:v>186.48600000000005</c:v>
                </c:pt>
                <c:pt idx="111">
                  <c:v>185.65999999999997</c:v>
                </c:pt>
                <c:pt idx="112">
                  <c:v>188.78900000000002</c:v>
                </c:pt>
                <c:pt idx="113">
                  <c:v>186.46599999999998</c:v>
                </c:pt>
                <c:pt idx="114">
                  <c:v>184.07899999999998</c:v>
                </c:pt>
                <c:pt idx="115">
                  <c:v>186.03700000000003</c:v>
                </c:pt>
                <c:pt idx="116">
                  <c:v>184.24</c:v>
                </c:pt>
                <c:pt idx="117">
                  <c:v>193.38299999999998</c:v>
                </c:pt>
                <c:pt idx="118">
                  <c:v>197.01300000000001</c:v>
                </c:pt>
                <c:pt idx="119">
                  <c:v>199.87400000000002</c:v>
                </c:pt>
                <c:pt idx="120">
                  <c:v>200.76500000000004</c:v>
                </c:pt>
                <c:pt idx="121">
                  <c:v>191.73799999999997</c:v>
                </c:pt>
                <c:pt idx="122">
                  <c:v>186.471</c:v>
                </c:pt>
                <c:pt idx="123">
                  <c:v>184.423</c:v>
                </c:pt>
                <c:pt idx="124">
                  <c:v>188.85899999999998</c:v>
                </c:pt>
                <c:pt idx="125">
                  <c:v>185.97299999999998</c:v>
                </c:pt>
                <c:pt idx="126">
                  <c:v>185.28499999999997</c:v>
                </c:pt>
                <c:pt idx="127">
                  <c:v>186.01599999999999</c:v>
                </c:pt>
                <c:pt idx="128">
                  <c:v>182.983</c:v>
                </c:pt>
                <c:pt idx="129">
                  <c:v>183.05399999999997</c:v>
                </c:pt>
                <c:pt idx="130">
                  <c:v>187.39400000000001</c:v>
                </c:pt>
                <c:pt idx="131">
                  <c:v>185.96800000000002</c:v>
                </c:pt>
                <c:pt idx="132">
                  <c:v>185.464</c:v>
                </c:pt>
                <c:pt idx="133">
                  <c:v>185.76799999999997</c:v>
                </c:pt>
                <c:pt idx="134">
                  <c:v>190.07400000000001</c:v>
                </c:pt>
                <c:pt idx="135">
                  <c:v>187.00700000000001</c:v>
                </c:pt>
                <c:pt idx="136">
                  <c:v>185.5</c:v>
                </c:pt>
                <c:pt idx="137">
                  <c:v>182.69800000000004</c:v>
                </c:pt>
                <c:pt idx="138">
                  <c:v>180.529</c:v>
                </c:pt>
                <c:pt idx="139">
                  <c:v>190.23400000000001</c:v>
                </c:pt>
                <c:pt idx="140">
                  <c:v>198.483</c:v>
                </c:pt>
                <c:pt idx="141">
                  <c:v>190.56000000000003</c:v>
                </c:pt>
                <c:pt idx="142">
                  <c:v>192.86</c:v>
                </c:pt>
                <c:pt idx="143">
                  <c:v>193.06899999999999</c:v>
                </c:pt>
                <c:pt idx="144">
                  <c:v>195.15000000000003</c:v>
                </c:pt>
                <c:pt idx="145">
                  <c:v>191.19499999999999</c:v>
                </c:pt>
                <c:pt idx="146">
                  <c:v>188.185</c:v>
                </c:pt>
                <c:pt idx="147">
                  <c:v>194.44899999999998</c:v>
                </c:pt>
                <c:pt idx="148">
                  <c:v>196.61699999999999</c:v>
                </c:pt>
                <c:pt idx="149">
                  <c:v>201.90600000000001</c:v>
                </c:pt>
                <c:pt idx="150">
                  <c:v>198.52100000000002</c:v>
                </c:pt>
                <c:pt idx="151">
                  <c:v>198.97700000000003</c:v>
                </c:pt>
                <c:pt idx="152">
                  <c:v>198.08400000000003</c:v>
                </c:pt>
                <c:pt idx="153">
                  <c:v>196.16300000000001</c:v>
                </c:pt>
                <c:pt idx="154">
                  <c:v>196.24300000000002</c:v>
                </c:pt>
                <c:pt idx="155">
                  <c:v>191.70099999999999</c:v>
                </c:pt>
                <c:pt idx="156">
                  <c:v>198.44900000000001</c:v>
                </c:pt>
                <c:pt idx="157">
                  <c:v>198.69000000000003</c:v>
                </c:pt>
                <c:pt idx="158">
                  <c:v>194.14600000000002</c:v>
                </c:pt>
                <c:pt idx="159">
                  <c:v>194.125</c:v>
                </c:pt>
                <c:pt idx="160">
                  <c:v>184.874</c:v>
                </c:pt>
                <c:pt idx="161">
                  <c:v>190.50799999999998</c:v>
                </c:pt>
                <c:pt idx="162">
                  <c:v>204.499</c:v>
                </c:pt>
                <c:pt idx="163">
                  <c:v>207.60599999999999</c:v>
                </c:pt>
                <c:pt idx="164">
                  <c:v>207.642</c:v>
                </c:pt>
                <c:pt idx="165">
                  <c:v>211.03400000000002</c:v>
                </c:pt>
                <c:pt idx="166">
                  <c:v>204.75900000000001</c:v>
                </c:pt>
                <c:pt idx="167">
                  <c:v>207.36699999999999</c:v>
                </c:pt>
                <c:pt idx="168">
                  <c:v>212.46600000000001</c:v>
                </c:pt>
                <c:pt idx="169">
                  <c:v>213.03700000000003</c:v>
                </c:pt>
                <c:pt idx="170">
                  <c:v>211.19</c:v>
                </c:pt>
                <c:pt idx="171">
                  <c:v>203.029</c:v>
                </c:pt>
                <c:pt idx="172">
                  <c:v>208.63</c:v>
                </c:pt>
                <c:pt idx="173">
                  <c:v>203.27600000000001</c:v>
                </c:pt>
                <c:pt idx="174">
                  <c:v>198.88900000000001</c:v>
                </c:pt>
                <c:pt idx="175">
                  <c:v>199.66200000000001</c:v>
                </c:pt>
                <c:pt idx="176">
                  <c:v>202.28200000000001</c:v>
                </c:pt>
                <c:pt idx="177">
                  <c:v>192.381</c:v>
                </c:pt>
                <c:pt idx="178">
                  <c:v>199.37200000000001</c:v>
                </c:pt>
                <c:pt idx="179">
                  <c:v>204.83400000000003</c:v>
                </c:pt>
                <c:pt idx="180">
                  <c:v>212.09099999999998</c:v>
                </c:pt>
                <c:pt idx="181">
                  <c:v>203.59</c:v>
                </c:pt>
                <c:pt idx="182">
                  <c:v>202.97299999999998</c:v>
                </c:pt>
                <c:pt idx="183">
                  <c:v>210.73500000000001</c:v>
                </c:pt>
                <c:pt idx="184">
                  <c:v>212.75</c:v>
                </c:pt>
                <c:pt idx="185">
                  <c:v>203.55499999999998</c:v>
                </c:pt>
                <c:pt idx="186">
                  <c:v>204.47299999999998</c:v>
                </c:pt>
                <c:pt idx="187">
                  <c:v>199.91400000000002</c:v>
                </c:pt>
                <c:pt idx="188">
                  <c:v>200.77800000000002</c:v>
                </c:pt>
                <c:pt idx="189">
                  <c:v>209.25399999999996</c:v>
                </c:pt>
                <c:pt idx="190">
                  <c:v>208.88399999999999</c:v>
                </c:pt>
                <c:pt idx="191">
                  <c:v>211.99199999999999</c:v>
                </c:pt>
                <c:pt idx="192">
                  <c:v>194.17100000000002</c:v>
                </c:pt>
                <c:pt idx="193">
                  <c:v>205.48299999999998</c:v>
                </c:pt>
                <c:pt idx="194">
                  <c:v>220.072</c:v>
                </c:pt>
                <c:pt idx="195">
                  <c:v>222.74200000000002</c:v>
                </c:pt>
                <c:pt idx="196">
                  <c:v>217.32899999999998</c:v>
                </c:pt>
                <c:pt idx="197">
                  <c:v>220.84300000000002</c:v>
                </c:pt>
                <c:pt idx="198">
                  <c:v>185.40300000000002</c:v>
                </c:pt>
                <c:pt idx="199">
                  <c:v>214.71700000000001</c:v>
                </c:pt>
                <c:pt idx="200">
                  <c:v>218.36200000000002</c:v>
                </c:pt>
                <c:pt idx="201">
                  <c:v>217.429</c:v>
                </c:pt>
                <c:pt idx="202">
                  <c:v>223.8</c:v>
                </c:pt>
                <c:pt idx="203">
                  <c:v>206.44300000000004</c:v>
                </c:pt>
                <c:pt idx="204">
                  <c:v>215.62599999999998</c:v>
                </c:pt>
                <c:pt idx="205">
                  <c:v>226.14100000000002</c:v>
                </c:pt>
                <c:pt idx="206">
                  <c:v>218.69400000000002</c:v>
                </c:pt>
                <c:pt idx="207">
                  <c:v>220.059</c:v>
                </c:pt>
                <c:pt idx="208">
                  <c:v>220.18799999999999</c:v>
                </c:pt>
                <c:pt idx="209">
                  <c:v>227.714</c:v>
                </c:pt>
                <c:pt idx="210">
                  <c:v>222.49600000000004</c:v>
                </c:pt>
                <c:pt idx="211">
                  <c:v>221.40299999999996</c:v>
                </c:pt>
                <c:pt idx="212">
                  <c:v>221.93900000000002</c:v>
                </c:pt>
                <c:pt idx="213">
                  <c:v>207.55400000000003</c:v>
                </c:pt>
                <c:pt idx="214">
                  <c:v>212.773</c:v>
                </c:pt>
                <c:pt idx="215">
                  <c:v>217.51399999999998</c:v>
                </c:pt>
                <c:pt idx="216">
                  <c:v>207.28800000000001</c:v>
                </c:pt>
                <c:pt idx="217">
                  <c:v>223.143</c:v>
                </c:pt>
                <c:pt idx="218">
                  <c:v>242.23000000000002</c:v>
                </c:pt>
                <c:pt idx="219">
                  <c:v>229.87</c:v>
                </c:pt>
                <c:pt idx="220">
                  <c:v>217.81300000000002</c:v>
                </c:pt>
                <c:pt idx="221">
                  <c:v>210.49799999999999</c:v>
                </c:pt>
                <c:pt idx="222">
                  <c:v>220.88</c:v>
                </c:pt>
                <c:pt idx="223">
                  <c:v>208.55700000000002</c:v>
                </c:pt>
                <c:pt idx="224">
                  <c:v>209.03200000000001</c:v>
                </c:pt>
                <c:pt idx="225">
                  <c:v>197.23899999999998</c:v>
                </c:pt>
                <c:pt idx="226">
                  <c:v>233.11099999999999</c:v>
                </c:pt>
                <c:pt idx="227">
                  <c:v>230.00900000000001</c:v>
                </c:pt>
                <c:pt idx="228">
                  <c:v>215.23100000000002</c:v>
                </c:pt>
                <c:pt idx="229">
                  <c:v>209.36599999999999</c:v>
                </c:pt>
                <c:pt idx="230">
                  <c:v>229.30200000000002</c:v>
                </c:pt>
                <c:pt idx="231">
                  <c:v>219.934</c:v>
                </c:pt>
                <c:pt idx="232">
                  <c:v>216.80699999999999</c:v>
                </c:pt>
                <c:pt idx="233">
                  <c:v>199.60599999999999</c:v>
                </c:pt>
                <c:pt idx="234">
                  <c:v>194.12700000000001</c:v>
                </c:pt>
                <c:pt idx="235">
                  <c:v>192.43599999999998</c:v>
                </c:pt>
                <c:pt idx="236">
                  <c:v>195.53299999999999</c:v>
                </c:pt>
                <c:pt idx="237">
                  <c:v>182.76799999999997</c:v>
                </c:pt>
                <c:pt idx="238">
                  <c:v>199.25599999999997</c:v>
                </c:pt>
                <c:pt idx="239">
                  <c:v>202.91800000000001</c:v>
                </c:pt>
                <c:pt idx="240">
                  <c:v>191.989</c:v>
                </c:pt>
                <c:pt idx="241">
                  <c:v>187.95000000000002</c:v>
                </c:pt>
                <c:pt idx="242">
                  <c:v>184.72799999999998</c:v>
                </c:pt>
                <c:pt idx="243">
                  <c:v>175.7</c:v>
                </c:pt>
                <c:pt idx="244">
                  <c:v>174.53200000000001</c:v>
                </c:pt>
                <c:pt idx="245">
                  <c:v>183.68800000000002</c:v>
                </c:pt>
                <c:pt idx="246">
                  <c:v>197.89999999999998</c:v>
                </c:pt>
                <c:pt idx="247">
                  <c:v>193.42399999999998</c:v>
                </c:pt>
                <c:pt idx="248">
                  <c:v>187.86600000000001</c:v>
                </c:pt>
                <c:pt idx="249">
                  <c:v>184.99299999999999</c:v>
                </c:pt>
                <c:pt idx="250">
                  <c:v>184.76199999999997</c:v>
                </c:pt>
                <c:pt idx="251">
                  <c:v>172.64999999999998</c:v>
                </c:pt>
                <c:pt idx="252">
                  <c:v>181.42899999999997</c:v>
                </c:pt>
                <c:pt idx="253">
                  <c:v>186.41299999999998</c:v>
                </c:pt>
                <c:pt idx="254">
                  <c:v>193.31500000000003</c:v>
                </c:pt>
                <c:pt idx="255">
                  <c:v>205.32600000000002</c:v>
                </c:pt>
                <c:pt idx="256">
                  <c:v>205.95800000000003</c:v>
                </c:pt>
                <c:pt idx="257">
                  <c:v>204.34100000000004</c:v>
                </c:pt>
                <c:pt idx="258">
                  <c:v>187.18299999999999</c:v>
                </c:pt>
                <c:pt idx="259">
                  <c:v>170.49799999999996</c:v>
                </c:pt>
                <c:pt idx="260">
                  <c:v>170.61</c:v>
                </c:pt>
                <c:pt idx="261">
                  <c:v>184.423</c:v>
                </c:pt>
                <c:pt idx="262">
                  <c:v>187.33799999999999</c:v>
                </c:pt>
                <c:pt idx="263">
                  <c:v>193.30299999999997</c:v>
                </c:pt>
                <c:pt idx="264">
                  <c:v>215.67200000000003</c:v>
                </c:pt>
                <c:pt idx="265">
                  <c:v>201.97500000000002</c:v>
                </c:pt>
                <c:pt idx="266">
                  <c:v>201.01500000000001</c:v>
                </c:pt>
                <c:pt idx="267">
                  <c:v>207.6</c:v>
                </c:pt>
                <c:pt idx="268">
                  <c:v>195.26399999999998</c:v>
                </c:pt>
                <c:pt idx="269">
                  <c:v>186.41200000000003</c:v>
                </c:pt>
                <c:pt idx="270">
                  <c:v>173.97100000000003</c:v>
                </c:pt>
                <c:pt idx="271">
                  <c:v>184.26300000000001</c:v>
                </c:pt>
                <c:pt idx="272">
                  <c:v>190.63500000000002</c:v>
                </c:pt>
                <c:pt idx="273">
                  <c:v>179.35300000000004</c:v>
                </c:pt>
                <c:pt idx="274">
                  <c:v>185.34900000000002</c:v>
                </c:pt>
                <c:pt idx="275">
                  <c:v>172.86200000000002</c:v>
                </c:pt>
                <c:pt idx="276">
                  <c:v>172.79400000000004</c:v>
                </c:pt>
                <c:pt idx="277">
                  <c:v>171.29700000000003</c:v>
                </c:pt>
                <c:pt idx="278">
                  <c:v>190.36599999999999</c:v>
                </c:pt>
                <c:pt idx="279">
                  <c:v>190.40499999999997</c:v>
                </c:pt>
                <c:pt idx="280">
                  <c:v>188.999</c:v>
                </c:pt>
                <c:pt idx="281">
                  <c:v>182.62299999999999</c:v>
                </c:pt>
                <c:pt idx="282">
                  <c:v>182.27699999999999</c:v>
                </c:pt>
                <c:pt idx="283">
                  <c:v>166.61399999999998</c:v>
                </c:pt>
                <c:pt idx="284">
                  <c:v>159.83300000000003</c:v>
                </c:pt>
                <c:pt idx="285">
                  <c:v>154.70699999999997</c:v>
                </c:pt>
                <c:pt idx="286">
                  <c:v>166.49400000000003</c:v>
                </c:pt>
                <c:pt idx="287">
                  <c:v>147.63499999999996</c:v>
                </c:pt>
                <c:pt idx="288">
                  <c:v>161.17600000000002</c:v>
                </c:pt>
                <c:pt idx="289">
                  <c:v>177.369</c:v>
                </c:pt>
                <c:pt idx="290">
                  <c:v>188.828</c:v>
                </c:pt>
                <c:pt idx="291">
                  <c:v>174.041</c:v>
                </c:pt>
                <c:pt idx="292">
                  <c:v>175.40100000000001</c:v>
                </c:pt>
                <c:pt idx="293">
                  <c:v>165.68700000000004</c:v>
                </c:pt>
                <c:pt idx="294">
                  <c:v>171.64900000000003</c:v>
                </c:pt>
                <c:pt idx="295">
                  <c:v>173.39</c:v>
                </c:pt>
                <c:pt idx="296">
                  <c:v>163.17299999999997</c:v>
                </c:pt>
                <c:pt idx="297">
                  <c:v>178.96099999999998</c:v>
                </c:pt>
                <c:pt idx="298">
                  <c:v>171.91799999999998</c:v>
                </c:pt>
                <c:pt idx="299">
                  <c:v>167.85000000000002</c:v>
                </c:pt>
                <c:pt idx="300">
                  <c:v>170.91599999999997</c:v>
                </c:pt>
                <c:pt idx="301">
                  <c:v>172.81399999999999</c:v>
                </c:pt>
                <c:pt idx="302">
                  <c:v>171.66699999999997</c:v>
                </c:pt>
                <c:pt idx="303">
                  <c:v>166.01899999999998</c:v>
                </c:pt>
                <c:pt idx="304">
                  <c:v>146.09799999999998</c:v>
                </c:pt>
                <c:pt idx="305">
                  <c:v>150.03899999999999</c:v>
                </c:pt>
                <c:pt idx="306">
                  <c:v>154.23799999999997</c:v>
                </c:pt>
                <c:pt idx="307">
                  <c:v>155.947</c:v>
                </c:pt>
                <c:pt idx="308">
                  <c:v>168.376</c:v>
                </c:pt>
                <c:pt idx="309">
                  <c:v>161.64500000000001</c:v>
                </c:pt>
                <c:pt idx="310">
                  <c:v>163.96299999999999</c:v>
                </c:pt>
                <c:pt idx="311">
                  <c:v>158.57700000000003</c:v>
                </c:pt>
                <c:pt idx="312">
                  <c:v>164.01800000000003</c:v>
                </c:pt>
                <c:pt idx="313">
                  <c:v>140.66599999999997</c:v>
                </c:pt>
                <c:pt idx="314">
                  <c:v>152.47500000000002</c:v>
                </c:pt>
                <c:pt idx="315">
                  <c:v>156.52199999999999</c:v>
                </c:pt>
                <c:pt idx="316">
                  <c:v>154.28299999999999</c:v>
                </c:pt>
                <c:pt idx="317">
                  <c:v>140.21099999999998</c:v>
                </c:pt>
                <c:pt idx="318">
                  <c:v>157.53</c:v>
                </c:pt>
                <c:pt idx="319">
                  <c:v>153.33100000000002</c:v>
                </c:pt>
                <c:pt idx="320">
                  <c:v>153.761</c:v>
                </c:pt>
                <c:pt idx="321">
                  <c:v>169.51700000000002</c:v>
                </c:pt>
                <c:pt idx="322">
                  <c:v>152.869</c:v>
                </c:pt>
                <c:pt idx="323">
                  <c:v>151.816</c:v>
                </c:pt>
                <c:pt idx="324">
                  <c:v>161.376</c:v>
                </c:pt>
                <c:pt idx="325">
                  <c:v>145.31599999999997</c:v>
                </c:pt>
                <c:pt idx="326">
                  <c:v>140.67599999999999</c:v>
                </c:pt>
                <c:pt idx="327">
                  <c:v>129.286</c:v>
                </c:pt>
                <c:pt idx="328">
                  <c:v>135.05999999999997</c:v>
                </c:pt>
                <c:pt idx="329">
                  <c:v>140.79799999999997</c:v>
                </c:pt>
                <c:pt idx="330">
                  <c:v>138.64199999999997</c:v>
                </c:pt>
                <c:pt idx="331">
                  <c:v>132.54700000000003</c:v>
                </c:pt>
                <c:pt idx="332">
                  <c:v>125.13799999999998</c:v>
                </c:pt>
                <c:pt idx="333">
                  <c:v>124.58799999999999</c:v>
                </c:pt>
                <c:pt idx="334">
                  <c:v>132.68100000000004</c:v>
                </c:pt>
                <c:pt idx="335">
                  <c:v>131.10299999999998</c:v>
                </c:pt>
                <c:pt idx="336">
                  <c:v>118.44799999999998</c:v>
                </c:pt>
                <c:pt idx="337">
                  <c:v>102.52399999999994</c:v>
                </c:pt>
                <c:pt idx="338">
                  <c:v>98.692999999999984</c:v>
                </c:pt>
                <c:pt idx="339">
                  <c:v>108.19499999999999</c:v>
                </c:pt>
                <c:pt idx="340">
                  <c:v>115.38300000000004</c:v>
                </c:pt>
                <c:pt idx="341">
                  <c:v>110.94299999999998</c:v>
                </c:pt>
                <c:pt idx="342">
                  <c:v>106.01500000000004</c:v>
                </c:pt>
                <c:pt idx="343">
                  <c:v>102.11899999999997</c:v>
                </c:pt>
                <c:pt idx="344">
                  <c:v>111.76600000000002</c:v>
                </c:pt>
                <c:pt idx="345">
                  <c:v>108.36500000000001</c:v>
                </c:pt>
                <c:pt idx="346">
                  <c:v>86.174000000000035</c:v>
                </c:pt>
                <c:pt idx="347">
                  <c:v>67.358000000000004</c:v>
                </c:pt>
                <c:pt idx="348">
                  <c:v>85.63</c:v>
                </c:pt>
                <c:pt idx="349">
                  <c:v>103.15699999999998</c:v>
                </c:pt>
                <c:pt idx="350">
                  <c:v>105.57</c:v>
                </c:pt>
                <c:pt idx="351">
                  <c:v>88.76400000000001</c:v>
                </c:pt>
                <c:pt idx="352">
                  <c:v>85.024000000000001</c:v>
                </c:pt>
                <c:pt idx="353">
                  <c:v>93.066000000000031</c:v>
                </c:pt>
                <c:pt idx="354">
                  <c:v>89.606999999999971</c:v>
                </c:pt>
                <c:pt idx="355">
                  <c:v>76.156999999999982</c:v>
                </c:pt>
                <c:pt idx="356">
                  <c:v>85.83299999999997</c:v>
                </c:pt>
                <c:pt idx="357">
                  <c:v>91.79200000000003</c:v>
                </c:pt>
                <c:pt idx="358">
                  <c:v>89.687000000000012</c:v>
                </c:pt>
                <c:pt idx="359">
                  <c:v>86.166999999999973</c:v>
                </c:pt>
                <c:pt idx="360">
                  <c:v>92.384000000000015</c:v>
                </c:pt>
                <c:pt idx="361">
                  <c:v>93.740000000000009</c:v>
                </c:pt>
                <c:pt idx="362">
                  <c:v>97.565000000000055</c:v>
                </c:pt>
                <c:pt idx="363">
                  <c:v>83.775000000000034</c:v>
                </c:pt>
                <c:pt idx="364">
                  <c:v>74.757000000000005</c:v>
                </c:pt>
                <c:pt idx="365">
                  <c:v>94.758000000000038</c:v>
                </c:pt>
                <c:pt idx="366">
                  <c:v>77.170000000000016</c:v>
                </c:pt>
                <c:pt idx="367">
                  <c:v>86.761000000000024</c:v>
                </c:pt>
                <c:pt idx="368">
                  <c:v>106.55700000000002</c:v>
                </c:pt>
                <c:pt idx="369">
                  <c:v>82.936000000000035</c:v>
                </c:pt>
                <c:pt idx="370">
                  <c:v>94.279000000000053</c:v>
                </c:pt>
                <c:pt idx="371">
                  <c:v>48.531000000000006</c:v>
                </c:pt>
                <c:pt idx="372">
                  <c:v>53.56</c:v>
                </c:pt>
                <c:pt idx="373">
                  <c:v>59.355999999999995</c:v>
                </c:pt>
                <c:pt idx="374">
                  <c:v>58.102000000000032</c:v>
                </c:pt>
                <c:pt idx="375">
                  <c:v>85.238999999999976</c:v>
                </c:pt>
                <c:pt idx="376">
                  <c:v>92.634000000000015</c:v>
                </c:pt>
                <c:pt idx="377">
                  <c:v>80.088000000000022</c:v>
                </c:pt>
                <c:pt idx="378">
                  <c:v>80.416999999999973</c:v>
                </c:pt>
                <c:pt idx="379">
                  <c:v>83.911999999999978</c:v>
                </c:pt>
                <c:pt idx="380">
                  <c:v>79.573000000000036</c:v>
                </c:pt>
                <c:pt idx="381">
                  <c:v>86.59899999999999</c:v>
                </c:pt>
                <c:pt idx="382">
                  <c:v>90.007999999999981</c:v>
                </c:pt>
                <c:pt idx="383">
                  <c:v>89.523000000000025</c:v>
                </c:pt>
                <c:pt idx="384">
                  <c:v>92.951000000000022</c:v>
                </c:pt>
                <c:pt idx="385">
                  <c:v>89.26600000000002</c:v>
                </c:pt>
                <c:pt idx="386">
                  <c:v>93.83499999999998</c:v>
                </c:pt>
                <c:pt idx="387">
                  <c:v>66.50200000000001</c:v>
                </c:pt>
                <c:pt idx="388">
                  <c:v>49.762999999999977</c:v>
                </c:pt>
                <c:pt idx="389">
                  <c:v>58.06899999999996</c:v>
                </c:pt>
                <c:pt idx="390">
                  <c:v>70.607000000000028</c:v>
                </c:pt>
                <c:pt idx="391">
                  <c:v>69.236000000000047</c:v>
                </c:pt>
                <c:pt idx="392">
                  <c:v>84.176999999999964</c:v>
                </c:pt>
                <c:pt idx="393">
                  <c:v>101.78800000000001</c:v>
                </c:pt>
                <c:pt idx="394">
                  <c:v>115.65200000000004</c:v>
                </c:pt>
                <c:pt idx="395">
                  <c:v>82.824000000000012</c:v>
                </c:pt>
                <c:pt idx="396">
                  <c:v>105.76900000000001</c:v>
                </c:pt>
                <c:pt idx="397">
                  <c:v>109.28899999999999</c:v>
                </c:pt>
                <c:pt idx="398">
                  <c:v>105.863</c:v>
                </c:pt>
                <c:pt idx="399">
                  <c:v>103.32399999999996</c:v>
                </c:pt>
                <c:pt idx="400">
                  <c:v>95.56800000000004</c:v>
                </c:pt>
                <c:pt idx="401">
                  <c:v>99.197000000000003</c:v>
                </c:pt>
                <c:pt idx="402">
                  <c:v>94.163999999999987</c:v>
                </c:pt>
                <c:pt idx="403">
                  <c:v>81.393000000000029</c:v>
                </c:pt>
                <c:pt idx="404">
                  <c:v>116.66300000000001</c:v>
                </c:pt>
                <c:pt idx="405">
                  <c:v>107.79599999999999</c:v>
                </c:pt>
                <c:pt idx="406">
                  <c:v>104.97699999999998</c:v>
                </c:pt>
                <c:pt idx="407">
                  <c:v>108.33099999999999</c:v>
                </c:pt>
                <c:pt idx="408">
                  <c:v>102.54900000000001</c:v>
                </c:pt>
                <c:pt idx="409">
                  <c:v>97.879000000000019</c:v>
                </c:pt>
                <c:pt idx="410">
                  <c:v>123.91499999999999</c:v>
                </c:pt>
                <c:pt idx="411">
                  <c:v>122.053</c:v>
                </c:pt>
                <c:pt idx="412">
                  <c:v>105.078</c:v>
                </c:pt>
                <c:pt idx="413">
                  <c:v>103.08099999999999</c:v>
                </c:pt>
                <c:pt idx="414">
                  <c:v>107.64600000000002</c:v>
                </c:pt>
                <c:pt idx="415">
                  <c:v>110.70900000000003</c:v>
                </c:pt>
                <c:pt idx="416">
                  <c:v>110.346</c:v>
                </c:pt>
                <c:pt idx="417">
                  <c:v>102.42200000000003</c:v>
                </c:pt>
                <c:pt idx="418">
                  <c:v>111.28100000000001</c:v>
                </c:pt>
                <c:pt idx="419">
                  <c:v>91.336000000000013</c:v>
                </c:pt>
                <c:pt idx="420">
                  <c:v>79.260999999999967</c:v>
                </c:pt>
                <c:pt idx="421">
                  <c:v>120.28400000000002</c:v>
                </c:pt>
                <c:pt idx="422">
                  <c:v>111.78999999999999</c:v>
                </c:pt>
                <c:pt idx="423">
                  <c:v>124.79800000000003</c:v>
                </c:pt>
                <c:pt idx="424">
                  <c:v>121.65599999999998</c:v>
                </c:pt>
                <c:pt idx="425">
                  <c:v>111.517</c:v>
                </c:pt>
                <c:pt idx="426">
                  <c:v>127.12400000000002</c:v>
                </c:pt>
                <c:pt idx="427">
                  <c:v>120.89800000000002</c:v>
                </c:pt>
                <c:pt idx="428">
                  <c:v>114.98499999999999</c:v>
                </c:pt>
                <c:pt idx="429">
                  <c:v>121.16099999999997</c:v>
                </c:pt>
                <c:pt idx="430">
                  <c:v>122.04699999999997</c:v>
                </c:pt>
                <c:pt idx="431">
                  <c:v>119.81900000000002</c:v>
                </c:pt>
                <c:pt idx="432">
                  <c:v>141.49</c:v>
                </c:pt>
                <c:pt idx="433">
                  <c:v>132.75399999999999</c:v>
                </c:pt>
                <c:pt idx="434">
                  <c:v>134.96600000000001</c:v>
                </c:pt>
                <c:pt idx="435">
                  <c:v>135.09799999999998</c:v>
                </c:pt>
                <c:pt idx="436">
                  <c:v>130.30700000000002</c:v>
                </c:pt>
                <c:pt idx="437">
                  <c:v>130.64100000000002</c:v>
                </c:pt>
                <c:pt idx="438">
                  <c:v>128.57600000000002</c:v>
                </c:pt>
                <c:pt idx="439">
                  <c:v>135.27499999999998</c:v>
                </c:pt>
                <c:pt idx="440">
                  <c:v>131.18100000000001</c:v>
                </c:pt>
                <c:pt idx="441">
                  <c:v>141.03900000000002</c:v>
                </c:pt>
                <c:pt idx="442">
                  <c:v>133.02699999999999</c:v>
                </c:pt>
                <c:pt idx="443">
                  <c:v>128.87199999999999</c:v>
                </c:pt>
                <c:pt idx="444">
                  <c:v>137.471</c:v>
                </c:pt>
                <c:pt idx="445">
                  <c:v>138.10999999999999</c:v>
                </c:pt>
                <c:pt idx="446">
                  <c:v>133.45699999999999</c:v>
                </c:pt>
                <c:pt idx="447">
                  <c:v>133.63400000000001</c:v>
                </c:pt>
                <c:pt idx="448">
                  <c:v>131.87599999999998</c:v>
                </c:pt>
                <c:pt idx="449">
                  <c:v>133.80699999999999</c:v>
                </c:pt>
                <c:pt idx="450">
                  <c:v>138.09300000000002</c:v>
                </c:pt>
                <c:pt idx="451">
                  <c:v>132.161</c:v>
                </c:pt>
                <c:pt idx="452">
                  <c:v>131.815</c:v>
                </c:pt>
                <c:pt idx="453">
                  <c:v>135.78900000000002</c:v>
                </c:pt>
                <c:pt idx="454">
                  <c:v>125.14500000000001</c:v>
                </c:pt>
                <c:pt idx="455">
                  <c:v>116.16100000000003</c:v>
                </c:pt>
                <c:pt idx="456">
                  <c:v>109.41999999999999</c:v>
                </c:pt>
                <c:pt idx="457">
                  <c:v>117.53799999999998</c:v>
                </c:pt>
                <c:pt idx="458">
                  <c:v>118.44399999999999</c:v>
                </c:pt>
                <c:pt idx="459">
                  <c:v>120.94300000000001</c:v>
                </c:pt>
                <c:pt idx="460">
                  <c:v>127.363</c:v>
                </c:pt>
                <c:pt idx="461">
                  <c:v>133.14099999999999</c:v>
                </c:pt>
                <c:pt idx="462">
                  <c:v>138.31499999999997</c:v>
                </c:pt>
                <c:pt idx="463">
                  <c:v>133.50800000000001</c:v>
                </c:pt>
                <c:pt idx="464">
                  <c:v>132.11599999999999</c:v>
                </c:pt>
                <c:pt idx="465">
                  <c:v>135.02900000000002</c:v>
                </c:pt>
                <c:pt idx="466">
                  <c:v>139.49700000000001</c:v>
                </c:pt>
                <c:pt idx="467">
                  <c:v>140.32100000000003</c:v>
                </c:pt>
                <c:pt idx="468">
                  <c:v>134.79599999999999</c:v>
                </c:pt>
                <c:pt idx="469">
                  <c:v>126.39999999999998</c:v>
                </c:pt>
                <c:pt idx="470">
                  <c:v>136.21099999999998</c:v>
                </c:pt>
                <c:pt idx="471">
                  <c:v>137.39500000000001</c:v>
                </c:pt>
                <c:pt idx="472">
                  <c:v>137.44300000000001</c:v>
                </c:pt>
                <c:pt idx="473">
                  <c:v>149.15199999999999</c:v>
                </c:pt>
                <c:pt idx="474">
                  <c:v>144.36599999999999</c:v>
                </c:pt>
                <c:pt idx="475">
                  <c:v>152.309</c:v>
                </c:pt>
                <c:pt idx="476">
                  <c:v>158.13000000000002</c:v>
                </c:pt>
                <c:pt idx="477">
                  <c:v>148.995</c:v>
                </c:pt>
                <c:pt idx="478">
                  <c:v>150.52599999999998</c:v>
                </c:pt>
                <c:pt idx="479">
                  <c:v>146.92400000000004</c:v>
                </c:pt>
                <c:pt idx="480">
                  <c:v>150.82899999999998</c:v>
                </c:pt>
                <c:pt idx="481">
                  <c:v>150.035</c:v>
                </c:pt>
                <c:pt idx="482">
                  <c:v>160.94100000000003</c:v>
                </c:pt>
                <c:pt idx="483">
                  <c:v>151.34500000000003</c:v>
                </c:pt>
                <c:pt idx="484">
                  <c:v>153.45699999999997</c:v>
                </c:pt>
                <c:pt idx="485">
                  <c:v>155.80000000000001</c:v>
                </c:pt>
                <c:pt idx="486">
                  <c:v>156.38300000000001</c:v>
                </c:pt>
                <c:pt idx="487">
                  <c:v>127.63800000000001</c:v>
                </c:pt>
                <c:pt idx="488">
                  <c:v>143.94799999999998</c:v>
                </c:pt>
                <c:pt idx="489">
                  <c:v>141.845</c:v>
                </c:pt>
                <c:pt idx="490">
                  <c:v>143.73000000000002</c:v>
                </c:pt>
                <c:pt idx="491">
                  <c:v>150.99500000000003</c:v>
                </c:pt>
                <c:pt idx="492">
                  <c:v>151.17500000000001</c:v>
                </c:pt>
                <c:pt idx="493">
                  <c:v>150.03399999999999</c:v>
                </c:pt>
                <c:pt idx="494">
                  <c:v>151.69499999999999</c:v>
                </c:pt>
                <c:pt idx="495">
                  <c:v>146.16899999999998</c:v>
                </c:pt>
                <c:pt idx="496">
                  <c:v>144.19699999999997</c:v>
                </c:pt>
                <c:pt idx="497">
                  <c:v>144.357</c:v>
                </c:pt>
                <c:pt idx="498">
                  <c:v>162.88800000000001</c:v>
                </c:pt>
                <c:pt idx="499">
                  <c:v>143.37500000000003</c:v>
                </c:pt>
                <c:pt idx="500">
                  <c:v>132.69600000000003</c:v>
                </c:pt>
                <c:pt idx="501">
                  <c:v>128.441</c:v>
                </c:pt>
                <c:pt idx="502">
                  <c:v>114.13300000000001</c:v>
                </c:pt>
                <c:pt idx="503">
                  <c:v>108.77799999999999</c:v>
                </c:pt>
                <c:pt idx="504">
                  <c:v>96.034999999999997</c:v>
                </c:pt>
                <c:pt idx="505">
                  <c:v>105.59200000000001</c:v>
                </c:pt>
              </c:numCache>
            </c:numRef>
          </c:val>
          <c:smooth val="0"/>
          <c:extLst>
            <c:ext xmlns:c16="http://schemas.microsoft.com/office/drawing/2014/chart" uri="{C3380CC4-5D6E-409C-BE32-E72D297353CC}">
              <c16:uniqueId val="{00000007-D513-4786-8E06-1822579619AC}"/>
            </c:ext>
          </c:extLst>
        </c:ser>
        <c:dLbls>
          <c:showLegendKey val="0"/>
          <c:showVal val="0"/>
          <c:showCatName val="0"/>
          <c:showSerName val="0"/>
          <c:showPercent val="0"/>
          <c:showBubbleSize val="0"/>
        </c:dLbls>
        <c:marker val="1"/>
        <c:smooth val="0"/>
        <c:axId val="1729648704"/>
        <c:axId val="1822572288"/>
      </c:lineChart>
      <c:dateAx>
        <c:axId val="1729648704"/>
        <c:scaling>
          <c:orientation val="minMax"/>
        </c:scaling>
        <c:delete val="0"/>
        <c:axPos val="b"/>
        <c:numFmt formatCode="m/d/yyyy"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2572288"/>
        <c:crosses val="autoZero"/>
        <c:auto val="1"/>
        <c:lblOffset val="100"/>
        <c:baseTimeUnit val="days"/>
      </c:dateAx>
      <c:valAx>
        <c:axId val="18225722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9648704"/>
        <c:crosses val="autoZero"/>
        <c:crossBetween val="between"/>
      </c:valAx>
      <c:spPr>
        <a:noFill/>
        <a:ln>
          <a:noFill/>
        </a:ln>
        <a:effectLst/>
      </c:spPr>
    </c:plotArea>
    <c:legend>
      <c:legendPos val="r"/>
      <c:layout>
        <c:manualLayout>
          <c:xMode val="edge"/>
          <c:yMode val="edge"/>
          <c:x val="8.0653666513591918E-2"/>
          <c:y val="4.0574277327760068E-2"/>
          <c:w val="0.33716117844819959"/>
          <c:h val="0.45408142050611522"/>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'directH (tkr)'!$F$24</c:f>
              <c:strCache>
                <c:ptCount val="1"/>
                <c:pt idx="0">
                  <c:v>24/06/2020</c:v>
                </c:pt>
              </c:strCache>
            </c:strRef>
          </c:tx>
          <c:spPr>
            <a:ln w="25400" cap="rnd">
              <a:solidFill>
                <a:schemeClr val="accent1">
                  <a:lumMod val="50000"/>
                </a:schemeClr>
              </a:solidFill>
              <a:round/>
            </a:ln>
            <a:effectLst/>
          </c:spPr>
          <c:marker>
            <c:symbol val="circle"/>
            <c:size val="5"/>
            <c:spPr>
              <a:solidFill>
                <a:schemeClr val="accent6">
                  <a:lumMod val="75000"/>
                </a:schemeClr>
              </a:solidFill>
              <a:ln w="9525">
                <a:solidFill>
                  <a:schemeClr val="accent1">
                    <a:lumMod val="75000"/>
                  </a:schemeClr>
                </a:solidFill>
              </a:ln>
              <a:effectLst/>
            </c:spPr>
          </c:marker>
          <c:xVal>
            <c:numRef>
              <c:f>'directH (tkr)'!$E$25:$E$33</c:f>
              <c:numCache>
                <c:formatCode>dd\ mmm\ yy</c:formatCode>
                <c:ptCount val="9"/>
                <c:pt idx="0">
                  <c:v>47562</c:v>
                </c:pt>
                <c:pt idx="1">
                  <c:v>#N/A</c:v>
                </c:pt>
                <c:pt idx="2">
                  <c:v>#N/A</c:v>
                </c:pt>
                <c:pt idx="3">
                  <c:v>#N/A</c:v>
                </c:pt>
                <c:pt idx="4">
                  <c:v>#N/A</c:v>
                </c:pt>
                <c:pt idx="5">
                  <c:v>#N/A</c:v>
                </c:pt>
                <c:pt idx="6">
                  <c:v>#N/A</c:v>
                </c:pt>
                <c:pt idx="7">
                  <c:v>#N/A</c:v>
                </c:pt>
                <c:pt idx="8">
                  <c:v>#N/A</c:v>
                </c:pt>
              </c:numCache>
            </c:numRef>
          </c:xVal>
          <c:yVal>
            <c:numRef>
              <c:f>'directH (tkr)'!$F$25:$F$33</c:f>
              <c:numCache>
                <c:formatCode>0</c:formatCode>
                <c:ptCount val="9"/>
                <c:pt idx="0">
                  <c:v>383.27800000000002</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0-B296-4A3D-B051-03B6CD28A05F}"/>
            </c:ext>
          </c:extLst>
        </c:ser>
        <c:ser>
          <c:idx val="1"/>
          <c:order val="1"/>
          <c:tx>
            <c:strRef>
              <c:f>'directH (tkr)'!$S$24</c:f>
              <c:strCache>
                <c:ptCount val="1"/>
                <c:pt idx="0">
                  <c:v>05/06/2020</c:v>
                </c:pt>
              </c:strCache>
            </c:strRef>
          </c:tx>
          <c:spPr>
            <a:ln w="25400" cap="rnd">
              <a:solidFill>
                <a:schemeClr val="accent1">
                  <a:lumMod val="60000"/>
                  <a:lumOff val="40000"/>
                </a:schemeClr>
              </a:solidFill>
              <a:round/>
            </a:ln>
            <a:effectLst/>
          </c:spPr>
          <c:marker>
            <c:symbol val="circle"/>
            <c:size val="5"/>
            <c:spPr>
              <a:solidFill>
                <a:schemeClr val="accent6">
                  <a:lumMod val="60000"/>
                  <a:lumOff val="40000"/>
                </a:schemeClr>
              </a:solidFill>
              <a:ln w="9525">
                <a:solidFill>
                  <a:schemeClr val="accent1">
                    <a:lumMod val="60000"/>
                    <a:lumOff val="40000"/>
                  </a:schemeClr>
                </a:solidFill>
              </a:ln>
              <a:effectLst/>
            </c:spPr>
          </c:marker>
          <c:xVal>
            <c:numRef>
              <c:f>'directH (tkr)'!$E$25:$E$33</c:f>
              <c:numCache>
                <c:formatCode>dd\ mmm\ yy</c:formatCode>
                <c:ptCount val="9"/>
                <c:pt idx="0">
                  <c:v>47562</c:v>
                </c:pt>
                <c:pt idx="1">
                  <c:v>#N/A</c:v>
                </c:pt>
                <c:pt idx="2">
                  <c:v>#N/A</c:v>
                </c:pt>
                <c:pt idx="3">
                  <c:v>#N/A</c:v>
                </c:pt>
                <c:pt idx="4">
                  <c:v>#N/A</c:v>
                </c:pt>
                <c:pt idx="5">
                  <c:v>#N/A</c:v>
                </c:pt>
                <c:pt idx="6">
                  <c:v>#N/A</c:v>
                </c:pt>
                <c:pt idx="7">
                  <c:v>#N/A</c:v>
                </c:pt>
                <c:pt idx="8">
                  <c:v>#N/A</c:v>
                </c:pt>
              </c:numCache>
            </c:numRef>
          </c:xVal>
          <c:yVal>
            <c:numRef>
              <c:f>'directH (tkr)'!$S$25:$S$33</c:f>
              <c:numCache>
                <c:formatCode>0</c:formatCode>
                <c:ptCount val="9"/>
                <c:pt idx="0">
                  <c:v>329.17399999999998</c:v>
                </c:pt>
                <c:pt idx="1">
                  <c:v>398.44799999999998</c:v>
                </c:pt>
                <c:pt idx="2">
                  <c:v>386.71300000000002</c:v>
                </c:pt>
                <c:pt idx="3">
                  <c:v>361.7</c:v>
                </c:pt>
                <c:pt idx="4">
                  <c:v>358.21600000000001</c:v>
                </c:pt>
                <c:pt idx="5">
                  <c:v>321.24400000000003</c:v>
                </c:pt>
                <c:pt idx="6">
                  <c:v>303.88900000000001</c:v>
                </c:pt>
                <c:pt idx="7">
                  <c:v>282.90199999999999</c:v>
                </c:pt>
                <c:pt idx="8">
                  <c:v>334.70299999999997</c:v>
                </c:pt>
              </c:numCache>
            </c:numRef>
          </c:yVal>
          <c:smooth val="0"/>
          <c:extLst>
            <c:ext xmlns:c16="http://schemas.microsoft.com/office/drawing/2014/chart" uri="{C3380CC4-5D6E-409C-BE32-E72D297353CC}">
              <c16:uniqueId val="{00000001-B296-4A3D-B051-03B6CD28A05F}"/>
            </c:ext>
          </c:extLst>
        </c:ser>
        <c:ser>
          <c:idx val="2"/>
          <c:order val="2"/>
          <c:tx>
            <c:strRef>
              <c:f>'directH (tkr)'!$AI$24</c:f>
              <c:strCache>
                <c:ptCount val="1"/>
                <c:pt idx="0">
                  <c:v>13/05/2020</c:v>
                </c:pt>
              </c:strCache>
            </c:strRef>
          </c:tx>
          <c:spPr>
            <a:ln w="25400" cap="rnd">
              <a:solidFill>
                <a:schemeClr val="accent1">
                  <a:lumMod val="20000"/>
                  <a:lumOff val="80000"/>
                </a:schemeClr>
              </a:solidFill>
              <a:round/>
            </a:ln>
            <a:effectLst/>
          </c:spPr>
          <c:marker>
            <c:symbol val="circle"/>
            <c:size val="5"/>
            <c:spPr>
              <a:solidFill>
                <a:schemeClr val="accent6">
                  <a:lumMod val="20000"/>
                  <a:lumOff val="80000"/>
                </a:schemeClr>
              </a:solidFill>
              <a:ln w="9525">
                <a:solidFill>
                  <a:schemeClr val="accent1">
                    <a:lumMod val="20000"/>
                    <a:lumOff val="80000"/>
                  </a:schemeClr>
                </a:solidFill>
              </a:ln>
              <a:effectLst/>
            </c:spPr>
          </c:marker>
          <c:xVal>
            <c:numRef>
              <c:f>'directH (tkr)'!$E$25:$E$33</c:f>
              <c:numCache>
                <c:formatCode>dd\ mmm\ yy</c:formatCode>
                <c:ptCount val="9"/>
                <c:pt idx="0">
                  <c:v>47562</c:v>
                </c:pt>
                <c:pt idx="1">
                  <c:v>#N/A</c:v>
                </c:pt>
                <c:pt idx="2">
                  <c:v>#N/A</c:v>
                </c:pt>
                <c:pt idx="3">
                  <c:v>#N/A</c:v>
                </c:pt>
                <c:pt idx="4">
                  <c:v>#N/A</c:v>
                </c:pt>
                <c:pt idx="5">
                  <c:v>#N/A</c:v>
                </c:pt>
                <c:pt idx="6">
                  <c:v>#N/A</c:v>
                </c:pt>
                <c:pt idx="7">
                  <c:v>#N/A</c:v>
                </c:pt>
                <c:pt idx="8">
                  <c:v>#N/A</c:v>
                </c:pt>
              </c:numCache>
            </c:numRef>
          </c:xVal>
          <c:yVal>
            <c:numRef>
              <c:f>'directH (tkr)'!$AI$25:$AI$33</c:f>
              <c:numCache>
                <c:formatCode>0</c:formatCode>
                <c:ptCount val="9"/>
                <c:pt idx="0">
                  <c:v>439.339</c:v>
                </c:pt>
                <c:pt idx="1">
                  <c:v>491.34899999999999</c:v>
                </c:pt>
                <c:pt idx="2">
                  <c:v>496.39600000000002</c:v>
                </c:pt>
                <c:pt idx="3">
                  <c:v>467.82499999999999</c:v>
                </c:pt>
                <c:pt idx="4">
                  <c:v>465.97199999999998</c:v>
                </c:pt>
                <c:pt idx="5">
                  <c:v>444.33600000000001</c:v>
                </c:pt>
                <c:pt idx="6">
                  <c:v>466.88099999999997</c:v>
                </c:pt>
                <c:pt idx="7">
                  <c:v>462.404</c:v>
                </c:pt>
                <c:pt idx="8">
                  <c:v>618.74699999999996</c:v>
                </c:pt>
              </c:numCache>
            </c:numRef>
          </c:yVal>
          <c:smooth val="0"/>
          <c:extLst>
            <c:ext xmlns:c16="http://schemas.microsoft.com/office/drawing/2014/chart" uri="{C3380CC4-5D6E-409C-BE32-E72D297353CC}">
              <c16:uniqueId val="{00000002-B296-4A3D-B051-03B6CD28A05F}"/>
            </c:ext>
          </c:extLst>
        </c:ser>
        <c:dLbls>
          <c:showLegendKey val="0"/>
          <c:showVal val="0"/>
          <c:showCatName val="0"/>
          <c:showSerName val="0"/>
          <c:showPercent val="0"/>
          <c:showBubbleSize val="0"/>
        </c:dLbls>
        <c:axId val="1729648704"/>
        <c:axId val="1822572288"/>
      </c:scatterChart>
      <c:valAx>
        <c:axId val="1729648704"/>
        <c:scaling>
          <c:orientation val="minMax"/>
        </c:scaling>
        <c:delete val="0"/>
        <c:axPos val="b"/>
        <c:numFmt formatCode="dd\ mmm\ yy"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2572288"/>
        <c:crosses val="autoZero"/>
        <c:crossBetween val="midCat"/>
      </c:valAx>
      <c:valAx>
        <c:axId val="18225722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9648704"/>
        <c:crosses val="autoZero"/>
        <c:crossBetween val="midCat"/>
      </c:valAx>
      <c:spPr>
        <a:noFill/>
        <a:ln>
          <a:noFill/>
        </a:ln>
        <a:effectLst/>
      </c:spPr>
    </c:plotArea>
    <c:legend>
      <c:legendPos val="r"/>
      <c:layout>
        <c:manualLayout>
          <c:xMode val="edge"/>
          <c:yMode val="edge"/>
          <c:x val="8.0653666513591918E-2"/>
          <c:y val="4.0574277327760068E-2"/>
          <c:w val="0.18436367573541215"/>
          <c:h val="0.25570703070400219"/>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absolute">
    <xdr:from>
      <xdr:col>29</xdr:col>
      <xdr:colOff>107950</xdr:colOff>
      <xdr:row>21</xdr:row>
      <xdr:rowOff>31750</xdr:rowOff>
    </xdr:from>
    <xdr:to>
      <xdr:col>32</xdr:col>
      <xdr:colOff>107950</xdr:colOff>
      <xdr:row>40</xdr:row>
      <xdr:rowOff>22225</xdr:rowOff>
    </xdr:to>
    <mc:AlternateContent xmlns:mc="http://schemas.openxmlformats.org/markup-compatibility/2006" xmlns:sle15="http://schemas.microsoft.com/office/drawing/2012/slicer">
      <mc:Choice Requires="sle15">
        <xdr:graphicFrame macro="">
          <xdr:nvGraphicFramePr>
            <xdr:cNvPr id="2" name="moody">
              <a:extLst>
                <a:ext uri="{FF2B5EF4-FFF2-40B4-BE49-F238E27FC236}">
                  <a16:creationId xmlns:a16="http://schemas.microsoft.com/office/drawing/2014/main" id="{A08B2EB3-6575-4581-B9D5-2CC42FC40395}"/>
                </a:ext>
              </a:extLst>
            </xdr:cNvPr>
            <xdr:cNvGraphicFramePr/>
          </xdr:nvGraphicFramePr>
          <xdr:xfrm>
            <a:off x="0" y="0"/>
            <a:ext cx="0" cy="0"/>
          </xdr:xfrm>
          <a:graphic>
            <a:graphicData uri="http://schemas.microsoft.com/office/drawing/2010/slicer">
              <sle:slicer xmlns:sle="http://schemas.microsoft.com/office/drawing/2010/slicer" name="moody"/>
            </a:graphicData>
          </a:graphic>
        </xdr:graphicFrame>
      </mc:Choice>
      <mc:Fallback xmlns="">
        <xdr:sp macro="" textlink="">
          <xdr:nvSpPr>
            <xdr:cNvPr id="0" name=""/>
            <xdr:cNvSpPr>
              <a:spLocks noTextEdit="1"/>
            </xdr:cNvSpPr>
          </xdr:nvSpPr>
          <xdr:spPr>
            <a:xfrm>
              <a:off x="20427950" y="311785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29</xdr:col>
      <xdr:colOff>107950</xdr:colOff>
      <xdr:row>3</xdr:row>
      <xdr:rowOff>107951</xdr:rowOff>
    </xdr:from>
    <xdr:to>
      <xdr:col>32</xdr:col>
      <xdr:colOff>107950</xdr:colOff>
      <xdr:row>20</xdr:row>
      <xdr:rowOff>88901</xdr:rowOff>
    </xdr:to>
    <mc:AlternateContent xmlns:mc="http://schemas.openxmlformats.org/markup-compatibility/2006" xmlns:sle15="http://schemas.microsoft.com/office/drawing/2012/slicer">
      <mc:Choice Requires="sle15">
        <xdr:graphicFrame macro="">
          <xdr:nvGraphicFramePr>
            <xdr:cNvPr id="3" name="RH sector">
              <a:extLst>
                <a:ext uri="{FF2B5EF4-FFF2-40B4-BE49-F238E27FC236}">
                  <a16:creationId xmlns:a16="http://schemas.microsoft.com/office/drawing/2014/main" id="{4ECE3AC7-3D85-43D9-A70F-4F48F9C2C2E1}"/>
                </a:ext>
              </a:extLst>
            </xdr:cNvPr>
            <xdr:cNvGraphicFramePr/>
          </xdr:nvGraphicFramePr>
          <xdr:xfrm>
            <a:off x="0" y="0"/>
            <a:ext cx="0" cy="0"/>
          </xdr:xfrm>
          <a:graphic>
            <a:graphicData uri="http://schemas.microsoft.com/office/drawing/2010/slicer">
              <sle:slicer xmlns:sle="http://schemas.microsoft.com/office/drawing/2010/slicer" name="RH sector"/>
            </a:graphicData>
          </a:graphic>
        </xdr:graphicFrame>
      </mc:Choice>
      <mc:Fallback xmlns="">
        <xdr:sp macro="" textlink="">
          <xdr:nvSpPr>
            <xdr:cNvPr id="0" name=""/>
            <xdr:cNvSpPr>
              <a:spLocks noTextEdit="1"/>
            </xdr:cNvSpPr>
          </xdr:nvSpPr>
          <xdr:spPr>
            <a:xfrm>
              <a:off x="20427950" y="793751"/>
              <a:ext cx="1828800" cy="22479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130174</xdr:colOff>
      <xdr:row>55</xdr:row>
      <xdr:rowOff>41274</xdr:rowOff>
    </xdr:from>
    <xdr:to>
      <xdr:col>12</xdr:col>
      <xdr:colOff>590549</xdr:colOff>
      <xdr:row>83</xdr:row>
      <xdr:rowOff>63499</xdr:rowOff>
    </xdr:to>
    <xdr:graphicFrame macro="">
      <xdr:nvGraphicFramePr>
        <xdr:cNvPr id="2" name="Chart 1">
          <a:extLst>
            <a:ext uri="{FF2B5EF4-FFF2-40B4-BE49-F238E27FC236}">
              <a16:creationId xmlns:a16="http://schemas.microsoft.com/office/drawing/2014/main" id="{32CFE533-2416-42A9-83A8-A6544AC836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0</xdr:colOff>
      <xdr:row>55</xdr:row>
      <xdr:rowOff>0</xdr:rowOff>
    </xdr:from>
    <xdr:to>
      <xdr:col>24</xdr:col>
      <xdr:colOff>409575</xdr:colOff>
      <xdr:row>83</xdr:row>
      <xdr:rowOff>22225</xdr:rowOff>
    </xdr:to>
    <xdr:graphicFrame macro="">
      <xdr:nvGraphicFramePr>
        <xdr:cNvPr id="3" name="Chart 2">
          <a:extLst>
            <a:ext uri="{FF2B5EF4-FFF2-40B4-BE49-F238E27FC236}">
              <a16:creationId xmlns:a16="http://schemas.microsoft.com/office/drawing/2014/main" id="{A2657DE0-0A3E-4B41-B0FF-6E850418A6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127000</xdr:colOff>
      <xdr:row>85</xdr:row>
      <xdr:rowOff>88900</xdr:rowOff>
    </xdr:from>
    <xdr:to>
      <xdr:col>12</xdr:col>
      <xdr:colOff>587375</xdr:colOff>
      <xdr:row>113</xdr:row>
      <xdr:rowOff>111125</xdr:rowOff>
    </xdr:to>
    <xdr:graphicFrame macro="">
      <xdr:nvGraphicFramePr>
        <xdr:cNvPr id="4" name="Chart 3">
          <a:extLst>
            <a:ext uri="{FF2B5EF4-FFF2-40B4-BE49-F238E27FC236}">
              <a16:creationId xmlns:a16="http://schemas.microsoft.com/office/drawing/2014/main" id="{066544DE-AE4B-4B47-B7E4-07A82F221C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0</xdr:colOff>
      <xdr:row>86</xdr:row>
      <xdr:rowOff>0</xdr:rowOff>
    </xdr:from>
    <xdr:to>
      <xdr:col>24</xdr:col>
      <xdr:colOff>409575</xdr:colOff>
      <xdr:row>114</xdr:row>
      <xdr:rowOff>22225</xdr:rowOff>
    </xdr:to>
    <xdr:graphicFrame macro="">
      <xdr:nvGraphicFramePr>
        <xdr:cNvPr id="5" name="Chart 4">
          <a:extLst>
            <a:ext uri="{FF2B5EF4-FFF2-40B4-BE49-F238E27FC236}">
              <a16:creationId xmlns:a16="http://schemas.microsoft.com/office/drawing/2014/main" id="{64E1672D-7879-4048-95CC-CB3CC975A2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32</xdr:col>
      <xdr:colOff>584200</xdr:colOff>
      <xdr:row>2</xdr:row>
      <xdr:rowOff>95250</xdr:rowOff>
    </xdr:from>
    <xdr:to>
      <xdr:col>37</xdr:col>
      <xdr:colOff>69850</xdr:colOff>
      <xdr:row>5</xdr:row>
      <xdr:rowOff>6350</xdr:rowOff>
    </xdr:to>
    <xdr:sp macro="" textlink="">
      <xdr:nvSpPr>
        <xdr:cNvPr id="2" name="TextBox 1">
          <a:extLst>
            <a:ext uri="{FF2B5EF4-FFF2-40B4-BE49-F238E27FC236}">
              <a16:creationId xmlns:a16="http://schemas.microsoft.com/office/drawing/2014/main" id="{7A22C827-4EB6-4AFD-ACE7-BDCD59791496}"/>
            </a:ext>
          </a:extLst>
        </xdr:cNvPr>
        <xdr:cNvSpPr txBox="1"/>
      </xdr:nvSpPr>
      <xdr:spPr>
        <a:xfrm>
          <a:off x="10547350" y="361950"/>
          <a:ext cx="2533650" cy="32385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accent2"/>
              </a:solidFill>
            </a:rPr>
            <a:t>LPHP DAPI:0:1 3595071 &lt;GO&gt;</a:t>
          </a:r>
        </a:p>
      </xdr:txBody>
    </xdr:sp>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ody" xr10:uid="{81127F14-F447-44A1-BBF4-78E3BA7AFF54}" sourceName="moody">
  <extLst>
    <x:ext xmlns:x15="http://schemas.microsoft.com/office/spreadsheetml/2010/11/main" uri="{2F2917AC-EB37-4324-AD4E-5DD8C200BD13}">
      <x15:tableSlicerCache tableId="3" column="1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H_sector" xr10:uid="{69DA7C2E-A59C-48A7-8060-B68F8D73CE94}" sourceName="RH sector">
  <extLst>
    <x:ext xmlns:x15="http://schemas.microsoft.com/office/spreadsheetml/2010/11/main" uri="{2F2917AC-EB37-4324-AD4E-5DD8C200BD13}">
      <x15:tableSlicerCache tableId="3" column="18"/>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ody" xr10:uid="{8E03DC02-BB1B-4A16-8785-0DB155AC6CDF}" cache="Slicer_moody" caption="moody" rowHeight="241300"/>
  <slicer name="RH sector" xr10:uid="{0999985B-F381-464E-B088-2027953CC9BC}" cache="Slicer_RH_sector" caption="RH secto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6522500-3AB0-4F7C-9FCB-C0C973B02A77}" name="curve" displayName="curve" ref="B3:AC39" totalsRowShown="0" headerRowDxfId="40" tableBorderDxfId="39">
  <autoFilter ref="B3:AC39" xr:uid="{38F45F10-6CBE-4CF2-B992-F1022B0B7B9F}"/>
  <sortState xmlns:xlrd2="http://schemas.microsoft.com/office/spreadsheetml/2017/richdata2" ref="B4:AC39">
    <sortCondition descending="1" ref="N3:N39"/>
  </sortState>
  <tableColumns count="28">
    <tableColumn id="1" xr3:uid="{A3FBAA8F-16EB-4B4C-8739-249F7E0A2501}" name="ticker" dataDxfId="38"/>
    <tableColumn id="2" xr3:uid="{96AF8E5E-CE7B-4FD1-8146-C8B063468029}" name="short code" dataDxfId="37"/>
    <tableColumn id="3" xr3:uid="{E07935AB-00B6-4ABD-BCB8-89943B648DA8}" name="long code" dataDxfId="36"/>
    <tableColumn id="4" xr3:uid="{93F8B34E-9642-4895-A838-D66E86011DED}" name="short bond" dataDxfId="35">
      <calculatedColumnFormula array="1">_xll.BDP(curve[[#This Row],[short code]],"security_name")</calculatedColumnFormula>
    </tableColumn>
    <tableColumn id="5" xr3:uid="{DD555EC0-CC97-4FC2-BC78-E3D02AED048F}" name="long bond" dataDxfId="34">
      <calculatedColumnFormula array="1">_xll.BDP(curve[[#This Row],[long code]],"security_name")</calculatedColumnFormula>
    </tableColumn>
    <tableColumn id="6" xr3:uid="{22FA8D06-B527-482F-A428-A6639D243024}" name="short date" dataDxfId="33">
      <calculatedColumnFormula array="1">_xll.BDP(curve[[#This Row],[short code]],"nxt_call_dt")*1</calculatedColumnFormula>
    </tableColumn>
    <tableColumn id="7" xr3:uid="{E78C2C69-D264-4ED3-B72F-986BDD007246}" name="long date" dataDxfId="32">
      <calculatedColumnFormula array="1">_xll.BDP(curve[[#This Row],[long code]],"nxt_call_dt")*1</calculatedColumnFormula>
    </tableColumn>
    <tableColumn id="8" xr3:uid="{800B7353-B39F-45AC-A9E0-AF77C4C878BB}" name="years" dataDxfId="31">
      <calculatedColumnFormula>(curve[[#This Row],[long date]]-curve[[#This Row],[short date]])/365</calculatedColumnFormula>
    </tableColumn>
    <tableColumn id="9" xr3:uid="{9602CBC8-0A04-4B84-B117-D445588B222E}" name="spread measure" dataDxfId="30"/>
    <tableColumn id="10" xr3:uid="{5E7457BD-3FDD-4CF4-99A8-E6BDEEE461C7}" name="short spread" dataDxfId="29">
      <calculatedColumnFormula array="1">_xll.BDP(curve[[#This Row],[short code]],curve[[#This Row],[spread measure]])</calculatedColumnFormula>
    </tableColumn>
    <tableColumn id="11" xr3:uid="{BCDEDC15-4C9F-466A-92C3-8CFEF55E9750}" name="long spread" dataDxfId="28">
      <calculatedColumnFormula array="1">_xll.BDP(curve[[#This Row],[long code]],curve[[#This Row],[spread measure]])</calculatedColumnFormula>
    </tableColumn>
    <tableColumn id="12" xr3:uid="{D8DD7649-2594-48F7-97BD-88B4A535790C}" name="curve" dataDxfId="27">
      <calculatedColumnFormula>curve[[#This Row],[long spread]]-curve[[#This Row],[short spread]]</calculatedColumnFormula>
    </tableColumn>
    <tableColumn id="13" xr3:uid="{ED4D721C-97CA-4D33-8CD7-450231D0FA49}" name="curve per year" dataDxfId="26">
      <calculatedColumnFormula>IF(curve[[#This Row],[years]]=0,"-",curve[[#This Row],[curve]]/curve[[#This Row],[years]])</calculatedColumnFormula>
    </tableColumn>
    <tableColumn id="14" xr3:uid="{209FE2B3-0BC8-4CF2-853B-419D36E1A8DF}" name="moody" dataDxfId="25">
      <calculatedColumnFormula array="1">_xll.BDP(curve[[#This Row],[short code]],"rtg_moody")</calculatedColumnFormula>
    </tableColumn>
    <tableColumn id="15" xr3:uid="{8FCAD58A-68C8-4FF5-8277-E4A012FF9BD3}" name="s&amp;p" dataDxfId="24">
      <calculatedColumnFormula array="1">_xll.BDP(curve[[#This Row],[long code]],"rtg_sp")</calculatedColumnFormula>
    </tableColumn>
    <tableColumn id="16" xr3:uid="{57005717-C04D-4747-8989-4A43EE97632C}" name="short crncy" dataDxfId="23">
      <calculatedColumnFormula array="1">_xll.BDP(curve[[#This Row],[short code]],"crncy")</calculatedColumnFormula>
    </tableColumn>
    <tableColumn id="17" xr3:uid="{5BA4A284-BA2F-478F-8168-D9151F84C51A}" name="long crncy" dataDxfId="22">
      <calculatedColumnFormula array="1">_xll.BDP(curve[[#This Row],[long code]],"crncy")</calculatedColumnFormula>
    </tableColumn>
    <tableColumn id="18" xr3:uid="{9F0E6501-7ED0-47BC-B8C0-7BA5F44DE3C1}" name="RH sector" dataDxfId="21">
      <calculatedColumnFormula>INDEX(tkrBbg!X:X,MATCH(curve[[#This Row],[ticker]],tkrBbg!W:W,0))</calculatedColumnFormula>
    </tableColumn>
    <tableColumn id="19" xr3:uid="{77337F1E-6069-427E-8759-168D654965A8}" name="short Spread (14d)" dataDxfId="20">
      <calculatedColumnFormula array="1">_xll.BDH(curve[[#This Row],[short code]],curve[[#This Row],[spread measure]],$U$2)</calculatedColumnFormula>
    </tableColumn>
    <tableColumn id="20" xr3:uid="{A9570CD7-C3F5-4932-AEF6-B68577A7B118}" name="long Spread (14d)" dataDxfId="19">
      <calculatedColumnFormula array="1">_xll.BDH(curve[[#This Row],[long code]],curve[[#This Row],[spread measure]],$U$2)</calculatedColumnFormula>
    </tableColumn>
    <tableColumn id="21" xr3:uid="{633E3E1E-0806-426F-A120-08CAB1D18266}" name="curve (14d)" dataDxfId="18">
      <calculatedColumnFormula>curve[[#This Row],[long Spread (14d)]]-curve[[#This Row],[short Spread (14d)]]</calculatedColumnFormula>
    </tableColumn>
    <tableColumn id="22" xr3:uid="{B61F81B5-B66B-4CFE-A1BD-4749108B7C57}" name="curve per year (14d)" dataDxfId="17">
      <calculatedColumnFormula>curve[[#This Row],[curve (14d)]]/curve[[#This Row],[years]]</calculatedColumnFormula>
    </tableColumn>
    <tableColumn id="23" xr3:uid="{C7DA0236-9EBF-4783-BAEE-D26B0EBEB276}" name="curve change (14d)" dataDxfId="16">
      <calculatedColumnFormula>curve[[#This Row],[curve per year]]-curve[[#This Row],[curve per year (14d)]]</calculatedColumnFormula>
    </tableColumn>
    <tableColumn id="24" xr3:uid="{2B1933C0-EAFF-4F95-A0DE-90FA7D32F237}" name="short spread (30d)" dataDxfId="15">
      <calculatedColumnFormula array="1">_xll.BDH(curve[[#This Row],[short code]],curve[[#This Row],[spread measure]],$Z$2)</calculatedColumnFormula>
    </tableColumn>
    <tableColumn id="25" xr3:uid="{88DFE637-9D15-424A-856D-DC9F78E7C5F6}" name="long spread (30d)" dataDxfId="14">
      <calculatedColumnFormula array="1">_xll.BDH(curve[[#This Row],[long code]],curve[[#This Row],[spread measure]],$Z$2)</calculatedColumnFormula>
    </tableColumn>
    <tableColumn id="26" xr3:uid="{9A88C0DA-1B3F-48EB-A9F2-744DB85E7723}" name="curve (30d)" dataDxfId="13">
      <calculatedColumnFormula>curve[[#This Row],[long spread (30d)]]-curve[[#This Row],[short spread (30d)]]</calculatedColumnFormula>
    </tableColumn>
    <tableColumn id="28" xr3:uid="{D9777730-5C88-44F3-AF63-4EB8DE6254F0}" name="curve per year (30d)" dataDxfId="12">
      <calculatedColumnFormula>curve[[#This Row],[curve (30d)]]/curve[[#This Row],[years]]</calculatedColumnFormula>
    </tableColumn>
    <tableColumn id="27" xr3:uid="{DCD801B3-13C3-4788-9802-076CD9D6AE6A}" name="curve change (30d)" dataDxfId="11">
      <calculatedColumnFormula>curve[[#This Row],[curve per year]]-curve[[#This Row],[curve per year (30d)]]</calculatedColumnFormula>
    </tableColumn>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4FBFA43-7FE3-4D9A-B223-F82D9F3A45BC}" name="bonds" displayName="bonds" ref="E1:O194" totalsRowShown="0">
  <autoFilter ref="E1:O194" xr:uid="{4F3331CD-8D69-43A3-8B74-953C7F3EF589}"/>
  <tableColumns count="11">
    <tableColumn id="1" xr3:uid="{382C7699-FA27-4CDE-A449-28D303C8F0CC}" name="worksheet get ticker" dataDxfId="10"/>
    <tableColumn id="2" xr3:uid="{4C95128B-A014-4D50-8678-6C4FEF2826E7}" name="ID_ISIN" dataDxfId="9">
      <calculatedColumnFormula array="1">_xll.BDP(bonds[[#This Row],[worksheet get ticker]],bonds[[#Headers],[ID_ISIN]])</calculatedColumnFormula>
    </tableColumn>
    <tableColumn id="3" xr3:uid="{66F1712B-6647-470B-BDD4-8DD0DFBDC004}" name="security name" dataDxfId="8">
      <calculatedColumnFormula array="1">_xll.BDP(bonds[[#This Row],[worksheet get ticker]],bonds[[#Headers],[security name]])</calculatedColumnFormula>
    </tableColumn>
    <tableColumn id="4" xr3:uid="{439110D2-E62E-49C4-8D93-FC78997652D5}" name="ticker" dataDxfId="7">
      <calculatedColumnFormula array="1">_xll.BDP(bonds[[#This Row],[worksheet get ticker]],bonds[[#Headers],[ticker]])</calculatedColumnFormula>
    </tableColumn>
    <tableColumn id="5" xr3:uid="{B838BA92-9170-43BB-9652-A9CDE01748AE}" name="coupon" dataDxfId="6">
      <calculatedColumnFormula array="1">_xll.BDP(bonds[[#This Row],[worksheet get ticker]],bonds[[#Headers],[coupon]])</calculatedColumnFormula>
    </tableColumn>
    <tableColumn id="6" xr3:uid="{33991F72-10B8-4B96-897E-811AEC451763}" name="nxt_call_dt" dataDxfId="5">
      <calculatedColumnFormula array="1">_xll.BDP(bonds[[#This Row],[ID_ISIN]]&amp;" Corp",bonds[[#Headers],[nxt_call_dt]])*1</calculatedColumnFormula>
    </tableColumn>
    <tableColumn id="7" xr3:uid="{8FC94B50-0055-4EFB-BE8A-526A7901169B}" name="mty_typ" dataDxfId="4">
      <calculatedColumnFormula array="1">_xll.BDP(bonds[[#This Row],[ID_ISIN]]&amp;" Corp",bonds[[#Headers],[mty_typ]])</calculatedColumnFormula>
    </tableColumn>
    <tableColumn id="11" xr3:uid="{71B7210C-6B70-460E-B254-3D031C655934}" name="crncy" dataDxfId="3">
      <calculatedColumnFormula array="1">_xll.BDP(bonds[[#This Row],[worksheet get ticker]],bonds[[#Headers],[crncy]])</calculatedColumnFormula>
    </tableColumn>
    <tableColumn id="8" xr3:uid="{249060F6-73B9-4FF5-9041-75F39D6A9B4F}" name="amt_outstanding" dataDxfId="2">
      <calculatedColumnFormula array="1">_xll.BDP(bonds[[#This Row],[ID_ISIN]]&amp;" Corp",bonds[[#Headers],[amt_outstanding]])</calculatedColumnFormula>
    </tableColumn>
    <tableColumn id="9" xr3:uid="{DC905C8B-0729-411E-A669-8CF6601E04CF}" name="unique lookup" dataDxfId="1">
      <calculatedColumnFormula>bonds[[#This Row],[security name]]&amp;" nc-"&amp;RIGHT(YEAR(bonds[[#This Row],[nxt_call_dt]]),2)</calculatedColumnFormula>
    </tableColumn>
    <tableColumn id="10" xr3:uid="{F725B8A9-C979-4187-A109-085657B0AAD1}" name="industry_sector" dataDxfId="0">
      <calculatedColumnFormula array="1">_xlfn.IFNA(_xll.BDP(bonds[[#This Row],[ID_ISIN]]&amp;" Corp",bonds[[#Headers],[industry_sector]]),"NA error")</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0DB77-0811-47C7-9396-8F5A9034DFAA}">
  <sheetPr>
    <tabColor rgb="FFC00000"/>
  </sheetPr>
  <dimension ref="F7:I28"/>
  <sheetViews>
    <sheetView workbookViewId="0">
      <selection activeCell="G21" sqref="G21"/>
    </sheetView>
  </sheetViews>
  <sheetFormatPr defaultRowHeight="10.5" x14ac:dyDescent="0.25"/>
  <cols>
    <col min="1" max="5" width="8.7265625" style="3"/>
    <col min="6" max="6" width="15.453125" style="3" bestFit="1" customWidth="1"/>
    <col min="7" max="7" width="36.81640625" style="3" bestFit="1" customWidth="1"/>
    <col min="8" max="8" width="9.54296875" style="3" bestFit="1" customWidth="1"/>
    <col min="9" max="9" width="62.90625" style="3" bestFit="1" customWidth="1"/>
    <col min="10" max="16384" width="8.7265625" style="3"/>
  </cols>
  <sheetData>
    <row r="7" spans="6:9" x14ac:dyDescent="0.25">
      <c r="F7" s="3" t="s">
        <v>201</v>
      </c>
    </row>
    <row r="9" spans="6:9" ht="11" x14ac:dyDescent="0.3">
      <c r="F9" s="4" t="s">
        <v>199</v>
      </c>
      <c r="G9" s="4" t="s">
        <v>387</v>
      </c>
      <c r="H9" s="4" t="s">
        <v>368</v>
      </c>
      <c r="I9" s="4" t="s">
        <v>391</v>
      </c>
    </row>
    <row r="10" spans="6:9" x14ac:dyDescent="0.25">
      <c r="F10" s="3" t="s">
        <v>347</v>
      </c>
      <c r="G10" s="3" t="s">
        <v>348</v>
      </c>
      <c r="H10" s="3" t="s">
        <v>368</v>
      </c>
    </row>
    <row r="11" spans="6:9" x14ac:dyDescent="0.25">
      <c r="F11" s="3" t="s">
        <v>235</v>
      </c>
      <c r="G11" s="3" t="s">
        <v>350</v>
      </c>
      <c r="H11" s="3" t="s">
        <v>368</v>
      </c>
    </row>
    <row r="12" spans="6:9" x14ac:dyDescent="0.25">
      <c r="F12" s="3" t="s">
        <v>370</v>
      </c>
      <c r="G12" s="3" t="s">
        <v>371</v>
      </c>
      <c r="H12" s="3" t="s">
        <v>386</v>
      </c>
      <c r="I12" s="3" t="s">
        <v>393</v>
      </c>
    </row>
    <row r="13" spans="6:9" x14ac:dyDescent="0.25">
      <c r="F13" s="3" t="s">
        <v>258</v>
      </c>
      <c r="G13" s="3" t="s">
        <v>349</v>
      </c>
      <c r="H13" s="3" t="s">
        <v>368</v>
      </c>
      <c r="I13" s="3" t="s">
        <v>392</v>
      </c>
    </row>
    <row r="17" spans="6:9" x14ac:dyDescent="0.25">
      <c r="F17" s="3" t="s">
        <v>351</v>
      </c>
      <c r="G17" s="3" t="s">
        <v>352</v>
      </c>
      <c r="H17" s="3" t="s">
        <v>399</v>
      </c>
      <c r="I17" s="3" t="s">
        <v>388</v>
      </c>
    </row>
    <row r="20" spans="6:9" x14ac:dyDescent="0.25">
      <c r="F20" s="3" t="s">
        <v>409</v>
      </c>
      <c r="G20" s="3" t="s">
        <v>410</v>
      </c>
      <c r="H20" s="3" t="s">
        <v>399</v>
      </c>
    </row>
    <row r="21" spans="6:9" ht="11" x14ac:dyDescent="0.3">
      <c r="F21" s="3" t="s">
        <v>409</v>
      </c>
      <c r="G21" s="40" t="s">
        <v>411</v>
      </c>
      <c r="H21" s="3" t="s">
        <v>399</v>
      </c>
      <c r="I21" s="3" t="s">
        <v>417</v>
      </c>
    </row>
    <row r="22" spans="6:9" x14ac:dyDescent="0.25">
      <c r="F22" s="3" t="s">
        <v>409</v>
      </c>
      <c r="G22" s="3" t="s">
        <v>412</v>
      </c>
      <c r="H22" s="3" t="s">
        <v>399</v>
      </c>
    </row>
    <row r="24" spans="6:9" x14ac:dyDescent="0.25">
      <c r="F24" s="3" t="s">
        <v>414</v>
      </c>
      <c r="G24" s="3" t="s">
        <v>413</v>
      </c>
      <c r="H24" s="3" t="s">
        <v>415</v>
      </c>
      <c r="I24" s="3" t="s">
        <v>416</v>
      </c>
    </row>
    <row r="25" spans="6:9" x14ac:dyDescent="0.25">
      <c r="I25" s="3" t="s">
        <v>419</v>
      </c>
    </row>
    <row r="27" spans="6:9" x14ac:dyDescent="0.25">
      <c r="F27" s="3" t="s">
        <v>418</v>
      </c>
      <c r="G27" s="3" t="s">
        <v>383</v>
      </c>
      <c r="H27" s="3" t="s">
        <v>386</v>
      </c>
    </row>
    <row r="28" spans="6:9" x14ac:dyDescent="0.25">
      <c r="G28" s="3" t="s">
        <v>384</v>
      </c>
      <c r="H28" s="3" t="s">
        <v>386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B42F7-A21E-45E4-8F85-5E44DA2AB636}">
  <sheetPr>
    <tabColor theme="9" tint="-0.249977111117893"/>
  </sheetPr>
  <dimension ref="B2:AG73"/>
  <sheetViews>
    <sheetView workbookViewId="0">
      <pane xSplit="9" ySplit="3" topLeftCell="J4" activePane="bottomRight" state="frozen"/>
      <selection pane="topRight" activeCell="K1" sqref="K1"/>
      <selection pane="bottomLeft" activeCell="A4" sqref="A4"/>
      <selection pane="bottomRight" activeCell="O15" sqref="O15"/>
    </sheetView>
  </sheetViews>
  <sheetFormatPr defaultRowHeight="10.5" x14ac:dyDescent="0.25"/>
  <cols>
    <col min="1" max="2" width="8.7265625" style="2"/>
    <col min="3" max="7" width="0" style="2" hidden="1" customWidth="1"/>
    <col min="8" max="9" width="9.90625" style="16" hidden="1" customWidth="1"/>
    <col min="10" max="10" width="5.36328125" style="23" bestFit="1" customWidth="1"/>
    <col min="11" max="11" width="0" style="2" hidden="1" customWidth="1"/>
    <col min="12" max="13" width="6.26953125" style="7" bestFit="1" customWidth="1"/>
    <col min="14" max="14" width="0" style="7" hidden="1" customWidth="1"/>
    <col min="15" max="15" width="8.7265625" style="7"/>
    <col min="16" max="17" width="5.36328125" style="2" bestFit="1" customWidth="1"/>
    <col min="18" max="18" width="8.7265625" style="23"/>
    <col min="19" max="20" width="0" style="2" hidden="1" customWidth="1"/>
    <col min="21" max="23" width="8.7265625" style="2"/>
    <col min="24" max="25" width="6.26953125" style="7" bestFit="1" customWidth="1"/>
    <col min="26" max="26" width="0" style="7" hidden="1" customWidth="1"/>
    <col min="27" max="28" width="8.7265625" style="7"/>
    <col min="29" max="30" width="8.08984375" style="7" bestFit="1" customWidth="1"/>
    <col min="31" max="31" width="5.36328125" style="7" bestFit="1" customWidth="1"/>
    <col min="32" max="32" width="8.08984375" style="7" bestFit="1" customWidth="1"/>
    <col min="33" max="33" width="8.7265625" style="7"/>
    <col min="34" max="16384" width="8.7265625" style="2"/>
  </cols>
  <sheetData>
    <row r="2" spans="2:33" x14ac:dyDescent="0.25">
      <c r="B2" s="2">
        <f>COLUMN(B1)</f>
        <v>2</v>
      </c>
      <c r="O2" s="2">
        <f>COLUMN(O1)</f>
        <v>15</v>
      </c>
    </row>
    <row r="3" spans="2:33" ht="33" x14ac:dyDescent="0.3">
      <c r="B3" s="26" t="s">
        <v>224</v>
      </c>
      <c r="C3" s="26" t="s">
        <v>336</v>
      </c>
      <c r="D3" s="26" t="s">
        <v>259</v>
      </c>
      <c r="E3" s="26" t="s">
        <v>260</v>
      </c>
      <c r="F3" s="26" t="s">
        <v>250</v>
      </c>
      <c r="G3" s="26" t="s">
        <v>251</v>
      </c>
      <c r="H3" s="35" t="s">
        <v>255</v>
      </c>
      <c r="I3" s="35" t="s">
        <v>256</v>
      </c>
      <c r="J3" s="36" t="s">
        <v>257</v>
      </c>
      <c r="K3" s="26" t="s">
        <v>252</v>
      </c>
      <c r="L3" s="37" t="s">
        <v>253</v>
      </c>
      <c r="M3" s="37" t="s">
        <v>254</v>
      </c>
      <c r="N3" s="37" t="s">
        <v>258</v>
      </c>
      <c r="O3" s="37" t="s">
        <v>264</v>
      </c>
      <c r="P3" s="26" t="s">
        <v>263</v>
      </c>
      <c r="Q3" s="26" t="s">
        <v>265</v>
      </c>
      <c r="R3" s="36" t="s">
        <v>341</v>
      </c>
      <c r="S3" s="26" t="s">
        <v>361</v>
      </c>
      <c r="T3" s="26" t="s">
        <v>362</v>
      </c>
      <c r="U3" s="1" t="s">
        <v>338</v>
      </c>
      <c r="V3" s="1" t="s">
        <v>381</v>
      </c>
      <c r="W3" s="1" t="s">
        <v>345</v>
      </c>
      <c r="X3" s="37" t="s">
        <v>359</v>
      </c>
      <c r="Y3" s="37" t="s">
        <v>360</v>
      </c>
      <c r="Z3" s="37" t="s">
        <v>258</v>
      </c>
      <c r="AA3" s="37" t="s">
        <v>264</v>
      </c>
      <c r="AB3" s="37" t="s">
        <v>364</v>
      </c>
      <c r="AC3" s="37" t="s">
        <v>365</v>
      </c>
      <c r="AD3" s="37" t="s">
        <v>366</v>
      </c>
      <c r="AE3" s="37" t="s">
        <v>258</v>
      </c>
      <c r="AF3" s="37" t="s">
        <v>264</v>
      </c>
      <c r="AG3" s="37" t="s">
        <v>364</v>
      </c>
    </row>
    <row r="5" spans="2:33" x14ac:dyDescent="0.25">
      <c r="B5" s="2" t="str">
        <f>'curves eur'!B60</f>
        <v>reit</v>
      </c>
    </row>
    <row r="6" spans="2:33" x14ac:dyDescent="0.25">
      <c r="B6" s="2" t="e" cm="1">
        <f t="array" ref="B6">_xlfn._xlws.SORT(_xlfn.ANCHORARRAY('curves eur'!B61),COLUMN(O5)-COLUMN(B5),-1)</f>
        <v>#N/A</v>
      </c>
    </row>
    <row r="14" spans="2:33" x14ac:dyDescent="0.25">
      <c r="B14" s="2" t="str">
        <f>'curves eur'!B70</f>
        <v>utils</v>
      </c>
    </row>
    <row r="15" spans="2:33" x14ac:dyDescent="0.25">
      <c r="B15" s="2" t="e" cm="1">
        <f t="array" ref="B15">_xlfn._xlws.SORT(_xlfn.ANCHORARRAY('curves eur'!B71),COLUMN(O14)-COLUMN(B14),-1)</f>
        <v>#N/A</v>
      </c>
    </row>
    <row r="29" spans="2:2" x14ac:dyDescent="0.25">
      <c r="B29" s="2" t="str">
        <f>'curves eur'!B87</f>
        <v>low beta</v>
      </c>
    </row>
    <row r="30" spans="2:2" x14ac:dyDescent="0.25">
      <c r="B30" s="2" t="e" cm="1">
        <f t="array" ref="B30">_xlfn._xlws.SORT(_xlfn.ANCHORARRAY('curves eur'!B88),COLUMN(O29)-COLUMN(B29),-1)</f>
        <v>#N/A</v>
      </c>
    </row>
    <row r="39" spans="2:2" x14ac:dyDescent="0.25">
      <c r="B39" s="2" t="str">
        <f>'curves eur'!B98</f>
        <v>tmt/ auto</v>
      </c>
    </row>
    <row r="40" spans="2:2" x14ac:dyDescent="0.25">
      <c r="B40" s="2" t="e" cm="1">
        <f t="array" ref="B40">_xlfn._xlws.SORT(_xlfn.ANCHORARRAY('curves eur'!B99),COLUMN(O39)-COLUMN(B39),-1)</f>
        <v>#N/A</v>
      </c>
    </row>
    <row r="50" spans="2:2" x14ac:dyDescent="0.25">
      <c r="B50" s="2" t="str">
        <f>'curves eur'!B110</f>
        <v>utils</v>
      </c>
    </row>
    <row r="51" spans="2:2" x14ac:dyDescent="0.25">
      <c r="B51" s="2" t="e" cm="1">
        <f t="array" ref="B51">_xlfn._xlws.SORT(_xlfn.ANCHORARRAY('curves eur'!B111),COLUMN(O50)-COLUMN(B50),-1)</f>
        <v>#N/A</v>
      </c>
    </row>
    <row r="65" spans="2:2" x14ac:dyDescent="0.25">
      <c r="B65" s="2" t="str">
        <f>'curves eur'!B127</f>
        <v>energy</v>
      </c>
    </row>
    <row r="66" spans="2:2" x14ac:dyDescent="0.25">
      <c r="B66" s="2" t="e" cm="1">
        <f t="array" ref="B66">_xlfn.ANCHORARRAY('curves eur'!B128)</f>
        <v>#N/A</v>
      </c>
    </row>
    <row r="72" spans="2:2" x14ac:dyDescent="0.25">
      <c r="B72" s="2" t="str">
        <f>'curves eur'!B135</f>
        <v>missing</v>
      </c>
    </row>
    <row r="73" spans="2:2" x14ac:dyDescent="0.25">
      <c r="B73" s="2" t="e" cm="1">
        <f t="array" ref="B73">_xlfn.ANCHORARRAY('curves eur'!B136)</f>
        <v>#N/A</v>
      </c>
    </row>
  </sheetData>
  <conditionalFormatting sqref="O6:O11">
    <cfRule type="dataBar" priority="22">
      <dataBar>
        <cfvo type="min"/>
        <cfvo type="max"/>
        <color rgb="FF63C384"/>
      </dataBar>
      <extLst>
        <ext xmlns:x14="http://schemas.microsoft.com/office/spreadsheetml/2009/9/main" uri="{B025F937-C7B1-47D3-B67F-A62EFF666E3E}">
          <x14:id>{9DABD469-DFBE-4FBE-9D7F-1B69AC868D17}</x14:id>
        </ext>
      </extLst>
    </cfRule>
  </conditionalFormatting>
  <conditionalFormatting sqref="O15:O26">
    <cfRule type="dataBar" priority="21">
      <dataBar>
        <cfvo type="min"/>
        <cfvo type="max"/>
        <color rgb="FF63C384"/>
      </dataBar>
      <extLst>
        <ext xmlns:x14="http://schemas.microsoft.com/office/spreadsheetml/2009/9/main" uri="{B025F937-C7B1-47D3-B67F-A62EFF666E3E}">
          <x14:id>{A05F6F1B-89C2-49FF-A521-BC8E8A0CF3BC}</x14:id>
        </ext>
      </extLst>
    </cfRule>
  </conditionalFormatting>
  <conditionalFormatting sqref="O30:O36">
    <cfRule type="dataBar" priority="20">
      <dataBar>
        <cfvo type="min"/>
        <cfvo type="max"/>
        <color rgb="FF63C384"/>
      </dataBar>
      <extLst>
        <ext xmlns:x14="http://schemas.microsoft.com/office/spreadsheetml/2009/9/main" uri="{B025F937-C7B1-47D3-B67F-A62EFF666E3E}">
          <x14:id>{9D51F7A3-217D-4F6F-8879-B5B1BE7C7FF4}</x14:id>
        </ext>
      </extLst>
    </cfRule>
  </conditionalFormatting>
  <conditionalFormatting sqref="O40:O47">
    <cfRule type="dataBar" priority="19">
      <dataBar>
        <cfvo type="min"/>
        <cfvo type="max"/>
        <color rgb="FF63C384"/>
      </dataBar>
      <extLst>
        <ext xmlns:x14="http://schemas.microsoft.com/office/spreadsheetml/2009/9/main" uri="{B025F937-C7B1-47D3-B67F-A62EFF666E3E}">
          <x14:id>{959CDB3B-51E7-481F-9202-F5EE4713DAFC}</x14:id>
        </ext>
      </extLst>
    </cfRule>
  </conditionalFormatting>
  <conditionalFormatting sqref="O51:O62">
    <cfRule type="dataBar" priority="18">
      <dataBar>
        <cfvo type="min"/>
        <cfvo type="max"/>
        <color rgb="FF63C384"/>
      </dataBar>
      <extLst>
        <ext xmlns:x14="http://schemas.microsoft.com/office/spreadsheetml/2009/9/main" uri="{B025F937-C7B1-47D3-B67F-A62EFF666E3E}">
          <x14:id>{8EE0E9F1-99BE-4F84-AE10-875B50416CC0}</x14:id>
        </ext>
      </extLst>
    </cfRule>
  </conditionalFormatting>
  <conditionalFormatting sqref="AB6:AB11">
    <cfRule type="dataBar" priority="16">
      <dataBar>
        <cfvo type="min"/>
        <cfvo type="max"/>
        <color rgb="FFFFB628"/>
      </dataBar>
      <extLst>
        <ext xmlns:x14="http://schemas.microsoft.com/office/spreadsheetml/2009/9/main" uri="{B025F937-C7B1-47D3-B67F-A62EFF666E3E}">
          <x14:id>{7CA5FF49-909B-4581-A7DB-7F56D0FB9034}</x14:id>
        </ext>
      </extLst>
    </cfRule>
  </conditionalFormatting>
  <conditionalFormatting sqref="AG6:AG11">
    <cfRule type="dataBar" priority="15">
      <dataBar>
        <cfvo type="min"/>
        <cfvo type="max"/>
        <color rgb="FFFFB628"/>
      </dataBar>
      <extLst>
        <ext xmlns:x14="http://schemas.microsoft.com/office/spreadsheetml/2009/9/main" uri="{B025F937-C7B1-47D3-B67F-A62EFF666E3E}">
          <x14:id>{8C483CF5-0FAE-40CF-9CEB-72C4A042149B}</x14:id>
        </ext>
      </extLst>
    </cfRule>
  </conditionalFormatting>
  <conditionalFormatting sqref="AB15:AB26">
    <cfRule type="dataBar" priority="14">
      <dataBar>
        <cfvo type="min"/>
        <cfvo type="max"/>
        <color rgb="FFFFB628"/>
      </dataBar>
      <extLst>
        <ext xmlns:x14="http://schemas.microsoft.com/office/spreadsheetml/2009/9/main" uri="{B025F937-C7B1-47D3-B67F-A62EFF666E3E}">
          <x14:id>{F1BA99F7-4822-47AF-8E9D-45C02F45C7EA}</x14:id>
        </ext>
      </extLst>
    </cfRule>
  </conditionalFormatting>
  <conditionalFormatting sqref="AG15:AG26">
    <cfRule type="dataBar" priority="13">
      <dataBar>
        <cfvo type="min"/>
        <cfvo type="max"/>
        <color rgb="FFFFB628"/>
      </dataBar>
      <extLst>
        <ext xmlns:x14="http://schemas.microsoft.com/office/spreadsheetml/2009/9/main" uri="{B025F937-C7B1-47D3-B67F-A62EFF666E3E}">
          <x14:id>{3DBBC467-1C93-4C84-AA05-1D7AA4E00FD3}</x14:id>
        </ext>
      </extLst>
    </cfRule>
  </conditionalFormatting>
  <conditionalFormatting sqref="AB30:AB36">
    <cfRule type="dataBar" priority="12">
      <dataBar>
        <cfvo type="min"/>
        <cfvo type="max"/>
        <color rgb="FFFFB628"/>
      </dataBar>
      <extLst>
        <ext xmlns:x14="http://schemas.microsoft.com/office/spreadsheetml/2009/9/main" uri="{B025F937-C7B1-47D3-B67F-A62EFF666E3E}">
          <x14:id>{C24EB9A1-9E35-49BE-86E7-577987FA5F09}</x14:id>
        </ext>
      </extLst>
    </cfRule>
  </conditionalFormatting>
  <conditionalFormatting sqref="AG30:AG36">
    <cfRule type="dataBar" priority="11">
      <dataBar>
        <cfvo type="min"/>
        <cfvo type="max"/>
        <color rgb="FFFFB628"/>
      </dataBar>
      <extLst>
        <ext xmlns:x14="http://schemas.microsoft.com/office/spreadsheetml/2009/9/main" uri="{B025F937-C7B1-47D3-B67F-A62EFF666E3E}">
          <x14:id>{33230EA1-1579-452F-8589-5DBDA0419028}</x14:id>
        </ext>
      </extLst>
    </cfRule>
  </conditionalFormatting>
  <conditionalFormatting sqref="AB51:AB62">
    <cfRule type="dataBar" priority="10">
      <dataBar>
        <cfvo type="min"/>
        <cfvo type="max"/>
        <color rgb="FFFFB628"/>
      </dataBar>
      <extLst>
        <ext xmlns:x14="http://schemas.microsoft.com/office/spreadsheetml/2009/9/main" uri="{B025F937-C7B1-47D3-B67F-A62EFF666E3E}">
          <x14:id>{6A189962-1B08-449E-A6C9-71BC42449C4B}</x14:id>
        </ext>
      </extLst>
    </cfRule>
  </conditionalFormatting>
  <conditionalFormatting sqref="AG51:AG62">
    <cfRule type="dataBar" priority="9">
      <dataBar>
        <cfvo type="min"/>
        <cfvo type="max"/>
        <color rgb="FFFFB628"/>
      </dataBar>
      <extLst>
        <ext xmlns:x14="http://schemas.microsoft.com/office/spreadsheetml/2009/9/main" uri="{B025F937-C7B1-47D3-B67F-A62EFF666E3E}">
          <x14:id>{78254392-09AA-4A0D-98FA-55603CF69F27}</x14:id>
        </ext>
      </extLst>
    </cfRule>
  </conditionalFormatting>
  <conditionalFormatting sqref="AB40:AB47">
    <cfRule type="dataBar" priority="8">
      <dataBar>
        <cfvo type="min"/>
        <cfvo type="max"/>
        <color rgb="FFFFB628"/>
      </dataBar>
      <extLst>
        <ext xmlns:x14="http://schemas.microsoft.com/office/spreadsheetml/2009/9/main" uri="{B025F937-C7B1-47D3-B67F-A62EFF666E3E}">
          <x14:id>{EC13E8EB-F1B9-4D34-AF3D-3E18C9AB3D64}</x14:id>
        </ext>
      </extLst>
    </cfRule>
  </conditionalFormatting>
  <conditionalFormatting sqref="AG40:AG47">
    <cfRule type="dataBar" priority="7">
      <dataBar>
        <cfvo type="min"/>
        <cfvo type="max"/>
        <color rgb="FFFFB628"/>
      </dataBar>
      <extLst>
        <ext xmlns:x14="http://schemas.microsoft.com/office/spreadsheetml/2009/9/main" uri="{B025F937-C7B1-47D3-B67F-A62EFF666E3E}">
          <x14:id>{79381F87-DEF8-4124-8717-F6A7826F203E}</x14:id>
        </ext>
      </extLst>
    </cfRule>
  </conditionalFormatting>
  <conditionalFormatting sqref="O66:O69">
    <cfRule type="dataBar" priority="4">
      <dataBar>
        <cfvo type="min"/>
        <cfvo type="max"/>
        <color rgb="FF63C384"/>
      </dataBar>
      <extLst>
        <ext xmlns:x14="http://schemas.microsoft.com/office/spreadsheetml/2009/9/main" uri="{B025F937-C7B1-47D3-B67F-A62EFF666E3E}">
          <x14:id>{040A6462-E386-41B2-B454-B9711970CAED}</x14:id>
        </ext>
      </extLst>
    </cfRule>
  </conditionalFormatting>
  <conditionalFormatting sqref="AB66:AB69">
    <cfRule type="dataBar" priority="2">
      <dataBar>
        <cfvo type="min"/>
        <cfvo type="max"/>
        <color rgb="FFFFB628"/>
      </dataBar>
      <extLst>
        <ext xmlns:x14="http://schemas.microsoft.com/office/spreadsheetml/2009/9/main" uri="{B025F937-C7B1-47D3-B67F-A62EFF666E3E}">
          <x14:id>{3A0BDE4E-CA24-4CC1-A5E2-2C3DD350CE72}</x14:id>
        </ext>
      </extLst>
    </cfRule>
  </conditionalFormatting>
  <conditionalFormatting sqref="AG66:AG69">
    <cfRule type="dataBar" priority="1">
      <dataBar>
        <cfvo type="min"/>
        <cfvo type="max"/>
        <color rgb="FFFFB628"/>
      </dataBar>
      <extLst>
        <ext xmlns:x14="http://schemas.microsoft.com/office/spreadsheetml/2009/9/main" uri="{B025F937-C7B1-47D3-B67F-A62EFF666E3E}">
          <x14:id>{8634391D-579E-426A-84C5-107D46602667}</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9DABD469-DFBE-4FBE-9D7F-1B69AC868D17}">
            <x14:dataBar minLength="0" maxLength="100" border="1" negativeBarBorderColorSameAsPositive="0">
              <x14:cfvo type="autoMin"/>
              <x14:cfvo type="autoMax"/>
              <x14:borderColor rgb="FF63C384"/>
              <x14:negativeFillColor rgb="FFFF0000"/>
              <x14:negativeBorderColor rgb="FFFF0000"/>
              <x14:axisColor rgb="FF000000"/>
            </x14:dataBar>
          </x14:cfRule>
          <xm:sqref>O6:O11</xm:sqref>
        </x14:conditionalFormatting>
        <x14:conditionalFormatting xmlns:xm="http://schemas.microsoft.com/office/excel/2006/main">
          <x14:cfRule type="dataBar" id="{A05F6F1B-89C2-49FF-A521-BC8E8A0CF3BC}">
            <x14:dataBar minLength="0" maxLength="100" border="1" negativeBarBorderColorSameAsPositive="0">
              <x14:cfvo type="autoMin"/>
              <x14:cfvo type="autoMax"/>
              <x14:borderColor rgb="FF63C384"/>
              <x14:negativeFillColor rgb="FFFF0000"/>
              <x14:negativeBorderColor rgb="FFFF0000"/>
              <x14:axisColor rgb="FF000000"/>
            </x14:dataBar>
          </x14:cfRule>
          <xm:sqref>O15:O26</xm:sqref>
        </x14:conditionalFormatting>
        <x14:conditionalFormatting xmlns:xm="http://schemas.microsoft.com/office/excel/2006/main">
          <x14:cfRule type="dataBar" id="{9D51F7A3-217D-4F6F-8879-B5B1BE7C7FF4}">
            <x14:dataBar minLength="0" maxLength="100" border="1" negativeBarBorderColorSameAsPositive="0">
              <x14:cfvo type="autoMin"/>
              <x14:cfvo type="autoMax"/>
              <x14:borderColor rgb="FF63C384"/>
              <x14:negativeFillColor rgb="FFFF0000"/>
              <x14:negativeBorderColor rgb="FFFF0000"/>
              <x14:axisColor rgb="FF000000"/>
            </x14:dataBar>
          </x14:cfRule>
          <xm:sqref>O30:O36</xm:sqref>
        </x14:conditionalFormatting>
        <x14:conditionalFormatting xmlns:xm="http://schemas.microsoft.com/office/excel/2006/main">
          <x14:cfRule type="dataBar" id="{959CDB3B-51E7-481F-9202-F5EE4713DAFC}">
            <x14:dataBar minLength="0" maxLength="100" border="1" negativeBarBorderColorSameAsPositive="0">
              <x14:cfvo type="autoMin"/>
              <x14:cfvo type="autoMax"/>
              <x14:borderColor rgb="FF63C384"/>
              <x14:negativeFillColor rgb="FFFF0000"/>
              <x14:negativeBorderColor rgb="FFFF0000"/>
              <x14:axisColor rgb="FF000000"/>
            </x14:dataBar>
          </x14:cfRule>
          <xm:sqref>O40:O47</xm:sqref>
        </x14:conditionalFormatting>
        <x14:conditionalFormatting xmlns:xm="http://schemas.microsoft.com/office/excel/2006/main">
          <x14:cfRule type="dataBar" id="{8EE0E9F1-99BE-4F84-AE10-875B50416CC0}">
            <x14:dataBar minLength="0" maxLength="100" border="1" negativeBarBorderColorSameAsPositive="0">
              <x14:cfvo type="autoMin"/>
              <x14:cfvo type="autoMax"/>
              <x14:borderColor rgb="FF63C384"/>
              <x14:negativeFillColor rgb="FFFF0000"/>
              <x14:negativeBorderColor rgb="FFFF0000"/>
              <x14:axisColor rgb="FF000000"/>
            </x14:dataBar>
          </x14:cfRule>
          <xm:sqref>O51:O62</xm:sqref>
        </x14:conditionalFormatting>
        <x14:conditionalFormatting xmlns:xm="http://schemas.microsoft.com/office/excel/2006/main">
          <x14:cfRule type="dataBar" id="{7CA5FF49-909B-4581-A7DB-7F56D0FB9034}">
            <x14:dataBar minLength="0" maxLength="100" border="1" negativeBarBorderColorSameAsPositive="0">
              <x14:cfvo type="autoMin"/>
              <x14:cfvo type="autoMax"/>
              <x14:borderColor rgb="FFFFB628"/>
              <x14:negativeFillColor rgb="FFFF0000"/>
              <x14:negativeBorderColor rgb="FFFF0000"/>
              <x14:axisColor rgb="FF000000"/>
            </x14:dataBar>
          </x14:cfRule>
          <xm:sqref>AB6:AB11</xm:sqref>
        </x14:conditionalFormatting>
        <x14:conditionalFormatting xmlns:xm="http://schemas.microsoft.com/office/excel/2006/main">
          <x14:cfRule type="dataBar" id="{8C483CF5-0FAE-40CF-9CEB-72C4A042149B}">
            <x14:dataBar minLength="0" maxLength="100" border="1" negativeBarBorderColorSameAsPositive="0">
              <x14:cfvo type="autoMin"/>
              <x14:cfvo type="autoMax"/>
              <x14:borderColor rgb="FFFFB628"/>
              <x14:negativeFillColor rgb="FFFF0000"/>
              <x14:negativeBorderColor rgb="FFFF0000"/>
              <x14:axisColor rgb="FF000000"/>
            </x14:dataBar>
          </x14:cfRule>
          <xm:sqref>AG6:AG11</xm:sqref>
        </x14:conditionalFormatting>
        <x14:conditionalFormatting xmlns:xm="http://schemas.microsoft.com/office/excel/2006/main">
          <x14:cfRule type="dataBar" id="{F1BA99F7-4822-47AF-8E9D-45C02F45C7EA}">
            <x14:dataBar minLength="0" maxLength="100" border="1" negativeBarBorderColorSameAsPositive="0">
              <x14:cfvo type="autoMin"/>
              <x14:cfvo type="autoMax"/>
              <x14:borderColor rgb="FFFFB628"/>
              <x14:negativeFillColor rgb="FFFF0000"/>
              <x14:negativeBorderColor rgb="FFFF0000"/>
              <x14:axisColor rgb="FF000000"/>
            </x14:dataBar>
          </x14:cfRule>
          <xm:sqref>AB15:AB26</xm:sqref>
        </x14:conditionalFormatting>
        <x14:conditionalFormatting xmlns:xm="http://schemas.microsoft.com/office/excel/2006/main">
          <x14:cfRule type="dataBar" id="{3DBBC467-1C93-4C84-AA05-1D7AA4E00FD3}">
            <x14:dataBar minLength="0" maxLength="100" border="1" negativeBarBorderColorSameAsPositive="0">
              <x14:cfvo type="autoMin"/>
              <x14:cfvo type="autoMax"/>
              <x14:borderColor rgb="FFFFB628"/>
              <x14:negativeFillColor rgb="FFFF0000"/>
              <x14:negativeBorderColor rgb="FFFF0000"/>
              <x14:axisColor rgb="FF000000"/>
            </x14:dataBar>
          </x14:cfRule>
          <xm:sqref>AG15:AG26</xm:sqref>
        </x14:conditionalFormatting>
        <x14:conditionalFormatting xmlns:xm="http://schemas.microsoft.com/office/excel/2006/main">
          <x14:cfRule type="dataBar" id="{C24EB9A1-9E35-49BE-86E7-577987FA5F09}">
            <x14:dataBar minLength="0" maxLength="100" border="1" negativeBarBorderColorSameAsPositive="0">
              <x14:cfvo type="autoMin"/>
              <x14:cfvo type="autoMax"/>
              <x14:borderColor rgb="FFFFB628"/>
              <x14:negativeFillColor rgb="FFFF0000"/>
              <x14:negativeBorderColor rgb="FFFF0000"/>
              <x14:axisColor rgb="FF000000"/>
            </x14:dataBar>
          </x14:cfRule>
          <xm:sqref>AB30:AB36</xm:sqref>
        </x14:conditionalFormatting>
        <x14:conditionalFormatting xmlns:xm="http://schemas.microsoft.com/office/excel/2006/main">
          <x14:cfRule type="dataBar" id="{33230EA1-1579-452F-8589-5DBDA0419028}">
            <x14:dataBar minLength="0" maxLength="100" border="1" negativeBarBorderColorSameAsPositive="0">
              <x14:cfvo type="autoMin"/>
              <x14:cfvo type="autoMax"/>
              <x14:borderColor rgb="FFFFB628"/>
              <x14:negativeFillColor rgb="FFFF0000"/>
              <x14:negativeBorderColor rgb="FFFF0000"/>
              <x14:axisColor rgb="FF000000"/>
            </x14:dataBar>
          </x14:cfRule>
          <xm:sqref>AG30:AG36</xm:sqref>
        </x14:conditionalFormatting>
        <x14:conditionalFormatting xmlns:xm="http://schemas.microsoft.com/office/excel/2006/main">
          <x14:cfRule type="dataBar" id="{6A189962-1B08-449E-A6C9-71BC42449C4B}">
            <x14:dataBar minLength="0" maxLength="100" border="1" negativeBarBorderColorSameAsPositive="0">
              <x14:cfvo type="autoMin"/>
              <x14:cfvo type="autoMax"/>
              <x14:borderColor rgb="FFFFB628"/>
              <x14:negativeFillColor rgb="FFFF0000"/>
              <x14:negativeBorderColor rgb="FFFF0000"/>
              <x14:axisColor rgb="FF000000"/>
            </x14:dataBar>
          </x14:cfRule>
          <xm:sqref>AB51:AB62</xm:sqref>
        </x14:conditionalFormatting>
        <x14:conditionalFormatting xmlns:xm="http://schemas.microsoft.com/office/excel/2006/main">
          <x14:cfRule type="dataBar" id="{78254392-09AA-4A0D-98FA-55603CF69F27}">
            <x14:dataBar minLength="0" maxLength="100" border="1" negativeBarBorderColorSameAsPositive="0">
              <x14:cfvo type="autoMin"/>
              <x14:cfvo type="autoMax"/>
              <x14:borderColor rgb="FFFFB628"/>
              <x14:negativeFillColor rgb="FFFF0000"/>
              <x14:negativeBorderColor rgb="FFFF0000"/>
              <x14:axisColor rgb="FF000000"/>
            </x14:dataBar>
          </x14:cfRule>
          <xm:sqref>AG51:AG62</xm:sqref>
        </x14:conditionalFormatting>
        <x14:conditionalFormatting xmlns:xm="http://schemas.microsoft.com/office/excel/2006/main">
          <x14:cfRule type="dataBar" id="{EC13E8EB-F1B9-4D34-AF3D-3E18C9AB3D64}">
            <x14:dataBar minLength="0" maxLength="100" border="1" negativeBarBorderColorSameAsPositive="0">
              <x14:cfvo type="autoMin"/>
              <x14:cfvo type="autoMax"/>
              <x14:borderColor rgb="FFFFB628"/>
              <x14:negativeFillColor rgb="FFFF0000"/>
              <x14:negativeBorderColor rgb="FFFF0000"/>
              <x14:axisColor rgb="FF000000"/>
            </x14:dataBar>
          </x14:cfRule>
          <xm:sqref>AB40:AB47</xm:sqref>
        </x14:conditionalFormatting>
        <x14:conditionalFormatting xmlns:xm="http://schemas.microsoft.com/office/excel/2006/main">
          <x14:cfRule type="dataBar" id="{79381F87-DEF8-4124-8717-F6A7826F203E}">
            <x14:dataBar minLength="0" maxLength="100" border="1" negativeBarBorderColorSameAsPositive="0">
              <x14:cfvo type="autoMin"/>
              <x14:cfvo type="autoMax"/>
              <x14:borderColor rgb="FFFFB628"/>
              <x14:negativeFillColor rgb="FFFF0000"/>
              <x14:negativeBorderColor rgb="FFFF0000"/>
              <x14:axisColor rgb="FF000000"/>
            </x14:dataBar>
          </x14:cfRule>
          <xm:sqref>AG40:AG47</xm:sqref>
        </x14:conditionalFormatting>
        <x14:conditionalFormatting xmlns:xm="http://schemas.microsoft.com/office/excel/2006/main">
          <x14:cfRule type="dataBar" id="{040A6462-E386-41B2-B454-B9711970CAED}">
            <x14:dataBar minLength="0" maxLength="100" gradient="0">
              <x14:cfvo type="autoMin"/>
              <x14:cfvo type="autoMax"/>
              <x14:negativeFillColor rgb="FFFF0000"/>
              <x14:axisColor rgb="FF000000"/>
            </x14:dataBar>
          </x14:cfRule>
          <xm:sqref>O66:O69</xm:sqref>
        </x14:conditionalFormatting>
        <x14:conditionalFormatting xmlns:xm="http://schemas.microsoft.com/office/excel/2006/main">
          <x14:cfRule type="dataBar" id="{3A0BDE4E-CA24-4CC1-A5E2-2C3DD350CE72}">
            <x14:dataBar minLength="0" maxLength="100" border="1" negativeBarBorderColorSameAsPositive="0">
              <x14:cfvo type="autoMin"/>
              <x14:cfvo type="autoMax"/>
              <x14:borderColor rgb="FFFFB628"/>
              <x14:negativeFillColor rgb="FFFF0000"/>
              <x14:negativeBorderColor rgb="FFFF0000"/>
              <x14:axisColor rgb="FF000000"/>
            </x14:dataBar>
          </x14:cfRule>
          <xm:sqref>AB66:AB69</xm:sqref>
        </x14:conditionalFormatting>
        <x14:conditionalFormatting xmlns:xm="http://schemas.microsoft.com/office/excel/2006/main">
          <x14:cfRule type="dataBar" id="{8634391D-579E-426A-84C5-107D46602667}">
            <x14:dataBar minLength="0" maxLength="100" border="1" negativeBarBorderColorSameAsPositive="0">
              <x14:cfvo type="autoMin"/>
              <x14:cfvo type="autoMax"/>
              <x14:borderColor rgb="FFFFB628"/>
              <x14:negativeFillColor rgb="FFFF0000"/>
              <x14:negativeBorderColor rgb="FFFF0000"/>
              <x14:axisColor rgb="FF000000"/>
            </x14:dataBar>
          </x14:cfRule>
          <xm:sqref>AG66:AG69</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2ECF2-5E5E-40FE-8D53-1DB3D76ECFD7}">
  <sheetPr>
    <tabColor theme="9" tint="-0.249977111117893"/>
  </sheetPr>
  <dimension ref="B2:AC51"/>
  <sheetViews>
    <sheetView workbookViewId="0">
      <pane xSplit="2" ySplit="3" topLeftCell="C4" activePane="bottomRight" state="frozen"/>
      <selection activeCell="AJ3" sqref="AJ3"/>
      <selection pane="topRight" activeCell="AJ3" sqref="AJ3"/>
      <selection pane="bottomLeft" activeCell="AJ3" sqref="AJ3"/>
      <selection pane="bottomRight" activeCell="J4" sqref="J4"/>
    </sheetView>
  </sheetViews>
  <sheetFormatPr defaultRowHeight="10.5" x14ac:dyDescent="0.25"/>
  <cols>
    <col min="1" max="2" width="8.7265625" style="2"/>
    <col min="3" max="3" width="11.90625" style="2" customWidth="1"/>
    <col min="4" max="4" width="11" style="2" customWidth="1"/>
    <col min="5" max="6" width="20.08984375" style="2" bestFit="1" customWidth="1"/>
    <col min="7" max="8" width="9.90625" style="16" bestFit="1" customWidth="1"/>
    <col min="9" max="9" width="8.7265625" style="2"/>
    <col min="10" max="10" width="13.6328125" style="2" bestFit="1" customWidth="1"/>
    <col min="11" max="19" width="8.7265625" style="2"/>
    <col min="20" max="20" width="8.81640625" style="2" customWidth="1"/>
    <col min="21" max="21" width="9.90625" style="2" bestFit="1" customWidth="1"/>
    <col min="22" max="24" width="8.7265625" style="2"/>
    <col min="25" max="25" width="8.6328125" style="2" customWidth="1"/>
    <col min="26" max="26" width="9.90625" style="2" bestFit="1" customWidth="1"/>
    <col min="27" max="16384" width="8.7265625" style="2"/>
  </cols>
  <sheetData>
    <row r="2" spans="2:29" x14ac:dyDescent="0.25">
      <c r="T2" s="5">
        <v>11</v>
      </c>
      <c r="U2" s="16">
        <f ca="1">WORKDAY(TODAY(),-T2)</f>
        <v>43992</v>
      </c>
      <c r="Y2" s="5">
        <v>25</v>
      </c>
      <c r="Z2" s="16">
        <f ca="1">WORKDAY(TODAY(),-Y2)</f>
        <v>43972</v>
      </c>
    </row>
    <row r="3" spans="2:29" ht="33" x14ac:dyDescent="0.3">
      <c r="B3" s="26" t="s">
        <v>224</v>
      </c>
      <c r="C3" s="26" t="s">
        <v>259</v>
      </c>
      <c r="D3" s="26" t="s">
        <v>260</v>
      </c>
      <c r="E3" s="26" t="s">
        <v>250</v>
      </c>
      <c r="F3" s="26" t="s">
        <v>251</v>
      </c>
      <c r="G3" s="35" t="s">
        <v>255</v>
      </c>
      <c r="H3" s="35" t="s">
        <v>256</v>
      </c>
      <c r="I3" s="26" t="s">
        <v>257</v>
      </c>
      <c r="J3" s="26" t="s">
        <v>252</v>
      </c>
      <c r="K3" s="26" t="s">
        <v>253</v>
      </c>
      <c r="L3" s="26" t="s">
        <v>254</v>
      </c>
      <c r="M3" s="26" t="s">
        <v>258</v>
      </c>
      <c r="N3" s="26" t="s">
        <v>264</v>
      </c>
      <c r="O3" s="26" t="s">
        <v>420</v>
      </c>
      <c r="P3" s="26" t="s">
        <v>421</v>
      </c>
      <c r="Q3" s="26" t="s">
        <v>361</v>
      </c>
      <c r="R3" s="26" t="s">
        <v>362</v>
      </c>
      <c r="S3" s="26" t="s">
        <v>381</v>
      </c>
      <c r="T3" s="26" t="s">
        <v>359</v>
      </c>
      <c r="U3" s="26" t="s">
        <v>360</v>
      </c>
      <c r="V3" s="26" t="s">
        <v>425</v>
      </c>
      <c r="W3" s="26" t="s">
        <v>423</v>
      </c>
      <c r="X3" s="26" t="s">
        <v>424</v>
      </c>
      <c r="Y3" s="26" t="s">
        <v>426</v>
      </c>
      <c r="Z3" s="26" t="s">
        <v>428</v>
      </c>
      <c r="AA3" s="26" t="s">
        <v>427</v>
      </c>
      <c r="AB3" s="26" t="s">
        <v>430</v>
      </c>
      <c r="AC3" s="26" t="s">
        <v>429</v>
      </c>
    </row>
    <row r="4" spans="2:29" x14ac:dyDescent="0.25">
      <c r="B4" s="5" t="s">
        <v>266</v>
      </c>
      <c r="C4" s="25" t="s">
        <v>155</v>
      </c>
      <c r="D4" s="25" t="s">
        <v>157</v>
      </c>
      <c r="E4" s="2" t="str" cm="1">
        <f t="array" ref="E4">_xll.BDP(curve[[#This Row],[short code]],"security_name")</f>
        <v>ACFP 4 1/8 PERP</v>
      </c>
      <c r="F4" s="2" t="str" cm="1">
        <f t="array" ref="F4">_xll.BDP(curve[[#This Row],[long code]],"security_name")</f>
        <v>ACFP 2 5/8 PERP</v>
      </c>
      <c r="G4" s="16" cm="1">
        <f t="array" ref="G4">_xll.BDP(curve[[#This Row],[short code]],"nxt_call_dt")*1</f>
        <v>44012</v>
      </c>
      <c r="H4" s="16" cm="1">
        <f t="array" ref="H4">_xll.BDP(curve[[#This Row],[long code]],"nxt_call_dt")*1</f>
        <v>45687</v>
      </c>
      <c r="I4" s="23">
        <f>(curve[[#This Row],[long date]]-curve[[#This Row],[short date]])/365</f>
        <v>4.5890410958904111</v>
      </c>
      <c r="J4" s="25" t="s">
        <v>3</v>
      </c>
      <c r="K4" s="7" cm="1">
        <f t="array" ref="K4">_xll.BDP(curve[[#This Row],[short code]],curve[[#This Row],[spread measure]])</f>
        <v>1041.982421875</v>
      </c>
      <c r="L4" s="7" cm="1">
        <f t="array" ref="L4">_xll.BDP(curve[[#This Row],[long code]],curve[[#This Row],[spread measure]])</f>
        <v>768.6162109375</v>
      </c>
      <c r="M4" s="7">
        <f>curve[[#This Row],[long spread]]-curve[[#This Row],[short spread]]</f>
        <v>-273.3662109375</v>
      </c>
      <c r="N4" s="7">
        <f>IF(curve[[#This Row],[years]]=0,"-",curve[[#This Row],[curve]]/curve[[#This Row],[years]])</f>
        <v>-59.569353428171638</v>
      </c>
      <c r="O4" s="7" t="str" cm="1">
        <f t="array" ref="O4">_xll.BDP(curve[[#This Row],[short code]],"rtg_moody")</f>
        <v>#N/A N/A</v>
      </c>
      <c r="P4" s="7" t="str" cm="1">
        <f t="array" ref="P4">_xll.BDP(curve[[#This Row],[long code]],"rtg_sp")</f>
        <v>BB *-</v>
      </c>
      <c r="Q4" s="7" t="str" cm="1">
        <f t="array" ref="Q4">_xll.BDP(curve[[#This Row],[short code]],"crncy")</f>
        <v>EUR</v>
      </c>
      <c r="R4" s="7" t="str" cm="1">
        <f t="array" ref="R4">_xll.BDP(curve[[#This Row],[long code]],"crncy")</f>
        <v>EUR</v>
      </c>
      <c r="S4" s="7" t="str">
        <f>INDEX(tkrBbg!X:X,MATCH(curve[[#This Row],[ticker]],tkrBbg!W:W,0))</f>
        <v>REIT</v>
      </c>
      <c r="T4" s="7" cm="1">
        <f t="array" aca="1" ref="T4" ca="1">_xll.BDH(curve[[#This Row],[short code]],curve[[#This Row],[spread measure]],$U$2)</f>
        <v>524.476</v>
      </c>
      <c r="U4" s="7" cm="1">
        <f t="array" aca="1" ref="U4" ca="1">_xll.BDH(curve[[#This Row],[long code]],curve[[#This Row],[spread measure]],$U$2)</f>
        <v>703.85699999999997</v>
      </c>
      <c r="V4" s="7">
        <f ca="1">curve[[#This Row],[long Spread (14d)]]-curve[[#This Row],[short Spread (14d)]]</f>
        <v>179.38099999999997</v>
      </c>
      <c r="W4" s="7">
        <f ca="1">curve[[#This Row],[curve (14d)]]/curve[[#This Row],[years]]</f>
        <v>39.088994029850738</v>
      </c>
      <c r="X4" s="7">
        <f ca="1">curve[[#This Row],[curve per year]]-curve[[#This Row],[curve per year (14d)]]</f>
        <v>-98.658347458022376</v>
      </c>
      <c r="Y4" s="7" cm="1">
        <f t="array" aca="1" ref="Y4" ca="1">_xll.BDH(curve[[#This Row],[short code]],curve[[#This Row],[spread measure]],$Z$2)</f>
        <v>450.07799999999997</v>
      </c>
      <c r="Z4" s="7" cm="1">
        <f t="array" aca="1" ref="Z4" ca="1">_xll.BDH(curve[[#This Row],[long code]],curve[[#This Row],[spread measure]],$Z$2)</f>
        <v>849.57899999999995</v>
      </c>
      <c r="AA4" s="7">
        <f ca="1">curve[[#This Row],[long spread (30d)]]-curve[[#This Row],[short spread (30d)]]</f>
        <v>399.50099999999998</v>
      </c>
      <c r="AB4" s="7">
        <f ca="1">curve[[#This Row],[curve (30d)]]/curve[[#This Row],[years]]</f>
        <v>87.055441791044771</v>
      </c>
      <c r="AC4" s="7">
        <f ca="1">curve[[#This Row],[curve per year]]-curve[[#This Row],[curve per year (30d)]]</f>
        <v>-146.62479521921642</v>
      </c>
    </row>
    <row r="5" spans="2:29" x14ac:dyDescent="0.25">
      <c r="B5" s="5" t="s">
        <v>310</v>
      </c>
      <c r="C5" s="25" t="s">
        <v>111</v>
      </c>
      <c r="D5" s="25" t="s">
        <v>112</v>
      </c>
      <c r="E5" s="2" t="str" cm="1">
        <f t="array" ref="E5">_xll.BDP(curve[[#This Row],[short code]],"security_name")</f>
        <v>RWE 3 1/2 04/21/75</v>
      </c>
      <c r="F5" s="2" t="str" cm="1">
        <f t="array" ref="F5">_xll.BDP(curve[[#This Row],[long code]],"security_name")</f>
        <v>RWE 6 5/8 07/30/75</v>
      </c>
      <c r="G5" s="16" cm="1">
        <f t="array" ref="G5">_xll.BDP(curve[[#This Row],[short code]],"nxt_call_dt")*1</f>
        <v>45768</v>
      </c>
      <c r="H5" s="16" cm="1">
        <f t="array" ref="H5">_xll.BDP(curve[[#This Row],[long code]],"nxt_call_dt")*1</f>
        <v>46111</v>
      </c>
      <c r="I5" s="23">
        <f>(curve[[#This Row],[long date]]-curve[[#This Row],[short date]])/365</f>
        <v>0.9397260273972603</v>
      </c>
      <c r="J5" s="25" t="s">
        <v>3</v>
      </c>
      <c r="K5" s="7" cm="1">
        <f t="array" ref="K5">_xll.BDP(curve[[#This Row],[short code]],curve[[#This Row],[spread measure]])</f>
        <v>288.09799194335938</v>
      </c>
      <c r="L5" s="7" cm="1">
        <f t="array" ref="L5">_xll.BDP(curve[[#This Row],[long code]],curve[[#This Row],[spread measure]])</f>
        <v>409.18380737304688</v>
      </c>
      <c r="M5" s="7">
        <f>curve[[#This Row],[long spread]]-curve[[#This Row],[short spread]]</f>
        <v>121.0858154296875</v>
      </c>
      <c r="N5" s="7">
        <f>IF(curve[[#This Row],[years]]=0,"-",curve[[#This Row],[curve]]/curve[[#This Row],[years]])</f>
        <v>128.85225257095024</v>
      </c>
      <c r="O5" s="7" t="str" cm="1">
        <f t="array" ref="O5">_xll.BDP(curve[[#This Row],[short code]],"rtg_moody")</f>
        <v>Ba2</v>
      </c>
      <c r="P5" s="7" t="str" cm="1">
        <f t="array" ref="P5">_xll.BDP(curve[[#This Row],[long code]],"rtg_sp")</f>
        <v>NR</v>
      </c>
      <c r="Q5" s="7" t="str" cm="1">
        <f t="array" ref="Q5">_xll.BDP(curve[[#This Row],[short code]],"crncy")</f>
        <v>EUR</v>
      </c>
      <c r="R5" s="7" t="str" cm="1">
        <f t="array" ref="R5">_xll.BDP(curve[[#This Row],[long code]],"crncy")</f>
        <v>USD</v>
      </c>
      <c r="S5" s="7" t="str">
        <f>INDEX(tkrBbg!X:X,MATCH(curve[[#This Row],[ticker]],tkrBbg!W:W,0))</f>
        <v>UTILS</v>
      </c>
      <c r="T5" s="7" cm="1">
        <f t="array" aca="1" ref="T5" ca="1">_xll.BDH(curve[[#This Row],[short code]],curve[[#This Row],[spread measure]],$U$2)</f>
        <v>278.274</v>
      </c>
      <c r="U5" s="7" t="str" cm="1">
        <f t="array" aca="1" ref="U5" ca="1">_xll.BDH(curve[[#This Row],[long code]],curve[[#This Row],[spread measure]],$U$2)</f>
        <v>#N/A N/A</v>
      </c>
      <c r="V5" s="7" t="e">
        <f ca="1">curve[[#This Row],[long Spread (14d)]]-curve[[#This Row],[short Spread (14d)]]</f>
        <v>#VALUE!</v>
      </c>
      <c r="W5" s="7" t="e">
        <f ca="1">curve[[#This Row],[curve (14d)]]/curve[[#This Row],[years]]</f>
        <v>#VALUE!</v>
      </c>
      <c r="X5" s="7" t="e">
        <f ca="1">curve[[#This Row],[curve per year]]-curve[[#This Row],[curve per year (14d)]]</f>
        <v>#VALUE!</v>
      </c>
      <c r="Y5" s="7" cm="1">
        <f t="array" aca="1" ref="Y5" ca="1">_xll.BDH(curve[[#This Row],[short code]],curve[[#This Row],[spread measure]],$Z$2)</f>
        <v>318.07</v>
      </c>
      <c r="Z5" s="7" cm="1">
        <f t="array" aca="1" ref="Z5" ca="1">_xll.BDH(curve[[#This Row],[long code]],curve[[#This Row],[spread measure]],$Z$2)</f>
        <v>486.87799999999999</v>
      </c>
      <c r="AA5" s="7">
        <f ca="1">curve[[#This Row],[long spread (30d)]]-curve[[#This Row],[short spread (30d)]]</f>
        <v>168.80799999999999</v>
      </c>
      <c r="AB5" s="7">
        <f ca="1">curve[[#This Row],[curve (30d)]]/curve[[#This Row],[years]]</f>
        <v>179.63533527696791</v>
      </c>
      <c r="AC5" s="7">
        <f ca="1">curve[[#This Row],[curve per year]]-curve[[#This Row],[curve per year (30d)]]</f>
        <v>-50.783082706017666</v>
      </c>
    </row>
    <row r="6" spans="2:29" x14ac:dyDescent="0.25">
      <c r="B6" s="5" t="s">
        <v>313</v>
      </c>
      <c r="C6" s="25" t="s">
        <v>62</v>
      </c>
      <c r="D6" s="25" t="s">
        <v>63</v>
      </c>
      <c r="E6" s="2" t="str" cm="1">
        <f t="array" ref="E6">_xll.BDP(curve[[#This Row],[short code]],"security_name")</f>
        <v>SESGFP 4 5/8 PERP</v>
      </c>
      <c r="F6" s="2" t="str" cm="1">
        <f t="array" ref="F6">_xll.BDP(curve[[#This Row],[long code]],"security_name")</f>
        <v>SESGFP 5 5/8 PERP</v>
      </c>
      <c r="G6" s="16" cm="1">
        <f t="array" ref="G6">_xll.BDP(curve[[#This Row],[short code]],"nxt_call_dt")*1</f>
        <v>44563</v>
      </c>
      <c r="H6" s="16" cm="1">
        <f t="array" ref="H6">_xll.BDP(curve[[#This Row],[long code]],"nxt_call_dt")*1</f>
        <v>45320</v>
      </c>
      <c r="I6" s="23">
        <f>(curve[[#This Row],[long date]]-curve[[#This Row],[short date]])/365</f>
        <v>2.0739726027397261</v>
      </c>
      <c r="J6" s="25" t="s">
        <v>3</v>
      </c>
      <c r="K6" s="7" cm="1">
        <f t="array" ref="K6">_xll.BDP(curve[[#This Row],[short code]],curve[[#This Row],[spread measure]])</f>
        <v>399.79852294921875</v>
      </c>
      <c r="L6" s="7" cm="1">
        <f t="array" ref="L6">_xll.BDP(curve[[#This Row],[long code]],curve[[#This Row],[spread measure]])</f>
        <v>515.6943359375</v>
      </c>
      <c r="M6" s="7">
        <f>curve[[#This Row],[long spread]]-curve[[#This Row],[short spread]]</f>
        <v>115.89581298828125</v>
      </c>
      <c r="N6" s="7">
        <f>IF(curve[[#This Row],[years]]=0,"-",curve[[#This Row],[curve]]/curve[[#This Row],[years]])</f>
        <v>55.881072312711566</v>
      </c>
      <c r="O6" s="7" t="str" cm="1">
        <f t="array" ref="O6">_xll.BDP(curve[[#This Row],[short code]],"rtg_moody")</f>
        <v>Ba1</v>
      </c>
      <c r="P6" s="7" t="str" cm="1">
        <f t="array" ref="P6">_xll.BDP(curve[[#This Row],[long code]],"rtg_sp")</f>
        <v>BB</v>
      </c>
      <c r="Q6" s="7" t="str" cm="1">
        <f t="array" ref="Q6">_xll.BDP(curve[[#This Row],[short code]],"crncy")</f>
        <v>EUR</v>
      </c>
      <c r="R6" s="7" t="str" cm="1">
        <f t="array" ref="R6">_xll.BDP(curve[[#This Row],[long code]],"crncy")</f>
        <v>EUR</v>
      </c>
      <c r="S6" s="7" t="str">
        <f>INDEX(tkrBbg!X:X,MATCH(curve[[#This Row],[ticker]],tkrBbg!W:W,0))</f>
        <v>TMT/ AUTO</v>
      </c>
      <c r="T6" s="7" cm="1">
        <f t="array" aca="1" ref="T6" ca="1">_xll.BDH(curve[[#This Row],[short code]],curve[[#This Row],[spread measure]],$U$2)</f>
        <v>365.21499999999997</v>
      </c>
      <c r="U6" s="7" cm="1">
        <f t="array" aca="1" ref="U6" ca="1">_xll.BDH(curve[[#This Row],[long code]],curve[[#This Row],[spread measure]],$U$2)</f>
        <v>465.76499999999999</v>
      </c>
      <c r="V6" s="7">
        <f ca="1">curve[[#This Row],[long Spread (14d)]]-curve[[#This Row],[short Spread (14d)]]</f>
        <v>100.55000000000001</v>
      </c>
      <c r="W6" s="7">
        <f ca="1">curve[[#This Row],[curve (14d)]]/curve[[#This Row],[years]]</f>
        <v>48.481836195508592</v>
      </c>
      <c r="X6" s="7">
        <f ca="1">curve[[#This Row],[curve per year]]-curve[[#This Row],[curve per year (14d)]]</f>
        <v>7.3992361172029746</v>
      </c>
      <c r="Y6" s="7" cm="1">
        <f t="array" aca="1" ref="Y6" ca="1">_xll.BDH(curve[[#This Row],[short code]],curve[[#This Row],[spread measure]],$Z$2)</f>
        <v>558.25900000000001</v>
      </c>
      <c r="Z6" s="7" cm="1">
        <f t="array" aca="1" ref="Z6" ca="1">_xll.BDH(curve[[#This Row],[long code]],curve[[#This Row],[spread measure]],$Z$2)</f>
        <v>622.01700000000005</v>
      </c>
      <c r="AA6" s="7">
        <f ca="1">curve[[#This Row],[long spread (30d)]]-curve[[#This Row],[short spread (30d)]]</f>
        <v>63.758000000000038</v>
      </c>
      <c r="AB6" s="7">
        <f ca="1">curve[[#This Row],[curve (30d)]]/curve[[#This Row],[years]]</f>
        <v>30.741968295904904</v>
      </c>
      <c r="AC6" s="7">
        <f ca="1">curve[[#This Row],[curve per year]]-curve[[#This Row],[curve per year (30d)]]</f>
        <v>25.139104016806662</v>
      </c>
    </row>
    <row r="7" spans="2:29" x14ac:dyDescent="0.25">
      <c r="B7" s="5" t="s">
        <v>294</v>
      </c>
      <c r="C7" s="25" t="s">
        <v>179</v>
      </c>
      <c r="D7" s="25" t="s">
        <v>181</v>
      </c>
      <c r="E7" s="2" t="str" cm="1">
        <f t="array" ref="E7">_xll.BDP(curve[[#This Row],[short code]],"security_name")</f>
        <v>GYCGR 3 3/4 PERP</v>
      </c>
      <c r="F7" s="2" t="str" cm="1">
        <f t="array" ref="F7">_xll.BDP(curve[[#This Row],[long code]],"security_name")</f>
        <v>GYCGR 2 1/2 PERP</v>
      </c>
      <c r="G7" s="16" cm="1">
        <f t="array" ref="G7">_xll.BDP(curve[[#This Row],[short code]],"nxt_call_dt")*1</f>
        <v>44610</v>
      </c>
      <c r="H7" s="16" cm="1">
        <f t="array" ref="H7">_xll.BDP(curve[[#This Row],[long code]],"nxt_call_dt")*1</f>
        <v>45131</v>
      </c>
      <c r="I7" s="23">
        <f>(curve[[#This Row],[long date]]-curve[[#This Row],[short date]])/365</f>
        <v>1.4273972602739726</v>
      </c>
      <c r="J7" s="25" t="s">
        <v>3</v>
      </c>
      <c r="K7" s="7" cm="1">
        <f t="array" ref="K7">_xll.BDP(curve[[#This Row],[short code]],curve[[#This Row],[spread measure]])</f>
        <v>261.15585327148438</v>
      </c>
      <c r="L7" s="7" cm="1">
        <f t="array" ref="L7">_xll.BDP(curve[[#This Row],[long code]],curve[[#This Row],[spread measure]])</f>
        <v>327.72323608398438</v>
      </c>
      <c r="M7" s="7">
        <f>curve[[#This Row],[long spread]]-curve[[#This Row],[short spread]]</f>
        <v>66.5673828125</v>
      </c>
      <c r="N7" s="7">
        <f>IF(curve[[#This Row],[years]]=0,"-",curve[[#This Row],[curve]]/curve[[#This Row],[years]])</f>
        <v>46.635498515475049</v>
      </c>
      <c r="O7" s="7" t="str" cm="1">
        <f t="array" ref="O7">_xll.BDP(curve[[#This Row],[short code]],"rtg_moody")</f>
        <v>Baa3</v>
      </c>
      <c r="P7" s="7" t="str" cm="1">
        <f t="array" ref="P7">_xll.BDP(curve[[#This Row],[long code]],"rtg_sp")</f>
        <v>BBB-</v>
      </c>
      <c r="Q7" s="7" t="str" cm="1">
        <f t="array" ref="Q7">_xll.BDP(curve[[#This Row],[short code]],"crncy")</f>
        <v>EUR</v>
      </c>
      <c r="R7" s="7" t="str" cm="1">
        <f t="array" ref="R7">_xll.BDP(curve[[#This Row],[long code]],"crncy")</f>
        <v>EUR</v>
      </c>
      <c r="S7" s="7" t="str">
        <f>INDEX(tkrBbg!X:X,MATCH(curve[[#This Row],[ticker]],tkrBbg!W:W,0))</f>
        <v>REIT</v>
      </c>
      <c r="T7" s="7" cm="1">
        <f t="array" aca="1" ref="T7" ca="1">_xll.BDH(curve[[#This Row],[short code]],curve[[#This Row],[spread measure]],$U$2)</f>
        <v>215.21299999999999</v>
      </c>
      <c r="U7" s="7" cm="1">
        <f t="array" aca="1" ref="U7" ca="1">_xll.BDH(curve[[#This Row],[long code]],curve[[#This Row],[spread measure]],$U$2)</f>
        <v>304.77199999999999</v>
      </c>
      <c r="V7" s="7">
        <f ca="1">curve[[#This Row],[long Spread (14d)]]-curve[[#This Row],[short Spread (14d)]]</f>
        <v>89.558999999999997</v>
      </c>
      <c r="W7" s="7">
        <f ca="1">curve[[#This Row],[curve (14d)]]/curve[[#This Row],[years]]</f>
        <v>62.74286948176583</v>
      </c>
      <c r="X7" s="7">
        <f ca="1">curve[[#This Row],[curve per year]]-curve[[#This Row],[curve per year (14d)]]</f>
        <v>-16.10737096629078</v>
      </c>
      <c r="Y7" s="7" cm="1">
        <f t="array" aca="1" ref="Y7" ca="1">_xll.BDH(curve[[#This Row],[short code]],curve[[#This Row],[spread measure]],$Z$2)</f>
        <v>338.71199999999999</v>
      </c>
      <c r="Z7" s="7" cm="1">
        <f t="array" aca="1" ref="Z7" ca="1">_xll.BDH(curve[[#This Row],[long code]],curve[[#This Row],[spread measure]],$Z$2)</f>
        <v>402.61900000000003</v>
      </c>
      <c r="AA7" s="7">
        <f ca="1">curve[[#This Row],[long spread (30d)]]-curve[[#This Row],[short spread (30d)]]</f>
        <v>63.907000000000039</v>
      </c>
      <c r="AB7" s="7">
        <f ca="1">curve[[#This Row],[curve (30d)]]/curve[[#This Row],[years]]</f>
        <v>44.771698656429969</v>
      </c>
      <c r="AC7" s="7">
        <f ca="1">curve[[#This Row],[curve per year]]-curve[[#This Row],[curve per year (30d)]]</f>
        <v>1.8637998590450806</v>
      </c>
    </row>
    <row r="8" spans="2:29" x14ac:dyDescent="0.25">
      <c r="B8" s="5" t="s">
        <v>309</v>
      </c>
      <c r="C8" s="25" t="s">
        <v>39</v>
      </c>
      <c r="D8" s="25" t="s">
        <v>41</v>
      </c>
      <c r="E8" s="2" t="str" cm="1">
        <f t="array" ref="E8">_xll.BDP(curve[[#This Row],[short code]],"security_name")</f>
        <v>REPSM 3 7/8 PERP</v>
      </c>
      <c r="F8" s="2" t="str" cm="1">
        <f t="array" ref="F8">_xll.BDP(curve[[#This Row],[long code]],"security_name")</f>
        <v>REPSM 3 3/4 PERP</v>
      </c>
      <c r="G8" s="16" cm="1">
        <f t="array" ref="G8">_xll.BDP(curve[[#This Row],[short code]],"nxt_call_dt")*1</f>
        <v>44280</v>
      </c>
      <c r="H8" s="16" cm="1">
        <f t="array" ref="H8">_xll.BDP(curve[[#This Row],[long code]],"nxt_call_dt")*1</f>
        <v>46092</v>
      </c>
      <c r="I8" s="23">
        <f>(curve[[#This Row],[long date]]-curve[[#This Row],[short date]])/365</f>
        <v>4.9643835616438352</v>
      </c>
      <c r="J8" s="25" t="s">
        <v>3</v>
      </c>
      <c r="K8" s="7" cm="1">
        <f t="array" ref="K8">_xll.BDP(curve[[#This Row],[short code]],curve[[#This Row],[spread measure]])</f>
        <v>266.62591552734375</v>
      </c>
      <c r="L8" s="7" cm="1">
        <f t="array" ref="L8">_xll.BDP(curve[[#This Row],[long code]],curve[[#This Row],[spread measure]])</f>
        <v>409.1732177734375</v>
      </c>
      <c r="M8" s="7">
        <f>curve[[#This Row],[long spread]]-curve[[#This Row],[short spread]]</f>
        <v>142.54730224609375</v>
      </c>
      <c r="N8" s="7">
        <f>IF(curve[[#This Row],[years]]=0,"-",curve[[#This Row],[curve]]/curve[[#This Row],[years]])</f>
        <v>28.713998520874295</v>
      </c>
      <c r="O8" s="7" t="str" cm="1">
        <f t="array" ref="O8">_xll.BDP(curve[[#This Row],[short code]],"rtg_moody")</f>
        <v>Ba1</v>
      </c>
      <c r="P8" s="7" t="str" cm="1">
        <f t="array" ref="P8">_xll.BDP(curve[[#This Row],[long code]],"rtg_sp")</f>
        <v>BB+</v>
      </c>
      <c r="Q8" s="7" t="str" cm="1">
        <f t="array" ref="Q8">_xll.BDP(curve[[#This Row],[short code]],"crncy")</f>
        <v>EUR</v>
      </c>
      <c r="R8" s="7" t="str" cm="1">
        <f t="array" ref="R8">_xll.BDP(curve[[#This Row],[long code]],"crncy")</f>
        <v>EUR</v>
      </c>
      <c r="S8" s="7" t="str">
        <f>INDEX(tkrBbg!X:X,MATCH(curve[[#This Row],[ticker]],tkrBbg!W:W,0))</f>
        <v>Energy</v>
      </c>
      <c r="T8" s="7" cm="1">
        <f t="array" aca="1" ref="T8" ca="1">_xll.BDH(curve[[#This Row],[short code]],curve[[#This Row],[spread measure]],$U$2)</f>
        <v>257.55599999999998</v>
      </c>
      <c r="U8" s="7" cm="1">
        <f t="array" aca="1" ref="U8" ca="1">_xll.BDH(curve[[#This Row],[long code]],curve[[#This Row],[spread measure]],$U$2)</f>
        <v>367.36200000000002</v>
      </c>
      <c r="V8" s="7">
        <f ca="1">curve[[#This Row],[long Spread (14d)]]-curve[[#This Row],[short Spread (14d)]]</f>
        <v>109.80600000000004</v>
      </c>
      <c r="W8" s="7">
        <f ca="1">curve[[#This Row],[curve (14d)]]/curve[[#This Row],[years]]</f>
        <v>22.118758278145705</v>
      </c>
      <c r="X8" s="7">
        <f ca="1">curve[[#This Row],[curve per year]]-curve[[#This Row],[curve per year (14d)]]</f>
        <v>6.5952402427285897</v>
      </c>
      <c r="Y8" s="7" cm="1">
        <f t="array" aca="1" ref="Y8" ca="1">_xll.BDH(curve[[#This Row],[short code]],curve[[#This Row],[spread measure]],$Z$2)</f>
        <v>385.23</v>
      </c>
      <c r="Z8" s="43">
        <v>489</v>
      </c>
      <c r="AA8" s="7">
        <f ca="1">curve[[#This Row],[long spread (30d)]]-curve[[#This Row],[short spread (30d)]]</f>
        <v>103.76999999999998</v>
      </c>
      <c r="AB8" s="7">
        <f ca="1">curve[[#This Row],[curve (30d)]]/curve[[#This Row],[years]]</f>
        <v>20.902897350993374</v>
      </c>
      <c r="AC8" s="7">
        <f ca="1">curve[[#This Row],[curve per year]]-curve[[#This Row],[curve per year (30d)]]</f>
        <v>7.8111011698809207</v>
      </c>
    </row>
    <row r="9" spans="2:29" x14ac:dyDescent="0.25">
      <c r="B9" s="5" t="s">
        <v>275</v>
      </c>
      <c r="C9" s="25" t="s">
        <v>18</v>
      </c>
      <c r="D9" s="25" t="s">
        <v>19</v>
      </c>
      <c r="E9" s="2" t="str" cm="1">
        <f t="array" ref="E9">_xll.BDP(curve[[#This Row],[short code]],"security_name")</f>
        <v>BAYNGR 3 3/4 07/01/74</v>
      </c>
      <c r="F9" s="2" t="str" cm="1">
        <f t="array" ref="F9">_xll.BDP(curve[[#This Row],[long code]],"security_name")</f>
        <v>BAYNGR 2 3/8 11/12/79</v>
      </c>
      <c r="G9" s="16" cm="1">
        <f t="array" ref="G9">_xll.BDP(curve[[#This Row],[short code]],"nxt_call_dt")*1</f>
        <v>45474</v>
      </c>
      <c r="H9" s="16" cm="1">
        <f t="array" ref="H9">_xll.BDP(curve[[#This Row],[long code]],"nxt_call_dt")*1</f>
        <v>45700</v>
      </c>
      <c r="I9" s="23">
        <f>(curve[[#This Row],[long date]]-curve[[#This Row],[short date]])/365</f>
        <v>0.61917808219178083</v>
      </c>
      <c r="J9" s="25" t="s">
        <v>3</v>
      </c>
      <c r="K9" s="7" cm="1">
        <f t="array" ref="K9">_xll.BDP(curve[[#This Row],[short code]],curve[[#This Row],[spread measure]])</f>
        <v>294.77896118164063</v>
      </c>
      <c r="L9" s="7" cm="1">
        <f t="array" ref="L9">_xll.BDP(curve[[#This Row],[long code]],curve[[#This Row],[spread measure]])</f>
        <v>311.383056640625</v>
      </c>
      <c r="M9" s="7">
        <f>curve[[#This Row],[long spread]]-curve[[#This Row],[short spread]]</f>
        <v>16.604095458984375</v>
      </c>
      <c r="N9" s="7">
        <f>IF(curve[[#This Row],[years]]=0,"-",curve[[#This Row],[curve]]/curve[[#This Row],[years]])</f>
        <v>26.816348860749102</v>
      </c>
      <c r="O9" s="7" t="str" cm="1">
        <f t="array" ref="O9">_xll.BDP(curve[[#This Row],[short code]],"rtg_moody")</f>
        <v>Baa3</v>
      </c>
      <c r="P9" s="7" t="str" cm="1">
        <f t="array" ref="P9">_xll.BDP(curve[[#This Row],[long code]],"rtg_sp")</f>
        <v>BB+</v>
      </c>
      <c r="Q9" s="7" t="str" cm="1">
        <f t="array" ref="Q9">_xll.BDP(curve[[#This Row],[short code]],"crncy")</f>
        <v>EUR</v>
      </c>
      <c r="R9" s="7" t="str" cm="1">
        <f t="array" ref="R9">_xll.BDP(curve[[#This Row],[long code]],"crncy")</f>
        <v>EUR</v>
      </c>
      <c r="S9" s="7" t="str">
        <f>INDEX(tkrBbg!X:X,MATCH(curve[[#This Row],[ticker]],tkrBbg!W:W,0))</f>
        <v>Low Beta</v>
      </c>
      <c r="T9" s="38" cm="1">
        <f t="array" aca="1" ref="T9" ca="1">_xll.BDH(curve[[#This Row],[short code]],curve[[#This Row],[spread measure]],$U$2)</f>
        <v>278.12799999999999</v>
      </c>
      <c r="U9" s="38" cm="1">
        <f t="array" aca="1" ref="U9" ca="1">_xll.BDH(curve[[#This Row],[long code]],curve[[#This Row],[spread measure]],$U$2)</f>
        <v>298.47800000000001</v>
      </c>
      <c r="V9" s="7">
        <f ca="1">curve[[#This Row],[long Spread (14d)]]-curve[[#This Row],[short Spread (14d)]]</f>
        <v>20.350000000000023</v>
      </c>
      <c r="W9" s="7">
        <f ca="1">curve[[#This Row],[curve (14d)]]/curve[[#This Row],[years]]</f>
        <v>32.86615044247791</v>
      </c>
      <c r="X9" s="7">
        <f ca="1">curve[[#This Row],[curve per year]]-curve[[#This Row],[curve per year (14d)]]</f>
        <v>-6.0498015817288078</v>
      </c>
      <c r="Y9" s="38" cm="1">
        <f t="array" aca="1" ref="Y9" ca="1">_xll.BDH(curve[[#This Row],[short code]],curve[[#This Row],[spread measure]],$Z$2)</f>
        <v>335.17700000000002</v>
      </c>
      <c r="Z9" s="38" cm="1">
        <f t="array" aca="1" ref="Z9" ca="1">_xll.BDH(curve[[#This Row],[long code]],curve[[#This Row],[spread measure]],$Z$2)</f>
        <v>368.12099999999998</v>
      </c>
      <c r="AA9" s="7">
        <f ca="1">curve[[#This Row],[long spread (30d)]]-curve[[#This Row],[short spread (30d)]]</f>
        <v>32.94399999999996</v>
      </c>
      <c r="AB9" s="7">
        <f ca="1">curve[[#This Row],[curve (30d)]]/curve[[#This Row],[years]]</f>
        <v>53.20601769911498</v>
      </c>
      <c r="AC9" s="7">
        <f ca="1">curve[[#This Row],[curve per year]]-curve[[#This Row],[curve per year (30d)]]</f>
        <v>-26.389668838365878</v>
      </c>
    </row>
    <row r="10" spans="2:29" x14ac:dyDescent="0.25">
      <c r="B10" s="5" t="s">
        <v>306</v>
      </c>
      <c r="C10" s="25" t="s">
        <v>36</v>
      </c>
      <c r="D10" s="25" t="s">
        <v>38</v>
      </c>
      <c r="E10" s="2" t="str" cm="1">
        <f t="array" ref="E10">_xll.BDP(curve[[#This Row],[short code]],"security_name")</f>
        <v>OMVAV 5 1/4 PERP</v>
      </c>
      <c r="F10" s="2" t="str" cm="1">
        <f t="array" ref="F10">_xll.BDP(curve[[#This Row],[long code]],"security_name")</f>
        <v>OMVAV 6 1/4 PERP</v>
      </c>
      <c r="G10" s="16" cm="1">
        <f t="array" ref="G10">_xll.BDP(curve[[#This Row],[short code]],"nxt_call_dt")*1</f>
        <v>44539</v>
      </c>
      <c r="H10" s="16" cm="1">
        <f t="array" ref="H10">_xll.BDP(curve[[#This Row],[long code]],"nxt_call_dt")*1</f>
        <v>46000</v>
      </c>
      <c r="I10" s="23">
        <f>(curve[[#This Row],[long date]]-curve[[#This Row],[short date]])/365</f>
        <v>4.0027397260273974</v>
      </c>
      <c r="J10" s="25" t="s">
        <v>3</v>
      </c>
      <c r="K10" s="7" cm="1">
        <f t="array" ref="K10">_xll.BDP(curve[[#This Row],[short code]],curve[[#This Row],[spread measure]])</f>
        <v>221.44712829589844</v>
      </c>
      <c r="L10" s="7" cm="1">
        <f t="array" ref="L10">_xll.BDP(curve[[#This Row],[long code]],curve[[#This Row],[spread measure]])</f>
        <v>308.90853881835938</v>
      </c>
      <c r="M10" s="7">
        <f>curve[[#This Row],[long spread]]-curve[[#This Row],[short spread]]</f>
        <v>87.461410522460938</v>
      </c>
      <c r="N10" s="7">
        <f>IF(curve[[#This Row],[years]]=0,"-",curve[[#This Row],[curve]]/curve[[#This Row],[years]])</f>
        <v>21.85038661238757</v>
      </c>
      <c r="O10" s="7" t="str" cm="1">
        <f t="array" ref="O10">_xll.BDP(curve[[#This Row],[short code]],"rtg_moody")</f>
        <v>Baa2</v>
      </c>
      <c r="P10" s="7" t="str" cm="1">
        <f t="array" ref="P10">_xll.BDP(curve[[#This Row],[long code]],"rtg_sp")</f>
        <v>#N/A N/A</v>
      </c>
      <c r="Q10" s="7" t="str" cm="1">
        <f t="array" ref="Q10">_xll.BDP(curve[[#This Row],[short code]],"crncy")</f>
        <v>EUR</v>
      </c>
      <c r="R10" s="7" t="str" cm="1">
        <f t="array" ref="R10">_xll.BDP(curve[[#This Row],[long code]],"crncy")</f>
        <v>EUR</v>
      </c>
      <c r="S10" s="7" t="str">
        <f>INDEX(tkrBbg!X:X,MATCH(curve[[#This Row],[ticker]],tkrBbg!W:W,0))</f>
        <v>Energy</v>
      </c>
      <c r="T10" s="7" cm="1">
        <f t="array" aca="1" ref="T10" ca="1">_xll.BDH(curve[[#This Row],[short code]],curve[[#This Row],[spread measure]],$U$2)</f>
        <v>176.261</v>
      </c>
      <c r="U10" s="7" cm="1">
        <f t="array" aca="1" ref="U10" ca="1">_xll.BDH(curve[[#This Row],[long code]],curve[[#This Row],[spread measure]],$U$2)</f>
        <v>276.10700000000003</v>
      </c>
      <c r="V10" s="7">
        <f ca="1">curve[[#This Row],[long Spread (14d)]]-curve[[#This Row],[short Spread (14d)]]</f>
        <v>99.846000000000032</v>
      </c>
      <c r="W10" s="7">
        <f ca="1">curve[[#This Row],[curve (14d)]]/curve[[#This Row],[years]]</f>
        <v>24.944414784394258</v>
      </c>
      <c r="X10" s="7">
        <f ca="1">curve[[#This Row],[curve per year]]-curve[[#This Row],[curve per year (14d)]]</f>
        <v>-3.0940281720066878</v>
      </c>
      <c r="Y10" s="7" cm="1">
        <f t="array" aca="1" ref="Y10" ca="1">_xll.BDH(curve[[#This Row],[short code]],curve[[#This Row],[spread measure]],$Z$2)</f>
        <v>347.32600000000002</v>
      </c>
      <c r="Z10" s="7" cm="1">
        <f t="array" aca="1" ref="Z10" ca="1">_xll.BDH(curve[[#This Row],[long code]],curve[[#This Row],[spread measure]],$Z$2)</f>
        <v>354.31900000000002</v>
      </c>
      <c r="AA10" s="7">
        <f ca="1">curve[[#This Row],[long spread (30d)]]-curve[[#This Row],[short spread (30d)]]</f>
        <v>6.992999999999995</v>
      </c>
      <c r="AB10" s="7">
        <f ca="1">curve[[#This Row],[curve (30d)]]/curve[[#This Row],[years]]</f>
        <v>1.7470533880903478</v>
      </c>
      <c r="AC10" s="7">
        <f ca="1">curve[[#This Row],[curve per year]]-curve[[#This Row],[curve per year (30d)]]</f>
        <v>20.103333224297224</v>
      </c>
    </row>
    <row r="11" spans="2:29" x14ac:dyDescent="0.25">
      <c r="B11" s="5" t="s">
        <v>305</v>
      </c>
      <c r="C11" s="25" t="s">
        <v>126</v>
      </c>
      <c r="D11" s="25" t="s">
        <v>127</v>
      </c>
      <c r="E11" s="2" t="str" cm="1">
        <f t="array" ref="E11">_xll.BDP(curve[[#This Row],[short code]],"security_name")</f>
        <v>NTGYSM 4 1/8 PERP</v>
      </c>
      <c r="F11" s="2" t="str" cm="1">
        <f t="array" ref="F11">_xll.BDP(curve[[#This Row],[long code]],"security_name")</f>
        <v>NTGYSM 3 3/8 PERP</v>
      </c>
      <c r="G11" s="16" cm="1">
        <f t="array" ref="G11">_xll.BDP(curve[[#This Row],[short code]],"nxt_call_dt")*1</f>
        <v>44883</v>
      </c>
      <c r="H11" s="16" cm="1">
        <f t="array" ref="H11">_xll.BDP(curve[[#This Row],[long code]],"nxt_call_dt")*1</f>
        <v>45406</v>
      </c>
      <c r="I11" s="23">
        <f>(curve[[#This Row],[long date]]-curve[[#This Row],[short date]])/365</f>
        <v>1.4328767123287671</v>
      </c>
      <c r="J11" s="25" t="s">
        <v>3</v>
      </c>
      <c r="K11" s="7" cm="1">
        <f t="array" ref="K11">_xll.BDP(curve[[#This Row],[short code]],curve[[#This Row],[spread measure]])</f>
        <v>320.9066162109375</v>
      </c>
      <c r="L11" s="7" cm="1">
        <f t="array" ref="L11">_xll.BDP(curve[[#This Row],[long code]],curve[[#This Row],[spread measure]])</f>
        <v>354.87380981445313</v>
      </c>
      <c r="M11" s="7">
        <f>curve[[#This Row],[long spread]]-curve[[#This Row],[short spread]]</f>
        <v>33.967193603515625</v>
      </c>
      <c r="N11" s="7">
        <f>IF(curve[[#This Row],[years]]=0,"-",curve[[#This Row],[curve]]/curve[[#This Row],[years]])</f>
        <v>23.705594006277636</v>
      </c>
      <c r="O11" s="7" t="str" cm="1">
        <f t="array" ref="O11">_xll.BDP(curve[[#This Row],[short code]],"rtg_moody")</f>
        <v>Ba1u</v>
      </c>
      <c r="P11" s="7" t="str" cm="1">
        <f t="array" ref="P11">_xll.BDP(curve[[#This Row],[long code]],"rtg_sp")</f>
        <v>BB+</v>
      </c>
      <c r="Q11" s="7" t="str" cm="1">
        <f t="array" ref="Q11">_xll.BDP(curve[[#This Row],[short code]],"crncy")</f>
        <v>EUR</v>
      </c>
      <c r="R11" s="7" t="str" cm="1">
        <f t="array" ref="R11">_xll.BDP(curve[[#This Row],[long code]],"crncy")</f>
        <v>EUR</v>
      </c>
      <c r="S11" s="7" t="str">
        <f>INDEX(tkrBbg!X:X,MATCH(curve[[#This Row],[ticker]],tkrBbg!W:W,0))</f>
        <v>UTILS</v>
      </c>
      <c r="T11" s="7" cm="1">
        <f t="array" aca="1" ref="T11" ca="1">_xll.BDH(curve[[#This Row],[short code]],curve[[#This Row],[spread measure]],$U$2)</f>
        <v>303.69799999999998</v>
      </c>
      <c r="U11" s="7" cm="1">
        <f t="array" aca="1" ref="U11" ca="1">_xll.BDH(curve[[#This Row],[long code]],curve[[#This Row],[spread measure]],$U$2)</f>
        <v>317.36500000000001</v>
      </c>
      <c r="V11" s="7">
        <f ca="1">curve[[#This Row],[long Spread (14d)]]-curve[[#This Row],[short Spread (14d)]]</f>
        <v>13.66700000000003</v>
      </c>
      <c r="W11" s="7">
        <f ca="1">curve[[#This Row],[curve (14d)]]/curve[[#This Row],[years]]</f>
        <v>9.5381548757170389</v>
      </c>
      <c r="X11" s="7">
        <f ca="1">curve[[#This Row],[curve per year]]-curve[[#This Row],[curve per year (14d)]]</f>
        <v>14.167439130560597</v>
      </c>
      <c r="Y11" s="7" cm="1">
        <f t="array" aca="1" ref="Y11" ca="1">_xll.BDH(curve[[#This Row],[short code]],curve[[#This Row],[spread measure]],$Z$2)</f>
        <v>391.60500000000002</v>
      </c>
      <c r="Z11" s="7" cm="1">
        <f t="array" aca="1" ref="Z11" ca="1">_xll.BDH(curve[[#This Row],[long code]],curve[[#This Row],[spread measure]],$Z$2)</f>
        <v>386.48</v>
      </c>
      <c r="AA11" s="7">
        <f ca="1">curve[[#This Row],[long spread (30d)]]-curve[[#This Row],[short spread (30d)]]</f>
        <v>-5.125</v>
      </c>
      <c r="AB11" s="7">
        <f ca="1">curve[[#This Row],[curve (30d)]]/curve[[#This Row],[years]]</f>
        <v>-3.5767208413001912</v>
      </c>
      <c r="AC11" s="7">
        <f ca="1">curve[[#This Row],[curve per year]]-curve[[#This Row],[curve per year (30d)]]</f>
        <v>27.282314847577826</v>
      </c>
    </row>
    <row r="12" spans="2:29" x14ac:dyDescent="0.25">
      <c r="B12" s="5" t="s">
        <v>234</v>
      </c>
      <c r="C12" s="25" t="s">
        <v>163</v>
      </c>
      <c r="D12" s="25" t="s">
        <v>223</v>
      </c>
      <c r="E12" s="2" t="str" cm="1">
        <f t="array" ref="E12">_xll.BDP(curve[[#This Row],[short code]],"security_name")</f>
        <v>DBOERS 2 3/4 02/05/41</v>
      </c>
      <c r="F12" s="2" t="str" cm="1">
        <f t="array" ref="F12">_xll.BDP(curve[[#This Row],[long code]],"security_name")</f>
        <v>DBOERS 1 1/4 06/16/47</v>
      </c>
      <c r="G12" s="16" cm="1">
        <f t="array" ref="G12">_xll.BDP(curve[[#This Row],[short code]],"nxt_call_dt")*1</f>
        <v>44140</v>
      </c>
      <c r="H12" s="16" cm="1">
        <f t="array" ref="H12">_xll.BDP(curve[[#This Row],[long code]],"nxt_call_dt")*1</f>
        <v>46462</v>
      </c>
      <c r="I12" s="23">
        <f>(curve[[#This Row],[long date]]-curve[[#This Row],[short date]])/365</f>
        <v>6.3616438356164382</v>
      </c>
      <c r="J12" s="25" t="s">
        <v>196</v>
      </c>
      <c r="K12" s="7" cm="1">
        <f t="array" ref="K12">_xll.BDP(curve[[#This Row],[short code]],curve[[#This Row],[spread measure]])</f>
        <v>66.238423938500318</v>
      </c>
      <c r="L12" s="7" cm="1">
        <f t="array" ref="L12">_xll.BDP(curve[[#This Row],[long code]],curve[[#This Row],[spread measure]])</f>
        <v>153.14595883756562</v>
      </c>
      <c r="M12" s="7">
        <f>curve[[#This Row],[long spread]]-curve[[#This Row],[short spread]]</f>
        <v>86.907534899065297</v>
      </c>
      <c r="N12" s="7">
        <f>IF(curve[[#This Row],[years]]=0,"-",curve[[#This Row],[curve]]/curve[[#This Row],[years]])</f>
        <v>13.661175813160567</v>
      </c>
      <c r="O12" s="7" t="str" cm="1">
        <f t="array" ref="O12">_xll.BDP(curve[[#This Row],[short code]],"rtg_moody")</f>
        <v>#N/A N/A</v>
      </c>
      <c r="P12" s="7" t="str" cm="1">
        <f t="array" ref="P12">_xll.BDP(curve[[#This Row],[long code]],"rtg_sp")</f>
        <v>A+</v>
      </c>
      <c r="Q12" s="7" t="str" cm="1">
        <f t="array" ref="Q12">_xll.BDP(curve[[#This Row],[short code]],"crncy")</f>
        <v>EUR</v>
      </c>
      <c r="R12" s="7" t="str" cm="1">
        <f t="array" ref="R12">_xll.BDP(curve[[#This Row],[long code]],"crncy")</f>
        <v>EUR</v>
      </c>
      <c r="S12" s="7" t="str">
        <f>INDEX(tkrBbg!X:X,MATCH(curve[[#This Row],[ticker]],tkrBbg!W:W,0))</f>
        <v>Low Beta</v>
      </c>
      <c r="T12" s="7" cm="1">
        <f t="array" aca="1" ref="T12" ca="1">_xll.BDH(curve[[#This Row],[short code]],curve[[#This Row],[spread measure]],$U$2)</f>
        <v>30.628</v>
      </c>
      <c r="U12" s="39">
        <v>27</v>
      </c>
      <c r="V12" s="7">
        <f ca="1">curve[[#This Row],[long Spread (14d)]]-curve[[#This Row],[short Spread (14d)]]</f>
        <v>-3.6280000000000001</v>
      </c>
      <c r="W12" s="7">
        <f ca="1">curve[[#This Row],[curve (14d)]]/curve[[#This Row],[years]]</f>
        <v>-0.5702928509905254</v>
      </c>
      <c r="X12" s="7">
        <f ca="1">curve[[#This Row],[curve per year]]-curve[[#This Row],[curve per year (14d)]]</f>
        <v>14.231468664151091</v>
      </c>
      <c r="Y12" s="7" cm="1">
        <f t="array" aca="1" ref="Y12" ca="1">_xll.BDH(curve[[#This Row],[short code]],curve[[#This Row],[spread measure]],$Z$2)</f>
        <v>120.291</v>
      </c>
      <c r="Z12" s="39">
        <v>172</v>
      </c>
      <c r="AA12" s="7">
        <f ca="1">curve[[#This Row],[long spread (30d)]]-curve[[#This Row],[short spread (30d)]]</f>
        <v>51.709000000000003</v>
      </c>
      <c r="AB12" s="7">
        <f ca="1">curve[[#This Row],[curve (30d)]]/curve[[#This Row],[years]]</f>
        <v>8.1282450473729551</v>
      </c>
      <c r="AC12" s="7">
        <f ca="1">curve[[#This Row],[curve per year]]-curve[[#This Row],[curve per year (30d)]]</f>
        <v>5.5329307657876114</v>
      </c>
    </row>
    <row r="13" spans="2:29" x14ac:dyDescent="0.25">
      <c r="B13" s="5" t="s">
        <v>307</v>
      </c>
      <c r="C13" s="25" t="s">
        <v>64</v>
      </c>
      <c r="D13" s="25" t="s">
        <v>68</v>
      </c>
      <c r="E13" s="2" t="str" cm="1">
        <f t="array" ref="E13">_xll.BDP(curve[[#This Row],[short code]],"security_name")</f>
        <v>ORAFP 4 PERP</v>
      </c>
      <c r="F13" s="2" t="str" cm="1">
        <f t="array" ref="F13">_xll.BDP(curve[[#This Row],[long code]],"security_name")</f>
        <v>ORAFP 1 3/4 PERP</v>
      </c>
      <c r="G13" s="16" cm="1">
        <f t="array" ref="G13">_xll.BDP(curve[[#This Row],[short code]],"nxt_call_dt")*1</f>
        <v>44470</v>
      </c>
      <c r="H13" s="16" cm="1">
        <f t="array" ref="H13">_xll.BDP(curve[[#This Row],[long code]],"nxt_call_dt")*1</f>
        <v>46375</v>
      </c>
      <c r="I13" s="23">
        <f>(curve[[#This Row],[long date]]-curve[[#This Row],[short date]])/365</f>
        <v>5.2191780821917808</v>
      </c>
      <c r="J13" s="25" t="s">
        <v>3</v>
      </c>
      <c r="K13" s="7" cm="1">
        <f t="array" ref="K13">_xll.BDP(curve[[#This Row],[short code]],curve[[#This Row],[spread measure]])</f>
        <v>149.85977172851563</v>
      </c>
      <c r="L13" s="7" cm="1">
        <f t="array" ref="L13">_xll.BDP(curve[[#This Row],[long code]],curve[[#This Row],[spread measure]])</f>
        <v>239.07115173339844</v>
      </c>
      <c r="M13" s="7">
        <f>curve[[#This Row],[long spread]]-curve[[#This Row],[short spread]]</f>
        <v>89.211380004882813</v>
      </c>
      <c r="N13" s="7">
        <f>IF(curve[[#This Row],[years]]=0,"-",curve[[#This Row],[curve]]/curve[[#This Row],[years]])</f>
        <v>17.092994069177021</v>
      </c>
      <c r="O13" s="7" t="str" cm="1">
        <f t="array" ref="O13">_xll.BDP(curve[[#This Row],[short code]],"rtg_moody")</f>
        <v>Baa3</v>
      </c>
      <c r="P13" s="7" t="str" cm="1">
        <f t="array" ref="P13">_xll.BDP(curve[[#This Row],[long code]],"rtg_sp")</f>
        <v>BBB-</v>
      </c>
      <c r="Q13" s="7" t="str" cm="1">
        <f t="array" ref="Q13">_xll.BDP(curve[[#This Row],[short code]],"crncy")</f>
        <v>EUR</v>
      </c>
      <c r="R13" s="7" t="str" cm="1">
        <f t="array" ref="R13">_xll.BDP(curve[[#This Row],[long code]],"crncy")</f>
        <v>EUR</v>
      </c>
      <c r="S13" s="7" t="str">
        <f>INDEX(tkrBbg!X:X,MATCH(curve[[#This Row],[ticker]],tkrBbg!W:W,0))</f>
        <v>TMT/ AUTO</v>
      </c>
      <c r="T13" s="7" cm="1">
        <f t="array" aca="1" ref="T13" ca="1">_xll.BDH(curve[[#This Row],[short code]],curve[[#This Row],[spread measure]],$U$2)</f>
        <v>124.395</v>
      </c>
      <c r="U13" s="7" cm="1">
        <f t="array" aca="1" ref="U13" ca="1">_xll.BDH(curve[[#This Row],[long code]],curve[[#This Row],[spread measure]],$U$2)</f>
        <v>195.55799999999999</v>
      </c>
      <c r="V13" s="7">
        <f ca="1">curve[[#This Row],[long Spread (14d)]]-curve[[#This Row],[short Spread (14d)]]</f>
        <v>71.162999999999997</v>
      </c>
      <c r="W13" s="7">
        <f ca="1">curve[[#This Row],[curve (14d)]]/curve[[#This Row],[years]]</f>
        <v>13.634905511811024</v>
      </c>
      <c r="X13" s="7">
        <f ca="1">curve[[#This Row],[curve per year]]-curve[[#This Row],[curve per year (14d)]]</f>
        <v>3.458088557365997</v>
      </c>
      <c r="Y13" s="7" cm="1">
        <f t="array" aca="1" ref="Y13" ca="1">_xll.BDH(curve[[#This Row],[short code]],curve[[#This Row],[spread measure]],$Z$2)</f>
        <v>160.27099999999999</v>
      </c>
      <c r="Z13" s="7" cm="1">
        <f t="array" aca="1" ref="Z13" ca="1">_xll.BDH(curve[[#This Row],[long code]],curve[[#This Row],[spread measure]],$Z$2)</f>
        <v>247.31399999999999</v>
      </c>
      <c r="AA13" s="7">
        <f ca="1">curve[[#This Row],[long spread (30d)]]-curve[[#This Row],[short spread (30d)]]</f>
        <v>87.043000000000006</v>
      </c>
      <c r="AB13" s="7">
        <f ca="1">curve[[#This Row],[curve (30d)]]/curve[[#This Row],[years]]</f>
        <v>16.677530183727036</v>
      </c>
      <c r="AC13" s="7">
        <f ca="1">curve[[#This Row],[curve per year]]-curve[[#This Row],[curve per year (30d)]]</f>
        <v>0.41546388544998436</v>
      </c>
    </row>
    <row r="14" spans="2:29" x14ac:dyDescent="0.25">
      <c r="B14" s="5" t="s">
        <v>282</v>
      </c>
      <c r="C14" s="25" t="s">
        <v>182</v>
      </c>
      <c r="D14" s="25" t="s">
        <v>183</v>
      </c>
      <c r="E14" s="2" t="str" cm="1">
        <f t="array" ref="E14">_xll.BDP(curve[[#This Row],[short code]],"security_name")</f>
        <v>CPIPGR 4 3/8 PERP</v>
      </c>
      <c r="F14" s="2" t="str" cm="1">
        <f t="array" ref="F14">_xll.BDP(curve[[#This Row],[long code]],"security_name")</f>
        <v>CPIPGR 4 7/8 PERP</v>
      </c>
      <c r="G14" s="16" cm="1">
        <f t="array" ref="G14">_xll.BDP(curve[[#This Row],[short code]],"nxt_call_dt")*1</f>
        <v>45147</v>
      </c>
      <c r="H14" s="16" cm="1">
        <f t="array" ref="H14">_xll.BDP(curve[[#This Row],[long code]],"nxt_call_dt")*1</f>
        <v>45854</v>
      </c>
      <c r="I14" s="23">
        <f>(curve[[#This Row],[long date]]-curve[[#This Row],[short date]])/365</f>
        <v>1.9369863013698629</v>
      </c>
      <c r="J14" s="25" t="s">
        <v>3</v>
      </c>
      <c r="K14" s="7" cm="1">
        <f t="array" ref="K14">_xll.BDP(curve[[#This Row],[short code]],curve[[#This Row],[spread measure]])</f>
        <v>512.5029296875</v>
      </c>
      <c r="L14" s="7" cm="1">
        <f t="array" ref="L14">_xll.BDP(curve[[#This Row],[long code]],curve[[#This Row],[spread measure]])</f>
        <v>548.37567138671875</v>
      </c>
      <c r="M14" s="7">
        <f>curve[[#This Row],[long spread]]-curve[[#This Row],[short spread]]</f>
        <v>35.87274169921875</v>
      </c>
      <c r="N14" s="7">
        <f>IF(curve[[#This Row],[years]]=0,"-",curve[[#This Row],[curve]]/curve[[#This Row],[years]])</f>
        <v>18.519873720247304</v>
      </c>
      <c r="O14" s="7" t="str" cm="1">
        <f t="array" ref="O14">_xll.BDP(curve[[#This Row],[short code]],"rtg_moody")</f>
        <v>Ba1</v>
      </c>
      <c r="P14" s="7" t="str" cm="1">
        <f t="array" ref="P14">_xll.BDP(curve[[#This Row],[long code]],"rtg_sp")</f>
        <v>BB+</v>
      </c>
      <c r="Q14" s="7" t="str" cm="1">
        <f t="array" ref="Q14">_xll.BDP(curve[[#This Row],[short code]],"crncy")</f>
        <v>EUR</v>
      </c>
      <c r="R14" s="7" t="str" cm="1">
        <f t="array" ref="R14">_xll.BDP(curve[[#This Row],[long code]],"crncy")</f>
        <v>EUR</v>
      </c>
      <c r="S14" s="7" t="str">
        <f>INDEX(tkrBbg!X:X,MATCH(curve[[#This Row],[ticker]],tkrBbg!W:W,0))</f>
        <v>REIT</v>
      </c>
      <c r="T14" s="7" cm="1">
        <f t="array" aca="1" ref="T14" ca="1">_xll.BDH(curve[[#This Row],[short code]],curve[[#This Row],[spread measure]],$U$2)</f>
        <v>532.923</v>
      </c>
      <c r="U14" s="7" cm="1">
        <f t="array" aca="1" ref="U14" ca="1">_xll.BDH(curve[[#This Row],[long code]],curve[[#This Row],[spread measure]],$U$2)</f>
        <v>566.851</v>
      </c>
      <c r="V14" s="7">
        <f ca="1">curve[[#This Row],[long Spread (14d)]]-curve[[#This Row],[short Spread (14d)]]</f>
        <v>33.927999999999997</v>
      </c>
      <c r="W14" s="7">
        <f ca="1">curve[[#This Row],[curve (14d)]]/curve[[#This Row],[years]]</f>
        <v>17.515869872701554</v>
      </c>
      <c r="X14" s="7">
        <f ca="1">curve[[#This Row],[curve per year]]-curve[[#This Row],[curve per year (14d)]]</f>
        <v>1.00400384754575</v>
      </c>
      <c r="Y14" s="7" cm="1">
        <f t="array" aca="1" ref="Y14" ca="1">_xll.BDH(curve[[#This Row],[short code]],curve[[#This Row],[spread measure]],$Z$2)</f>
        <v>704.05100000000004</v>
      </c>
      <c r="Z14" s="7" cm="1">
        <f t="array" aca="1" ref="Z14" ca="1">_xll.BDH(curve[[#This Row],[long code]],curve[[#This Row],[spread measure]],$Z$2)</f>
        <v>700.80700000000002</v>
      </c>
      <c r="AA14" s="7">
        <f ca="1">curve[[#This Row],[long spread (30d)]]-curve[[#This Row],[short spread (30d)]]</f>
        <v>-3.2440000000000282</v>
      </c>
      <c r="AB14" s="7">
        <f ca="1">curve[[#This Row],[curve (30d)]]/curve[[#This Row],[years]]</f>
        <v>-1.6747666195191093</v>
      </c>
      <c r="AC14" s="7">
        <f ca="1">curve[[#This Row],[curve per year]]-curve[[#This Row],[curve per year (30d)]]</f>
        <v>20.194640339766412</v>
      </c>
    </row>
    <row r="15" spans="2:29" x14ac:dyDescent="0.25">
      <c r="B15" s="5" t="s">
        <v>268</v>
      </c>
      <c r="C15" s="25" t="s">
        <v>28</v>
      </c>
      <c r="D15" s="25" t="s">
        <v>30</v>
      </c>
      <c r="E15" s="2" t="str" cm="1">
        <f t="array" ref="E15">_xll.BDP(curve[[#This Row],[short code]],"security_name")</f>
        <v>AKEFP 4 3/4 PERP</v>
      </c>
      <c r="F15" s="2" t="str" cm="1">
        <f t="array" ref="F15">_xll.BDP(curve[[#This Row],[long code]],"security_name")</f>
        <v>AKEFP 1 1/2 PERP</v>
      </c>
      <c r="G15" s="16" cm="1">
        <f t="array" ref="G15">_xll.BDP(curve[[#This Row],[short code]],"nxt_call_dt")*1</f>
        <v>44133</v>
      </c>
      <c r="H15" s="16" cm="1">
        <f t="array" ref="H15">_xll.BDP(curve[[#This Row],[long code]],"nxt_call_dt")*1</f>
        <v>45951</v>
      </c>
      <c r="I15" s="23">
        <f>(curve[[#This Row],[long date]]-curve[[#This Row],[short date]])/365</f>
        <v>4.9808219178082194</v>
      </c>
      <c r="J15" s="25" t="s">
        <v>3</v>
      </c>
      <c r="K15" s="7" cm="1">
        <f t="array" ref="K15">_xll.BDP(curve[[#This Row],[short code]],curve[[#This Row],[spread measure]])</f>
        <v>235.96818542480469</v>
      </c>
      <c r="L15" s="7" cm="1">
        <f t="array" ref="L15">_xll.BDP(curve[[#This Row],[long code]],curve[[#This Row],[spread measure]])</f>
        <v>293.12576293945313</v>
      </c>
      <c r="M15" s="7">
        <f>curve[[#This Row],[long spread]]-curve[[#This Row],[short spread]]</f>
        <v>57.157577514648438</v>
      </c>
      <c r="N15" s="7">
        <f>IF(curve[[#This Row],[years]]=0,"-",curve[[#This Row],[curve]]/curve[[#This Row],[years]])</f>
        <v>11.475531239189593</v>
      </c>
      <c r="O15" s="7" t="str" cm="1">
        <f t="array" ref="O15">_xll.BDP(curve[[#This Row],[short code]],"rtg_moody")</f>
        <v>Baa3</v>
      </c>
      <c r="P15" s="7" t="str" cm="1">
        <f t="array" ref="P15">_xll.BDP(curve[[#This Row],[long code]],"rtg_sp")</f>
        <v>BBB-</v>
      </c>
      <c r="Q15" s="7" t="str" cm="1">
        <f t="array" ref="Q15">_xll.BDP(curve[[#This Row],[short code]],"crncy")</f>
        <v>EUR</v>
      </c>
      <c r="R15" s="7" t="str" cm="1">
        <f t="array" ref="R15">_xll.BDP(curve[[#This Row],[long code]],"crncy")</f>
        <v>EUR</v>
      </c>
      <c r="S15" s="7" t="str">
        <f>INDEX(tkrBbg!X:X,MATCH(curve[[#This Row],[ticker]],tkrBbg!W:W,0))</f>
        <v>Low Beta</v>
      </c>
      <c r="T15" s="7" cm="1">
        <f t="array" aca="1" ref="T15" ca="1">_xll.BDH(curve[[#This Row],[short code]],curve[[#This Row],[spread measure]],$U$2)</f>
        <v>190.76900000000001</v>
      </c>
      <c r="U15" s="7" cm="1">
        <f t="array" aca="1" ref="U15" ca="1">_xll.BDH(curve[[#This Row],[long code]],curve[[#This Row],[spread measure]],$U$2)</f>
        <v>236.68799999999999</v>
      </c>
      <c r="V15" s="7">
        <f ca="1">curve[[#This Row],[long Spread (14d)]]-curve[[#This Row],[short Spread (14d)]]</f>
        <v>45.918999999999983</v>
      </c>
      <c r="W15" s="7">
        <f ca="1">curve[[#This Row],[curve (14d)]]/curve[[#This Row],[years]]</f>
        <v>9.2191611661166082</v>
      </c>
      <c r="X15" s="7">
        <f ca="1">curve[[#This Row],[curve per year]]-curve[[#This Row],[curve per year (14d)]]</f>
        <v>2.2563700730729845</v>
      </c>
      <c r="Y15" s="7" cm="1">
        <f t="array" aca="1" ref="Y15" ca="1">_xll.BDH(curve[[#This Row],[short code]],curve[[#This Row],[spread measure]],$Z$2)</f>
        <v>247.042</v>
      </c>
      <c r="Z15" s="7" cm="1">
        <f t="array" aca="1" ref="Z15" ca="1">_xll.BDH(curve[[#This Row],[long code]],curve[[#This Row],[spread measure]],$Z$2)</f>
        <v>351.26799999999997</v>
      </c>
      <c r="AA15" s="7">
        <f ca="1">curve[[#This Row],[long spread (30d)]]-curve[[#This Row],[short spread (30d)]]</f>
        <v>104.22599999999997</v>
      </c>
      <c r="AB15" s="7">
        <f ca="1">curve[[#This Row],[curve (30d)]]/curve[[#This Row],[years]]</f>
        <v>20.925462046204615</v>
      </c>
      <c r="AC15" s="7">
        <f ca="1">curve[[#This Row],[curve per year]]-curve[[#This Row],[curve per year (30d)]]</f>
        <v>-9.4499308070150221</v>
      </c>
    </row>
    <row r="16" spans="2:29" x14ac:dyDescent="0.25">
      <c r="B16" s="5" t="s">
        <v>289</v>
      </c>
      <c r="C16" s="25" t="s">
        <v>116</v>
      </c>
      <c r="D16" s="25" t="s">
        <v>119</v>
      </c>
      <c r="E16" s="2" t="str" cm="1">
        <f t="array" ref="E16">_xll.BDP(curve[[#This Row],[short code]],"security_name")</f>
        <v>ENELIM 2 1/2 11/24/78</v>
      </c>
      <c r="F16" s="2" t="str" cm="1">
        <f t="array" ref="F16">_xll.BDP(curve[[#This Row],[long code]],"security_name")</f>
        <v>ENELIM 3 3/8 11/24/81</v>
      </c>
      <c r="G16" s="16" cm="1">
        <f t="array" ref="G16">_xll.BDP(curve[[#This Row],[short code]],"nxt_call_dt")*1</f>
        <v>45162</v>
      </c>
      <c r="H16" s="16" cm="1">
        <f t="array" ref="H16">_xll.BDP(curve[[#This Row],[long code]],"nxt_call_dt")*1</f>
        <v>46258</v>
      </c>
      <c r="I16" s="23">
        <f>(curve[[#This Row],[long date]]-curve[[#This Row],[short date]])/365</f>
        <v>3.0027397260273974</v>
      </c>
      <c r="J16" s="25" t="s">
        <v>3</v>
      </c>
      <c r="K16" s="7" cm="1">
        <f t="array" ref="K16">_xll.BDP(curve[[#This Row],[short code]],curve[[#This Row],[spread measure]])</f>
        <v>269.15914916992188</v>
      </c>
      <c r="L16" s="7" cm="1">
        <f t="array" ref="L16">_xll.BDP(curve[[#This Row],[long code]],curve[[#This Row],[spread measure]])</f>
        <v>311.22122192382813</v>
      </c>
      <c r="M16" s="7">
        <f>curve[[#This Row],[long spread]]-curve[[#This Row],[short spread]]</f>
        <v>42.06207275390625</v>
      </c>
      <c r="N16" s="7">
        <f>IF(curve[[#This Row],[years]]=0,"-",curve[[#This Row],[curve]]/curve[[#This Row],[years]])</f>
        <v>14.007898316766223</v>
      </c>
      <c r="O16" s="7" t="str" cm="1">
        <f t="array" ref="O16">_xll.BDP(curve[[#This Row],[short code]],"rtg_moody")</f>
        <v>Ba1</v>
      </c>
      <c r="P16" s="7" t="str" cm="1">
        <f t="array" ref="P16">_xll.BDP(curve[[#This Row],[long code]],"rtg_sp")</f>
        <v>BBB-</v>
      </c>
      <c r="Q16" s="7" t="str" cm="1">
        <f t="array" ref="Q16">_xll.BDP(curve[[#This Row],[short code]],"crncy")</f>
        <v>EUR</v>
      </c>
      <c r="R16" s="7" t="str" cm="1">
        <f t="array" ref="R16">_xll.BDP(curve[[#This Row],[long code]],"crncy")</f>
        <v>EUR</v>
      </c>
      <c r="S16" s="7" t="str">
        <f>INDEX(tkrBbg!X:X,MATCH(curve[[#This Row],[ticker]],tkrBbg!W:W,0))</f>
        <v>UTILS</v>
      </c>
      <c r="T16" s="7" cm="1">
        <f t="array" aca="1" ref="T16" ca="1">_xll.BDH(curve[[#This Row],[short code]],curve[[#This Row],[spread measure]],$U$2)</f>
        <v>213.767</v>
      </c>
      <c r="U16" s="7" cm="1">
        <f t="array" aca="1" ref="U16" ca="1">_xll.BDH(curve[[#This Row],[long code]],curve[[#This Row],[spread measure]],$U$2)</f>
        <v>268.34199999999998</v>
      </c>
      <c r="V16" s="7">
        <f ca="1">curve[[#This Row],[long Spread (14d)]]-curve[[#This Row],[short Spread (14d)]]</f>
        <v>54.574999999999989</v>
      </c>
      <c r="W16" s="7">
        <f ca="1">curve[[#This Row],[curve (14d)]]/curve[[#This Row],[years]]</f>
        <v>18.175068430656928</v>
      </c>
      <c r="X16" s="7">
        <f ca="1">curve[[#This Row],[curve per year]]-curve[[#This Row],[curve per year (14d)]]</f>
        <v>-4.1671701138907054</v>
      </c>
      <c r="Y16" s="7" cm="1">
        <f t="array" aca="1" ref="Y16" ca="1">_xll.BDH(curve[[#This Row],[short code]],curve[[#This Row],[spread measure]],$Z$2)</f>
        <v>306.63600000000002</v>
      </c>
      <c r="Z16" s="7" cm="1">
        <f t="array" aca="1" ref="Z16" ca="1">_xll.BDH(curve[[#This Row],[long code]],curve[[#This Row],[spread measure]],$Z$2)</f>
        <v>335.38799999999998</v>
      </c>
      <c r="AA16" s="7">
        <f ca="1">curve[[#This Row],[long spread (30d)]]-curve[[#This Row],[short spread (30d)]]</f>
        <v>28.751999999999953</v>
      </c>
      <c r="AB16" s="7">
        <f ca="1">curve[[#This Row],[curve (30d)]]/curve[[#This Row],[years]]</f>
        <v>9.575255474452538</v>
      </c>
      <c r="AC16" s="7">
        <f ca="1">curve[[#This Row],[curve per year]]-curve[[#This Row],[curve per year (30d)]]</f>
        <v>4.432642842313685</v>
      </c>
    </row>
    <row r="17" spans="2:29" x14ac:dyDescent="0.25">
      <c r="B17" s="5" t="s">
        <v>288</v>
      </c>
      <c r="C17" s="25" t="s">
        <v>106</v>
      </c>
      <c r="D17" s="25" t="s">
        <v>108</v>
      </c>
      <c r="E17" s="2" t="str" cm="1">
        <f t="array" ref="E17">_xll.BDP(curve[[#This Row],[short code]],"security_name")</f>
        <v>ENBW 3 3/8 04/05/77</v>
      </c>
      <c r="F17" s="2" t="str" cm="1">
        <f t="array" ref="F17">_xll.BDP(curve[[#This Row],[long code]],"security_name")</f>
        <v>ENBW 1 5/8 08/05/79</v>
      </c>
      <c r="G17" s="16" cm="1">
        <f t="array" ref="G17">_xll.BDP(curve[[#This Row],[short code]],"nxt_call_dt")*1</f>
        <v>44566</v>
      </c>
      <c r="H17" s="16" cm="1">
        <f t="array" ref="H17">_xll.BDP(curve[[#This Row],[long code]],"nxt_call_dt")*1</f>
        <v>46512</v>
      </c>
      <c r="I17" s="23">
        <f>(curve[[#This Row],[long date]]-curve[[#This Row],[short date]])/365</f>
        <v>5.3315068493150681</v>
      </c>
      <c r="J17" s="25" t="s">
        <v>3</v>
      </c>
      <c r="K17" s="7" cm="1">
        <f t="array" ref="K17">_xll.BDP(curve[[#This Row],[short code]],curve[[#This Row],[spread measure]])</f>
        <v>165.05926513671875</v>
      </c>
      <c r="L17" s="7" cm="1">
        <f t="array" ref="L17">_xll.BDP(curve[[#This Row],[long code]],curve[[#This Row],[spread measure]])</f>
        <v>230.135498046875</v>
      </c>
      <c r="M17" s="7">
        <f>curve[[#This Row],[long spread]]-curve[[#This Row],[short spread]]</f>
        <v>65.07623291015625</v>
      </c>
      <c r="N17" s="7">
        <f>IF(curve[[#This Row],[years]]=0,"-",curve[[#This Row],[curve]]/curve[[#This Row],[years]])</f>
        <v>12.205973798667539</v>
      </c>
      <c r="O17" s="7" t="str" cm="1">
        <f t="array" ref="O17">_xll.BDP(curve[[#This Row],[short code]],"rtg_moody")</f>
        <v>Baa2</v>
      </c>
      <c r="P17" s="7" t="str" cm="1">
        <f t="array" ref="P17">_xll.BDP(curve[[#This Row],[long code]],"rtg_sp")</f>
        <v>BBB-</v>
      </c>
      <c r="Q17" s="7" t="str" cm="1">
        <f t="array" ref="Q17">_xll.BDP(curve[[#This Row],[short code]],"crncy")</f>
        <v>EUR</v>
      </c>
      <c r="R17" s="7" t="str" cm="1">
        <f t="array" ref="R17">_xll.BDP(curve[[#This Row],[long code]],"crncy")</f>
        <v>EUR</v>
      </c>
      <c r="S17" s="7" t="str">
        <f>INDEX(tkrBbg!X:X,MATCH(curve[[#This Row],[ticker]],tkrBbg!W:W,0))</f>
        <v>UTILS</v>
      </c>
      <c r="T17" s="7" cm="1">
        <f t="array" aca="1" ref="T17" ca="1">_xll.BDH(curve[[#This Row],[short code]],curve[[#This Row],[spread measure]],$U$2)</f>
        <v>123.259</v>
      </c>
      <c r="U17" s="7" cm="1">
        <f t="array" aca="1" ref="U17" ca="1">_xll.BDH(curve[[#This Row],[long code]],curve[[#This Row],[spread measure]],$U$2)</f>
        <v>204.03800000000001</v>
      </c>
      <c r="V17" s="7">
        <f ca="1">curve[[#This Row],[long Spread (14d)]]-curve[[#This Row],[short Spread (14d)]]</f>
        <v>80.779000000000011</v>
      </c>
      <c r="W17" s="7">
        <f ca="1">curve[[#This Row],[curve (14d)]]/curve[[#This Row],[years]]</f>
        <v>15.151251284686539</v>
      </c>
      <c r="X17" s="7">
        <f ca="1">curve[[#This Row],[curve per year]]-curve[[#This Row],[curve per year (14d)]]</f>
        <v>-2.9452774860190001</v>
      </c>
      <c r="Y17" s="7" cm="1">
        <f t="array" aca="1" ref="Y17" ca="1">_xll.BDH(curve[[#This Row],[short code]],curve[[#This Row],[spread measure]],$Z$2)</f>
        <v>206.983</v>
      </c>
      <c r="Z17" s="7" cm="1">
        <f t="array" aca="1" ref="Z17" ca="1">_xll.BDH(curve[[#This Row],[long code]],curve[[#This Row],[spread measure]],$Z$2)</f>
        <v>250.53399999999999</v>
      </c>
      <c r="AA17" s="7">
        <f ca="1">curve[[#This Row],[long spread (30d)]]-curve[[#This Row],[short spread (30d)]]</f>
        <v>43.550999999999988</v>
      </c>
      <c r="AB17" s="7">
        <f ca="1">curve[[#This Row],[curve (30d)]]/curve[[#This Row],[years]]</f>
        <v>8.1686099691675214</v>
      </c>
      <c r="AC17" s="7">
        <f ca="1">curve[[#This Row],[curve per year]]-curve[[#This Row],[curve per year (30d)]]</f>
        <v>4.037363829500018</v>
      </c>
    </row>
    <row r="18" spans="2:29" x14ac:dyDescent="0.25">
      <c r="B18" s="5" t="s">
        <v>304</v>
      </c>
      <c r="C18" s="25" t="s">
        <v>130</v>
      </c>
      <c r="D18" s="25" t="s">
        <v>131</v>
      </c>
      <c r="E18" s="2" t="str" cm="1">
        <f t="array" ref="E18">_xll.BDP(curve[[#This Row],[short code]],"security_name")</f>
        <v>NGGLN 1 5/8 12/05/79</v>
      </c>
      <c r="F18" s="2" t="str" cm="1">
        <f t="array" ref="F18">_xll.BDP(curve[[#This Row],[long code]],"security_name")</f>
        <v>NGGLN 2 1/8 09/05/82</v>
      </c>
      <c r="G18" s="16" cm="1">
        <f t="array" ref="G18">_xll.BDP(curve[[#This Row],[short code]],"nxt_call_dt")*1</f>
        <v>45540</v>
      </c>
      <c r="H18" s="16" cm="1">
        <f t="array" ref="H18">_xll.BDP(curve[[#This Row],[long code]],"nxt_call_dt")*1</f>
        <v>46543</v>
      </c>
      <c r="I18" s="23">
        <f>(curve[[#This Row],[long date]]-curve[[#This Row],[short date]])/365</f>
        <v>2.7479452054794522</v>
      </c>
      <c r="J18" s="25" t="s">
        <v>3</v>
      </c>
      <c r="K18" s="7" cm="1">
        <f t="array" ref="K18">_xll.BDP(curve[[#This Row],[short code]],curve[[#This Row],[spread measure]])</f>
        <v>231.0321044921875</v>
      </c>
      <c r="L18" s="7" cm="1">
        <f t="array" ref="L18">_xll.BDP(curve[[#This Row],[long code]],curve[[#This Row],[spread measure]])</f>
        <v>256.98529052734375</v>
      </c>
      <c r="M18" s="7">
        <f>curve[[#This Row],[long spread]]-curve[[#This Row],[short spread]]</f>
        <v>25.95318603515625</v>
      </c>
      <c r="N18" s="7">
        <f>IF(curve[[#This Row],[years]]=0,"-",curve[[#This Row],[curve]]/curve[[#This Row],[years]])</f>
        <v>9.4445791653360232</v>
      </c>
      <c r="O18" s="7" t="str" cm="1">
        <f t="array" ref="O18">_xll.BDP(curve[[#This Row],[short code]],"rtg_moody")</f>
        <v>Baa3</v>
      </c>
      <c r="P18" s="7" t="str" cm="1">
        <f t="array" ref="P18">_xll.BDP(curve[[#This Row],[long code]],"rtg_sp")</f>
        <v>BBB</v>
      </c>
      <c r="Q18" s="7" t="str" cm="1">
        <f t="array" ref="Q18">_xll.BDP(curve[[#This Row],[short code]],"crncy")</f>
        <v>EUR</v>
      </c>
      <c r="R18" s="7" t="str" cm="1">
        <f t="array" ref="R18">_xll.BDP(curve[[#This Row],[long code]],"crncy")</f>
        <v>EUR</v>
      </c>
      <c r="S18" s="7" t="str">
        <f>INDEX(tkrBbg!X:X,MATCH(curve[[#This Row],[ticker]],tkrBbg!W:W,0))</f>
        <v>UTILS</v>
      </c>
      <c r="T18" s="7" cm="1">
        <f t="array" aca="1" ref="T18" ca="1">_xll.BDH(curve[[#This Row],[short code]],curve[[#This Row],[spread measure]],$U$2)</f>
        <v>185.77</v>
      </c>
      <c r="U18" s="7" cm="1">
        <f t="array" aca="1" ref="U18" ca="1">_xll.BDH(curve[[#This Row],[long code]],curve[[#This Row],[spread measure]],$U$2)</f>
        <v>231.107</v>
      </c>
      <c r="V18" s="7">
        <f ca="1">curve[[#This Row],[long Spread (14d)]]-curve[[#This Row],[short Spread (14d)]]</f>
        <v>45.336999999999989</v>
      </c>
      <c r="W18" s="7">
        <f ca="1">curve[[#This Row],[curve (14d)]]/curve[[#This Row],[years]]</f>
        <v>16.498509471585241</v>
      </c>
      <c r="X18" s="7">
        <f ca="1">curve[[#This Row],[curve per year]]-curve[[#This Row],[curve per year (14d)]]</f>
        <v>-7.0539303062492174</v>
      </c>
      <c r="Y18" s="7" cm="1">
        <f t="array" aca="1" ref="Y18" ca="1">_xll.BDH(curve[[#This Row],[short code]],curve[[#This Row],[spread measure]],$Z$2)</f>
        <v>249.11199999999999</v>
      </c>
      <c r="Z18" s="7" cm="1">
        <f t="array" aca="1" ref="Z18" ca="1">_xll.BDH(curve[[#This Row],[long code]],curve[[#This Row],[spread measure]],$Z$2)</f>
        <v>283.04599999999999</v>
      </c>
      <c r="AA18" s="7">
        <f ca="1">curve[[#This Row],[long spread (30d)]]-curve[[#This Row],[short spread (30d)]]</f>
        <v>33.933999999999997</v>
      </c>
      <c r="AB18" s="7">
        <f ca="1">curve[[#This Row],[curve (30d)]]/curve[[#This Row],[years]]</f>
        <v>12.348863409770686</v>
      </c>
      <c r="AC18" s="7">
        <f ca="1">curve[[#This Row],[curve per year]]-curve[[#This Row],[curve per year (30d)]]</f>
        <v>-2.9042842444346633</v>
      </c>
    </row>
    <row r="19" spans="2:29" x14ac:dyDescent="0.25">
      <c r="B19" s="5" t="s">
        <v>314</v>
      </c>
      <c r="C19" s="25" t="s">
        <v>93</v>
      </c>
      <c r="D19" s="25" t="s">
        <v>95</v>
      </c>
      <c r="E19" s="2" t="str" cm="1">
        <f t="array" ref="E19">_xll.BDP(curve[[#This Row],[short code]],"security_name")</f>
        <v>SEVFP 2 1/2 PERP</v>
      </c>
      <c r="F19" s="2" t="str" cm="1">
        <f t="array" ref="F19">_xll.BDP(curve[[#This Row],[long code]],"security_name")</f>
        <v>SEVFP 1 5/8 PERP</v>
      </c>
      <c r="G19" s="16" cm="1">
        <f t="array" ref="G19">_xll.BDP(curve[[#This Row],[short code]],"nxt_call_dt")*1</f>
        <v>44650</v>
      </c>
      <c r="H19" s="16" cm="1">
        <f t="array" ref="H19">_xll.BDP(curve[[#This Row],[long code]],"nxt_call_dt")*1</f>
        <v>46174</v>
      </c>
      <c r="I19" s="23">
        <f>(curve[[#This Row],[long date]]-curve[[#This Row],[short date]])/365</f>
        <v>4.1753424657534248</v>
      </c>
      <c r="J19" s="25" t="s">
        <v>3</v>
      </c>
      <c r="K19" s="7" cm="1">
        <f t="array" ref="K19">_xll.BDP(curve[[#This Row],[short code]],curve[[#This Row],[spread measure]])</f>
        <v>261.09295654296875</v>
      </c>
      <c r="L19" s="7" cm="1">
        <f t="array" ref="L19">_xll.BDP(curve[[#This Row],[long code]],curve[[#This Row],[spread measure]])</f>
        <v>303.25454711914063</v>
      </c>
      <c r="M19" s="7">
        <f>curve[[#This Row],[long spread]]-curve[[#This Row],[short spread]]</f>
        <v>42.161590576171875</v>
      </c>
      <c r="N19" s="7">
        <f>IF(curve[[#This Row],[years]]=0,"-",curve[[#This Row],[curve]]/curve[[#This Row],[years]])</f>
        <v>10.097756273164524</v>
      </c>
      <c r="O19" s="7" t="str" cm="1">
        <f t="array" ref="O19">_xll.BDP(curve[[#This Row],[short code]],"rtg_moody")</f>
        <v>Baa3</v>
      </c>
      <c r="P19" s="7" t="str" cm="1">
        <f t="array" ref="P19">_xll.BDP(curve[[#This Row],[long code]],"rtg_sp")</f>
        <v>#N/A N/A</v>
      </c>
      <c r="Q19" s="7" t="str" cm="1">
        <f t="array" ref="Q19">_xll.BDP(curve[[#This Row],[short code]],"crncy")</f>
        <v>EUR</v>
      </c>
      <c r="R19" s="7" t="str" cm="1">
        <f t="array" ref="R19">_xll.BDP(curve[[#This Row],[long code]],"crncy")</f>
        <v>EUR</v>
      </c>
      <c r="S19" s="7" t="str">
        <f>INDEX(tkrBbg!X:X,MATCH(curve[[#This Row],[ticker]],tkrBbg!W:W,0))</f>
        <v>UTILS</v>
      </c>
      <c r="T19" s="7" cm="1">
        <f t="array" aca="1" ref="T19" ca="1">_xll.BDH(curve[[#This Row],[short code]],curve[[#This Row],[spread measure]],$U$2)</f>
        <v>222.58099999999999</v>
      </c>
      <c r="U19" s="7" cm="1">
        <f t="array" aca="1" ref="U19" ca="1">_xll.BDH(curve[[#This Row],[long code]],curve[[#This Row],[spread measure]],$U$2)</f>
        <v>270.33199999999999</v>
      </c>
      <c r="V19" s="7">
        <f ca="1">curve[[#This Row],[long Spread (14d)]]-curve[[#This Row],[short Spread (14d)]]</f>
        <v>47.751000000000005</v>
      </c>
      <c r="W19" s="7">
        <f ca="1">curve[[#This Row],[curve (14d)]]/curve[[#This Row],[years]]</f>
        <v>11.436427165354331</v>
      </c>
      <c r="X19" s="7">
        <f ca="1">curve[[#This Row],[curve per year]]-curve[[#This Row],[curve per year (14d)]]</f>
        <v>-1.3386708921898069</v>
      </c>
      <c r="Y19" s="7" cm="1">
        <f t="array" aca="1" ref="Y19" ca="1">_xll.BDH(curve[[#This Row],[short code]],curve[[#This Row],[spread measure]],$Z$2)</f>
        <v>287.77699999999999</v>
      </c>
      <c r="Z19" s="7" cm="1">
        <f t="array" aca="1" ref="Z19" ca="1">_xll.BDH(curve[[#This Row],[long code]],curve[[#This Row],[spread measure]],$Z$2)</f>
        <v>327.24299999999999</v>
      </c>
      <c r="AA19" s="7">
        <f ca="1">curve[[#This Row],[long spread (30d)]]-curve[[#This Row],[short spread (30d)]]</f>
        <v>39.466000000000008</v>
      </c>
      <c r="AB19" s="7">
        <f ca="1">curve[[#This Row],[curve (30d)]]/curve[[#This Row],[years]]</f>
        <v>9.4521587926509198</v>
      </c>
      <c r="AC19" s="7">
        <f ca="1">curve[[#This Row],[curve per year]]-curve[[#This Row],[curve per year (30d)]]</f>
        <v>0.64559748051360444</v>
      </c>
    </row>
    <row r="20" spans="2:29" x14ac:dyDescent="0.25">
      <c r="B20" s="5" t="s">
        <v>407</v>
      </c>
      <c r="C20" s="25" t="s">
        <v>389</v>
      </c>
      <c r="D20" s="25" t="s">
        <v>390</v>
      </c>
      <c r="E20" s="2" t="str" cm="1">
        <f t="array" ref="E20">_xll.BDP(curve[[#This Row],[short code]],"security_name")</f>
        <v>BPLN 3 1/4 PERP</v>
      </c>
      <c r="F20" s="2" t="str" cm="1">
        <f t="array" ref="F20">_xll.BDP(curve[[#This Row],[long code]],"security_name")</f>
        <v>BPLN 3 5/8 PERP</v>
      </c>
      <c r="G20" s="16" cm="1">
        <f t="array" ref="G20">_xll.BDP(curve[[#This Row],[short code]],"nxt_call_dt")*1</f>
        <v>46103</v>
      </c>
      <c r="H20" s="16" cm="1">
        <f t="array" ref="H20">_xll.BDP(curve[[#This Row],[long code]],"nxt_call_dt")*1</f>
        <v>47199</v>
      </c>
      <c r="I20" s="23">
        <f>(curve[[#This Row],[long date]]-curve[[#This Row],[short date]])/365</f>
        <v>3.0027397260273974</v>
      </c>
      <c r="J20" s="25" t="s">
        <v>3</v>
      </c>
      <c r="K20" s="7" cm="1">
        <f t="array" ref="K20">_xll.BDP(curve[[#This Row],[short code]],curve[[#This Row],[spread measure]])</f>
        <v>355.48992919921875</v>
      </c>
      <c r="L20" s="7" cm="1">
        <f t="array" ref="L20">_xll.BDP(curve[[#This Row],[long code]],curve[[#This Row],[spread measure]])</f>
        <v>382.8824462890625</v>
      </c>
      <c r="M20" s="7">
        <f>curve[[#This Row],[long spread]]-curve[[#This Row],[short spread]]</f>
        <v>27.39251708984375</v>
      </c>
      <c r="N20" s="7">
        <f>IF(curve[[#This Row],[years]]=0,"-",curve[[#This Row],[curve]]/curve[[#This Row],[years]])</f>
        <v>9.1225079724388394</v>
      </c>
      <c r="O20" s="7" t="str" cm="1">
        <f t="array" ref="O20">_xll.BDP(curve[[#This Row],[short code]],"rtg_moody")</f>
        <v>A3</v>
      </c>
      <c r="P20" s="7" t="str" cm="1">
        <f t="array" ref="P20">_xll.BDP(curve[[#This Row],[long code]],"rtg_sp")</f>
        <v>BBB</v>
      </c>
      <c r="Q20" s="7" t="str" cm="1">
        <f t="array" ref="Q20">_xll.BDP(curve[[#This Row],[short code]],"crncy")</f>
        <v>EUR</v>
      </c>
      <c r="R20" s="7" t="str" cm="1">
        <f t="array" ref="R20">_xll.BDP(curve[[#This Row],[long code]],"crncy")</f>
        <v>EUR</v>
      </c>
      <c r="S20" s="7" t="str">
        <f>INDEX(tkrBbg!X:X,MATCH(curve[[#This Row],[ticker]],tkrBbg!W:W,0))</f>
        <v>Energy</v>
      </c>
      <c r="T20" s="43">
        <v>352</v>
      </c>
      <c r="U20" s="43">
        <v>378</v>
      </c>
      <c r="V20" s="7">
        <f>curve[[#This Row],[long Spread (14d)]]-curve[[#This Row],[short Spread (14d)]]</f>
        <v>26</v>
      </c>
      <c r="W20" s="7">
        <f>curve[[#This Row],[curve (14d)]]/curve[[#This Row],[years]]</f>
        <v>8.6587591240875916</v>
      </c>
      <c r="X20" s="7">
        <f>curve[[#This Row],[curve per year]]-curve[[#This Row],[curve per year (14d)]]</f>
        <v>0.46374884835124774</v>
      </c>
      <c r="Y20" s="43">
        <v>352</v>
      </c>
      <c r="Z20" s="43">
        <v>378</v>
      </c>
      <c r="AA20" s="7">
        <f>curve[[#This Row],[long spread (30d)]]-curve[[#This Row],[short spread (30d)]]</f>
        <v>26</v>
      </c>
      <c r="AB20" s="7">
        <f>curve[[#This Row],[curve (30d)]]/curve[[#This Row],[years]]</f>
        <v>8.6587591240875916</v>
      </c>
      <c r="AC20" s="7">
        <f>curve[[#This Row],[curve per year]]-curve[[#This Row],[curve per year (30d)]]</f>
        <v>0.46374884835124774</v>
      </c>
    </row>
    <row r="21" spans="2:29" x14ac:dyDescent="0.25">
      <c r="B21" s="5" t="s">
        <v>308</v>
      </c>
      <c r="C21" s="25" t="s">
        <v>138</v>
      </c>
      <c r="D21" s="25" t="s">
        <v>140</v>
      </c>
      <c r="E21" s="2" t="str" cm="1">
        <f t="array" ref="E21">_xll.BDP(curve[[#This Row],[short code]],"security_name")</f>
        <v>ORSTED 6 1/4 06/26/13</v>
      </c>
      <c r="F21" s="2" t="str" cm="1">
        <f t="array" ref="F21">_xll.BDP(curve[[#This Row],[long code]],"security_name")</f>
        <v>ORSTED 1 3/4 12/09/19</v>
      </c>
      <c r="G21" s="16" cm="1">
        <f t="array" ref="G21">_xll.BDP(curve[[#This Row],[short code]],"nxt_call_dt")*1</f>
        <v>45103</v>
      </c>
      <c r="H21" s="16" cm="1">
        <f t="array" ref="H21">_xll.BDP(curve[[#This Row],[long code]],"nxt_call_dt")*1</f>
        <v>46639</v>
      </c>
      <c r="I21" s="23">
        <f>(curve[[#This Row],[long date]]-curve[[#This Row],[short date]])/365</f>
        <v>4.2082191780821914</v>
      </c>
      <c r="J21" s="25" t="s">
        <v>3</v>
      </c>
      <c r="K21" s="7" cm="1">
        <f t="array" ref="K21">_xll.BDP(curve[[#This Row],[short code]],curve[[#This Row],[spread measure]])</f>
        <v>180.26583862304688</v>
      </c>
      <c r="L21" s="7" cm="1">
        <f t="array" ref="L21">_xll.BDP(curve[[#This Row],[long code]],curve[[#This Row],[spread measure]])</f>
        <v>217.87710571289063</v>
      </c>
      <c r="M21" s="7">
        <f>curve[[#This Row],[long spread]]-curve[[#This Row],[short spread]]</f>
        <v>37.61126708984375</v>
      </c>
      <c r="N21" s="7">
        <f>IF(curve[[#This Row],[years]]=0,"-",curve[[#This Row],[curve]]/curve[[#This Row],[years]])</f>
        <v>8.9375732342402152</v>
      </c>
      <c r="O21" s="7" t="str" cm="1">
        <f t="array" ref="O21">_xll.BDP(curve[[#This Row],[short code]],"rtg_moody")</f>
        <v>Baa3</v>
      </c>
      <c r="P21" s="7" t="str" cm="1">
        <f t="array" ref="P21">_xll.BDP(curve[[#This Row],[long code]],"rtg_sp")</f>
        <v>BB+</v>
      </c>
      <c r="Q21" s="7" t="str" cm="1">
        <f t="array" ref="Q21">_xll.BDP(curve[[#This Row],[short code]],"crncy")</f>
        <v>EUR</v>
      </c>
      <c r="R21" s="7" t="str" cm="1">
        <f t="array" ref="R21">_xll.BDP(curve[[#This Row],[long code]],"crncy")</f>
        <v>EUR</v>
      </c>
      <c r="S21" s="7" t="str">
        <f>INDEX(tkrBbg!X:X,MATCH(curve[[#This Row],[ticker]],tkrBbg!W:W,0))</f>
        <v>UTILS</v>
      </c>
      <c r="T21" s="7" cm="1">
        <f t="array" aca="1" ref="T21" ca="1">_xll.BDH(curve[[#This Row],[short code]],curve[[#This Row],[spread measure]],$U$2)</f>
        <v>156.12100000000001</v>
      </c>
      <c r="U21" s="7" cm="1">
        <f t="array" aca="1" ref="U21" ca="1">_xll.BDH(curve[[#This Row],[long code]],curve[[#This Row],[spread measure]],$U$2)</f>
        <v>195.85900000000001</v>
      </c>
      <c r="V21" s="7">
        <f ca="1">curve[[#This Row],[long Spread (14d)]]-curve[[#This Row],[short Spread (14d)]]</f>
        <v>39.738</v>
      </c>
      <c r="W21" s="7">
        <f ca="1">curve[[#This Row],[curve (14d)]]/curve[[#This Row],[years]]</f>
        <v>9.4429492187499999</v>
      </c>
      <c r="X21" s="7">
        <f ca="1">curve[[#This Row],[curve per year]]-curve[[#This Row],[curve per year (14d)]]</f>
        <v>-0.50537598450978471</v>
      </c>
      <c r="Y21" s="7" cm="1">
        <f t="array" aca="1" ref="Y21" ca="1">_xll.BDH(curve[[#This Row],[short code]],curve[[#This Row],[spread measure]],$Z$2)</f>
        <v>184.72200000000001</v>
      </c>
      <c r="Z21" s="7" cm="1">
        <f t="array" aca="1" ref="Z21" ca="1">_xll.BDH(curve[[#This Row],[long code]],curve[[#This Row],[spread measure]],$Z$2)</f>
        <v>219.15899999999999</v>
      </c>
      <c r="AA21" s="7">
        <f ca="1">curve[[#This Row],[long spread (30d)]]-curve[[#This Row],[short spread (30d)]]</f>
        <v>34.436999999999983</v>
      </c>
      <c r="AB21" s="7">
        <f ca="1">curve[[#This Row],[curve (30d)]]/curve[[#This Row],[years]]</f>
        <v>8.1832714843749965</v>
      </c>
      <c r="AC21" s="7">
        <f ca="1">curve[[#This Row],[curve per year]]-curve[[#This Row],[curve per year (30d)]]</f>
        <v>0.7543017498652187</v>
      </c>
    </row>
    <row r="22" spans="2:29" x14ac:dyDescent="0.25">
      <c r="B22" s="5" t="s">
        <v>269</v>
      </c>
      <c r="C22" s="25" t="s">
        <v>167</v>
      </c>
      <c r="D22" s="25" t="s">
        <v>168</v>
      </c>
      <c r="E22" s="2" t="str" cm="1">
        <f t="array" ref="E22">_xll.BDP(curve[[#This Row],[short code]],"security_name")</f>
        <v>AKFAST 3 7/8 10/05/78</v>
      </c>
      <c r="F22" s="2" t="str" cm="1">
        <f t="array" ref="F22">_xll.BDP(curve[[#This Row],[long code]],"security_name")</f>
        <v>AKFAST 2.249 05/17/81</v>
      </c>
      <c r="G22" s="16" cm="1">
        <f t="array" ref="G22">_xll.BDP(curve[[#This Row],[short code]],"nxt_call_dt")*1</f>
        <v>45115</v>
      </c>
      <c r="H22" s="16" cm="1">
        <f t="array" ref="H22">_xll.BDP(curve[[#This Row],[long code]],"nxt_call_dt")*1</f>
        <v>46070</v>
      </c>
      <c r="I22" s="23">
        <f>(curve[[#This Row],[long date]]-curve[[#This Row],[short date]])/365</f>
        <v>2.6164383561643834</v>
      </c>
      <c r="J22" s="25" t="s">
        <v>3</v>
      </c>
      <c r="K22" s="7" cm="1">
        <f t="array" ref="K22">_xll.BDP(curve[[#This Row],[short code]],curve[[#This Row],[spread measure]])</f>
        <v>396.24530029296875</v>
      </c>
      <c r="L22" s="7" cm="1">
        <f t="array" ref="L22">_xll.BDP(curve[[#This Row],[long code]],curve[[#This Row],[spread measure]])</f>
        <v>425.93524169921875</v>
      </c>
      <c r="M22" s="7">
        <f>curve[[#This Row],[long spread]]-curve[[#This Row],[short spread]]</f>
        <v>29.68994140625</v>
      </c>
      <c r="N22" s="7">
        <f>IF(curve[[#This Row],[years]]=0,"-",curve[[#This Row],[curve]]/curve[[#This Row],[years]])</f>
        <v>11.34746451652487</v>
      </c>
      <c r="O22" s="7" t="str" cm="1">
        <f t="array" ref="O22">_xll.BDP(curve[[#This Row],[short code]],"rtg_moody")</f>
        <v>#N/A N/A</v>
      </c>
      <c r="P22" s="7" t="str" cm="1">
        <f t="array" ref="P22">_xll.BDP(curve[[#This Row],[long code]],"rtg_sp")</f>
        <v>BB+</v>
      </c>
      <c r="Q22" s="7" t="str" cm="1">
        <f t="array" ref="Q22">_xll.BDP(curve[[#This Row],[short code]],"crncy")</f>
        <v>EUR</v>
      </c>
      <c r="R22" s="7" t="str" cm="1">
        <f t="array" ref="R22">_xll.BDP(curve[[#This Row],[long code]],"crncy")</f>
        <v>EUR</v>
      </c>
      <c r="S22" s="7" t="str">
        <f>INDEX(tkrBbg!X:X,MATCH(curve[[#This Row],[ticker]],tkrBbg!W:W,0))</f>
        <v>REIT</v>
      </c>
      <c r="T22" s="7" cm="1">
        <f t="array" aca="1" ref="T22" ca="1">_xll.BDH(curve[[#This Row],[short code]],curve[[#This Row],[spread measure]],$U$2)</f>
        <v>360.68599999999998</v>
      </c>
      <c r="U22" s="7" cm="1">
        <f t="array" aca="1" ref="U22" ca="1">_xll.BDH(curve[[#This Row],[long code]],curve[[#This Row],[spread measure]],$U$2)</f>
        <v>392.41500000000002</v>
      </c>
      <c r="V22" s="7">
        <f ca="1">curve[[#This Row],[long Spread (14d)]]-curve[[#This Row],[short Spread (14d)]]</f>
        <v>31.729000000000042</v>
      </c>
      <c r="W22" s="7">
        <f ca="1">curve[[#This Row],[curve (14d)]]/curve[[#This Row],[years]]</f>
        <v>12.126790575916248</v>
      </c>
      <c r="X22" s="7">
        <f ca="1">curve[[#This Row],[curve per year]]-curve[[#This Row],[curve per year (14d)]]</f>
        <v>-0.77932605939137822</v>
      </c>
      <c r="Y22" s="7" cm="1">
        <f t="array" aca="1" ref="Y22" ca="1">_xll.BDH(curve[[#This Row],[short code]],curve[[#This Row],[spread measure]],$Z$2)</f>
        <v>452.63299999999998</v>
      </c>
      <c r="Z22" s="7" cm="1">
        <f t="array" aca="1" ref="Z22" ca="1">_xll.BDH(curve[[#This Row],[long code]],curve[[#This Row],[spread measure]],$Z$2)</f>
        <v>468.35500000000002</v>
      </c>
      <c r="AA22" s="7">
        <f ca="1">curve[[#This Row],[long spread (30d)]]-curve[[#This Row],[short spread (30d)]]</f>
        <v>15.722000000000037</v>
      </c>
      <c r="AB22" s="7">
        <f ca="1">curve[[#This Row],[curve (30d)]]/curve[[#This Row],[years]]</f>
        <v>6.0089319371727896</v>
      </c>
      <c r="AC22" s="7">
        <f ca="1">curve[[#This Row],[curve per year]]-curve[[#This Row],[curve per year (30d)]]</f>
        <v>5.3385325793520799</v>
      </c>
    </row>
    <row r="23" spans="2:29" x14ac:dyDescent="0.25">
      <c r="B23" s="5" t="s">
        <v>321</v>
      </c>
      <c r="C23" s="25" t="s">
        <v>60</v>
      </c>
      <c r="D23" s="25" t="s">
        <v>61</v>
      </c>
      <c r="E23" s="2" t="str" cm="1">
        <f t="array" ref="E23">_xll.BDP(curve[[#This Row],[short code]],"security_name")</f>
        <v>TELIAS 3 04/04/78</v>
      </c>
      <c r="F23" s="2" t="str" cm="1">
        <f t="array" ref="F23">_xll.BDP(curve[[#This Row],[long code]],"security_name")</f>
        <v>TELIAS 1 3/8 05/11/81</v>
      </c>
      <c r="G23" s="16" cm="1">
        <f t="array" ref="G23">_xll.BDP(curve[[#This Row],[short code]],"nxt_call_dt")*1</f>
        <v>45020</v>
      </c>
      <c r="H23" s="16" cm="1">
        <f t="array" ref="H23">_xll.BDP(curve[[#This Row],[long code]],"nxt_call_dt")*1</f>
        <v>46064</v>
      </c>
      <c r="I23" s="23">
        <f>(curve[[#This Row],[long date]]-curve[[#This Row],[short date]])/365</f>
        <v>2.8602739726027395</v>
      </c>
      <c r="J23" s="25" t="s">
        <v>3</v>
      </c>
      <c r="K23" s="7" cm="1">
        <f t="array" ref="K23">_xll.BDP(curve[[#This Row],[short code]],curve[[#This Row],[spread measure]])</f>
        <v>246.10333251953125</v>
      </c>
      <c r="L23" s="7" cm="1">
        <f t="array" ref="L23">_xll.BDP(curve[[#This Row],[long code]],curve[[#This Row],[spread measure]])</f>
        <v>271.53109741210938</v>
      </c>
      <c r="M23" s="7">
        <f>curve[[#This Row],[long spread]]-curve[[#This Row],[short spread]]</f>
        <v>25.427764892578125</v>
      </c>
      <c r="N23" s="7">
        <f>IF(curve[[#This Row],[years]]=0,"-",curve[[#This Row],[curve]]/curve[[#This Row],[years]])</f>
        <v>8.8899752737461846</v>
      </c>
      <c r="O23" s="7" t="str" cm="1">
        <f t="array" ref="O23">_xll.BDP(curve[[#This Row],[short code]],"rtg_moody")</f>
        <v>Baa3</v>
      </c>
      <c r="P23" s="7" t="str" cm="1">
        <f t="array" ref="P23">_xll.BDP(curve[[#This Row],[long code]],"rtg_sp")</f>
        <v>BBB-</v>
      </c>
      <c r="Q23" s="7" t="str" cm="1">
        <f t="array" ref="Q23">_xll.BDP(curve[[#This Row],[short code]],"crncy")</f>
        <v>EUR</v>
      </c>
      <c r="R23" s="7" t="str" cm="1">
        <f t="array" ref="R23">_xll.BDP(curve[[#This Row],[long code]],"crncy")</f>
        <v>EUR</v>
      </c>
      <c r="S23" s="7" t="str">
        <f>INDEX(tkrBbg!X:X,MATCH(curve[[#This Row],[ticker]],tkrBbg!W:W,0))</f>
        <v>TMT/ AUTO</v>
      </c>
      <c r="T23" s="7" cm="1">
        <f t="array" aca="1" ref="T23" ca="1">_xll.BDH(curve[[#This Row],[short code]],curve[[#This Row],[spread measure]],$U$2)</f>
        <v>207.30600000000001</v>
      </c>
      <c r="U23" s="7" cm="1">
        <f t="array" aca="1" ref="U23" ca="1">_xll.BDH(curve[[#This Row],[long code]],curve[[#This Row],[spread measure]],$U$2)</f>
        <v>241.577</v>
      </c>
      <c r="V23" s="7">
        <f ca="1">curve[[#This Row],[long Spread (14d)]]-curve[[#This Row],[short Spread (14d)]]</f>
        <v>34.270999999999987</v>
      </c>
      <c r="W23" s="7">
        <f ca="1">curve[[#This Row],[curve (14d)]]/curve[[#This Row],[years]]</f>
        <v>11.981719348659</v>
      </c>
      <c r="X23" s="7">
        <f ca="1">curve[[#This Row],[curve per year]]-curve[[#This Row],[curve per year (14d)]]</f>
        <v>-3.0917440749128158</v>
      </c>
      <c r="Y23" s="7" cm="1">
        <f t="array" aca="1" ref="Y23" ca="1">_xll.BDH(curve[[#This Row],[short code]],curve[[#This Row],[spread measure]],$Z$2)</f>
        <v>246.07400000000001</v>
      </c>
      <c r="Z23" s="7" cm="1">
        <f t="array" aca="1" ref="Z23" ca="1">_xll.BDH(curve[[#This Row],[long code]],curve[[#This Row],[spread measure]],$Z$2)</f>
        <v>285.54500000000002</v>
      </c>
      <c r="AA23" s="7">
        <f ca="1">curve[[#This Row],[long spread (30d)]]-curve[[#This Row],[short spread (30d)]]</f>
        <v>39.471000000000004</v>
      </c>
      <c r="AB23" s="7">
        <f ca="1">curve[[#This Row],[curve (30d)]]/curve[[#This Row],[years]]</f>
        <v>13.799727011494255</v>
      </c>
      <c r="AC23" s="7">
        <f ca="1">curve[[#This Row],[curve per year]]-curve[[#This Row],[curve per year (30d)]]</f>
        <v>-4.9097517377480706</v>
      </c>
    </row>
    <row r="24" spans="2:29" x14ac:dyDescent="0.25">
      <c r="B24" s="5" t="s">
        <v>311</v>
      </c>
      <c r="C24" s="25" t="s">
        <v>172</v>
      </c>
      <c r="D24" s="25" t="s">
        <v>173</v>
      </c>
      <c r="E24" s="2" t="str" cm="1">
        <f t="array" ref="E24">_xll.BDP(curve[[#This Row],[short code]],"security_name")</f>
        <v>SBBBSS 4 5/8 PERP</v>
      </c>
      <c r="F24" s="2" t="str" cm="1">
        <f t="array" ref="F24">_xll.BDP(curve[[#This Row],[long code]],"security_name")</f>
        <v>SBBBSS 2.624 PERP</v>
      </c>
      <c r="G24" s="16" cm="1">
        <f t="array" ref="G24">_xll.BDP(curve[[#This Row],[short code]],"nxt_call_dt")*1</f>
        <v>45409</v>
      </c>
      <c r="H24" s="16" cm="1">
        <f t="array" ref="H24">_xll.BDP(curve[[#This Row],[long code]],"nxt_call_dt")*1</f>
        <v>45687</v>
      </c>
      <c r="I24" s="23">
        <f>(curve[[#This Row],[long date]]-curve[[#This Row],[short date]])/365</f>
        <v>0.76164383561643834</v>
      </c>
      <c r="J24" s="25" t="s">
        <v>3</v>
      </c>
      <c r="K24" s="7" cm="1">
        <f t="array" ref="K24">_xll.BDP(curve[[#This Row],[short code]],curve[[#This Row],[spread measure]])</f>
        <v>464.90362548828125</v>
      </c>
      <c r="L24" s="7" cm="1">
        <f t="array" ref="L24">_xll.BDP(curve[[#This Row],[long code]],curve[[#This Row],[spread measure]])</f>
        <v>473.85317993164063</v>
      </c>
      <c r="M24" s="7">
        <f>curve[[#This Row],[long spread]]-curve[[#This Row],[short spread]]</f>
        <v>8.949554443359375</v>
      </c>
      <c r="N24" s="7">
        <f>IF(curve[[#This Row],[years]]=0,"-",curve[[#This Row],[curve]]/curve[[#This Row],[years]])</f>
        <v>11.750314287144503</v>
      </c>
      <c r="O24" s="7" t="str" cm="1">
        <f t="array" ref="O24">_xll.BDP(curve[[#This Row],[short code]],"rtg_moody")</f>
        <v>#N/A N/A</v>
      </c>
      <c r="P24" s="7" t="str" cm="1">
        <f t="array" ref="P24">_xll.BDP(curve[[#This Row],[long code]],"rtg_sp")</f>
        <v>BB</v>
      </c>
      <c r="Q24" s="7" t="str" cm="1">
        <f t="array" ref="Q24">_xll.BDP(curve[[#This Row],[short code]],"crncy")</f>
        <v>EUR</v>
      </c>
      <c r="R24" s="7" t="str" cm="1">
        <f t="array" ref="R24">_xll.BDP(curve[[#This Row],[long code]],"crncy")</f>
        <v>EUR</v>
      </c>
      <c r="S24" s="7" t="str">
        <f>INDEX(tkrBbg!X:X,MATCH(curve[[#This Row],[ticker]],tkrBbg!W:W,0))</f>
        <v>REIT</v>
      </c>
      <c r="T24" s="7" cm="1">
        <f t="array" aca="1" ref="T24" ca="1">_xll.BDH(curve[[#This Row],[short code]],curve[[#This Row],[spread measure]],$U$2)</f>
        <v>545.87800000000004</v>
      </c>
      <c r="U24" s="7" cm="1">
        <f t="array" aca="1" ref="U24" ca="1">_xll.BDH(curve[[#This Row],[long code]],curve[[#This Row],[spread measure]],$U$2)</f>
        <v>515.12199999999996</v>
      </c>
      <c r="V24" s="7">
        <f ca="1">curve[[#This Row],[long Spread (14d)]]-curve[[#This Row],[short Spread (14d)]]</f>
        <v>-30.756000000000085</v>
      </c>
      <c r="W24" s="7">
        <f ca="1">curve[[#This Row],[curve (14d)]]/curve[[#This Row],[years]]</f>
        <v>-40.381079136690758</v>
      </c>
      <c r="X24" s="7">
        <f ca="1">curve[[#This Row],[curve per year]]-curve[[#This Row],[curve per year (14d)]]</f>
        <v>52.131393423835263</v>
      </c>
      <c r="Y24" s="7" t="str" cm="1">
        <f t="array" aca="1" ref="Y24" ca="1">_xll.BDH(curve[[#This Row],[short code]],curve[[#This Row],[spread measure]],$Z$2)</f>
        <v>#N/A N/A</v>
      </c>
      <c r="Z24" s="7" cm="1">
        <f t="array" aca="1" ref="Z24" ca="1">_xll.BDH(curve[[#This Row],[long code]],curve[[#This Row],[spread measure]],$Z$2)</f>
        <v>634.50900000000001</v>
      </c>
      <c r="AA24" s="7" t="e">
        <f ca="1">curve[[#This Row],[long spread (30d)]]-curve[[#This Row],[short spread (30d)]]</f>
        <v>#VALUE!</v>
      </c>
      <c r="AB24" s="7" t="e">
        <f ca="1">curve[[#This Row],[curve (30d)]]/curve[[#This Row],[years]]</f>
        <v>#VALUE!</v>
      </c>
      <c r="AC24" s="7" t="e">
        <f ca="1">curve[[#This Row],[curve per year]]-curve[[#This Row],[curve per year (30d)]]</f>
        <v>#VALUE!</v>
      </c>
    </row>
    <row r="25" spans="2:29" x14ac:dyDescent="0.25">
      <c r="B25" s="5" t="s">
        <v>303</v>
      </c>
      <c r="C25" s="25" t="s">
        <v>24</v>
      </c>
      <c r="D25" s="25" t="s">
        <v>27</v>
      </c>
      <c r="E25" s="2" t="str" cm="1">
        <f t="array" ref="E25">_xll.BDP(curve[[#This Row],[short code]],"security_name")</f>
        <v>MRKGR 2 5/8 12/12/74</v>
      </c>
      <c r="F25" s="2" t="str" cm="1">
        <f t="array" ref="F25">_xll.BDP(curve[[#This Row],[long code]],"security_name")</f>
        <v>MRKGR 2 7/8 06/25/79</v>
      </c>
      <c r="G25" s="16" cm="1">
        <f t="array" ref="G25">_xll.BDP(curve[[#This Row],[short code]],"nxt_call_dt")*1</f>
        <v>44359</v>
      </c>
      <c r="H25" s="16" cm="1">
        <f t="array" ref="H25">_xll.BDP(curve[[#This Row],[long code]],"nxt_call_dt")*1</f>
        <v>47202</v>
      </c>
      <c r="I25" s="23">
        <f>(curve[[#This Row],[long date]]-curve[[#This Row],[short date]])/365</f>
        <v>7.7890410958904113</v>
      </c>
      <c r="J25" s="25" t="s">
        <v>3</v>
      </c>
      <c r="K25" s="7" cm="1">
        <f t="array" ref="K25">_xll.BDP(curve[[#This Row],[short code]],curve[[#This Row],[spread measure]])</f>
        <v>196.57235717773438</v>
      </c>
      <c r="L25" s="7" cm="1">
        <f t="array" ref="L25">_xll.BDP(curve[[#This Row],[long code]],curve[[#This Row],[spread measure]])</f>
        <v>249.37799072265625</v>
      </c>
      <c r="M25" s="7">
        <f>curve[[#This Row],[long spread]]-curve[[#This Row],[short spread]]</f>
        <v>52.805633544921875</v>
      </c>
      <c r="N25" s="7">
        <f>IF(curve[[#This Row],[years]]=0,"-",curve[[#This Row],[curve]]/curve[[#This Row],[years]])</f>
        <v>6.7794781019685137</v>
      </c>
      <c r="O25" s="7" t="str" cm="1">
        <f t="array" ref="O25">_xll.BDP(curve[[#This Row],[short code]],"rtg_moody")</f>
        <v>Baa3</v>
      </c>
      <c r="P25" s="7" t="str" cm="1">
        <f t="array" ref="P25">_xll.BDP(curve[[#This Row],[long code]],"rtg_sp")</f>
        <v>BBB+</v>
      </c>
      <c r="Q25" s="7" t="str" cm="1">
        <f t="array" ref="Q25">_xll.BDP(curve[[#This Row],[short code]],"crncy")</f>
        <v>EUR</v>
      </c>
      <c r="R25" s="7" t="str" cm="1">
        <f t="array" ref="R25">_xll.BDP(curve[[#This Row],[long code]],"crncy")</f>
        <v>EUR</v>
      </c>
      <c r="S25" s="7" t="str">
        <f>INDEX(tkrBbg!X:X,MATCH(curve[[#This Row],[ticker]],tkrBbg!W:W,0))</f>
        <v>Low Beta</v>
      </c>
      <c r="T25" s="7" cm="1">
        <f t="array" aca="1" ref="T25" ca="1">_xll.BDH(curve[[#This Row],[short code]],curve[[#This Row],[spread measure]],$U$2)</f>
        <v>158.304</v>
      </c>
      <c r="U25" s="7" cm="1">
        <f t="array" aca="1" ref="U25" ca="1">_xll.BDH(curve[[#This Row],[long code]],curve[[#This Row],[spread measure]],$U$2)</f>
        <v>222.97800000000001</v>
      </c>
      <c r="V25" s="7">
        <f ca="1">curve[[#This Row],[long Spread (14d)]]-curve[[#This Row],[short Spread (14d)]]</f>
        <v>64.674000000000007</v>
      </c>
      <c r="W25" s="7">
        <f ca="1">curve[[#This Row],[curve (14d)]]/curve[[#This Row],[years]]</f>
        <v>8.3032043615898701</v>
      </c>
      <c r="X25" s="7">
        <f ca="1">curve[[#This Row],[curve per year]]-curve[[#This Row],[curve per year (14d)]]</f>
        <v>-1.5237262596213563</v>
      </c>
      <c r="Y25" s="7" cm="1">
        <f t="array" aca="1" ref="Y25" ca="1">_xll.BDH(curve[[#This Row],[short code]],curve[[#This Row],[spread measure]],$Z$2)</f>
        <v>175.702</v>
      </c>
      <c r="Z25" s="7" cm="1">
        <f t="array" aca="1" ref="Z25" ca="1">_xll.BDH(curve[[#This Row],[long code]],curve[[#This Row],[spread measure]],$Z$2)</f>
        <v>257.28800000000001</v>
      </c>
      <c r="AA25" s="7">
        <f ca="1">curve[[#This Row],[long spread (30d)]]-curve[[#This Row],[short spread (30d)]]</f>
        <v>81.586000000000013</v>
      </c>
      <c r="AB25" s="7">
        <f ca="1">curve[[#This Row],[curve (30d)]]/curve[[#This Row],[years]]</f>
        <v>10.474460077383048</v>
      </c>
      <c r="AC25" s="7">
        <f ca="1">curve[[#This Row],[curve per year]]-curve[[#This Row],[curve per year (30d)]]</f>
        <v>-3.6949819754145343</v>
      </c>
    </row>
    <row r="26" spans="2:29" x14ac:dyDescent="0.25">
      <c r="B26" s="5" t="s">
        <v>225</v>
      </c>
      <c r="C26" s="25" t="s">
        <v>7</v>
      </c>
      <c r="D26" s="25" t="s">
        <v>5</v>
      </c>
      <c r="E26" s="2" t="str" cm="1">
        <f t="array" ref="E26">_xll.BDP(curve[[#This Row],[short code]],"security_name")</f>
        <v>SOLBBB 5.118 PERP</v>
      </c>
      <c r="F26" s="2" t="str" cm="1">
        <f t="array" ref="F26">_xll.BDP(curve[[#This Row],[long code]],"security_name")</f>
        <v>SOLBBB 4 1/4 PERP</v>
      </c>
      <c r="G26" s="16" cm="1">
        <f t="array" ref="G26">_xll.BDP(curve[[#This Row],[short code]],"nxt_call_dt")*1</f>
        <v>44349</v>
      </c>
      <c r="H26" s="16" cm="1">
        <f t="array" ref="H26">_xll.BDP(curve[[#This Row],[long code]],"nxt_call_dt")*1</f>
        <v>45264</v>
      </c>
      <c r="I26" s="23">
        <f>(curve[[#This Row],[long date]]-curve[[#This Row],[short date]])/365</f>
        <v>2.506849315068493</v>
      </c>
      <c r="J26" s="25" t="s">
        <v>3</v>
      </c>
      <c r="K26" s="7" cm="1">
        <f t="array" ref="K26">_xll.BDP(curve[[#This Row],[short code]],curve[[#This Row],[spread measure]])</f>
        <v>346.31570434570313</v>
      </c>
      <c r="L26" s="7" cm="1">
        <f t="array" ref="L26">_xll.BDP(curve[[#This Row],[long code]],curve[[#This Row],[spread measure]])</f>
        <v>351.035400390625</v>
      </c>
      <c r="M26" s="7">
        <f>curve[[#This Row],[long spread]]-curve[[#This Row],[short spread]]</f>
        <v>4.719696044921875</v>
      </c>
      <c r="N26" s="7">
        <f>IF(curve[[#This Row],[years]]=0,"-",curve[[#This Row],[curve]]/curve[[#This Row],[years]])</f>
        <v>1.8827202802147371</v>
      </c>
      <c r="O26" s="7" t="str" cm="1">
        <f t="array" ref="O26">_xll.BDP(curve[[#This Row],[short code]],"rtg_moody")</f>
        <v>Ba1</v>
      </c>
      <c r="P26" s="7" t="str" cm="1">
        <f t="array" ref="P26">_xll.BDP(curve[[#This Row],[long code]],"rtg_sp")</f>
        <v>BB+</v>
      </c>
      <c r="Q26" s="7" t="str" cm="1">
        <f t="array" ref="Q26">_xll.BDP(curve[[#This Row],[short code]],"crncy")</f>
        <v>EUR</v>
      </c>
      <c r="R26" s="7" t="str" cm="1">
        <f t="array" ref="R26">_xll.BDP(curve[[#This Row],[long code]],"crncy")</f>
        <v>EUR</v>
      </c>
      <c r="S26" s="7" t="str">
        <f>INDEX(tkrBbg!X:X,MATCH(curve[[#This Row],[ticker]],tkrBbg!W:W,0))</f>
        <v>Low Beta</v>
      </c>
      <c r="T26" s="7" cm="1">
        <f t="array" aca="1" ref="T26" ca="1">_xll.BDH(curve[[#This Row],[short code]],curve[[#This Row],[spread measure]],$U$2)</f>
        <v>246.351</v>
      </c>
      <c r="U26" s="7" cm="1">
        <f t="array" aca="1" ref="U26" ca="1">_xll.BDH(curve[[#This Row],[long code]],curve[[#This Row],[spread measure]],$U$2)</f>
        <v>296.69</v>
      </c>
      <c r="V26" s="7">
        <f ca="1">curve[[#This Row],[long Spread (14d)]]-curve[[#This Row],[short Spread (14d)]]</f>
        <v>50.338999999999999</v>
      </c>
      <c r="W26" s="7">
        <f ca="1">curve[[#This Row],[curve (14d)]]/curve[[#This Row],[years]]</f>
        <v>20.080584699453553</v>
      </c>
      <c r="X26" s="7">
        <f ca="1">curve[[#This Row],[curve per year]]-curve[[#This Row],[curve per year (14d)]]</f>
        <v>-18.197864419238815</v>
      </c>
      <c r="Y26" s="7" cm="1">
        <f t="array" aca="1" ref="Y26" ca="1">_xll.BDH(curve[[#This Row],[short code]],curve[[#This Row],[spread measure]],$Z$2)</f>
        <v>393.66500000000002</v>
      </c>
      <c r="Z26" s="7" cm="1">
        <f t="array" aca="1" ref="Z26" ca="1">_xll.BDH(curve[[#This Row],[long code]],curve[[#This Row],[spread measure]],$Z$2)</f>
        <v>428.09800000000001</v>
      </c>
      <c r="AA26" s="7">
        <f ca="1">curve[[#This Row],[long spread (30d)]]-curve[[#This Row],[short spread (30d)]]</f>
        <v>34.432999999999993</v>
      </c>
      <c r="AB26" s="7">
        <f ca="1">curve[[#This Row],[curve (30d)]]/curve[[#This Row],[years]]</f>
        <v>13.735568306010927</v>
      </c>
      <c r="AC26" s="7">
        <f ca="1">curve[[#This Row],[curve per year]]-curve[[#This Row],[curve per year (30d)]]</f>
        <v>-11.85284802579619</v>
      </c>
    </row>
    <row r="27" spans="2:29" x14ac:dyDescent="0.25">
      <c r="B27" s="5" t="s">
        <v>297</v>
      </c>
      <c r="C27" s="25" t="s">
        <v>85</v>
      </c>
      <c r="D27" s="25" t="s">
        <v>86</v>
      </c>
      <c r="E27" s="2" t="str" cm="1">
        <f t="array" ref="E27">_xll.BDP(curve[[#This Row],[short code]],"security_name")</f>
        <v>IFXGR 2 7/8 PERP</v>
      </c>
      <c r="F27" s="2" t="str" cm="1">
        <f t="array" ref="F27">_xll.BDP(curve[[#This Row],[long code]],"security_name")</f>
        <v>IFXGR 3 5/8 PERP</v>
      </c>
      <c r="G27" s="16" cm="1">
        <f t="array" ref="G27">_xll.BDP(curve[[#This Row],[short code]],"nxt_call_dt")*1</f>
        <v>45658</v>
      </c>
      <c r="H27" s="16" cm="1">
        <f t="array" ref="H27">_xll.BDP(curve[[#This Row],[long code]],"nxt_call_dt")*1</f>
        <v>46753</v>
      </c>
      <c r="I27" s="23">
        <f>(curve[[#This Row],[long date]]-curve[[#This Row],[short date]])/365</f>
        <v>3</v>
      </c>
      <c r="J27" s="25" t="s">
        <v>3</v>
      </c>
      <c r="K27" s="7" cm="1">
        <f t="array" ref="K27">_xll.BDP(curve[[#This Row],[short code]],curve[[#This Row],[spread measure]])</f>
        <v>382.66546630859375</v>
      </c>
      <c r="L27" s="7" cm="1">
        <f t="array" ref="L27">_xll.BDP(curve[[#This Row],[long code]],curve[[#This Row],[spread measure]])</f>
        <v>393.62130737304688</v>
      </c>
      <c r="M27" s="7">
        <f>curve[[#This Row],[long spread]]-curve[[#This Row],[short spread]]</f>
        <v>10.955841064453125</v>
      </c>
      <c r="N27" s="7">
        <f>IF(curve[[#This Row],[years]]=0,"-",curve[[#This Row],[curve]]/curve[[#This Row],[years]])</f>
        <v>3.651947021484375</v>
      </c>
      <c r="O27" s="7" t="str" cm="1">
        <f t="array" ref="O27">_xll.BDP(curve[[#This Row],[short code]],"rtg_moody")</f>
        <v>#N/A N/A</v>
      </c>
      <c r="P27" s="7" t="str" cm="1">
        <f t="array" ref="P27">_xll.BDP(curve[[#This Row],[long code]],"rtg_sp")</f>
        <v>BB</v>
      </c>
      <c r="Q27" s="7" t="str" cm="1">
        <f t="array" ref="Q27">_xll.BDP(curve[[#This Row],[short code]],"crncy")</f>
        <v>EUR</v>
      </c>
      <c r="R27" s="7" t="str" cm="1">
        <f t="array" ref="R27">_xll.BDP(curve[[#This Row],[long code]],"crncy")</f>
        <v>EUR</v>
      </c>
      <c r="S27" s="7" t="str">
        <f>INDEX(tkrBbg!X:X,MATCH(curve[[#This Row],[ticker]],tkrBbg!W:W,0))</f>
        <v>TMT/ AUTO</v>
      </c>
      <c r="T27" s="7" cm="1">
        <f t="array" aca="1" ref="T27" ca="1">_xll.BDH(curve[[#This Row],[short code]],curve[[#This Row],[spread measure]],$U$2)</f>
        <v>349.49700000000001</v>
      </c>
      <c r="U27" s="7" cm="1">
        <f t="array" aca="1" ref="U27" ca="1">_xll.BDH(curve[[#This Row],[long code]],curve[[#This Row],[spread measure]],$U$2)</f>
        <v>362.39600000000002</v>
      </c>
      <c r="V27" s="7">
        <f ca="1">curve[[#This Row],[long Spread (14d)]]-curve[[#This Row],[short Spread (14d)]]</f>
        <v>12.899000000000001</v>
      </c>
      <c r="W27" s="7">
        <f ca="1">curve[[#This Row],[curve (14d)]]/curve[[#This Row],[years]]</f>
        <v>4.299666666666667</v>
      </c>
      <c r="X27" s="7">
        <f ca="1">curve[[#This Row],[curve per year]]-curve[[#This Row],[curve per year (14d)]]</f>
        <v>-0.64771964518229197</v>
      </c>
      <c r="Y27" s="7" cm="1">
        <f t="array" aca="1" ref="Y27" ca="1">_xll.BDH(curve[[#This Row],[short code]],curve[[#This Row],[spread measure]],$Z$2)</f>
        <v>443.78899999999999</v>
      </c>
      <c r="Z27" s="7" cm="1">
        <f t="array" aca="1" ref="Z27" ca="1">_xll.BDH(curve[[#This Row],[long code]],curve[[#This Row],[spread measure]],$Z$2)</f>
        <v>467.38900000000001</v>
      </c>
      <c r="AA27" s="7">
        <f ca="1">curve[[#This Row],[long spread (30d)]]-curve[[#This Row],[short spread (30d)]]</f>
        <v>23.600000000000023</v>
      </c>
      <c r="AB27" s="7">
        <f ca="1">curve[[#This Row],[curve (30d)]]/curve[[#This Row],[years]]</f>
        <v>7.8666666666666742</v>
      </c>
      <c r="AC27" s="7">
        <f ca="1">curve[[#This Row],[curve per year]]-curve[[#This Row],[curve per year (30d)]]</f>
        <v>-4.2147196451822992</v>
      </c>
    </row>
    <row r="28" spans="2:29" x14ac:dyDescent="0.25">
      <c r="B28" s="5" t="s">
        <v>283</v>
      </c>
      <c r="C28" s="25" t="s">
        <v>34</v>
      </c>
      <c r="D28" s="25" t="s">
        <v>35</v>
      </c>
      <c r="E28" s="2" t="str" cm="1">
        <f t="array" ref="E28">_xll.BDP(curve[[#This Row],[short code]],"security_name")</f>
        <v>DBHNGR 0.95 PERP</v>
      </c>
      <c r="F28" s="2" t="str" cm="1">
        <f t="array" ref="F28">_xll.BDP(curve[[#This Row],[long code]],"security_name")</f>
        <v>DBHNGR 1.6 PERP</v>
      </c>
      <c r="G28" s="16" cm="1">
        <f t="array" ref="G28">_xll.BDP(curve[[#This Row],[short code]],"nxt_call_dt")*1</f>
        <v>45679</v>
      </c>
      <c r="H28" s="16" cm="1">
        <f t="array" ref="H28">_xll.BDP(curve[[#This Row],[long code]],"nxt_call_dt")*1</f>
        <v>47317</v>
      </c>
      <c r="I28" s="23">
        <f>(curve[[#This Row],[long date]]-curve[[#This Row],[short date]])/365</f>
        <v>4.4876712328767123</v>
      </c>
      <c r="J28" s="25" t="s">
        <v>196</v>
      </c>
      <c r="K28" s="7" cm="1">
        <f t="array" ref="K28">_xll.BDP(curve[[#This Row],[short code]],curve[[#This Row],[spread measure]])</f>
        <v>198.42171062088804</v>
      </c>
      <c r="L28" s="7" cm="1">
        <f t="array" ref="L28">_xll.BDP(curve[[#This Row],[long code]],curve[[#This Row],[spread measure]])</f>
        <v>205.27243420892484</v>
      </c>
      <c r="M28" s="7">
        <f>curve[[#This Row],[long spread]]-curve[[#This Row],[short spread]]</f>
        <v>6.8507235880368</v>
      </c>
      <c r="N28" s="7">
        <f>IF(curve[[#This Row],[years]]=0,"-",curve[[#This Row],[curve]]/curve[[#This Row],[years]])</f>
        <v>1.5265653904966008</v>
      </c>
      <c r="O28" s="7" t="str" cm="1">
        <f t="array" ref="O28">_xll.BDP(curve[[#This Row],[short code]],"rtg_moody")</f>
        <v>A2</v>
      </c>
      <c r="P28" s="7" t="str" cm="1">
        <f t="array" ref="P28">_xll.BDP(curve[[#This Row],[long code]],"rtg_sp")</f>
        <v>BBB-</v>
      </c>
      <c r="Q28" s="7" t="str" cm="1">
        <f t="array" ref="Q28">_xll.BDP(curve[[#This Row],[short code]],"crncy")</f>
        <v>EUR</v>
      </c>
      <c r="R28" s="7" t="str" cm="1">
        <f t="array" ref="R28">_xll.BDP(curve[[#This Row],[long code]],"crncy")</f>
        <v>EUR</v>
      </c>
      <c r="S28" s="7" t="str">
        <f>INDEX(tkrBbg!X:X,MATCH(curve[[#This Row],[ticker]],tkrBbg!W:W,0))</f>
        <v>Low Beta</v>
      </c>
      <c r="T28" s="7" cm="1">
        <f t="array" aca="1" ref="T28" ca="1">_xll.BDH(curve[[#This Row],[short code]],curve[[#This Row],[spread measure]],$U$2)</f>
        <v>171.59299999999999</v>
      </c>
      <c r="U28" s="7" cm="1">
        <f t="array" aca="1" ref="U28" ca="1">_xll.BDH(curve[[#This Row],[long code]],curve[[#This Row],[spread measure]],$U$2)</f>
        <v>179.619</v>
      </c>
      <c r="V28" s="7">
        <f ca="1">curve[[#This Row],[long Spread (14d)]]-curve[[#This Row],[short Spread (14d)]]</f>
        <v>8.0260000000000105</v>
      </c>
      <c r="W28" s="7">
        <f ca="1">curve[[#This Row],[curve (14d)]]/curve[[#This Row],[years]]</f>
        <v>1.7884554334554359</v>
      </c>
      <c r="X28" s="7">
        <f ca="1">curve[[#This Row],[curve per year]]-curve[[#This Row],[curve per year (14d)]]</f>
        <v>-0.26189004295883511</v>
      </c>
      <c r="Y28" s="7" cm="1">
        <f t="array" aca="1" ref="Y28" ca="1">_xll.BDH(curve[[#This Row],[short code]],curve[[#This Row],[spread measure]],$Z$2)</f>
        <v>156.05000000000001</v>
      </c>
      <c r="Z28" s="38" cm="1">
        <f t="array" aca="1" ref="Z28" ca="1">_xll.BDH(curve[[#This Row],[long code]],curve[[#This Row],[spread measure]],$Z$2)</f>
        <v>195.12899999999999</v>
      </c>
      <c r="AA28" s="7">
        <f ca="1">curve[[#This Row],[long spread (30d)]]-curve[[#This Row],[short spread (30d)]]</f>
        <v>39.078999999999979</v>
      </c>
      <c r="AB28" s="7">
        <f ca="1">curve[[#This Row],[curve (30d)]]/curve[[#This Row],[years]]</f>
        <v>8.7080799755799703</v>
      </c>
      <c r="AC28" s="7">
        <f ca="1">curve[[#This Row],[curve per year]]-curve[[#This Row],[curve per year (30d)]]</f>
        <v>-7.1815145850833693</v>
      </c>
    </row>
    <row r="29" spans="2:29" x14ac:dyDescent="0.25">
      <c r="B29" s="5" t="s">
        <v>291</v>
      </c>
      <c r="C29" s="25" t="s">
        <v>22</v>
      </c>
      <c r="D29" s="25" t="s">
        <v>8</v>
      </c>
      <c r="E29" s="2" t="str" cm="1">
        <f t="array" ref="E29">_xll.BDP(curve[[#This Row],[short code]],"security_name")</f>
        <v>ERFFP 2 7/8 PERP</v>
      </c>
      <c r="F29" s="2" t="str" cm="1">
        <f t="array" ref="F29">_xll.BDP(curve[[#This Row],[long code]],"security_name")</f>
        <v>ERFFP 3 1/4 PERP</v>
      </c>
      <c r="G29" s="16" cm="1">
        <f t="array" ref="G29">_xll.BDP(curve[[#This Row],[short code]],"nxt_call_dt")*1</f>
        <v>44784</v>
      </c>
      <c r="H29" s="16" cm="1">
        <f t="array" ref="H29">_xll.BDP(curve[[#This Row],[long code]],"nxt_call_dt")*1</f>
        <v>45974</v>
      </c>
      <c r="I29" s="23">
        <f>(curve[[#This Row],[long date]]-curve[[#This Row],[short date]])/365</f>
        <v>3.2602739726027399</v>
      </c>
      <c r="J29" s="25" t="s">
        <v>3</v>
      </c>
      <c r="K29" s="7" cm="1">
        <f t="array" ref="K29">_xll.BDP(curve[[#This Row],[short code]],curve[[#This Row],[spread measure]])</f>
        <v>445.55731201171875</v>
      </c>
      <c r="L29" s="7" cm="1">
        <f t="array" ref="L29">_xll.BDP(curve[[#This Row],[long code]],curve[[#This Row],[spread measure]])</f>
        <v>445.4141845703125</v>
      </c>
      <c r="M29" s="7">
        <f>curve[[#This Row],[long spread]]-curve[[#This Row],[short spread]]</f>
        <v>-0.14312744140625</v>
      </c>
      <c r="N29" s="7">
        <f>IF(curve[[#This Row],[years]]=0,"-",curve[[#This Row],[curve]]/curve[[#This Row],[years]])</f>
        <v>-4.3900433708639705E-2</v>
      </c>
      <c r="O29" s="7" t="str" cm="1">
        <f t="array" ref="O29">_xll.BDP(curve[[#This Row],[short code]],"rtg_moody")</f>
        <v>#N/A N/A</v>
      </c>
      <c r="P29" s="7" t="str" cm="1">
        <f t="array" ref="P29">_xll.BDP(curve[[#This Row],[long code]],"rtg_sp")</f>
        <v>#N/A N/A</v>
      </c>
      <c r="Q29" s="7" t="str" cm="1">
        <f t="array" ref="Q29">_xll.BDP(curve[[#This Row],[short code]],"crncy")</f>
        <v>EUR</v>
      </c>
      <c r="R29" s="7" t="str" cm="1">
        <f t="array" ref="R29">_xll.BDP(curve[[#This Row],[long code]],"crncy")</f>
        <v>EUR</v>
      </c>
      <c r="S29" s="7" t="str">
        <f>INDEX(tkrBbg!X:X,MATCH(curve[[#This Row],[ticker]],tkrBbg!W:W,0))</f>
        <v>missing</v>
      </c>
      <c r="T29" s="7" cm="1">
        <f t="array" aca="1" ref="T29" ca="1">_xll.BDH(curve[[#This Row],[short code]],curve[[#This Row],[spread measure]],$U$2)</f>
        <v>413.84399999999999</v>
      </c>
      <c r="U29" s="7" cm="1">
        <f t="array" aca="1" ref="U29" ca="1">_xll.BDH(curve[[#This Row],[long code]],curve[[#This Row],[spread measure]],$U$2)</f>
        <v>425.06299999999999</v>
      </c>
      <c r="V29" s="7">
        <f ca="1">curve[[#This Row],[long Spread (14d)]]-curve[[#This Row],[short Spread (14d)]]</f>
        <v>11.218999999999994</v>
      </c>
      <c r="W29" s="7">
        <f ca="1">curve[[#This Row],[curve (14d)]]/curve[[#This Row],[years]]</f>
        <v>3.4411218487394937</v>
      </c>
      <c r="X29" s="7">
        <f ca="1">curve[[#This Row],[curve per year]]-curve[[#This Row],[curve per year (14d)]]</f>
        <v>-3.4850222824481332</v>
      </c>
      <c r="Y29" s="7" cm="1">
        <f t="array" aca="1" ref="Y29" ca="1">_xll.BDH(curve[[#This Row],[short code]],curve[[#This Row],[spread measure]],$Z$2)</f>
        <v>517.822</v>
      </c>
      <c r="Z29" s="7" cm="1">
        <f t="array" aca="1" ref="Z29" ca="1">_xll.BDH(curve[[#This Row],[long code]],curve[[#This Row],[spread measure]],$Z$2)</f>
        <v>514.99699999999996</v>
      </c>
      <c r="AA29" s="7">
        <f ca="1">curve[[#This Row],[long spread (30d)]]-curve[[#This Row],[short spread (30d)]]</f>
        <v>-2.8250000000000455</v>
      </c>
      <c r="AB29" s="7">
        <f ca="1">curve[[#This Row],[curve (30d)]]/curve[[#This Row],[years]]</f>
        <v>-0.86649159663866937</v>
      </c>
      <c r="AC29" s="7">
        <f ca="1">curve[[#This Row],[curve per year]]-curve[[#This Row],[curve per year (30d)]]</f>
        <v>0.82259116293002965</v>
      </c>
    </row>
    <row r="30" spans="2:29" x14ac:dyDescent="0.25">
      <c r="B30" s="5" t="s">
        <v>330</v>
      </c>
      <c r="C30" s="25" t="s">
        <v>148</v>
      </c>
      <c r="D30" s="25" t="s">
        <v>154</v>
      </c>
      <c r="E30" s="2" t="str" cm="1">
        <f t="array" ref="E30">_xll.BDP(curve[[#This Row],[short code]],"security_name")</f>
        <v>VW 2.7 PERP</v>
      </c>
      <c r="F30" s="2" t="str" cm="1">
        <f t="array" ref="F30">_xll.BDP(curve[[#This Row],[long code]],"security_name")</f>
        <v>VW 3 1/2 PERP</v>
      </c>
      <c r="G30" s="16" cm="1">
        <f t="array" ref="G30">_xll.BDP(curve[[#This Row],[short code]],"nxt_call_dt")*1</f>
        <v>44909</v>
      </c>
      <c r="H30" s="16" cm="1">
        <f t="array" ref="H30">_xll.BDP(curve[[#This Row],[long code]],"nxt_call_dt")*1</f>
        <v>47562</v>
      </c>
      <c r="I30" s="23">
        <f>(curve[[#This Row],[long date]]-curve[[#This Row],[short date]])/365</f>
        <v>7.2684931506849315</v>
      </c>
      <c r="J30" s="25" t="s">
        <v>3</v>
      </c>
      <c r="K30" s="7" cm="1">
        <f t="array" ref="K30">_xll.BDP(curve[[#This Row],[short code]],curve[[#This Row],[spread measure]])</f>
        <v>387.23016357421875</v>
      </c>
      <c r="L30" s="7" cm="1">
        <f t="array" ref="L30">_xll.BDP(curve[[#This Row],[long code]],curve[[#This Row],[spread measure]])</f>
        <v>384.38201904296875</v>
      </c>
      <c r="M30" s="7">
        <f>curve[[#This Row],[long spread]]-curve[[#This Row],[short spread]]</f>
        <v>-2.84814453125</v>
      </c>
      <c r="N30" s="7">
        <f>IF(curve[[#This Row],[years]]=0,"-",curve[[#This Row],[curve]]/curve[[#This Row],[years]])</f>
        <v>-0.39184800373398038</v>
      </c>
      <c r="O30" s="7" t="str" cm="1">
        <f t="array" ref="O30">_xll.BDP(curve[[#This Row],[short code]],"rtg_moody")</f>
        <v>Baa2</v>
      </c>
      <c r="P30" s="7" t="str" cm="1">
        <f t="array" ref="P30">_xll.BDP(curve[[#This Row],[long code]],"rtg_sp")</f>
        <v>BBB-</v>
      </c>
      <c r="Q30" s="7" t="str" cm="1">
        <f t="array" ref="Q30">_xll.BDP(curve[[#This Row],[short code]],"crncy")</f>
        <v>EUR</v>
      </c>
      <c r="R30" s="7" t="str" cm="1">
        <f t="array" ref="R30">_xll.BDP(curve[[#This Row],[long code]],"crncy")</f>
        <v>EUR</v>
      </c>
      <c r="S30" s="7" t="str">
        <f>INDEX(tkrBbg!X:X,MATCH(curve[[#This Row],[ticker]],tkrBbg!W:W,0))</f>
        <v>TMT/ AUTO</v>
      </c>
      <c r="T30" s="7" cm="1">
        <f t="array" aca="1" ref="T30" ca="1">_xll.BDH(curve[[#This Row],[short code]],curve[[#This Row],[spread measure]],$U$2)</f>
        <v>317.24599999999998</v>
      </c>
      <c r="U30" s="7" cm="1">
        <f t="array" aca="1" ref="U30" ca="1">_xll.BDH(curve[[#This Row],[long code]],curve[[#This Row],[spread measure]],$U$2)</f>
        <v>359.755</v>
      </c>
      <c r="V30" s="7">
        <f ca="1">curve[[#This Row],[long Spread (14d)]]-curve[[#This Row],[short Spread (14d)]]</f>
        <v>42.509000000000015</v>
      </c>
      <c r="W30" s="7">
        <f ca="1">curve[[#This Row],[curve (14d)]]/curve[[#This Row],[years]]</f>
        <v>5.8483923859781397</v>
      </c>
      <c r="X30" s="7">
        <f ca="1">curve[[#This Row],[curve per year]]-curve[[#This Row],[curve per year (14d)]]</f>
        <v>-6.2402403897121204</v>
      </c>
      <c r="Y30" s="7" cm="1">
        <f t="array" aca="1" ref="Y30" ca="1">_xll.BDH(curve[[#This Row],[short code]],curve[[#This Row],[spread measure]],$Z$2)</f>
        <v>405.62400000000002</v>
      </c>
      <c r="Z30" s="7" cm="1">
        <f t="array" aca="1" ref="Z30" ca="1">_xll.BDH(curve[[#This Row],[long code]],curve[[#This Row],[spread measure]],$Z$2)</f>
        <v>402.25400000000002</v>
      </c>
      <c r="AA30" s="7">
        <f ca="1">curve[[#This Row],[long spread (30d)]]-curve[[#This Row],[short spread (30d)]]</f>
        <v>-3.3700000000000045</v>
      </c>
      <c r="AB30" s="7">
        <f ca="1">curve[[#This Row],[curve (30d)]]/curve[[#This Row],[years]]</f>
        <v>-0.46364493026762221</v>
      </c>
      <c r="AC30" s="7">
        <f ca="1">curve[[#This Row],[curve per year]]-curve[[#This Row],[curve per year (30d)]]</f>
        <v>7.1796926533641836E-2</v>
      </c>
    </row>
    <row r="31" spans="2:29" x14ac:dyDescent="0.25">
      <c r="B31" s="5" t="s">
        <v>285</v>
      </c>
      <c r="C31" s="25" t="s">
        <v>97</v>
      </c>
      <c r="D31" s="25" t="s">
        <v>100</v>
      </c>
      <c r="E31" s="2" t="str" cm="1">
        <f t="array" ref="E31">_xll.BDP(curve[[#This Row],[short code]],"security_name")</f>
        <v>EDF 4 PERP</v>
      </c>
      <c r="F31" s="2" t="str" cm="1">
        <f t="array" ref="F31">_xll.BDP(curve[[#This Row],[long code]],"security_name")</f>
        <v>EDF 3 PERP</v>
      </c>
      <c r="G31" s="16" cm="1">
        <f t="array" ref="G31">_xll.BDP(curve[[#This Row],[short code]],"nxt_call_dt")*1</f>
        <v>45477</v>
      </c>
      <c r="H31" s="16" cm="1">
        <f t="array" ref="H31">_xll.BDP(curve[[#This Row],[long code]],"nxt_call_dt")*1</f>
        <v>46633</v>
      </c>
      <c r="I31" s="23">
        <f>(curve[[#This Row],[long date]]-curve[[#This Row],[short date]])/365</f>
        <v>3.1671232876712327</v>
      </c>
      <c r="J31" s="25" t="s">
        <v>3</v>
      </c>
      <c r="K31" s="7" cm="1">
        <f t="array" ref="K31">_xll.BDP(curve[[#This Row],[short code]],curve[[#This Row],[spread measure]])</f>
        <v>397.13302612304688</v>
      </c>
      <c r="L31" s="7" cm="1">
        <f t="array" ref="L31">_xll.BDP(curve[[#This Row],[long code]],curve[[#This Row],[spread measure]])</f>
        <v>413.5859375</v>
      </c>
      <c r="M31" s="7">
        <f>curve[[#This Row],[long spread]]-curve[[#This Row],[short spread]]</f>
        <v>16.452911376953125</v>
      </c>
      <c r="N31" s="7">
        <f>IF(curve[[#This Row],[years]]=0,"-",curve[[#This Row],[curve]]/curve[[#This Row],[years]])</f>
        <v>5.1949071389168608</v>
      </c>
      <c r="O31" s="7" t="str" cm="1">
        <f t="array" ref="O31">_xll.BDP(curve[[#This Row],[short code]],"rtg_moody")</f>
        <v>Baa3</v>
      </c>
      <c r="P31" s="7" t="str" cm="1">
        <f t="array" ref="P31">_xll.BDP(curve[[#This Row],[long code]],"rtg_sp")</f>
        <v>BB-</v>
      </c>
      <c r="Q31" s="7" t="str" cm="1">
        <f t="array" ref="Q31">_xll.BDP(curve[[#This Row],[short code]],"crncy")</f>
        <v>EUR</v>
      </c>
      <c r="R31" s="7" t="str" cm="1">
        <f t="array" ref="R31">_xll.BDP(curve[[#This Row],[long code]],"crncy")</f>
        <v>EUR</v>
      </c>
      <c r="S31" s="7" t="str">
        <f>INDEX(tkrBbg!X:X,MATCH(curve[[#This Row],[ticker]],tkrBbg!W:W,0))</f>
        <v>UTILS</v>
      </c>
      <c r="T31" s="7" cm="1">
        <f t="array" aca="1" ref="T31" ca="1">_xll.BDH(curve[[#This Row],[short code]],curve[[#This Row],[spread measure]],$U$2)</f>
        <v>360.95400000000001</v>
      </c>
      <c r="U31" s="7" cm="1">
        <f t="array" aca="1" ref="U31" ca="1">_xll.BDH(curve[[#This Row],[long code]],curve[[#This Row],[spread measure]],$U$2)</f>
        <v>356.00900000000001</v>
      </c>
      <c r="V31" s="7">
        <f ca="1">curve[[#This Row],[long Spread (14d)]]-curve[[#This Row],[short Spread (14d)]]</f>
        <v>-4.9449999999999932</v>
      </c>
      <c r="W31" s="7">
        <f ca="1">curve[[#This Row],[curve (14d)]]/curve[[#This Row],[years]]</f>
        <v>-1.5613538062283716</v>
      </c>
      <c r="X31" s="7">
        <f ca="1">curve[[#This Row],[curve per year]]-curve[[#This Row],[curve per year (14d)]]</f>
        <v>6.7562609451452325</v>
      </c>
      <c r="Y31" s="7" cm="1">
        <f t="array" aca="1" ref="Y31" ca="1">_xll.BDH(curve[[#This Row],[short code]],curve[[#This Row],[spread measure]],$Z$2)</f>
        <v>444.76299999999998</v>
      </c>
      <c r="Z31" s="7" cm="1">
        <f t="array" aca="1" ref="Z31" ca="1">_xll.BDH(curve[[#This Row],[long code]],curve[[#This Row],[spread measure]],$Z$2)</f>
        <v>439.52</v>
      </c>
      <c r="AA31" s="7">
        <f ca="1">curve[[#This Row],[long spread (30d)]]-curve[[#This Row],[short spread (30d)]]</f>
        <v>-5.242999999999995</v>
      </c>
      <c r="AB31" s="7">
        <f ca="1">curve[[#This Row],[curve (30d)]]/curve[[#This Row],[years]]</f>
        <v>-1.6554455017301022</v>
      </c>
      <c r="AC31" s="7">
        <f ca="1">curve[[#This Row],[curve per year]]-curve[[#This Row],[curve per year (30d)]]</f>
        <v>6.850352640646963</v>
      </c>
    </row>
    <row r="32" spans="2:29" x14ac:dyDescent="0.25">
      <c r="B32" s="5" t="s">
        <v>324</v>
      </c>
      <c r="C32" s="25" t="s">
        <v>44</v>
      </c>
      <c r="D32" s="25" t="s">
        <v>48</v>
      </c>
      <c r="E32" s="2" t="str" cm="1">
        <f t="array" ref="E32">_xll.BDP(curve[[#This Row],[short code]],"security_name")</f>
        <v>TOTAL 3 7/8 PERP</v>
      </c>
      <c r="F32" s="2" t="str" cm="1">
        <f t="array" ref="F32">_xll.BDP(curve[[#This Row],[long code]],"security_name")</f>
        <v>TOTAL 3.369 PERP</v>
      </c>
      <c r="G32" s="16" cm="1">
        <f t="array" ref="G32">_xll.BDP(curve[[#This Row],[short code]],"nxt_call_dt")*1</f>
        <v>44699</v>
      </c>
      <c r="H32" s="16" cm="1">
        <f t="array" ref="H32">_xll.BDP(curve[[#This Row],[long code]],"nxt_call_dt")*1</f>
        <v>46301</v>
      </c>
      <c r="I32" s="23">
        <f>(curve[[#This Row],[long date]]-curve[[#This Row],[short date]])/365</f>
        <v>4.3890410958904109</v>
      </c>
      <c r="J32" s="25" t="s">
        <v>3</v>
      </c>
      <c r="K32" s="7" cm="1">
        <f t="array" ref="K32">_xll.BDP(curve[[#This Row],[short code]],curve[[#This Row],[spread measure]])</f>
        <v>255.85136413574219</v>
      </c>
      <c r="L32" s="7" cm="1">
        <f t="array" ref="L32">_xll.BDP(curve[[#This Row],[long code]],curve[[#This Row],[spread measure]])</f>
        <v>256.19790649414063</v>
      </c>
      <c r="M32" s="7">
        <f>curve[[#This Row],[long spread]]-curve[[#This Row],[short spread]]</f>
        <v>0.3465423583984375</v>
      </c>
      <c r="N32" s="7">
        <f>IF(curve[[#This Row],[years]]=0,"-",curve[[#This Row],[curve]]/curve[[#This Row],[years]])</f>
        <v>7.8956280159444253E-2</v>
      </c>
      <c r="O32" s="7" t="str" cm="1">
        <f t="array" ref="O32">_xll.BDP(curve[[#This Row],[short code]],"rtg_moody")</f>
        <v>A2</v>
      </c>
      <c r="P32" s="7" t="str" cm="1">
        <f t="array" ref="P32">_xll.BDP(curve[[#This Row],[long code]],"rtg_sp")</f>
        <v>A-</v>
      </c>
      <c r="Q32" s="7" t="str" cm="1">
        <f t="array" ref="Q32">_xll.BDP(curve[[#This Row],[short code]],"crncy")</f>
        <v>EUR</v>
      </c>
      <c r="R32" s="7" t="str" cm="1">
        <f t="array" ref="R32">_xll.BDP(curve[[#This Row],[long code]],"crncy")</f>
        <v>EUR</v>
      </c>
      <c r="S32" s="7" t="str">
        <f>INDEX(tkrBbg!X:X,MATCH(curve[[#This Row],[ticker]],tkrBbg!W:W,0))</f>
        <v>Energy</v>
      </c>
      <c r="T32" s="7" cm="1">
        <f t="array" aca="1" ref="T32" ca="1">_xll.BDH(curve[[#This Row],[short code]],curve[[#This Row],[spread measure]],$U$2)</f>
        <v>161.98500000000001</v>
      </c>
      <c r="U32" s="7" cm="1">
        <f t="array" aca="1" ref="U32" ca="1">_xll.BDH(curve[[#This Row],[long code]],curve[[#This Row],[spread measure]],$U$2)</f>
        <v>208.21600000000001</v>
      </c>
      <c r="V32" s="7">
        <f ca="1">curve[[#This Row],[long Spread (14d)]]-curve[[#This Row],[short Spread (14d)]]</f>
        <v>46.230999999999995</v>
      </c>
      <c r="W32" s="7">
        <f ca="1">curve[[#This Row],[curve (14d)]]/curve[[#This Row],[years]]</f>
        <v>10.533280274656677</v>
      </c>
      <c r="X32" s="7">
        <f ca="1">curve[[#This Row],[curve per year]]-curve[[#This Row],[curve per year (14d)]]</f>
        <v>-10.454323994497233</v>
      </c>
      <c r="Y32" s="7" cm="1">
        <f t="array" aca="1" ref="Y32" ca="1">_xll.BDH(curve[[#This Row],[short code]],curve[[#This Row],[spread measure]],$Z$2)</f>
        <v>197.75800000000001</v>
      </c>
      <c r="Z32" s="7" cm="1">
        <f t="array" aca="1" ref="Z32" ca="1">_xll.BDH(curve[[#This Row],[long code]],curve[[#This Row],[spread measure]],$Z$2)</f>
        <v>252.24199999999999</v>
      </c>
      <c r="AA32" s="7">
        <f ca="1">curve[[#This Row],[long spread (30d)]]-curve[[#This Row],[short spread (30d)]]</f>
        <v>54.48399999999998</v>
      </c>
      <c r="AB32" s="7">
        <f ca="1">curve[[#This Row],[curve (30d)]]/curve[[#This Row],[years]]</f>
        <v>12.413645443196001</v>
      </c>
      <c r="AC32" s="7">
        <f ca="1">curve[[#This Row],[curve per year]]-curve[[#This Row],[curve per year (30d)]]</f>
        <v>-12.334689163036558</v>
      </c>
    </row>
    <row r="33" spans="2:29" x14ac:dyDescent="0.25">
      <c r="B33" s="5" t="s">
        <v>276</v>
      </c>
      <c r="C33" s="25" t="s">
        <v>56</v>
      </c>
      <c r="D33" s="25" t="s">
        <v>57</v>
      </c>
      <c r="E33" s="2" t="str" cm="1">
        <f t="array" ref="E33">_xll.BDP(curve[[#This Row],[short code]],"security_name")</f>
        <v>BERTEL 3 04/23/75</v>
      </c>
      <c r="F33" s="2" t="str" cm="1">
        <f t="array" ref="F33">_xll.BDP(curve[[#This Row],[long code]],"security_name")</f>
        <v>BERTEL 3 1/2 04/23/75</v>
      </c>
      <c r="G33" s="16" cm="1">
        <f t="array" ref="G33">_xll.BDP(curve[[#This Row],[short code]],"nxt_call_dt")*1</f>
        <v>45039</v>
      </c>
      <c r="H33" s="16" cm="1">
        <f t="array" ref="H33">_xll.BDP(curve[[#This Row],[long code]],"nxt_call_dt")*1</f>
        <v>46500</v>
      </c>
      <c r="I33" s="23">
        <f>(curve[[#This Row],[long date]]-curve[[#This Row],[short date]])/365</f>
        <v>4.0027397260273974</v>
      </c>
      <c r="J33" s="25" t="s">
        <v>3</v>
      </c>
      <c r="K33" s="7" cm="1">
        <f t="array" ref="K33">_xll.BDP(curve[[#This Row],[short code]],curve[[#This Row],[spread measure]])</f>
        <v>382.703857421875</v>
      </c>
      <c r="L33" s="7" cm="1">
        <f t="array" ref="L33">_xll.BDP(curve[[#This Row],[long code]],curve[[#This Row],[spread measure]])</f>
        <v>381.36337280273438</v>
      </c>
      <c r="M33" s="7">
        <f>curve[[#This Row],[long spread]]-curve[[#This Row],[short spread]]</f>
        <v>-1.340484619140625</v>
      </c>
      <c r="N33" s="7">
        <f>IF(curve[[#This Row],[years]]=0,"-",curve[[#This Row],[curve]]/curve[[#This Row],[years]])</f>
        <v>-0.33489177685580296</v>
      </c>
      <c r="O33" s="7" t="str" cm="1">
        <f t="array" ref="O33">_xll.BDP(curve[[#This Row],[short code]],"rtg_moody")</f>
        <v>Ba1</v>
      </c>
      <c r="P33" s="7" t="str" cm="1">
        <f t="array" ref="P33">_xll.BDP(curve[[#This Row],[long code]],"rtg_sp")</f>
        <v>BBB-</v>
      </c>
      <c r="Q33" s="7" t="str" cm="1">
        <f t="array" ref="Q33">_xll.BDP(curve[[#This Row],[short code]],"crncy")</f>
        <v>EUR</v>
      </c>
      <c r="R33" s="7" t="str" cm="1">
        <f t="array" ref="R33">_xll.BDP(curve[[#This Row],[long code]],"crncy")</f>
        <v>EUR</v>
      </c>
      <c r="S33" s="7" t="str">
        <f>INDEX(tkrBbg!X:X,MATCH(curve[[#This Row],[ticker]],tkrBbg!W:W,0))</f>
        <v>TMT/ AUTO</v>
      </c>
      <c r="T33" s="7" cm="1">
        <f t="array" aca="1" ref="T33" ca="1">_xll.BDH(curve[[#This Row],[short code]],curve[[#This Row],[spread measure]],$U$2)</f>
        <v>353.637</v>
      </c>
      <c r="U33" s="7" cm="1">
        <f t="array" aca="1" ref="U33" ca="1">_xll.BDH(curve[[#This Row],[long code]],curve[[#This Row],[spread measure]],$U$2)</f>
        <v>358.00200000000001</v>
      </c>
      <c r="V33" s="7">
        <f ca="1">curve[[#This Row],[long Spread (14d)]]-curve[[#This Row],[short Spread (14d)]]</f>
        <v>4.3650000000000091</v>
      </c>
      <c r="W33" s="7">
        <f ca="1">curve[[#This Row],[curve (14d)]]/curve[[#This Row],[years]]</f>
        <v>1.0905030800821378</v>
      </c>
      <c r="X33" s="7">
        <f ca="1">curve[[#This Row],[curve per year]]-curve[[#This Row],[curve per year (14d)]]</f>
        <v>-1.4253948569379409</v>
      </c>
      <c r="Y33" s="7" cm="1">
        <f t="array" aca="1" ref="Y33" ca="1">_xll.BDH(curve[[#This Row],[short code]],curve[[#This Row],[spread measure]],$Z$2)</f>
        <v>455.56900000000002</v>
      </c>
      <c r="Z33" s="7" cm="1">
        <f t="array" aca="1" ref="Z33" ca="1">_xll.BDH(curve[[#This Row],[long code]],curve[[#This Row],[spread measure]],$Z$2)</f>
        <v>419.65600000000001</v>
      </c>
      <c r="AA33" s="7">
        <f ca="1">curve[[#This Row],[long spread (30d)]]-curve[[#This Row],[short spread (30d)]]</f>
        <v>-35.913000000000011</v>
      </c>
      <c r="AB33" s="7">
        <f ca="1">curve[[#This Row],[curve (30d)]]/curve[[#This Row],[years]]</f>
        <v>-8.9721047227926096</v>
      </c>
      <c r="AC33" s="7">
        <f ca="1">curve[[#This Row],[curve per year]]-curve[[#This Row],[curve per year (30d)]]</f>
        <v>8.6372129459368061</v>
      </c>
    </row>
    <row r="34" spans="2:29" x14ac:dyDescent="0.25">
      <c r="B34" s="5" t="s">
        <v>329</v>
      </c>
      <c r="C34" s="25" t="s">
        <v>79</v>
      </c>
      <c r="D34" s="25" t="s">
        <v>80</v>
      </c>
      <c r="E34" s="2" t="str" cm="1">
        <f t="array" ref="E34">_xll.BDP(curve[[#This Row],[short code]],"security_name")</f>
        <v>VOD 3.1 01/03/79</v>
      </c>
      <c r="F34" s="2" t="str" cm="1">
        <f t="array" ref="F34">_xll.BDP(curve[[#This Row],[long code]],"security_name")</f>
        <v>VOD 4.2 10/03/78</v>
      </c>
      <c r="G34" s="16" cm="1">
        <f t="array" ref="G34">_xll.BDP(curve[[#This Row],[short code]],"nxt_call_dt")*1</f>
        <v>45202</v>
      </c>
      <c r="H34" s="16" cm="1">
        <f t="array" ref="H34">_xll.BDP(curve[[#This Row],[long code]],"nxt_call_dt")*1</f>
        <v>46937</v>
      </c>
      <c r="I34" s="23">
        <f>(curve[[#This Row],[long date]]-curve[[#This Row],[short date]])/365</f>
        <v>4.7534246575342465</v>
      </c>
      <c r="J34" s="25" t="s">
        <v>3</v>
      </c>
      <c r="K34" s="7" cm="1">
        <f t="array" ref="K34">_xll.BDP(curve[[#This Row],[short code]],curve[[#This Row],[spread measure]])</f>
        <v>339.024169921875</v>
      </c>
      <c r="L34" s="7" cm="1">
        <f t="array" ref="L34">_xll.BDP(curve[[#This Row],[long code]],curve[[#This Row],[spread measure]])</f>
        <v>320.74908447265625</v>
      </c>
      <c r="M34" s="7">
        <f>curve[[#This Row],[long spread]]-curve[[#This Row],[short spread]]</f>
        <v>-18.27508544921875</v>
      </c>
      <c r="N34" s="7">
        <f>IF(curve[[#This Row],[years]]=0,"-",curve[[#This Row],[curve]]/curve[[#This Row],[years]])</f>
        <v>-3.8446145181353568</v>
      </c>
      <c r="O34" s="7" t="str" cm="1">
        <f t="array" ref="O34">_xll.BDP(curve[[#This Row],[short code]],"rtg_moody")</f>
        <v>Ba1</v>
      </c>
      <c r="P34" s="7" t="str" cm="1">
        <f t="array" ref="P34">_xll.BDP(curve[[#This Row],[long code]],"rtg_sp")</f>
        <v>BB+</v>
      </c>
      <c r="Q34" s="7" t="str" cm="1">
        <f t="array" ref="Q34">_xll.BDP(curve[[#This Row],[short code]],"crncy")</f>
        <v>EUR</v>
      </c>
      <c r="R34" s="7" t="str" cm="1">
        <f t="array" ref="R34">_xll.BDP(curve[[#This Row],[long code]],"crncy")</f>
        <v>EUR</v>
      </c>
      <c r="S34" s="7" t="str">
        <f>INDEX(tkrBbg!X:X,MATCH(curve[[#This Row],[ticker]],tkrBbg!W:W,0))</f>
        <v>TMT/ AUTO</v>
      </c>
      <c r="T34" s="7" cm="1">
        <f t="array" aca="1" ref="T34" ca="1">_xll.BDH(curve[[#This Row],[short code]],curve[[#This Row],[spread measure]],$U$2)</f>
        <v>295.27</v>
      </c>
      <c r="U34" s="7" cm="1">
        <f t="array" aca="1" ref="U34" ca="1">_xll.BDH(curve[[#This Row],[long code]],curve[[#This Row],[spread measure]],$U$2)</f>
        <v>297.12700000000001</v>
      </c>
      <c r="V34" s="7">
        <f ca="1">curve[[#This Row],[long Spread (14d)]]-curve[[#This Row],[short Spread (14d)]]</f>
        <v>1.8570000000000277</v>
      </c>
      <c r="W34" s="7">
        <f ca="1">curve[[#This Row],[curve (14d)]]/curve[[#This Row],[years]]</f>
        <v>0.39066570605187906</v>
      </c>
      <c r="X34" s="7">
        <f ca="1">curve[[#This Row],[curve per year]]-curve[[#This Row],[curve per year (14d)]]</f>
        <v>-4.2352802241872363</v>
      </c>
      <c r="Y34" s="7" cm="1">
        <f t="array" aca="1" ref="Y34" ca="1">_xll.BDH(curve[[#This Row],[short code]],curve[[#This Row],[spread measure]],$Z$2)</f>
        <v>342.04500000000002</v>
      </c>
      <c r="Z34" s="7" cm="1">
        <f t="array" aca="1" ref="Z34" ca="1">_xll.BDH(curve[[#This Row],[long code]],curve[[#This Row],[spread measure]],$Z$2)</f>
        <v>361.37599999999998</v>
      </c>
      <c r="AA34" s="7">
        <f ca="1">curve[[#This Row],[long spread (30d)]]-curve[[#This Row],[short spread (30d)]]</f>
        <v>19.33099999999996</v>
      </c>
      <c r="AB34" s="7">
        <f ca="1">curve[[#This Row],[curve (30d)]]/curve[[#This Row],[years]]</f>
        <v>4.0667521613832767</v>
      </c>
      <c r="AC34" s="7">
        <f ca="1">curve[[#This Row],[curve per year]]-curve[[#This Row],[curve per year (30d)]]</f>
        <v>-7.9113666795186335</v>
      </c>
    </row>
    <row r="35" spans="2:29" x14ac:dyDescent="0.25">
      <c r="B35" s="5" t="s">
        <v>296</v>
      </c>
      <c r="C35" s="25" t="s">
        <v>123</v>
      </c>
      <c r="D35" s="25" t="s">
        <v>125</v>
      </c>
      <c r="E35" s="2" t="str" cm="1">
        <f t="array" ref="E35">_xll.BDP(curve[[#This Row],[short code]],"security_name")</f>
        <v>IBESM 1 7/8 PERP</v>
      </c>
      <c r="F35" s="2" t="str" cm="1">
        <f t="array" ref="F35">_xll.BDP(curve[[#This Row],[long code]],"security_name")</f>
        <v>IBESM 3 1/4 PERP</v>
      </c>
      <c r="G35" s="16" cm="1">
        <f t="array" ref="G35">_xll.BDP(curve[[#This Row],[short code]],"nxt_call_dt")*1</f>
        <v>44979</v>
      </c>
      <c r="H35" s="16" cm="1">
        <f t="array" ref="H35">_xll.BDP(curve[[#This Row],[long code]],"nxt_call_dt")*1</f>
        <v>45608</v>
      </c>
      <c r="I35" s="23">
        <f>(curve[[#This Row],[long date]]-curve[[#This Row],[short date]])/365</f>
        <v>1.7232876712328766</v>
      </c>
      <c r="J35" s="25" t="s">
        <v>3</v>
      </c>
      <c r="K35" s="7" cm="1">
        <f t="array" ref="K35">_xll.BDP(curve[[#This Row],[short code]],curve[[#This Row],[spread measure]])</f>
        <v>214.82508850097656</v>
      </c>
      <c r="L35" s="7" cm="1">
        <f t="array" ref="L35">_xll.BDP(curve[[#This Row],[long code]],curve[[#This Row],[spread measure]])</f>
        <v>206.04299926757813</v>
      </c>
      <c r="M35" s="7">
        <f>curve[[#This Row],[long spread]]-curve[[#This Row],[short spread]]</f>
        <v>-8.7820892333984375</v>
      </c>
      <c r="N35" s="7">
        <f>IF(curve[[#This Row],[years]]=0,"-",curve[[#This Row],[curve]]/curve[[#This Row],[years]])</f>
        <v>-5.0961249128623685</v>
      </c>
      <c r="O35" s="7" t="str" cm="1">
        <f t="array" ref="O35">_xll.BDP(curve[[#This Row],[short code]],"rtg_moody")</f>
        <v>Baa3</v>
      </c>
      <c r="P35" s="7" t="str" cm="1">
        <f t="array" ref="P35">_xll.BDP(curve[[#This Row],[long code]],"rtg_sp")</f>
        <v>BBB-</v>
      </c>
      <c r="Q35" s="7" t="str" cm="1">
        <f t="array" ref="Q35">_xll.BDP(curve[[#This Row],[short code]],"crncy")</f>
        <v>EUR</v>
      </c>
      <c r="R35" s="7" t="str" cm="1">
        <f t="array" ref="R35">_xll.BDP(curve[[#This Row],[long code]],"crncy")</f>
        <v>EUR</v>
      </c>
      <c r="S35" s="7" t="str">
        <f>INDEX(tkrBbg!X:X,MATCH(curve[[#This Row],[ticker]],tkrBbg!W:W,0))</f>
        <v>UTILS</v>
      </c>
      <c r="T35" s="7" cm="1">
        <f t="array" aca="1" ref="T35" ca="1">_xll.BDH(curve[[#This Row],[short code]],curve[[#This Row],[spread measure]],$U$2)</f>
        <v>172.99600000000001</v>
      </c>
      <c r="U35" s="7" cm="1">
        <f t="array" aca="1" ref="U35" ca="1">_xll.BDH(curve[[#This Row],[long code]],curve[[#This Row],[spread measure]],$U$2)</f>
        <v>175.708</v>
      </c>
      <c r="V35" s="7">
        <f ca="1">curve[[#This Row],[long Spread (14d)]]-curve[[#This Row],[short Spread (14d)]]</f>
        <v>2.7119999999999891</v>
      </c>
      <c r="W35" s="7">
        <f ca="1">curve[[#This Row],[curve (14d)]]/curve[[#This Row],[years]]</f>
        <v>1.5737360890302003</v>
      </c>
      <c r="X35" s="7">
        <f ca="1">curve[[#This Row],[curve per year]]-curve[[#This Row],[curve per year (14d)]]</f>
        <v>-6.6698610018925688</v>
      </c>
      <c r="Y35" s="7" cm="1">
        <f t="array" aca="1" ref="Y35" ca="1">_xll.BDH(curve[[#This Row],[short code]],curve[[#This Row],[spread measure]],$Z$2)</f>
        <v>212.245</v>
      </c>
      <c r="Z35" s="7" cm="1">
        <f t="array" aca="1" ref="Z35" ca="1">_xll.BDH(curve[[#This Row],[long code]],curve[[#This Row],[spread measure]],$Z$2)</f>
        <v>224.21199999999999</v>
      </c>
      <c r="AA35" s="7">
        <f ca="1">curve[[#This Row],[long spread (30d)]]-curve[[#This Row],[short spread (30d)]]</f>
        <v>11.966999999999985</v>
      </c>
      <c r="AB35" s="7">
        <f ca="1">curve[[#This Row],[curve (30d)]]/curve[[#This Row],[years]]</f>
        <v>6.944284578696335</v>
      </c>
      <c r="AC35" s="7">
        <f ca="1">curve[[#This Row],[curve per year]]-curve[[#This Row],[curve per year (30d)]]</f>
        <v>-12.040409491558703</v>
      </c>
    </row>
    <row r="36" spans="2:29" x14ac:dyDescent="0.25">
      <c r="B36" s="5" t="s">
        <v>320</v>
      </c>
      <c r="C36" s="25" t="s">
        <v>73</v>
      </c>
      <c r="D36" s="25" t="s">
        <v>78</v>
      </c>
      <c r="E36" s="2" t="str" cm="1">
        <f t="array" ref="E36">_xll.BDP(curve[[#This Row],[short code]],"security_name")</f>
        <v>TELEFO 3 PERP</v>
      </c>
      <c r="F36" s="2" t="str" cm="1">
        <f t="array" ref="F36">_xll.BDP(curve[[#This Row],[long code]],"security_name")</f>
        <v>TELEFO 2 7/8 PERP</v>
      </c>
      <c r="G36" s="16" cm="1">
        <f t="array" ref="G36">_xll.BDP(curve[[#This Row],[short code]],"nxt_call_dt")*1</f>
        <v>45173</v>
      </c>
      <c r="H36" s="16" cm="1">
        <f t="array" ref="H36">_xll.BDP(curve[[#This Row],[long code]],"nxt_call_dt")*1</f>
        <v>46562</v>
      </c>
      <c r="I36" s="23">
        <f>(curve[[#This Row],[long date]]-curve[[#This Row],[short date]])/365</f>
        <v>3.8054794520547945</v>
      </c>
      <c r="J36" s="25" t="s">
        <v>3</v>
      </c>
      <c r="K36" s="7" cm="1">
        <f t="array" ref="K36">_xll.BDP(curve[[#This Row],[short code]],curve[[#This Row],[spread measure]])</f>
        <v>411.68072509765625</v>
      </c>
      <c r="L36" s="7" cm="1">
        <f t="array" ref="L36">_xll.BDP(curve[[#This Row],[long code]],curve[[#This Row],[spread measure]])</f>
        <v>386.03927612304688</v>
      </c>
      <c r="M36" s="7">
        <f>curve[[#This Row],[long spread]]-curve[[#This Row],[short spread]]</f>
        <v>-25.641448974609375</v>
      </c>
      <c r="N36" s="7">
        <f>IF(curve[[#This Row],[years]]=0,"-",curve[[#This Row],[curve]]/curve[[#This Row],[years]])</f>
        <v>-6.7380337478275178</v>
      </c>
      <c r="O36" s="7" t="str" cm="1">
        <f t="array" ref="O36">_xll.BDP(curve[[#This Row],[short code]],"rtg_moody")</f>
        <v>Ba2</v>
      </c>
      <c r="P36" s="7" t="str" cm="1">
        <f t="array" ref="P36">_xll.BDP(curve[[#This Row],[long code]],"rtg_sp")</f>
        <v>BB+</v>
      </c>
      <c r="Q36" s="7" t="str" cm="1">
        <f t="array" ref="Q36">_xll.BDP(curve[[#This Row],[short code]],"crncy")</f>
        <v>EUR</v>
      </c>
      <c r="R36" s="7" t="str" cm="1">
        <f t="array" ref="R36">_xll.BDP(curve[[#This Row],[long code]],"crncy")</f>
        <v>EUR</v>
      </c>
      <c r="S36" s="7" t="str">
        <f>INDEX(tkrBbg!X:X,MATCH(curve[[#This Row],[ticker]],tkrBbg!W:W,0))</f>
        <v>TMT/ AUTO</v>
      </c>
      <c r="T36" s="7" cm="1">
        <f t="array" aca="1" ref="T36" ca="1">_xll.BDH(curve[[#This Row],[short code]],curve[[#This Row],[spread measure]],$U$2)</f>
        <v>361.76499999999999</v>
      </c>
      <c r="U36" s="7" cm="1">
        <f t="array" aca="1" ref="U36" ca="1">_xll.BDH(curve[[#This Row],[long code]],curve[[#This Row],[spread measure]],$U$2)</f>
        <v>339.03</v>
      </c>
      <c r="V36" s="7">
        <f ca="1">curve[[#This Row],[long Spread (14d)]]-curve[[#This Row],[short Spread (14d)]]</f>
        <v>-22.735000000000014</v>
      </c>
      <c r="W36" s="7">
        <f ca="1">curve[[#This Row],[curve (14d)]]/curve[[#This Row],[years]]</f>
        <v>-5.9742800575953963</v>
      </c>
      <c r="X36" s="7">
        <f ca="1">curve[[#This Row],[curve per year]]-curve[[#This Row],[curve per year (14d)]]</f>
        <v>-0.76375369023212158</v>
      </c>
      <c r="Y36" s="7" cm="1">
        <f t="array" aca="1" ref="Y36" ca="1">_xll.BDH(curve[[#This Row],[short code]],curve[[#This Row],[spread measure]],$Z$2)</f>
        <v>402.38900000000001</v>
      </c>
      <c r="Z36" s="7" cm="1">
        <f t="array" aca="1" ref="Z36" ca="1">_xll.BDH(curve[[#This Row],[long code]],curve[[#This Row],[spread measure]],$Z$2)</f>
        <v>407.75</v>
      </c>
      <c r="AA36" s="7">
        <f ca="1">curve[[#This Row],[long spread (30d)]]-curve[[#This Row],[short spread (30d)]]</f>
        <v>5.36099999999999</v>
      </c>
      <c r="AB36" s="7">
        <f ca="1">curve[[#This Row],[curve (30d)]]/curve[[#This Row],[years]]</f>
        <v>1.4087580993520492</v>
      </c>
      <c r="AC36" s="7">
        <f ca="1">curve[[#This Row],[curve per year]]-curve[[#This Row],[curve per year (30d)]]</f>
        <v>-8.1467918471795677</v>
      </c>
    </row>
    <row r="37" spans="2:29" x14ac:dyDescent="0.25">
      <c r="B37" s="5" t="s">
        <v>290</v>
      </c>
      <c r="C37" s="25" t="s">
        <v>89</v>
      </c>
      <c r="D37" s="25" t="s">
        <v>92</v>
      </c>
      <c r="E37" s="2" t="str" cm="1">
        <f t="array" ref="E37">_xll.BDP(curve[[#This Row],[short code]],"security_name")</f>
        <v>ENGIFP 1 3/8 PERP</v>
      </c>
      <c r="F37" s="2" t="str" cm="1">
        <f t="array" ref="F37">_xll.BDP(curve[[#This Row],[long code]],"security_name")</f>
        <v>ENGIFP 1 5/8 PERP</v>
      </c>
      <c r="G37" s="16" cm="1">
        <f t="array" ref="G37">_xll.BDP(curve[[#This Row],[short code]],"nxt_call_dt")*1</f>
        <v>44942</v>
      </c>
      <c r="H37" s="16" cm="1">
        <f t="array" ref="H37">_xll.BDP(curve[[#This Row],[long code]],"nxt_call_dt")*1</f>
        <v>45755</v>
      </c>
      <c r="I37" s="23">
        <f>(curve[[#This Row],[long date]]-curve[[#This Row],[short date]])/365</f>
        <v>2.2273972602739724</v>
      </c>
      <c r="J37" s="25" t="s">
        <v>3</v>
      </c>
      <c r="K37" s="7" cm="1">
        <f t="array" ref="K37">_xll.BDP(curve[[#This Row],[short code]],curve[[#This Row],[spread measure]])</f>
        <v>276.31051635742188</v>
      </c>
      <c r="L37" s="7" cm="1">
        <f t="array" ref="L37">_xll.BDP(curve[[#This Row],[long code]],curve[[#This Row],[spread measure]])</f>
        <v>247.26072692871094</v>
      </c>
      <c r="M37" s="7">
        <f>curve[[#This Row],[long spread]]-curve[[#This Row],[short spread]]</f>
        <v>-29.049789428710938</v>
      </c>
      <c r="N37" s="7">
        <f>IF(curve[[#This Row],[years]]=0,"-",curve[[#This Row],[curve]]/curve[[#This Row],[years]])</f>
        <v>-13.042033384353619</v>
      </c>
      <c r="O37" s="7" t="str" cm="1">
        <f t="array" ref="O37">_xll.BDP(curve[[#This Row],[short code]],"rtg_moody")</f>
        <v>Baa2</v>
      </c>
      <c r="P37" s="7" t="str" cm="1">
        <f t="array" ref="P37">_xll.BDP(curve[[#This Row],[long code]],"rtg_sp")</f>
        <v>BBB-</v>
      </c>
      <c r="Q37" s="7" t="str" cm="1">
        <f t="array" ref="Q37">_xll.BDP(curve[[#This Row],[short code]],"crncy")</f>
        <v>EUR</v>
      </c>
      <c r="R37" s="7" t="str" cm="1">
        <f t="array" ref="R37">_xll.BDP(curve[[#This Row],[long code]],"crncy")</f>
        <v>EUR</v>
      </c>
      <c r="S37" s="7" t="str">
        <f>INDEX(tkrBbg!X:X,MATCH(curve[[#This Row],[ticker]],tkrBbg!W:W,0))</f>
        <v>UTILS</v>
      </c>
      <c r="T37" s="7" cm="1">
        <f t="array" aca="1" ref="T37" ca="1">_xll.BDH(curve[[#This Row],[short code]],curve[[#This Row],[spread measure]],$U$2)</f>
        <v>243.779</v>
      </c>
      <c r="U37" s="7" cm="1">
        <f t="array" aca="1" ref="U37" ca="1">_xll.BDH(curve[[#This Row],[long code]],curve[[#This Row],[spread measure]],$U$2)</f>
        <v>206.839</v>
      </c>
      <c r="V37" s="7">
        <f ca="1">curve[[#This Row],[long Spread (14d)]]-curve[[#This Row],[short Spread (14d)]]</f>
        <v>-36.94</v>
      </c>
      <c r="W37" s="7">
        <f ca="1">curve[[#This Row],[curve (14d)]]/curve[[#This Row],[years]]</f>
        <v>-16.584378843788439</v>
      </c>
      <c r="X37" s="7">
        <f ca="1">curve[[#This Row],[curve per year]]-curve[[#This Row],[curve per year (14d)]]</f>
        <v>3.54234545943482</v>
      </c>
      <c r="Y37" s="7" cm="1">
        <f t="array" aca="1" ref="Y37" ca="1">_xll.BDH(curve[[#This Row],[short code]],curve[[#This Row],[spread measure]],$Z$2)</f>
        <v>253.34800000000001</v>
      </c>
      <c r="Z37" s="7" cm="1">
        <f t="array" aca="1" ref="Z37" ca="1">_xll.BDH(curve[[#This Row],[long code]],curve[[#This Row],[spread measure]],$Z$2)</f>
        <v>262.89699999999999</v>
      </c>
      <c r="AA37" s="7">
        <f ca="1">curve[[#This Row],[long spread (30d)]]-curve[[#This Row],[short spread (30d)]]</f>
        <v>9.5489999999999782</v>
      </c>
      <c r="AB37" s="7">
        <f ca="1">curve[[#This Row],[curve (30d)]]/curve[[#This Row],[years]]</f>
        <v>4.2870664206641971</v>
      </c>
      <c r="AC37" s="7">
        <f ca="1">curve[[#This Row],[curve per year]]-curve[[#This Row],[curve per year (30d)]]</f>
        <v>-17.329099805017815</v>
      </c>
    </row>
    <row r="38" spans="2:29" x14ac:dyDescent="0.25">
      <c r="B38" s="5" t="s">
        <v>326</v>
      </c>
      <c r="C38" s="25" t="s">
        <v>165</v>
      </c>
      <c r="D38" s="25" t="s">
        <v>166</v>
      </c>
      <c r="E38" s="2" t="str" cm="1">
        <f t="array" ref="E38">_xll.BDP(curve[[#This Row],[short code]],"security_name")</f>
        <v>ULFP 2 1/8 PERP</v>
      </c>
      <c r="F38" s="2" t="str" cm="1">
        <f t="array" ref="F38">_xll.BDP(curve[[#This Row],[long code]],"security_name")</f>
        <v>ULFP 2 7/8 PERP</v>
      </c>
      <c r="G38" s="16" cm="1">
        <f t="array" ref="G38">_xll.BDP(curve[[#This Row],[short code]],"nxt_call_dt")*1</f>
        <v>45132</v>
      </c>
      <c r="H38" s="16" cm="1">
        <f t="array" ref="H38">_xll.BDP(curve[[#This Row],[long code]],"nxt_call_dt")*1</f>
        <v>46047</v>
      </c>
      <c r="I38" s="23">
        <f>(curve[[#This Row],[long date]]-curve[[#This Row],[short date]])/365</f>
        <v>2.506849315068493</v>
      </c>
      <c r="J38" s="25" t="s">
        <v>3</v>
      </c>
      <c r="K38" s="7" cm="1">
        <f t="array" ref="K38">_xll.BDP(curve[[#This Row],[short code]],curve[[#This Row],[spread measure]])</f>
        <v>661.51348876953125</v>
      </c>
      <c r="L38" s="7" cm="1">
        <f t="array" ref="L38">_xll.BDP(curve[[#This Row],[long code]],curve[[#This Row],[spread measure]])</f>
        <v>542.11865234375</v>
      </c>
      <c r="M38" s="7">
        <f>curve[[#This Row],[long spread]]-curve[[#This Row],[short spread]]</f>
        <v>-119.39483642578125</v>
      </c>
      <c r="N38" s="7">
        <f>IF(curve[[#This Row],[years]]=0,"-",curve[[#This Row],[curve]]/curve[[#This Row],[years]])</f>
        <v>-47.62744841028433</v>
      </c>
      <c r="O38" s="7" t="str" cm="1">
        <f t="array" ref="O38">_xll.BDP(curve[[#This Row],[short code]],"rtg_moody")</f>
        <v>Baa2</v>
      </c>
      <c r="P38" s="7" t="str" cm="1">
        <f t="array" ref="P38">_xll.BDP(curve[[#This Row],[long code]],"rtg_sp")</f>
        <v>BBB</v>
      </c>
      <c r="Q38" s="7" t="str" cm="1">
        <f t="array" ref="Q38">_xll.BDP(curve[[#This Row],[short code]],"crncy")</f>
        <v>EUR</v>
      </c>
      <c r="R38" s="7" t="str" cm="1">
        <f t="array" ref="R38">_xll.BDP(curve[[#This Row],[long code]],"crncy")</f>
        <v>EUR</v>
      </c>
      <c r="S38" s="7" t="str">
        <f>INDEX(tkrBbg!X:X,MATCH(curve[[#This Row],[ticker]],tkrBbg!W:W,0))</f>
        <v>REIT</v>
      </c>
      <c r="T38" s="7" cm="1">
        <f t="array" aca="1" ref="T38" ca="1">_xll.BDH(curve[[#This Row],[short code]],curve[[#This Row],[spread measure]],$U$2)</f>
        <v>643.41</v>
      </c>
      <c r="U38" s="7" cm="1">
        <f t="array" aca="1" ref="U38" ca="1">_xll.BDH(curve[[#This Row],[long code]],curve[[#This Row],[spread measure]],$U$2)</f>
        <v>538.68499999999995</v>
      </c>
      <c r="V38" s="7">
        <f ca="1">curve[[#This Row],[long Spread (14d)]]-curve[[#This Row],[short Spread (14d)]]</f>
        <v>-104.72500000000002</v>
      </c>
      <c r="W38" s="7">
        <f ca="1">curve[[#This Row],[curve (14d)]]/curve[[#This Row],[years]]</f>
        <v>-41.775546448087447</v>
      </c>
      <c r="X38" s="7">
        <f ca="1">curve[[#This Row],[curve per year]]-curve[[#This Row],[curve per year (14d)]]</f>
        <v>-5.8519019621968837</v>
      </c>
      <c r="Y38" s="7" cm="1">
        <f t="array" aca="1" ref="Y38" ca="1">_xll.BDH(curve[[#This Row],[short code]],curve[[#This Row],[spread measure]],$Z$2)</f>
        <v>825.29700000000003</v>
      </c>
      <c r="Z38" s="7" cm="1">
        <f t="array" aca="1" ref="Z38" ca="1">_xll.BDH(curve[[#This Row],[long code]],curve[[#This Row],[spread measure]],$Z$2)</f>
        <v>666.60500000000002</v>
      </c>
      <c r="AA38" s="7">
        <f ca="1">curve[[#This Row],[long spread (30d)]]-curve[[#This Row],[short spread (30d)]]</f>
        <v>-158.69200000000001</v>
      </c>
      <c r="AB38" s="7">
        <f ca="1">curve[[#This Row],[curve (30d)]]/curve[[#This Row],[years]]</f>
        <v>-63.303366120218584</v>
      </c>
      <c r="AC38" s="7">
        <f ca="1">curve[[#This Row],[curve per year]]-curve[[#This Row],[curve per year (30d)]]</f>
        <v>15.675917709934254</v>
      </c>
    </row>
    <row r="39" spans="2:29" x14ac:dyDescent="0.25">
      <c r="B39" s="41" t="s">
        <v>286</v>
      </c>
      <c r="C39" s="42" t="s">
        <v>142</v>
      </c>
      <c r="D39" s="42" t="s">
        <v>143</v>
      </c>
      <c r="E39" s="2" t="str" cm="1">
        <f t="array" ref="E39">_xll.BDP(curve[[#This Row],[short code]],"security_name")</f>
        <v>EDPPL 4.496 04/30/79</v>
      </c>
      <c r="F39" s="2" t="str" cm="1">
        <f t="array" ref="F39">_xll.BDP(curve[[#This Row],[long code]],"security_name")</f>
        <v>EDPPL 1.7 07/20/80</v>
      </c>
      <c r="G39" s="16" cm="1">
        <f t="array" ref="G39">_xll.BDP(curve[[#This Row],[short code]],"nxt_call_dt")*1</f>
        <v>45321</v>
      </c>
      <c r="H39" s="16" cm="1">
        <f t="array" ref="H39">_xll.BDP(curve[[#This Row],[long code]],"nxt_call_dt")*1</f>
        <v>45767</v>
      </c>
      <c r="I39" s="23">
        <f>(curve[[#This Row],[long date]]-curve[[#This Row],[short date]])/365</f>
        <v>1.2219178082191782</v>
      </c>
      <c r="J39" s="25" t="s">
        <v>3</v>
      </c>
      <c r="K39" s="7" cm="1">
        <f t="array" ref="K39">_xll.BDP(curve[[#This Row],[short code]],curve[[#This Row],[spread measure]])</f>
        <v>282.87893676757813</v>
      </c>
      <c r="L39" s="7" cm="1">
        <f t="array" ref="L39">_xll.BDP(curve[[#This Row],[long code]],curve[[#This Row],[spread measure]])</f>
        <v>202.97334289550781</v>
      </c>
      <c r="M39" s="7">
        <f>curve[[#This Row],[long spread]]-curve[[#This Row],[short spread]]</f>
        <v>-79.905593872070313</v>
      </c>
      <c r="N39" s="7">
        <f>IF(curve[[#This Row],[years]]=0,"-",curve[[#This Row],[curve]]/curve[[#This Row],[years]])</f>
        <v>-65.393591397546331</v>
      </c>
      <c r="O39" s="7" t="str" cm="1">
        <f t="array" ref="O39">_xll.BDP(curve[[#This Row],[short code]],"rtg_moody")</f>
        <v>Ba2</v>
      </c>
      <c r="P39" s="7" t="str" cm="1">
        <f t="array" ref="P39">_xll.BDP(curve[[#This Row],[long code]],"rtg_sp")</f>
        <v>BB</v>
      </c>
      <c r="Q39" s="7" t="str" cm="1">
        <f t="array" ref="Q39">_xll.BDP(curve[[#This Row],[short code]],"crncy")</f>
        <v>EUR</v>
      </c>
      <c r="R39" s="7" t="str" cm="1">
        <f t="array" ref="R39">_xll.BDP(curve[[#This Row],[long code]],"crncy")</f>
        <v>EUR</v>
      </c>
      <c r="S39" s="7" t="str">
        <f>INDEX(tkrBbg!X:X,MATCH(curve[[#This Row],[ticker]],tkrBbg!W:W,0))</f>
        <v>UTILS</v>
      </c>
      <c r="T39" s="7" cm="1">
        <f t="array" aca="1" ref="T39" ca="1">_xll.BDH(curve[[#This Row],[short code]],curve[[#This Row],[spread measure]],$U$2)</f>
        <v>264.56700000000001</v>
      </c>
      <c r="U39" s="7" cm="1">
        <f t="array" aca="1" ref="U39" ca="1">_xll.BDH(curve[[#This Row],[long code]],curve[[#This Row],[spread measure]],$U$2)</f>
        <v>201.511</v>
      </c>
      <c r="V39" s="7">
        <f ca="1">curve[[#This Row],[long Spread (14d)]]-curve[[#This Row],[short Spread (14d)]]</f>
        <v>-63.056000000000012</v>
      </c>
      <c r="W39" s="7">
        <f ca="1">curve[[#This Row],[curve (14d)]]/curve[[#This Row],[years]]</f>
        <v>-51.604125560538122</v>
      </c>
      <c r="X39" s="7">
        <f ca="1">curve[[#This Row],[curve per year]]-curve[[#This Row],[curve per year (14d)]]</f>
        <v>-13.789465837008208</v>
      </c>
      <c r="Y39" s="7" cm="1">
        <f t="array" aca="1" ref="Y39" ca="1">_xll.BDH(curve[[#This Row],[short code]],curve[[#This Row],[spread measure]],$Z$2)</f>
        <v>372.95699999999999</v>
      </c>
      <c r="Z39" s="7" cm="1">
        <f t="array" aca="1" ref="Z39" ca="1">_xll.BDH(curve[[#This Row],[long code]],curve[[#This Row],[spread measure]],$Z$2)</f>
        <v>214.648</v>
      </c>
      <c r="AA39" s="7">
        <f ca="1">curve[[#This Row],[long spread (30d)]]-curve[[#This Row],[short spread (30d)]]</f>
        <v>-158.309</v>
      </c>
      <c r="AB39" s="7">
        <f ca="1">curve[[#This Row],[curve (30d)]]/curve[[#This Row],[years]]</f>
        <v>-129.55781390134527</v>
      </c>
      <c r="AC39" s="7">
        <f ca="1">curve[[#This Row],[curve per year]]-curve[[#This Row],[curve per year (30d)]]</f>
        <v>64.164222503798939</v>
      </c>
    </row>
    <row r="45" spans="2:29" x14ac:dyDescent="0.25">
      <c r="C45" s="2" t="s">
        <v>381</v>
      </c>
      <c r="D45" s="2" t="s">
        <v>214</v>
      </c>
      <c r="E45" s="2" t="s">
        <v>431</v>
      </c>
      <c r="F45" s="2" t="s">
        <v>218</v>
      </c>
    </row>
    <row r="46" spans="2:29" x14ac:dyDescent="0.25">
      <c r="C46" s="2" t="str" cm="1">
        <f t="array" ref="C46:C51">_xlfn.UNIQUE(curve[RH sector])</f>
        <v>REIT</v>
      </c>
      <c r="D46" s="7">
        <f>_xlfn.MINIFS(curve[curve per year],curve[RH sector],C46)</f>
        <v>-59.569353428171638</v>
      </c>
      <c r="E46" s="7">
        <f>AVERAGEIF(curve[RH sector],C46,curve[curve per year])</f>
        <v>-3.1572751331773738</v>
      </c>
      <c r="F46" s="7">
        <f>_xlfn.MAXIFS(curve[curve per year],curve[RH sector],C46)</f>
        <v>46.635498515475049</v>
      </c>
    </row>
    <row r="47" spans="2:29" x14ac:dyDescent="0.25">
      <c r="C47" s="2" t="str">
        <v>UTILS</v>
      </c>
      <c r="D47" s="7">
        <f>_xlfn.MINIFS(curve[curve per year],curve[RH sector],C47)</f>
        <v>-65.393591397546331</v>
      </c>
      <c r="E47" s="7">
        <f>AVERAGEIF(curve[RH sector],C47,curve[curve per year])</f>
        <v>11.719525891777902</v>
      </c>
      <c r="F47" s="7">
        <f>_xlfn.MAXIFS(curve[curve per year],curve[RH sector],C47)</f>
        <v>128.85225257095024</v>
      </c>
    </row>
    <row r="48" spans="2:29" x14ac:dyDescent="0.25">
      <c r="C48" s="2" t="str">
        <v>TMT/ AUTO</v>
      </c>
      <c r="D48" s="7">
        <f>_xlfn.MINIFS(curve[curve per year],curve[RH sector],C48)</f>
        <v>-6.7380337478275178</v>
      </c>
      <c r="E48" s="7">
        <f>AVERAGEIF(curve[RH sector],C48,curve[curve per year])</f>
        <v>9.2758250788208123</v>
      </c>
      <c r="F48" s="7">
        <f>_xlfn.MAXIFS(curve[curve per year],curve[RH sector],C48)</f>
        <v>55.881072312711566</v>
      </c>
    </row>
    <row r="49" spans="3:6" x14ac:dyDescent="0.25">
      <c r="C49" s="2" t="str">
        <v>Energy</v>
      </c>
      <c r="D49" s="7">
        <f>_xlfn.MINIFS(curve[curve per year],curve[RH sector],C49)</f>
        <v>7.8956280159444253E-2</v>
      </c>
      <c r="E49" s="7">
        <f>AVERAGEIF(curve[RH sector],C49,curve[curve per year])</f>
        <v>14.941462346465038</v>
      </c>
      <c r="F49" s="7">
        <f>_xlfn.MAXIFS(curve[curve per year],curve[RH sector],C49)</f>
        <v>28.713998520874295</v>
      </c>
    </row>
    <row r="50" spans="3:6" x14ac:dyDescent="0.25">
      <c r="C50" s="2" t="str">
        <v>Low Beta</v>
      </c>
      <c r="D50" s="7">
        <f>_xlfn.MINIFS(curve[curve per year],curve[RH sector],C50)</f>
        <v>1.5265653904966008</v>
      </c>
      <c r="E50" s="7">
        <f>AVERAGEIF(curve[RH sector],C50,curve[curve per year])</f>
        <v>10.356969947629851</v>
      </c>
      <c r="F50" s="7">
        <f>_xlfn.MAXIFS(curve[curve per year],curve[RH sector],C50)</f>
        <v>26.816348860749102</v>
      </c>
    </row>
    <row r="51" spans="3:6" x14ac:dyDescent="0.25">
      <c r="C51" s="2" t="str">
        <v>missing</v>
      </c>
      <c r="D51" s="7">
        <f>_xlfn.MINIFS(curve[curve per year],curve[RH sector],C51)</f>
        <v>-4.3900433708639705E-2</v>
      </c>
      <c r="E51" s="7">
        <f>AVERAGEIF(curve[RH sector],C51,curve[curve per year])</f>
        <v>-4.3900433708639705E-2</v>
      </c>
      <c r="F51" s="7">
        <f>_xlfn.MAXIFS(curve[curve per year],curve[RH sector],C51)</f>
        <v>-4.3900433708639705E-2</v>
      </c>
    </row>
  </sheetData>
  <conditionalFormatting sqref="N4:N39">
    <cfRule type="dataBar" priority="110">
      <dataBar>
        <cfvo type="min"/>
        <cfvo type="max"/>
        <color rgb="FF63C384"/>
      </dataBar>
      <extLst>
        <ext xmlns:x14="http://schemas.microsoft.com/office/spreadsheetml/2009/9/main" uri="{B025F937-C7B1-47D3-B67F-A62EFF666E3E}">
          <x14:id>{61F40C91-D10F-4430-A32C-AA2F0E0A81A2}</x14:id>
        </ext>
      </extLst>
    </cfRule>
  </conditionalFormatting>
  <conditionalFormatting sqref="X4:X39">
    <cfRule type="dataBar" priority="2">
      <dataBar>
        <cfvo type="min"/>
        <cfvo type="max"/>
        <color rgb="FFFFB628"/>
      </dataBar>
      <extLst>
        <ext xmlns:x14="http://schemas.microsoft.com/office/spreadsheetml/2009/9/main" uri="{B025F937-C7B1-47D3-B67F-A62EFF666E3E}">
          <x14:id>{B8145CBB-10CB-4323-A759-67118F10AE86}</x14:id>
        </ext>
      </extLst>
    </cfRule>
  </conditionalFormatting>
  <conditionalFormatting sqref="AC4:AC39">
    <cfRule type="dataBar" priority="1">
      <dataBar>
        <cfvo type="min"/>
        <cfvo type="max"/>
        <color rgb="FFFFB628"/>
      </dataBar>
      <extLst>
        <ext xmlns:x14="http://schemas.microsoft.com/office/spreadsheetml/2009/9/main" uri="{B025F937-C7B1-47D3-B67F-A62EFF666E3E}">
          <x14:id>{BF5D022F-34E1-40A0-B145-87C874AB2AAB}</x14:id>
        </ext>
      </extLst>
    </cfRule>
  </conditionalFormatting>
  <pageMargins left="0.7" right="0.7" top="0.75" bottom="0.75" header="0.3" footer="0.3"/>
  <pageSetup paperSize="9" orientation="portrait" r:id="rId1"/>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61F40C91-D10F-4430-A32C-AA2F0E0A81A2}">
            <x14:dataBar minLength="0" maxLength="100" border="1" negativeBarBorderColorSameAsPositive="0">
              <x14:cfvo type="autoMin"/>
              <x14:cfvo type="autoMax"/>
              <x14:borderColor rgb="FF63C384"/>
              <x14:negativeFillColor rgb="FFFF0000"/>
              <x14:negativeBorderColor rgb="FFFF0000"/>
              <x14:axisColor rgb="FF000000"/>
            </x14:dataBar>
          </x14:cfRule>
          <xm:sqref>N4:N39</xm:sqref>
        </x14:conditionalFormatting>
        <x14:conditionalFormatting xmlns:xm="http://schemas.microsoft.com/office/excel/2006/main">
          <x14:cfRule type="dataBar" id="{B8145CBB-10CB-4323-A759-67118F10AE86}">
            <x14:dataBar minLength="0" maxLength="100" border="1" negativeBarBorderColorSameAsPositive="0">
              <x14:cfvo type="autoMin"/>
              <x14:cfvo type="autoMax"/>
              <x14:borderColor rgb="FFFFB628"/>
              <x14:negativeFillColor rgb="FFFF0000"/>
              <x14:negativeBorderColor rgb="FFFF0000"/>
              <x14:axisColor rgb="FF000000"/>
            </x14:dataBar>
          </x14:cfRule>
          <xm:sqref>X4:X39</xm:sqref>
        </x14:conditionalFormatting>
        <x14:conditionalFormatting xmlns:xm="http://schemas.microsoft.com/office/excel/2006/main">
          <x14:cfRule type="dataBar" id="{BF5D022F-34E1-40A0-B145-87C874AB2AAB}">
            <x14:dataBar minLength="0" maxLength="100" border="1" negativeBarBorderColorSameAsPositive="0">
              <x14:cfvo type="autoMin"/>
              <x14:cfvo type="autoMax"/>
              <x14:borderColor rgb="FFFFB628"/>
              <x14:negativeFillColor rgb="FFFF0000"/>
              <x14:negativeBorderColor rgb="FFFF0000"/>
              <x14:axisColor rgb="FF000000"/>
            </x14:dataBar>
          </x14:cfRule>
          <xm:sqref>AC4:AC39</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A049BE04-12DB-4AF4-9362-6DDD8A6CD50D}">
          <x14:formula1>
            <xm:f>tkrBbg!$AC:$AC</xm:f>
          </x14:formula1>
          <xm:sqref>J4:J39</xm:sqref>
        </x14:dataValidation>
      </x14:dataValidations>
    </ext>
    <ext xmlns:x15="http://schemas.microsoft.com/office/spreadsheetml/2010/11/main" uri="{3A4CF648-6AED-40f4-86FF-DC5316D8AED3}">
      <x14:slicerList xmlns:x14="http://schemas.microsoft.com/office/spreadsheetml/2009/9/main">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DD2B-BF31-4C6F-A2CE-0BE5FC1986B5}">
  <sheetPr>
    <tabColor theme="9"/>
  </sheetPr>
  <dimension ref="A2:AG136"/>
  <sheetViews>
    <sheetView showGridLines="0" zoomScaleNormal="100" workbookViewId="0">
      <pane xSplit="2" ySplit="6" topLeftCell="C7" activePane="bottomRight" state="frozen"/>
      <selection pane="topRight" activeCell="D1" sqref="D1"/>
      <selection pane="bottomLeft" activeCell="A6" sqref="A6"/>
      <selection pane="bottomRight" activeCell="K19" sqref="K19"/>
    </sheetView>
  </sheetViews>
  <sheetFormatPr defaultRowHeight="10.5" x14ac:dyDescent="0.25"/>
  <cols>
    <col min="1" max="2" width="8.7265625" style="2"/>
    <col min="3" max="3" width="6.36328125" style="2" bestFit="1" customWidth="1"/>
    <col min="4" max="5" width="8.7265625" style="24"/>
    <col min="6" max="7" width="20.08984375" style="2" bestFit="1" customWidth="1"/>
    <col min="8" max="9" width="9.90625" style="2" bestFit="1" customWidth="1"/>
    <col min="10" max="10" width="8.7265625" style="2"/>
    <col min="11" max="11" width="11.81640625" style="2" customWidth="1"/>
    <col min="12" max="18" width="8.7265625" style="2"/>
    <col min="19" max="19" width="5.36328125" style="2" customWidth="1"/>
    <col min="20" max="20" width="5.26953125" style="2" customWidth="1"/>
    <col min="21" max="21" width="4.453125" style="2" bestFit="1" customWidth="1"/>
    <col min="22" max="22" width="9" style="2" bestFit="1" customWidth="1"/>
    <col min="23" max="23" width="8.7265625" style="2"/>
    <col min="24" max="25" width="9.90625" style="2" bestFit="1" customWidth="1"/>
    <col min="26" max="28" width="8.7265625" style="2"/>
    <col min="29" max="30" width="9.90625" style="2" bestFit="1" customWidth="1"/>
    <col min="31" max="16384" width="8.7265625" style="2"/>
  </cols>
  <sheetData>
    <row r="2" spans="1:33" x14ac:dyDescent="0.25">
      <c r="B2" s="9" t="s">
        <v>249</v>
      </c>
      <c r="C2" s="24" cm="1">
        <f t="array" ref="C2">ROWS(_xlfn._xlws.FILTER(_xlfn.ANCHORARRAY(tkrBbg!Q2),(_xlfn.ANCHORARRAY(tkrBbg!Q2)&lt;&gt;0)*(_xlfn.ANCHORARRAY(tkrBbg!Q2)&lt;&gt;"#N/A Field Not Applicable")*(_xlfn.ANCHORARRAY(tkrBbg!Q2)&lt;&gt;"#N/A Invalid Security")*(_xlfn.ANCHORARRAY(tkrBbg!Q2)&lt;&gt;"#N/A Requesting Data...")*(_xlfn.ANCHORARRAY(tkrBbg!Q2)&lt;&gt;"ticker")))</f>
        <v>68</v>
      </c>
    </row>
    <row r="3" spans="1:33" x14ac:dyDescent="0.25">
      <c r="B3" s="2" t="s">
        <v>333</v>
      </c>
      <c r="C3" s="24">
        <f>ROWS(_xlfn.UNIQUE(_xlfn.ANCHORARRAY(tkrBbg!H2),FALSE,TRUE))</f>
        <v>1</v>
      </c>
      <c r="D3" s="2"/>
      <c r="I3" s="2" t="s">
        <v>339</v>
      </c>
      <c r="J3" s="7" t="e">
        <f>AVERAGE(J7:J55)</f>
        <v>#DIV/0!</v>
      </c>
      <c r="L3" s="7">
        <f>AVERAGE(L7:L55)</f>
        <v>326.02839272101494</v>
      </c>
      <c r="M3" s="7">
        <f>AVERAGE(M7:M55)</f>
        <v>344.70371465185826</v>
      </c>
      <c r="O3" s="7">
        <f>AVERAGE(O7:O45)</f>
        <v>8.5011528688608298</v>
      </c>
    </row>
    <row r="4" spans="1:33" x14ac:dyDescent="0.25">
      <c r="B4" s="2" t="s">
        <v>334</v>
      </c>
      <c r="C4" s="24">
        <f>C2-C3</f>
        <v>67</v>
      </c>
      <c r="D4" s="2"/>
      <c r="I4" s="2" t="s">
        <v>340</v>
      </c>
      <c r="J4" s="7" t="e">
        <f>_xlfn.STDEV.P(J7:J55)</f>
        <v>#DIV/0!</v>
      </c>
      <c r="L4" s="7">
        <f>_xlfn.STDEV.P(L7:L55)</f>
        <v>163.18276920942188</v>
      </c>
      <c r="M4" s="7">
        <f>_xlfn.STDEV.P(M7:M55)</f>
        <v>120.4116007174253</v>
      </c>
      <c r="O4" s="7">
        <f>_xlfn.STDEV.P(O7:O45)</f>
        <v>30.87720362949327</v>
      </c>
      <c r="X4" s="39">
        <v>15</v>
      </c>
    </row>
    <row r="5" spans="1:33" x14ac:dyDescent="0.25">
      <c r="X5" s="16">
        <f ca="1">WORKDAY(TODAY()-15,1)</f>
        <v>43993</v>
      </c>
      <c r="Y5" s="16">
        <f ca="1">X5</f>
        <v>43993</v>
      </c>
      <c r="AC5" s="16">
        <f ca="1">WORKDAY(TODAY()-32,1)</f>
        <v>43976</v>
      </c>
      <c r="AD5" s="16">
        <f ca="1">AC5</f>
        <v>43976</v>
      </c>
    </row>
    <row r="6" spans="1:33" ht="33" x14ac:dyDescent="0.3">
      <c r="A6" s="26"/>
      <c r="B6" s="26" t="s">
        <v>224</v>
      </c>
      <c r="C6" s="27" t="s">
        <v>336</v>
      </c>
      <c r="D6" s="26" t="s">
        <v>259</v>
      </c>
      <c r="E6" s="26" t="s">
        <v>260</v>
      </c>
      <c r="F6" s="26" t="s">
        <v>250</v>
      </c>
      <c r="G6" s="26" t="s">
        <v>251</v>
      </c>
      <c r="H6" s="26" t="s">
        <v>255</v>
      </c>
      <c r="I6" s="26" t="s">
        <v>256</v>
      </c>
      <c r="J6" s="26" t="s">
        <v>257</v>
      </c>
      <c r="K6" s="26" t="s">
        <v>252</v>
      </c>
      <c r="L6" s="26" t="s">
        <v>253</v>
      </c>
      <c r="M6" s="26" t="s">
        <v>254</v>
      </c>
      <c r="N6" s="26" t="s">
        <v>258</v>
      </c>
      <c r="O6" s="26" t="s">
        <v>264</v>
      </c>
      <c r="P6" s="26" t="s">
        <v>263</v>
      </c>
      <c r="Q6" s="26" t="s">
        <v>422</v>
      </c>
      <c r="R6" s="26" t="s">
        <v>341</v>
      </c>
      <c r="S6" s="26" t="s">
        <v>361</v>
      </c>
      <c r="T6" s="26" t="s">
        <v>362</v>
      </c>
      <c r="U6" s="1" t="s">
        <v>338</v>
      </c>
      <c r="V6" s="1" t="s">
        <v>381</v>
      </c>
      <c r="W6" s="1" t="s">
        <v>345</v>
      </c>
      <c r="X6" s="26" t="s">
        <v>359</v>
      </c>
      <c r="Y6" s="26" t="s">
        <v>360</v>
      </c>
      <c r="Z6" s="26" t="s">
        <v>258</v>
      </c>
      <c r="AA6" s="26" t="s">
        <v>264</v>
      </c>
      <c r="AB6" s="26" t="s">
        <v>408</v>
      </c>
      <c r="AC6" s="26" t="s">
        <v>365</v>
      </c>
      <c r="AD6" s="26" t="s">
        <v>366</v>
      </c>
      <c r="AE6" s="26" t="s">
        <v>258</v>
      </c>
      <c r="AF6" s="26" t="s">
        <v>264</v>
      </c>
      <c r="AG6" s="26" t="s">
        <v>364</v>
      </c>
    </row>
    <row r="7" spans="1:33" x14ac:dyDescent="0.25">
      <c r="B7" s="5" t="s">
        <v>266</v>
      </c>
      <c r="C7" s="24" t="str">
        <f>IF(ISNUMBER(_xlfn.XMATCH(B7,_xlfn.ANCHORARRAY(tkrBbg!Z2))),"single","-")</f>
        <v>-</v>
      </c>
      <c r="D7" s="25" t="s">
        <v>155</v>
      </c>
      <c r="E7" s="25" t="s">
        <v>157</v>
      </c>
      <c r="F7" s="2" t="str" cm="1">
        <f t="array" ref="F7">_xll.BDP(D7,"security_name")</f>
        <v>ACFP 4 1/8 PERP</v>
      </c>
      <c r="G7" s="2" t="str" cm="1">
        <f t="array" ref="G7">_xll.BDP(E7,"security_name")</f>
        <v>ACFP 2 5/8 PERP</v>
      </c>
      <c r="H7" s="16" cm="1">
        <f t="array" ref="H7">_xll.BDP(D7,"nxt_call_dt")*1</f>
        <v>44012</v>
      </c>
      <c r="I7" s="16" cm="1">
        <f t="array" ref="I7">_xll.BDP(E7,"nxt_call_dt")*1</f>
        <v>45687</v>
      </c>
      <c r="J7" s="23">
        <f t="shared" ref="J7:J43" si="0">(I7-H7)/365</f>
        <v>4.5890410958904111</v>
      </c>
      <c r="K7" s="25" t="s">
        <v>3</v>
      </c>
      <c r="L7" s="7" cm="1">
        <f t="array" ref="L7">_xll.BDP(D7,$K7)</f>
        <v>1041.982421875</v>
      </c>
      <c r="M7" s="7" cm="1">
        <f t="array" ref="M7">_xll.BDP(E7,$K7)</f>
        <v>768.6162109375</v>
      </c>
      <c r="N7" s="7">
        <f t="shared" ref="N7:N43" si="1">M7-L7</f>
        <v>-273.3662109375</v>
      </c>
      <c r="O7" s="7">
        <f>IF(J7=0,"-",N7/J7)</f>
        <v>-59.569353428171638</v>
      </c>
      <c r="P7" s="2" t="str" cm="1">
        <f t="array" ref="P7">IF(_xll.BDP(D7,"rtg_moody")="#N/A N/A","-",_xll.BDP(D7,"rtg_moody"))</f>
        <v>-</v>
      </c>
      <c r="Q7" s="2" t="str" cm="1">
        <f t="array" ref="Q7">IF(_xll.BDP(E7,"rtg_sp")="#N/A N/A","-",_xll.BDP(E7,"rtg_sp"))</f>
        <v>BB *-</v>
      </c>
      <c r="R7" s="22">
        <f>IF(O7="-","-",(O7-$O$3)/(2*$O$4))</f>
        <v>-1.1022777048374439</v>
      </c>
      <c r="S7" s="22" t="str" cm="1">
        <f t="array" ref="S7">_xll.BDP(D7,"crncy")</f>
        <v>EUR</v>
      </c>
      <c r="T7" s="22" t="str" cm="1">
        <f t="array" ref="T7">_xll.BDP(E7,"crncy")</f>
        <v>EUR</v>
      </c>
      <c r="U7" s="2" t="s">
        <v>367</v>
      </c>
      <c r="V7" s="2" t="e">
        <f>INDEX(tkrBbg!W:W,MATCH(B7,tkrBbg!V:V,0))</f>
        <v>#N/A</v>
      </c>
      <c r="W7" s="2" t="s">
        <v>367</v>
      </c>
      <c r="X7" s="7" cm="1">
        <f t="array" aca="1" ref="X7" ca="1">_xll.BDH(D7,$K7,X$5)</f>
        <v>486.34</v>
      </c>
      <c r="Y7" s="7" cm="1">
        <f t="array" aca="1" ref="Y7" ca="1">_xll.BDH(E7,$K7,Y$5)</f>
        <v>744.149</v>
      </c>
      <c r="Z7" s="7">
        <f t="shared" ref="Z7:Z43" ca="1" si="2">Y7-X7</f>
        <v>257.80900000000003</v>
      </c>
      <c r="AA7" s="7">
        <f t="shared" ref="AA7:AA11" ca="1" si="3">IF(J7=0,"-",Z7/J7)</f>
        <v>56.179274626865677</v>
      </c>
      <c r="AB7" s="7">
        <f ca="1">IF(AA7="-","-",O7-AA7)</f>
        <v>-115.74862805503732</v>
      </c>
      <c r="AC7" s="7" cm="1">
        <f t="array" aca="1" ref="AC7" ca="1">_xll.BDH(D7,$K7,AC$5)</f>
        <v>370.7</v>
      </c>
      <c r="AD7" s="7" cm="1">
        <f t="array" aca="1" ref="AD7" ca="1">_xll.BDH(E7,$K7,AD$5)</f>
        <v>861.01599999999996</v>
      </c>
      <c r="AE7" s="7">
        <f t="shared" ref="AE7:AE14" ca="1" si="4">IFERROR(AD7-AC7,"-")</f>
        <v>490.31599999999997</v>
      </c>
      <c r="AF7" s="7">
        <f ca="1">IF(OR(J7=0,AE7="-"),"-",AE7/J7)</f>
        <v>106.8449791044776</v>
      </c>
      <c r="AG7" s="7">
        <f ca="1">IF(AF7="-","-",O7-AF7)</f>
        <v>-166.41433253264924</v>
      </c>
    </row>
    <row r="8" spans="1:33" x14ac:dyDescent="0.25">
      <c r="B8" s="5" t="s">
        <v>268</v>
      </c>
      <c r="C8" s="24" t="str">
        <f>IF(ISNUMBER(_xlfn.XMATCH(B8,_xlfn.ANCHORARRAY(tkrBbg!Z3))),"single","-")</f>
        <v>-</v>
      </c>
      <c r="D8" s="25" t="s">
        <v>28</v>
      </c>
      <c r="E8" s="25" t="s">
        <v>30</v>
      </c>
      <c r="F8" s="2" t="str" cm="1">
        <f t="array" ref="F8">_xll.BDP(D8,"security_name")</f>
        <v>AKEFP 4 3/4 PERP</v>
      </c>
      <c r="G8" s="2" t="str" cm="1">
        <f t="array" ref="G8">_xll.BDP(E8,"security_name")</f>
        <v>AKEFP 1 1/2 PERP</v>
      </c>
      <c r="H8" s="16" cm="1">
        <f t="array" ref="H8">_xll.BDP(D8,"nxt_call_dt")*1</f>
        <v>44133</v>
      </c>
      <c r="I8" s="16" cm="1">
        <f t="array" ref="I8">_xll.BDP(E8,"nxt_call_dt")*1</f>
        <v>45951</v>
      </c>
      <c r="J8" s="23">
        <f t="shared" si="0"/>
        <v>4.9808219178082194</v>
      </c>
      <c r="K8" s="25" t="s">
        <v>3</v>
      </c>
      <c r="L8" s="7" cm="1">
        <f t="array" ref="L8">_xll.BDP(D8,$K8)</f>
        <v>235.96818542480469</v>
      </c>
      <c r="M8" s="7" cm="1">
        <f t="array" ref="M8">_xll.BDP(E8,$K8)</f>
        <v>293.12576293945313</v>
      </c>
      <c r="N8" s="7">
        <f t="shared" si="1"/>
        <v>57.157577514648438</v>
      </c>
      <c r="O8" s="7">
        <f t="shared" ref="O8:O43" si="5">IF(J8=0,"-",N8/J8)</f>
        <v>11.475531239189593</v>
      </c>
      <c r="P8" s="2" t="str" cm="1">
        <f t="array" ref="P8">IF(_xll.BDP(D8,"rtg_moody")="#N/A N/A","-",_xll.BDP(D8,"rtg_moody"))</f>
        <v>Baa3</v>
      </c>
      <c r="Q8" s="2" t="str" cm="1">
        <f t="array" ref="Q8">IF(_xll.BDP(E8,"rtg_sp")="#N/A N/A","-",_xll.BDP(E8,"rtg_sp"))</f>
        <v>BBB-</v>
      </c>
      <c r="R8" s="22">
        <f t="shared" ref="R8:R43" si="6">IF(O8="-","-",(O8-$O$3)/(2*$O$4))</f>
        <v>4.8164633138729214E-2</v>
      </c>
      <c r="S8" s="22" t="str" cm="1">
        <f t="array" ref="S8">_xll.BDP(D8,"crncy")</f>
        <v>EUR</v>
      </c>
      <c r="T8" s="22" t="str" cm="1">
        <f t="array" ref="T8">_xll.BDP(E8,"crncy")</f>
        <v>EUR</v>
      </c>
      <c r="U8" s="2" t="s">
        <v>367</v>
      </c>
      <c r="V8" s="2" t="e">
        <f>INDEX(tkrBbg!W:W,MATCH(B8,tkrBbg!V:V,0))</f>
        <v>#N/A</v>
      </c>
      <c r="W8" s="2" t="s">
        <v>367</v>
      </c>
      <c r="X8" s="7" cm="1">
        <f t="array" aca="1" ref="X8" ca="1">_xll.BDH(D8,$K8,X$5)</f>
        <v>196.869</v>
      </c>
      <c r="Y8" s="7" cm="1">
        <f t="array" aca="1" ref="Y8" ca="1">_xll.BDH(E8,$K8,Y$5)</f>
        <v>264.67099999999999</v>
      </c>
      <c r="Z8" s="7">
        <f t="shared" ca="1" si="2"/>
        <v>67.801999999999992</v>
      </c>
      <c r="AA8" s="7">
        <f t="shared" ca="1" si="3"/>
        <v>13.612612761276125</v>
      </c>
      <c r="AB8" s="7">
        <f t="shared" ref="AB8:AB43" ca="1" si="7">IF(AA8="-","-",O8-AA8)</f>
        <v>-2.1370815220865325</v>
      </c>
      <c r="AC8" s="7" t="str" cm="1">
        <f t="array" aca="1" ref="AC8" ca="1">_xll.BDH(D8,$K8,AC$5)</f>
        <v>#N/A N/A</v>
      </c>
      <c r="AD8" s="7" cm="1">
        <f t="array" aca="1" ref="AD8" ca="1">_xll.BDH(E8,$K8,AD$5)</f>
        <v>347.58699999999999</v>
      </c>
      <c r="AE8" s="7" t="str">
        <f t="shared" ca="1" si="4"/>
        <v>-</v>
      </c>
      <c r="AF8" s="7" t="str">
        <f t="shared" ref="AF8:AF43" ca="1" si="8">IF(OR(J8=0,AE8="-"),"-",AE8/J8)</f>
        <v>-</v>
      </c>
      <c r="AG8" s="7" t="str">
        <f t="shared" ref="AG8:AG43" ca="1" si="9">IF(AF8="-","-",O8-AF8)</f>
        <v>-</v>
      </c>
    </row>
    <row r="9" spans="1:33" x14ac:dyDescent="0.25">
      <c r="B9" s="5" t="s">
        <v>269</v>
      </c>
      <c r="C9" s="24" t="str">
        <f>IF(ISNUMBER(_xlfn.XMATCH(B9,_xlfn.ANCHORARRAY(tkrBbg!Z4))),"single","-")</f>
        <v>-</v>
      </c>
      <c r="D9" s="25" t="s">
        <v>167</v>
      </c>
      <c r="E9" s="25" t="s">
        <v>168</v>
      </c>
      <c r="F9" s="2" t="str" cm="1">
        <f t="array" ref="F9">_xll.BDP(D9,"security_name")</f>
        <v>AKFAST 3 7/8 10/05/78</v>
      </c>
      <c r="G9" s="2" t="str" cm="1">
        <f t="array" ref="G9">_xll.BDP(E9,"security_name")</f>
        <v>AKFAST 2.249 05/17/81</v>
      </c>
      <c r="H9" s="16" cm="1">
        <f t="array" ref="H9">_xll.BDP(D9,"nxt_call_dt")*1</f>
        <v>45115</v>
      </c>
      <c r="I9" s="16" cm="1">
        <f t="array" ref="I9">_xll.BDP(E9,"nxt_call_dt")*1</f>
        <v>46070</v>
      </c>
      <c r="J9" s="23">
        <f t="shared" si="0"/>
        <v>2.6164383561643834</v>
      </c>
      <c r="K9" s="25" t="s">
        <v>3</v>
      </c>
      <c r="L9" s="7" cm="1">
        <f t="array" ref="L9">_xll.BDP(D9,$K9)</f>
        <v>396.24530029296875</v>
      </c>
      <c r="M9" s="7" cm="1">
        <f t="array" ref="M9">_xll.BDP(E9,$K9)</f>
        <v>425.93524169921875</v>
      </c>
      <c r="N9" s="7">
        <f t="shared" si="1"/>
        <v>29.68994140625</v>
      </c>
      <c r="O9" s="7">
        <f t="shared" si="5"/>
        <v>11.34746451652487</v>
      </c>
      <c r="P9" s="2" t="str" cm="1">
        <f t="array" ref="P9">IF(_xll.BDP(D9,"rtg_moody")="#N/A N/A","-",_xll.BDP(D9,"rtg_moody"))</f>
        <v>-</v>
      </c>
      <c r="Q9" s="2" t="str" cm="1">
        <f t="array" ref="Q9">IF(_xll.BDP(E9,"rtg_sp")="#N/A N/A","-",_xll.BDP(E9,"rtg_sp"))</f>
        <v>BB+</v>
      </c>
      <c r="R9" s="22">
        <f t="shared" si="6"/>
        <v>4.6090826128848364E-2</v>
      </c>
      <c r="S9" s="22" t="str" cm="1">
        <f t="array" ref="S9">_xll.BDP(D9,"crncy")</f>
        <v>EUR</v>
      </c>
      <c r="T9" s="22" t="str" cm="1">
        <f t="array" ref="T9">_xll.BDP(E9,"crncy")</f>
        <v>EUR</v>
      </c>
      <c r="U9" s="2" t="s">
        <v>367</v>
      </c>
      <c r="V9" s="2" t="e">
        <f>INDEX(tkrBbg!W:W,MATCH(B9,tkrBbg!V:V,0))</f>
        <v>#N/A</v>
      </c>
      <c r="W9" s="2" t="s">
        <v>367</v>
      </c>
      <c r="X9" s="7" cm="1">
        <f t="array" aca="1" ref="X9" ca="1">_xll.BDH(D9,$K9,X$5)</f>
        <v>378.3</v>
      </c>
      <c r="Y9" s="7" cm="1">
        <f t="array" aca="1" ref="Y9" ca="1">_xll.BDH(E9,$K9,Y$5)</f>
        <v>410.68900000000002</v>
      </c>
      <c r="Z9" s="7">
        <f t="shared" ca="1" si="2"/>
        <v>32.38900000000001</v>
      </c>
      <c r="AA9" s="7">
        <f t="shared" ca="1" si="3"/>
        <v>12.379041884816759</v>
      </c>
      <c r="AB9" s="7">
        <f t="shared" ca="1" si="7"/>
        <v>-1.0315773682918898</v>
      </c>
      <c r="AC9" s="7" cm="1">
        <f t="array" aca="1" ref="AC9" ca="1">_xll.BDH(D9,$K9,AC$5)</f>
        <v>450.41500000000002</v>
      </c>
      <c r="AD9" s="7" cm="1">
        <f t="array" aca="1" ref="AD9" ca="1">_xll.BDH(E9,$K9,AD$5)</f>
        <v>470.76499999999999</v>
      </c>
      <c r="AE9" s="7">
        <f t="shared" ca="1" si="4"/>
        <v>20.349999999999966</v>
      </c>
      <c r="AF9" s="7">
        <f t="shared" ca="1" si="8"/>
        <v>7.7777486910994638</v>
      </c>
      <c r="AG9" s="7">
        <f t="shared" ca="1" si="9"/>
        <v>3.5697158254254058</v>
      </c>
    </row>
    <row r="10" spans="1:33" x14ac:dyDescent="0.25">
      <c r="B10" s="5" t="s">
        <v>275</v>
      </c>
      <c r="C10" s="24" t="str">
        <f>IF(ISNUMBER(_xlfn.XMATCH(B10,_xlfn.ANCHORARRAY(tkrBbg!Z5))),"single","-")</f>
        <v>-</v>
      </c>
      <c r="D10" s="25" t="s">
        <v>18</v>
      </c>
      <c r="E10" s="25" t="s">
        <v>19</v>
      </c>
      <c r="F10" s="2" t="str" cm="1">
        <f t="array" ref="F10">_xll.BDP(D10,"security_name")</f>
        <v>BAYNGR 3 3/4 07/01/74</v>
      </c>
      <c r="G10" s="2" t="str" cm="1">
        <f t="array" ref="G10">_xll.BDP(E10,"security_name")</f>
        <v>BAYNGR 2 3/8 11/12/79</v>
      </c>
      <c r="H10" s="16" cm="1">
        <f t="array" ref="H10">_xll.BDP(D10,"nxt_call_dt")*1</f>
        <v>45474</v>
      </c>
      <c r="I10" s="16" cm="1">
        <f t="array" ref="I10">_xll.BDP(E10,"nxt_call_dt")*1</f>
        <v>45700</v>
      </c>
      <c r="J10" s="23">
        <f t="shared" si="0"/>
        <v>0.61917808219178083</v>
      </c>
      <c r="K10" s="25" t="s">
        <v>3</v>
      </c>
      <c r="L10" s="7" cm="1">
        <f t="array" ref="L10">_xll.BDP(D10,$K10)</f>
        <v>294.77896118164063</v>
      </c>
      <c r="M10" s="7" cm="1">
        <f t="array" ref="M10">_xll.BDP(E10,$K10)</f>
        <v>311.383056640625</v>
      </c>
      <c r="N10" s="7">
        <f t="shared" si="1"/>
        <v>16.604095458984375</v>
      </c>
      <c r="O10" s="7">
        <f t="shared" si="5"/>
        <v>26.816348860749102</v>
      </c>
      <c r="P10" s="2" t="str" cm="1">
        <f t="array" ref="P10">IF(_xll.BDP(D10,"rtg_moody")="#N/A N/A","-",_xll.BDP(D10,"rtg_moody"))</f>
        <v>Baa3</v>
      </c>
      <c r="Q10" s="2" t="str" cm="1">
        <f t="array" ref="Q10">IF(_xll.BDP(E10,"rtg_sp")="#N/A N/A","-",_xll.BDP(E10,"rtg_sp"))</f>
        <v>BB+</v>
      </c>
      <c r="R10" s="22">
        <f t="shared" si="6"/>
        <v>0.29658119646550468</v>
      </c>
      <c r="S10" s="22" t="str" cm="1">
        <f t="array" ref="S10">_xll.BDP(D10,"crncy")</f>
        <v>EUR</v>
      </c>
      <c r="T10" s="22" t="str" cm="1">
        <f t="array" ref="T10">_xll.BDP(E10,"crncy")</f>
        <v>EUR</v>
      </c>
      <c r="U10" s="2" t="s">
        <v>367</v>
      </c>
      <c r="V10" s="2" t="e">
        <f>INDEX(tkrBbg!W:W,MATCH(B10,tkrBbg!V:V,0))</f>
        <v>#N/A</v>
      </c>
      <c r="W10" s="2" t="s">
        <v>367</v>
      </c>
      <c r="X10" s="7" cm="1">
        <f t="array" aca="1" ref="X10" ca="1">_xll.BDH(D10,$K10,X$5)</f>
        <v>308.12700000000001</v>
      </c>
      <c r="Y10" s="7" cm="1">
        <f t="array" aca="1" ref="Y10" ca="1">_xll.BDH(E10,$K10,Y$5)</f>
        <v>326.99700000000001</v>
      </c>
      <c r="Z10" s="7">
        <f t="shared" ca="1" si="2"/>
        <v>18.870000000000005</v>
      </c>
      <c r="AA10" s="7">
        <f t="shared" ca="1" si="3"/>
        <v>30.475884955752218</v>
      </c>
      <c r="AB10" s="7">
        <f t="shared" ca="1" si="7"/>
        <v>-3.6595360950031157</v>
      </c>
      <c r="AC10" s="7" cm="1">
        <f t="array" aca="1" ref="AC10" ca="1">_xll.BDH(D10,$K10,AC$5)</f>
        <v>332.161</v>
      </c>
      <c r="AD10" s="7" cm="1">
        <f t="array" aca="1" ref="AD10" ca="1">_xll.BDH(E10,$K10,AD$5)</f>
        <v>362.55200000000002</v>
      </c>
      <c r="AE10" s="7">
        <f t="shared" ca="1" si="4"/>
        <v>30.39100000000002</v>
      </c>
      <c r="AF10" s="7">
        <f t="shared" ca="1" si="8"/>
        <v>49.082809734513305</v>
      </c>
      <c r="AG10" s="7">
        <f t="shared" ca="1" si="9"/>
        <v>-22.266460873764203</v>
      </c>
    </row>
    <row r="11" spans="1:33" x14ac:dyDescent="0.25">
      <c r="B11" s="5" t="s">
        <v>276</v>
      </c>
      <c r="C11" s="24" t="str">
        <f>IF(ISNUMBER(_xlfn.XMATCH(B11,_xlfn.ANCHORARRAY(tkrBbg!Z6))),"single","-")</f>
        <v>-</v>
      </c>
      <c r="D11" s="25" t="s">
        <v>56</v>
      </c>
      <c r="E11" s="25" t="s">
        <v>57</v>
      </c>
      <c r="F11" s="2" t="str" cm="1">
        <f t="array" ref="F11">_xll.BDP(D11,"security_name")</f>
        <v>BERTEL 3 04/23/75</v>
      </c>
      <c r="G11" s="2" t="str" cm="1">
        <f t="array" ref="G11">_xll.BDP(E11,"security_name")</f>
        <v>BERTEL 3 1/2 04/23/75</v>
      </c>
      <c r="H11" s="16" cm="1">
        <f t="array" ref="H11">_xll.BDP(D11,"nxt_call_dt")*1</f>
        <v>45039</v>
      </c>
      <c r="I11" s="16" cm="1">
        <f t="array" ref="I11">_xll.BDP(E11,"nxt_call_dt")*1</f>
        <v>46500</v>
      </c>
      <c r="J11" s="23">
        <f t="shared" si="0"/>
        <v>4.0027397260273974</v>
      </c>
      <c r="K11" s="25" t="s">
        <v>3</v>
      </c>
      <c r="L11" s="7" cm="1">
        <f t="array" ref="L11">_xll.BDP(D11,$K11)</f>
        <v>382.703857421875</v>
      </c>
      <c r="M11" s="7" cm="1">
        <f t="array" ref="M11">_xll.BDP(E11,$K11)</f>
        <v>381.36337280273438</v>
      </c>
      <c r="N11" s="7">
        <f t="shared" si="1"/>
        <v>-1.340484619140625</v>
      </c>
      <c r="O11" s="7">
        <f t="shared" si="5"/>
        <v>-0.33489177685580296</v>
      </c>
      <c r="P11" s="2" t="str" cm="1">
        <f t="array" ref="P11">IF(_xll.BDP(D11,"rtg_moody")="#N/A N/A","-",_xll.BDP(D11,"rtg_moody"))</f>
        <v>Ba1</v>
      </c>
      <c r="Q11" s="2" t="str" cm="1">
        <f t="array" ref="Q11">IF(_xll.BDP(E11,"rtg_sp")="#N/A N/A","-",_xll.BDP(E11,"rtg_sp"))</f>
        <v>BBB-</v>
      </c>
      <c r="R11" s="22">
        <f t="shared" si="6"/>
        <v>-0.14308362816373413</v>
      </c>
      <c r="S11" s="22" t="str" cm="1">
        <f t="array" ref="S11">_xll.BDP(D11,"crncy")</f>
        <v>EUR</v>
      </c>
      <c r="T11" s="22" t="str" cm="1">
        <f t="array" ref="T11">_xll.BDP(E11,"crncy")</f>
        <v>EUR</v>
      </c>
      <c r="U11" s="2" t="s">
        <v>367</v>
      </c>
      <c r="V11" s="2" t="e">
        <f>INDEX(tkrBbg!W:W,MATCH(B11,tkrBbg!V:V,0))</f>
        <v>#N/A</v>
      </c>
      <c r="W11" s="2" t="s">
        <v>367</v>
      </c>
      <c r="X11" s="7" cm="1">
        <f t="array" aca="1" ref="X11" ca="1">_xll.BDH(D11,$K11,X$5)</f>
        <v>387.197</v>
      </c>
      <c r="Y11" s="7" cm="1">
        <f t="array" aca="1" ref="Y11" ca="1">_xll.BDH(E11,$K11,Y$5)</f>
        <v>377</v>
      </c>
      <c r="Z11" s="7">
        <f t="shared" ca="1" si="2"/>
        <v>-10.197000000000003</v>
      </c>
      <c r="AA11" s="7">
        <f t="shared" ca="1" si="3"/>
        <v>-2.5475051334702266</v>
      </c>
      <c r="AB11" s="7">
        <f t="shared" ca="1" si="7"/>
        <v>2.2126133566144235</v>
      </c>
      <c r="AC11" s="7" cm="1">
        <f t="array" aca="1" ref="AC11" ca="1">_xll.BDH(D11,$K11,AC$5)</f>
        <v>457.55500000000001</v>
      </c>
      <c r="AD11" s="7" cm="1">
        <f t="array" aca="1" ref="AD11" ca="1">_xll.BDH(E11,$K11,AD$5)</f>
        <v>419.512</v>
      </c>
      <c r="AE11" s="7">
        <f t="shared" ca="1" si="4"/>
        <v>-38.043000000000006</v>
      </c>
      <c r="AF11" s="7">
        <f t="shared" ca="1" si="8"/>
        <v>-9.5042402464065727</v>
      </c>
      <c r="AG11" s="7">
        <f t="shared" ca="1" si="9"/>
        <v>9.1693484695507692</v>
      </c>
    </row>
    <row r="12" spans="1:33" x14ac:dyDescent="0.25">
      <c r="B12" s="5" t="s">
        <v>407</v>
      </c>
      <c r="C12" s="24" t="str">
        <f>IF(ISNUMBER(_xlfn.XMATCH(B12,_xlfn.ANCHORARRAY(tkrBbg!Z7))),"single","-")</f>
        <v>-</v>
      </c>
      <c r="D12" s="25" t="s">
        <v>389</v>
      </c>
      <c r="E12" s="25" t="s">
        <v>390</v>
      </c>
      <c r="F12" s="2" t="str" cm="1">
        <f t="array" ref="F12">_xll.BDP(D12,"security_name")</f>
        <v>BPLN 3 1/4 PERP</v>
      </c>
      <c r="G12" s="2" t="str" cm="1">
        <f t="array" ref="G12">_xll.BDP(E12,"security_name")</f>
        <v>BPLN 3 5/8 PERP</v>
      </c>
      <c r="H12" s="16" cm="1">
        <f t="array" ref="H12">_xll.BDP(D12,"nxt_call_dt")*1</f>
        <v>46103</v>
      </c>
      <c r="I12" s="16" cm="1">
        <f t="array" ref="I12">_xll.BDP(E12,"nxt_call_dt")*1</f>
        <v>47199</v>
      </c>
      <c r="J12" s="23">
        <f>(I12-H12)/365</f>
        <v>3.0027397260273974</v>
      </c>
      <c r="K12" s="25" t="s">
        <v>3</v>
      </c>
      <c r="L12" s="7" cm="1">
        <f t="array" ref="L12">_xll.BDP(D12,$K12)</f>
        <v>355.48992919921875</v>
      </c>
      <c r="M12" s="7" cm="1">
        <f t="array" ref="M12">_xll.BDP(E12,$K12)</f>
        <v>382.8824462890625</v>
      </c>
      <c r="N12" s="7">
        <f t="shared" si="1"/>
        <v>27.39251708984375</v>
      </c>
      <c r="O12" s="7">
        <f t="shared" si="5"/>
        <v>9.1225079724388394</v>
      </c>
      <c r="P12" s="2" t="str" cm="1">
        <f t="array" ref="P12">IF(_xll.BDP(D12,"rtg_moody")="#N/A N/A","-",_xll.BDP(D12,"rtg_moody"))</f>
        <v>A3</v>
      </c>
      <c r="Q12" s="2" t="str" cm="1">
        <f t="array" ref="Q12">IF(_xll.BDP(E12,"rtg_sp")="#N/A N/A","-",_xll.BDP(E12,"rtg_sp"))</f>
        <v>BBB</v>
      </c>
      <c r="R12" s="22">
        <f t="shared" si="6"/>
        <v>1.0061712696426046E-2</v>
      </c>
      <c r="S12" s="22" t="str" cm="1">
        <f t="array" ref="S12">_xll.BDP(D12,"crncy")</f>
        <v>EUR</v>
      </c>
      <c r="T12" s="22" t="str" cm="1">
        <f t="array" ref="T12">_xll.BDP(E12,"crncy")</f>
        <v>EUR</v>
      </c>
      <c r="U12" s="2" t="s">
        <v>367</v>
      </c>
      <c r="V12" s="2" t="e">
        <f>INDEX(tkrBbg!W:W,MATCH(B12,tkrBbg!V:V,0))</f>
        <v>#N/A</v>
      </c>
      <c r="W12" s="2" t="s">
        <v>367</v>
      </c>
      <c r="X12" s="39">
        <v>352</v>
      </c>
      <c r="Y12" s="39">
        <v>378</v>
      </c>
      <c r="Z12" s="7">
        <f t="shared" si="2"/>
        <v>26</v>
      </c>
      <c r="AA12" s="7">
        <f>IF(J12=0,"-",Z12/J12)</f>
        <v>8.6587591240875916</v>
      </c>
      <c r="AB12" s="7">
        <f t="shared" si="7"/>
        <v>0.46374884835124774</v>
      </c>
      <c r="AC12" s="7" t="str" cm="1">
        <f t="array" aca="1" ref="AC12" ca="1">_xll.BDH(D12,$K12,AC$5)</f>
        <v>#N/A N/A</v>
      </c>
      <c r="AD12" s="7" t="str" cm="1">
        <f t="array" aca="1" ref="AD12" ca="1">_xll.BDH(E12,$K12,AD$5)</f>
        <v>#N/A N/A</v>
      </c>
      <c r="AE12" s="7" t="str">
        <f t="shared" ca="1" si="4"/>
        <v>-</v>
      </c>
      <c r="AF12" s="7" t="str">
        <f t="shared" ca="1" si="8"/>
        <v>-</v>
      </c>
      <c r="AG12" s="7" t="str">
        <f t="shared" ca="1" si="9"/>
        <v>-</v>
      </c>
    </row>
    <row r="13" spans="1:33" x14ac:dyDescent="0.25">
      <c r="B13" s="5" t="s">
        <v>282</v>
      </c>
      <c r="C13" s="24" t="str">
        <f>IF(ISNUMBER(_xlfn.XMATCH(B13,_xlfn.ANCHORARRAY(tkrBbg!Z8))),"single","-")</f>
        <v>-</v>
      </c>
      <c r="D13" s="25" t="s">
        <v>182</v>
      </c>
      <c r="E13" s="25" t="s">
        <v>183</v>
      </c>
      <c r="F13" s="2" t="str" cm="1">
        <f t="array" ref="F13">_xll.BDP(D13,"security_name")</f>
        <v>CPIPGR 4 3/8 PERP</v>
      </c>
      <c r="G13" s="2" t="str" cm="1">
        <f t="array" ref="G13">_xll.BDP(E13,"security_name")</f>
        <v>CPIPGR 4 7/8 PERP</v>
      </c>
      <c r="H13" s="16" cm="1">
        <f t="array" ref="H13">_xll.BDP(D13,"nxt_call_dt")*1</f>
        <v>45147</v>
      </c>
      <c r="I13" s="16" cm="1">
        <f t="array" ref="I13">_xll.BDP(E13,"nxt_call_dt")*1</f>
        <v>45854</v>
      </c>
      <c r="J13" s="23">
        <f t="shared" si="0"/>
        <v>1.9369863013698629</v>
      </c>
      <c r="K13" s="25" t="s">
        <v>3</v>
      </c>
      <c r="L13" s="7" cm="1">
        <f t="array" ref="L13">_xll.BDP(D13,$K13)</f>
        <v>512.5029296875</v>
      </c>
      <c r="M13" s="7" cm="1">
        <f t="array" ref="M13">_xll.BDP(E13,$K13)</f>
        <v>548.37567138671875</v>
      </c>
      <c r="N13" s="7">
        <f>M13-L13</f>
        <v>35.87274169921875</v>
      </c>
      <c r="O13" s="7">
        <f t="shared" si="5"/>
        <v>18.519873720247304</v>
      </c>
      <c r="P13" s="2" t="str" cm="1">
        <f t="array" ref="P13">IF(_xll.BDP(D13,"rtg_moody")="#N/A N/A","-",_xll.BDP(D13,"rtg_moody"))</f>
        <v>Ba1</v>
      </c>
      <c r="Q13" s="2" t="str" cm="1">
        <f t="array" ref="Q13">IF(_xll.BDP(E13,"rtg_sp")="#N/A N/A","-",_xll.BDP(E13,"rtg_sp"))</f>
        <v>BB+</v>
      </c>
      <c r="R13" s="22">
        <f t="shared" si="6"/>
        <v>0.16223491239046009</v>
      </c>
      <c r="S13" s="22" t="str" cm="1">
        <f t="array" ref="S13">_xll.BDP(D13,"crncy")</f>
        <v>EUR</v>
      </c>
      <c r="T13" s="22" t="str" cm="1">
        <f t="array" ref="T13">_xll.BDP(E13,"crncy")</f>
        <v>EUR</v>
      </c>
      <c r="U13" s="2" t="s">
        <v>367</v>
      </c>
      <c r="V13" s="2" t="e">
        <f>INDEX(tkrBbg!W:W,MATCH(B13,tkrBbg!V:V,0))</f>
        <v>#N/A</v>
      </c>
      <c r="W13" s="2" t="s">
        <v>367</v>
      </c>
      <c r="X13" s="7" cm="1">
        <f t="array" aca="1" ref="X13" ca="1">_xll.BDH(D13,$K13,X$5)</f>
        <v>553.10799999999995</v>
      </c>
      <c r="Y13" s="7" cm="1">
        <f t="array" aca="1" ref="Y13" ca="1">_xll.BDH(E13,$K13,Y$5)</f>
        <v>575.70500000000004</v>
      </c>
      <c r="Z13" s="7">
        <f t="shared" ca="1" si="2"/>
        <v>22.597000000000094</v>
      </c>
      <c r="AA13" s="7">
        <f t="shared" ref="AA13:AA43" ca="1" si="10">IF(J13=0,"-",Z13/J13)</f>
        <v>11.6660608203678</v>
      </c>
      <c r="AB13" s="7">
        <f t="shared" ca="1" si="7"/>
        <v>6.8538128998795038</v>
      </c>
      <c r="AC13" s="7" cm="1">
        <f t="array" aca="1" ref="AC13" ca="1">_xll.BDH(D13,$K13,AC$5)</f>
        <v>697.76599999999996</v>
      </c>
      <c r="AD13" s="7" cm="1">
        <f t="array" aca="1" ref="AD13" ca="1">_xll.BDH(E13,$K13,AD$5)</f>
        <v>712.53800000000001</v>
      </c>
      <c r="AE13" s="7">
        <f t="shared" ca="1" si="4"/>
        <v>14.772000000000048</v>
      </c>
      <c r="AF13" s="7">
        <f t="shared" ca="1" si="8"/>
        <v>7.6262800565771114</v>
      </c>
      <c r="AG13" s="7">
        <f t="shared" ca="1" si="9"/>
        <v>10.893593663670192</v>
      </c>
    </row>
    <row r="14" spans="1:33" x14ac:dyDescent="0.25">
      <c r="B14" s="5" t="s">
        <v>283</v>
      </c>
      <c r="C14" s="24" t="str">
        <f>IF(ISNUMBER(_xlfn.XMATCH(B14,_xlfn.ANCHORARRAY(tkrBbg!Z9))),"single","-")</f>
        <v>-</v>
      </c>
      <c r="D14" s="25" t="s">
        <v>34</v>
      </c>
      <c r="E14" s="25" t="s">
        <v>35</v>
      </c>
      <c r="F14" s="2" t="str" cm="1">
        <f t="array" ref="F14">_xll.BDP(D14,"security_name")</f>
        <v>DBHNGR 0.95 PERP</v>
      </c>
      <c r="G14" s="2" t="str" cm="1">
        <f t="array" ref="G14">_xll.BDP(E14,"security_name")</f>
        <v>DBHNGR 1.6 PERP</v>
      </c>
      <c r="H14" s="16" cm="1">
        <f t="array" ref="H14">_xll.BDP(D14,"nxt_call_dt")*1</f>
        <v>45679</v>
      </c>
      <c r="I14" s="16" cm="1">
        <f t="array" ref="I14">_xll.BDP(E14,"nxt_call_dt")*1</f>
        <v>47317</v>
      </c>
      <c r="J14" s="23">
        <f t="shared" si="0"/>
        <v>4.4876712328767123</v>
      </c>
      <c r="K14" s="25" t="s">
        <v>196</v>
      </c>
      <c r="L14" s="7" cm="1">
        <f t="array" ref="L14">_xll.BDP(D14,$K14)</f>
        <v>198.42171062088804</v>
      </c>
      <c r="M14" s="7" cm="1">
        <f t="array" ref="M14">_xll.BDP(E14,$K14)</f>
        <v>205.27243420892484</v>
      </c>
      <c r="N14" s="7">
        <f t="shared" si="1"/>
        <v>6.8507235880368</v>
      </c>
      <c r="O14" s="7">
        <f t="shared" si="5"/>
        <v>1.5265653904966008</v>
      </c>
      <c r="P14" s="2" t="str" cm="1">
        <f t="array" ref="P14">IF(_xll.BDP(D14,"rtg_moody")="#N/A N/A","-",_xll.BDP(D14,"rtg_moody"))</f>
        <v>A2</v>
      </c>
      <c r="Q14" s="2" t="str" cm="1">
        <f t="array" ref="Q14">IF(_xll.BDP(E14,"rtg_sp")="#N/A N/A","-",_xll.BDP(E14,"rtg_sp"))</f>
        <v>BBB-</v>
      </c>
      <c r="R14" s="22">
        <f t="shared" si="6"/>
        <v>-0.1129407241998794</v>
      </c>
      <c r="S14" s="22" t="str" cm="1">
        <f t="array" ref="S14">_xll.BDP(D14,"crncy")</f>
        <v>EUR</v>
      </c>
      <c r="T14" s="22" t="str" cm="1">
        <f t="array" ref="T14">_xll.BDP(E14,"crncy")</f>
        <v>EUR</v>
      </c>
      <c r="U14" s="2" t="s">
        <v>367</v>
      </c>
      <c r="V14" s="2" t="e">
        <f>INDEX(tkrBbg!W:W,MATCH(B14,tkrBbg!V:V,0))</f>
        <v>#N/A</v>
      </c>
      <c r="W14" s="2" t="s">
        <v>367</v>
      </c>
      <c r="X14" s="7" cm="1">
        <f t="array" aca="1" ref="X14" ca="1">_xll.BDH(D14,$K14,X$5)</f>
        <v>183.37700000000001</v>
      </c>
      <c r="Y14" s="7" cm="1">
        <f t="array" aca="1" ref="Y14" ca="1">_xll.BDH(E14,$K14,Y$5)</f>
        <v>194.00399999999999</v>
      </c>
      <c r="Z14" s="7">
        <f t="shared" ca="1" si="2"/>
        <v>10.626999999999981</v>
      </c>
      <c r="AA14" s="7">
        <f t="shared" ca="1" si="10"/>
        <v>2.3680433455433412</v>
      </c>
      <c r="AB14" s="7">
        <f t="shared" ca="1" si="7"/>
        <v>-0.84147795504674039</v>
      </c>
      <c r="AC14" s="7" cm="1">
        <f t="array" aca="1" ref="AC14" ca="1">_xll.BDH(D14,$K14,AC$5)</f>
        <v>152.72499999999999</v>
      </c>
      <c r="AD14" s="7" cm="1">
        <f t="array" aca="1" ref="AD14" ca="1">_xll.BDH(E14,$K14,AD$5)</f>
        <v>191.20500000000001</v>
      </c>
      <c r="AE14" s="7">
        <f t="shared" ca="1" si="4"/>
        <v>38.480000000000018</v>
      </c>
      <c r="AF14" s="7">
        <f t="shared" ca="1" si="8"/>
        <v>8.5746031746031779</v>
      </c>
      <c r="AG14" s="7">
        <f t="shared" ca="1" si="9"/>
        <v>-7.0480377841065769</v>
      </c>
    </row>
    <row r="15" spans="1:33" x14ac:dyDescent="0.25">
      <c r="B15" s="5" t="s">
        <v>234</v>
      </c>
      <c r="C15" s="24" t="str">
        <f>IF(ISNUMBER(_xlfn.XMATCH(B15,_xlfn.ANCHORARRAY(tkrBbg!Z10))),"single","-")</f>
        <v>-</v>
      </c>
      <c r="D15" s="25" t="s">
        <v>163</v>
      </c>
      <c r="E15" s="25" t="s">
        <v>223</v>
      </c>
      <c r="F15" s="2" t="str" cm="1">
        <f t="array" ref="F15">_xll.BDP(D15,"security_name")</f>
        <v>DBOERS 2 3/4 02/05/41</v>
      </c>
      <c r="G15" s="2" t="str" cm="1">
        <f t="array" ref="G15">_xll.BDP(E15,"security_name")</f>
        <v>DBOERS 1 1/4 06/16/47</v>
      </c>
      <c r="H15" s="16" cm="1">
        <f t="array" ref="H15">_xll.BDP(D15,"nxt_call_dt")*1</f>
        <v>44140</v>
      </c>
      <c r="I15" s="16" cm="1">
        <f t="array" ref="I15">_xll.BDP(E15,"nxt_call_dt")*1</f>
        <v>46462</v>
      </c>
      <c r="J15" s="23">
        <f t="shared" si="0"/>
        <v>6.3616438356164382</v>
      </c>
      <c r="K15" s="25" t="s">
        <v>196</v>
      </c>
      <c r="L15" s="7" cm="1">
        <f t="array" ref="L15">_xll.BDP(D15,$K15)</f>
        <v>66.238423938500318</v>
      </c>
      <c r="M15" s="7" cm="1">
        <f t="array" ref="M15">_xll.BDP(E15,$K15)</f>
        <v>153.14595883756562</v>
      </c>
      <c r="N15" s="7">
        <f t="shared" si="1"/>
        <v>86.907534899065297</v>
      </c>
      <c r="O15" s="7">
        <f t="shared" si="5"/>
        <v>13.661175813160567</v>
      </c>
      <c r="P15" s="2" t="str" cm="1">
        <f t="array" ref="P15">IF(_xll.BDP(D15,"rtg_moody")="#N/A N/A","-",_xll.BDP(D15,"rtg_moody"))</f>
        <v>-</v>
      </c>
      <c r="Q15" s="2" t="str" cm="1">
        <f t="array" ref="Q15">IF(_xll.BDP(E15,"rtg_sp")="#N/A N/A","-",_xll.BDP(E15,"rtg_sp"))</f>
        <v>A+</v>
      </c>
      <c r="R15" s="22">
        <f t="shared" si="6"/>
        <v>8.3557160910954206E-2</v>
      </c>
      <c r="S15" s="22" t="str" cm="1">
        <f t="array" ref="S15">_xll.BDP(D15,"crncy")</f>
        <v>EUR</v>
      </c>
      <c r="T15" s="22" t="str" cm="1">
        <f t="array" ref="T15">_xll.BDP(E15,"crncy")</f>
        <v>EUR</v>
      </c>
      <c r="U15" s="2" t="s">
        <v>367</v>
      </c>
      <c r="V15" s="2" t="e">
        <f>INDEX(tkrBbg!W:W,MATCH(B15,tkrBbg!V:V,0))</f>
        <v>#N/A</v>
      </c>
      <c r="W15" s="2" t="s">
        <v>367</v>
      </c>
      <c r="X15" s="7" cm="1">
        <f t="array" aca="1" ref="X15" ca="1">_xll.BDH(D15,$K15,X$5)</f>
        <v>49.743000000000002</v>
      </c>
      <c r="Y15" s="28">
        <f ca="1">X15</f>
        <v>49.743000000000002</v>
      </c>
      <c r="Z15" s="7">
        <f t="shared" ca="1" si="2"/>
        <v>0</v>
      </c>
      <c r="AA15" s="7">
        <f t="shared" ca="1" si="10"/>
        <v>0</v>
      </c>
      <c r="AB15" s="7">
        <f t="shared" ca="1" si="7"/>
        <v>13.661175813160567</v>
      </c>
      <c r="AC15" s="7" cm="1">
        <f t="array" aca="1" ref="AC15" ca="1">_xll.BDH(D15,$K15,AC$5)</f>
        <v>122.91200000000001</v>
      </c>
      <c r="AD15" s="7" t="str" cm="1">
        <f t="array" aca="1" ref="AD15" ca="1">_xll.BDH(E15,$K15,AD$5)</f>
        <v>#N/A N/A</v>
      </c>
      <c r="AE15" s="7" t="str">
        <f ca="1">IFERROR(AD15-AC15,"-")</f>
        <v>-</v>
      </c>
      <c r="AF15" s="7" t="str">
        <f t="shared" ca="1" si="8"/>
        <v>-</v>
      </c>
      <c r="AG15" s="7" t="str">
        <f t="shared" ca="1" si="9"/>
        <v>-</v>
      </c>
    </row>
    <row r="16" spans="1:33" x14ac:dyDescent="0.25">
      <c r="B16" s="5" t="s">
        <v>285</v>
      </c>
      <c r="C16" s="24" t="str">
        <f>IF(ISNUMBER(_xlfn.XMATCH(B16,_xlfn.ANCHORARRAY(tkrBbg!Z11))),"single","-")</f>
        <v>-</v>
      </c>
      <c r="D16" s="25" t="s">
        <v>97</v>
      </c>
      <c r="E16" s="25" t="s">
        <v>100</v>
      </c>
      <c r="F16" s="2" t="str" cm="1">
        <f t="array" ref="F16">_xll.BDP(D16,"security_name")</f>
        <v>EDF 4 PERP</v>
      </c>
      <c r="G16" s="2" t="str" cm="1">
        <f t="array" ref="G16">_xll.BDP(E16,"security_name")</f>
        <v>EDF 3 PERP</v>
      </c>
      <c r="H16" s="16" cm="1">
        <f t="array" ref="H16">_xll.BDP(D16,"nxt_call_dt")*1</f>
        <v>45477</v>
      </c>
      <c r="I16" s="16" cm="1">
        <f t="array" ref="I16">_xll.BDP(E16,"nxt_call_dt")*1</f>
        <v>46633</v>
      </c>
      <c r="J16" s="23">
        <f t="shared" si="0"/>
        <v>3.1671232876712327</v>
      </c>
      <c r="K16" s="25" t="s">
        <v>3</v>
      </c>
      <c r="L16" s="7" cm="1">
        <f t="array" ref="L16">_xll.BDP(D16,$K16)</f>
        <v>397.13302612304688</v>
      </c>
      <c r="M16" s="7" cm="1">
        <f t="array" ref="M16">_xll.BDP(E16,$K16)</f>
        <v>413.5859375</v>
      </c>
      <c r="N16" s="7">
        <f t="shared" si="1"/>
        <v>16.452911376953125</v>
      </c>
      <c r="O16" s="7">
        <f t="shared" si="5"/>
        <v>5.1949071389168608</v>
      </c>
      <c r="P16" s="2" t="str" cm="1">
        <f t="array" ref="P16">IF(_xll.BDP(D16,"rtg_moody")="#N/A N/A","-",_xll.BDP(D16,"rtg_moody"))</f>
        <v>Baa3</v>
      </c>
      <c r="Q16" s="2" t="str" cm="1">
        <f t="array" ref="Q16">IF(_xll.BDP(E16,"rtg_sp")="#N/A N/A","-",_xll.BDP(E16,"rtg_sp"))</f>
        <v>BB-</v>
      </c>
      <c r="R16" s="22">
        <f t="shared" si="6"/>
        <v>-5.3538619779446461E-2</v>
      </c>
      <c r="S16" s="22" t="str" cm="1">
        <f t="array" ref="S16">_xll.BDP(D16,"crncy")</f>
        <v>EUR</v>
      </c>
      <c r="T16" s="22" t="str" cm="1">
        <f t="array" ref="T16">_xll.BDP(E16,"crncy")</f>
        <v>EUR</v>
      </c>
      <c r="U16" s="2" t="s">
        <v>367</v>
      </c>
      <c r="V16" s="2" t="e">
        <f>INDEX(tkrBbg!W:W,MATCH(B16,tkrBbg!V:V,0))</f>
        <v>#N/A</v>
      </c>
      <c r="W16" s="2" t="s">
        <v>367</v>
      </c>
      <c r="X16" s="7" cm="1">
        <f t="array" aca="1" ref="X16" ca="1">_xll.BDH(D16,$K16,X$5)</f>
        <v>393.73</v>
      </c>
      <c r="Y16" s="7" cm="1">
        <f t="array" aca="1" ref="Y16" ca="1">_xll.BDH(E16,$K16,Y$5)</f>
        <v>381.79700000000003</v>
      </c>
      <c r="Z16" s="7">
        <f t="shared" ca="1" si="2"/>
        <v>-11.932999999999993</v>
      </c>
      <c r="AA16" s="7">
        <f t="shared" ca="1" si="10"/>
        <v>-3.7677724913494788</v>
      </c>
      <c r="AB16" s="7">
        <f t="shared" ca="1" si="7"/>
        <v>8.9626796302663401</v>
      </c>
      <c r="AC16" s="7" cm="1">
        <f t="array" aca="1" ref="AC16" ca="1">_xll.BDH(D16,$K16,AC$5)</f>
        <v>440.56400000000002</v>
      </c>
      <c r="AD16" s="7" cm="1">
        <f t="array" aca="1" ref="AD16" ca="1">_xll.BDH(E16,$K16,AD$5)</f>
        <v>437.26499999999999</v>
      </c>
      <c r="AE16" s="7">
        <f t="shared" ref="AE16:AE43" ca="1" si="11">IFERROR(AD16-AC16,"-")</f>
        <v>-3.299000000000035</v>
      </c>
      <c r="AF16" s="7">
        <f t="shared" ca="1" si="8"/>
        <v>-1.0416392733564124</v>
      </c>
      <c r="AG16" s="7">
        <f t="shared" ca="1" si="9"/>
        <v>6.236546412273273</v>
      </c>
    </row>
    <row r="17" spans="2:33" x14ac:dyDescent="0.25">
      <c r="B17" s="5" t="s">
        <v>286</v>
      </c>
      <c r="C17" s="24" t="str">
        <f>IF(ISNUMBER(_xlfn.XMATCH(B17,_xlfn.ANCHORARRAY(tkrBbg!Z12))),"single","-")</f>
        <v>-</v>
      </c>
      <c r="D17" s="25" t="s">
        <v>142</v>
      </c>
      <c r="E17" s="25" t="s">
        <v>143</v>
      </c>
      <c r="F17" s="2" t="str" cm="1">
        <f t="array" ref="F17">_xll.BDP(D17,"security_name")</f>
        <v>EDPPL 4.496 04/30/79</v>
      </c>
      <c r="G17" s="2" t="str" cm="1">
        <f t="array" ref="G17">_xll.BDP(E17,"security_name")</f>
        <v>EDPPL 1.7 07/20/80</v>
      </c>
      <c r="H17" s="16" cm="1">
        <f t="array" ref="H17">_xll.BDP(D17,"nxt_call_dt")*1</f>
        <v>45321</v>
      </c>
      <c r="I17" s="16" cm="1">
        <f t="array" ref="I17">_xll.BDP(E17,"nxt_call_dt")*1</f>
        <v>45767</v>
      </c>
      <c r="J17" s="23">
        <f t="shared" si="0"/>
        <v>1.2219178082191782</v>
      </c>
      <c r="K17" s="25" t="s">
        <v>3</v>
      </c>
      <c r="L17" s="7" cm="1">
        <f t="array" ref="L17">_xll.BDP(D17,$K17)</f>
        <v>282.87893676757813</v>
      </c>
      <c r="M17" s="7" cm="1">
        <f t="array" ref="M17">_xll.BDP(E17,$K17)</f>
        <v>202.97334289550781</v>
      </c>
      <c r="N17" s="7">
        <f t="shared" si="1"/>
        <v>-79.905593872070313</v>
      </c>
      <c r="O17" s="7">
        <f t="shared" si="5"/>
        <v>-65.393591397546331</v>
      </c>
      <c r="P17" s="2" t="str" cm="1">
        <f t="array" ref="P17">IF(_xll.BDP(D17,"rtg_moody")="#N/A N/A","-",_xll.BDP(D17,"rtg_moody"))</f>
        <v>Ba2</v>
      </c>
      <c r="Q17" s="2" t="str" cm="1">
        <f t="array" ref="Q17">IF(_xll.BDP(E17,"rtg_sp")="#N/A N/A","-",_xll.BDP(E17,"rtg_sp"))</f>
        <v>BB</v>
      </c>
      <c r="R17" s="22">
        <f t="shared" si="6"/>
        <v>-1.1965906167070197</v>
      </c>
      <c r="S17" s="22" t="str" cm="1">
        <f t="array" ref="S17">_xll.BDP(D17,"crncy")</f>
        <v>EUR</v>
      </c>
      <c r="T17" s="22" t="str" cm="1">
        <f t="array" ref="T17">_xll.BDP(E17,"crncy")</f>
        <v>EUR</v>
      </c>
      <c r="U17" s="2" t="s">
        <v>367</v>
      </c>
      <c r="V17" s="2" t="e">
        <f>INDEX(tkrBbg!W:W,MATCH(B17,tkrBbg!V:V,0))</f>
        <v>#N/A</v>
      </c>
      <c r="W17" s="2" t="s">
        <v>367</v>
      </c>
      <c r="X17" s="7" cm="1">
        <f t="array" aca="1" ref="X17" ca="1">_xll.BDH(D17,$K17,X$5)</f>
        <v>280.24599999999998</v>
      </c>
      <c r="Y17" s="7" cm="1">
        <f t="array" aca="1" ref="Y17" ca="1">_xll.BDH(E17,$K17,Y$5)</f>
        <v>205.47399999999999</v>
      </c>
      <c r="Z17" s="7">
        <f t="shared" ca="1" si="2"/>
        <v>-74.771999999999991</v>
      </c>
      <c r="AA17" s="7">
        <f t="shared" ca="1" si="10"/>
        <v>-61.192331838565011</v>
      </c>
      <c r="AB17" s="7">
        <f t="shared" ca="1" si="7"/>
        <v>-4.2012595589813202</v>
      </c>
      <c r="AC17" s="7" cm="1">
        <f t="array" aca="1" ref="AC17" ca="1">_xll.BDH(D17,$K17,AC$5)</f>
        <v>356.10500000000002</v>
      </c>
      <c r="AD17" s="7" cm="1">
        <f t="array" aca="1" ref="AD17" ca="1">_xll.BDH(E17,$K17,AD$5)</f>
        <v>212.25899999999999</v>
      </c>
      <c r="AE17" s="7">
        <f t="shared" ca="1" si="11"/>
        <v>-143.84600000000003</v>
      </c>
      <c r="AF17" s="7">
        <f t="shared" ca="1" si="8"/>
        <v>-117.72150224215248</v>
      </c>
      <c r="AG17" s="7">
        <f t="shared" ca="1" si="9"/>
        <v>52.327910844606151</v>
      </c>
    </row>
    <row r="18" spans="2:33" x14ac:dyDescent="0.25">
      <c r="B18" s="5" t="s">
        <v>288</v>
      </c>
      <c r="C18" s="24" t="str">
        <f>IF(ISNUMBER(_xlfn.XMATCH(B18,_xlfn.ANCHORARRAY(tkrBbg!Z13))),"single","-")</f>
        <v>-</v>
      </c>
      <c r="D18" s="25" t="s">
        <v>106</v>
      </c>
      <c r="E18" s="25" t="s">
        <v>108</v>
      </c>
      <c r="F18" s="2" t="str" cm="1">
        <f t="array" ref="F18">_xll.BDP(D18,"security_name")</f>
        <v>ENBW 3 3/8 04/05/77</v>
      </c>
      <c r="G18" s="2" t="str" cm="1">
        <f t="array" ref="G18">_xll.BDP(E18,"security_name")</f>
        <v>ENBW 1 5/8 08/05/79</v>
      </c>
      <c r="H18" s="16" cm="1">
        <f t="array" ref="H18">_xll.BDP(D18,"nxt_call_dt")*1</f>
        <v>44566</v>
      </c>
      <c r="I18" s="16" cm="1">
        <f t="array" ref="I18">_xll.BDP(E18,"nxt_call_dt")*1</f>
        <v>46512</v>
      </c>
      <c r="J18" s="23">
        <f t="shared" si="0"/>
        <v>5.3315068493150681</v>
      </c>
      <c r="K18" s="25" t="s">
        <v>3</v>
      </c>
      <c r="L18" s="7" cm="1">
        <f t="array" ref="L18">_xll.BDP(D18,$K18)</f>
        <v>165.05926513671875</v>
      </c>
      <c r="M18" s="7" cm="1">
        <f t="array" ref="M18">_xll.BDP(E18,$K18)</f>
        <v>230.135498046875</v>
      </c>
      <c r="N18" s="7">
        <f t="shared" si="1"/>
        <v>65.07623291015625</v>
      </c>
      <c r="O18" s="7">
        <f t="shared" si="5"/>
        <v>12.205973798667539</v>
      </c>
      <c r="P18" s="2" t="str" cm="1">
        <f t="array" ref="P18">IF(_xll.BDP(D18,"rtg_moody")="#N/A N/A","-",_xll.BDP(D18,"rtg_moody"))</f>
        <v>Baa2</v>
      </c>
      <c r="Q18" s="2" t="str" cm="1">
        <f t="array" ref="Q18">IF(_xll.BDP(E18,"rtg_sp")="#N/A N/A","-",_xll.BDP(E18,"rtg_sp"))</f>
        <v>BBB-</v>
      </c>
      <c r="R18" s="22">
        <f t="shared" si="6"/>
        <v>5.9992818233512907E-2</v>
      </c>
      <c r="S18" s="22" t="str" cm="1">
        <f t="array" ref="S18">_xll.BDP(D18,"crncy")</f>
        <v>EUR</v>
      </c>
      <c r="T18" s="22" t="str" cm="1">
        <f t="array" ref="T18">_xll.BDP(E18,"crncy")</f>
        <v>EUR</v>
      </c>
      <c r="U18" s="2" t="s">
        <v>367</v>
      </c>
      <c r="V18" s="2" t="e">
        <f>INDEX(tkrBbg!W:W,MATCH(B18,tkrBbg!V:V,0))</f>
        <v>#N/A</v>
      </c>
      <c r="W18" s="2" t="s">
        <v>367</v>
      </c>
      <c r="X18" s="7" cm="1">
        <f t="array" aca="1" ref="X18" ca="1">_xll.BDH(D18,$K18,X$5)</f>
        <v>134.029</v>
      </c>
      <c r="Y18" s="7" cm="1">
        <f t="array" aca="1" ref="Y18" ca="1">_xll.BDH(E18,$K18,Y$5)</f>
        <v>217.732</v>
      </c>
      <c r="Z18" s="7">
        <f t="shared" ca="1" si="2"/>
        <v>83.703000000000003</v>
      </c>
      <c r="AA18" s="7">
        <f t="shared" ca="1" si="10"/>
        <v>15.699689105858171</v>
      </c>
      <c r="AB18" s="7">
        <f t="shared" ca="1" si="7"/>
        <v>-3.4937153071906319</v>
      </c>
      <c r="AC18" s="7" cm="1">
        <f t="array" aca="1" ref="AC18" ca="1">_xll.BDH(D18,$K18,AC$5)</f>
        <v>182.048</v>
      </c>
      <c r="AD18" s="7" cm="1">
        <f t="array" aca="1" ref="AD18" ca="1">_xll.BDH(E18,$K18,AD$5)</f>
        <v>247.636</v>
      </c>
      <c r="AE18" s="7">
        <f t="shared" ca="1" si="11"/>
        <v>65.587999999999994</v>
      </c>
      <c r="AF18" s="7">
        <f t="shared" ca="1" si="8"/>
        <v>12.301963001027749</v>
      </c>
      <c r="AG18" s="7">
        <f t="shared" ca="1" si="9"/>
        <v>-9.5989202360209802E-2</v>
      </c>
    </row>
    <row r="19" spans="2:33" x14ac:dyDescent="0.25">
      <c r="B19" s="5" t="s">
        <v>289</v>
      </c>
      <c r="C19" s="24" t="str">
        <f>IF(ISNUMBER(_xlfn.XMATCH(B19,_xlfn.ANCHORARRAY(tkrBbg!Z14))),"single","-")</f>
        <v>-</v>
      </c>
      <c r="D19" s="25" t="s">
        <v>116</v>
      </c>
      <c r="E19" s="25" t="s">
        <v>119</v>
      </c>
      <c r="F19" s="2" t="str" cm="1">
        <f t="array" ref="F19">_xll.BDP(D19,"security_name")</f>
        <v>ENELIM 2 1/2 11/24/78</v>
      </c>
      <c r="G19" s="2" t="str" cm="1">
        <f t="array" ref="G19">_xll.BDP(E19,"security_name")</f>
        <v>ENELIM 3 3/8 11/24/81</v>
      </c>
      <c r="H19" s="16" cm="1">
        <f t="array" ref="H19">_xll.BDP(D19,"nxt_call_dt")*1</f>
        <v>45162</v>
      </c>
      <c r="I19" s="16" cm="1">
        <f t="array" ref="I19">_xll.BDP(E19,"nxt_call_dt")*1</f>
        <v>46258</v>
      </c>
      <c r="J19" s="23">
        <f t="shared" si="0"/>
        <v>3.0027397260273974</v>
      </c>
      <c r="K19" s="25" t="s">
        <v>3</v>
      </c>
      <c r="L19" s="7" cm="1">
        <f t="array" ref="L19">_xll.BDP(D19,$K19)</f>
        <v>269.15914916992188</v>
      </c>
      <c r="M19" s="7" cm="1">
        <f t="array" ref="M19">_xll.BDP(E19,$K19)</f>
        <v>311.22122192382813</v>
      </c>
      <c r="N19" s="7">
        <f t="shared" si="1"/>
        <v>42.06207275390625</v>
      </c>
      <c r="O19" s="7">
        <f t="shared" si="5"/>
        <v>14.007898316766223</v>
      </c>
      <c r="P19" s="2" t="str" cm="1">
        <f t="array" ref="P19">IF(_xll.BDP(D19,"rtg_moody")="#N/A N/A","-",_xll.BDP(D19,"rtg_moody"))</f>
        <v>Ba1</v>
      </c>
      <c r="Q19" s="2" t="str" cm="1">
        <f t="array" ref="Q19">IF(_xll.BDP(E19,"rtg_sp")="#N/A N/A","-",_xll.BDP(E19,"rtg_sp"))</f>
        <v>BBB-</v>
      </c>
      <c r="R19" s="22">
        <f t="shared" si="6"/>
        <v>8.9171699516297248E-2</v>
      </c>
      <c r="S19" s="22" t="str" cm="1">
        <f t="array" ref="S19">_xll.BDP(D19,"crncy")</f>
        <v>EUR</v>
      </c>
      <c r="T19" s="22" t="str" cm="1">
        <f t="array" ref="T19">_xll.BDP(E19,"crncy")</f>
        <v>EUR</v>
      </c>
      <c r="U19" s="2" t="s">
        <v>367</v>
      </c>
      <c r="V19" s="2" t="e">
        <f>INDEX(tkrBbg!W:W,MATCH(B19,tkrBbg!V:V,0))</f>
        <v>#N/A</v>
      </c>
      <c r="W19" s="2" t="s">
        <v>367</v>
      </c>
      <c r="X19" s="7" cm="1">
        <f t="array" aca="1" ref="X19" ca="1">_xll.BDH(D19,$K19,X$5)</f>
        <v>245.02699999999999</v>
      </c>
      <c r="Y19" s="7" cm="1">
        <f t="array" aca="1" ref="Y19" ca="1">_xll.BDH(E19,$K19,Y$5)</f>
        <v>291.69</v>
      </c>
      <c r="Z19" s="7">
        <f t="shared" ca="1" si="2"/>
        <v>46.663000000000011</v>
      </c>
      <c r="AA19" s="7">
        <f t="shared" ca="1" si="10"/>
        <v>15.540141423357667</v>
      </c>
      <c r="AB19" s="7">
        <f t="shared" ca="1" si="7"/>
        <v>-1.5322431065914444</v>
      </c>
      <c r="AC19" s="7" cm="1">
        <f t="array" aca="1" ref="AC19" ca="1">_xll.BDH(D19,$K19,AC$5)</f>
        <v>289.00599999999997</v>
      </c>
      <c r="AD19" s="7" cm="1">
        <f t="array" aca="1" ref="AD19" ca="1">_xll.BDH(E19,$K19,AD$5)</f>
        <v>327.714</v>
      </c>
      <c r="AE19" s="7">
        <f t="shared" ca="1" si="11"/>
        <v>38.708000000000027</v>
      </c>
      <c r="AF19" s="7">
        <f t="shared" ca="1" si="8"/>
        <v>12.890894160583951</v>
      </c>
      <c r="AG19" s="7">
        <f t="shared" ca="1" si="9"/>
        <v>1.1170041561822721</v>
      </c>
    </row>
    <row r="20" spans="2:33" x14ac:dyDescent="0.25">
      <c r="B20" s="5" t="s">
        <v>290</v>
      </c>
      <c r="C20" s="24" t="str">
        <f>IF(ISNUMBER(_xlfn.XMATCH(B20,_xlfn.ANCHORARRAY(tkrBbg!Z15))),"single","-")</f>
        <v>-</v>
      </c>
      <c r="D20" s="25" t="s">
        <v>89</v>
      </c>
      <c r="E20" s="25" t="s">
        <v>92</v>
      </c>
      <c r="F20" s="2" t="str" cm="1">
        <f t="array" ref="F20">_xll.BDP(D20,"security_name")</f>
        <v>ENGIFP 1 3/8 PERP</v>
      </c>
      <c r="G20" s="2" t="str" cm="1">
        <f t="array" ref="G20">_xll.BDP(E20,"security_name")</f>
        <v>ENGIFP 1 5/8 PERP</v>
      </c>
      <c r="H20" s="16" cm="1">
        <f t="array" ref="H20">_xll.BDP(D20,"nxt_call_dt")*1</f>
        <v>44942</v>
      </c>
      <c r="I20" s="16" cm="1">
        <f t="array" ref="I20">_xll.BDP(E20,"nxt_call_dt")*1</f>
        <v>45755</v>
      </c>
      <c r="J20" s="23">
        <f t="shared" si="0"/>
        <v>2.2273972602739724</v>
      </c>
      <c r="K20" s="25" t="s">
        <v>3</v>
      </c>
      <c r="L20" s="7" cm="1">
        <f t="array" ref="L20">_xll.BDP(D20,$K20)</f>
        <v>276.31051635742188</v>
      </c>
      <c r="M20" s="7" cm="1">
        <f t="array" ref="M20">_xll.BDP(E20,$K20)</f>
        <v>247.26072692871094</v>
      </c>
      <c r="N20" s="7">
        <f t="shared" si="1"/>
        <v>-29.049789428710938</v>
      </c>
      <c r="O20" s="7">
        <f t="shared" si="5"/>
        <v>-13.042033384353619</v>
      </c>
      <c r="P20" s="2" t="str" cm="1">
        <f t="array" ref="P20">IF(_xll.BDP(D20,"rtg_moody")="#N/A N/A","-",_xll.BDP(D20,"rtg_moody"))</f>
        <v>Baa2</v>
      </c>
      <c r="Q20" s="2" t="str" cm="1">
        <f t="array" ref="Q20">IF(_xll.BDP(E20,"rtg_sp")="#N/A N/A","-",_xll.BDP(E20,"rtg_sp"))</f>
        <v>BBB-</v>
      </c>
      <c r="R20" s="22">
        <f t="shared" si="6"/>
        <v>-0.34885261165031217</v>
      </c>
      <c r="S20" s="22" t="str" cm="1">
        <f t="array" ref="S20">_xll.BDP(D20,"crncy")</f>
        <v>EUR</v>
      </c>
      <c r="T20" s="22" t="str" cm="1">
        <f t="array" ref="T20">_xll.BDP(E20,"crncy")</f>
        <v>EUR</v>
      </c>
      <c r="U20" s="2" t="s">
        <v>367</v>
      </c>
      <c r="V20" s="2" t="e">
        <f>INDEX(tkrBbg!W:W,MATCH(B20,tkrBbg!V:V,0))</f>
        <v>#N/A</v>
      </c>
      <c r="W20" s="2" t="s">
        <v>367</v>
      </c>
      <c r="X20" s="7" cm="1">
        <f t="array" aca="1" ref="X20" ca="1">_xll.BDH(D20,$K20,X$5)</f>
        <v>274.12299999999999</v>
      </c>
      <c r="Y20" s="7" cm="1">
        <f t="array" aca="1" ref="Y20" ca="1">_xll.BDH(E20,$K20,Y$5)</f>
        <v>228.041</v>
      </c>
      <c r="Z20" s="7">
        <f t="shared" ca="1" si="2"/>
        <v>-46.081999999999994</v>
      </c>
      <c r="AA20" s="7">
        <f t="shared" ca="1" si="10"/>
        <v>-20.68872078720787</v>
      </c>
      <c r="AB20" s="7">
        <f t="shared" ca="1" si="7"/>
        <v>7.6466874028542513</v>
      </c>
      <c r="AC20" s="7" cm="1">
        <f t="array" aca="1" ref="AC20" ca="1">_xll.BDH(D20,$K20,AC$5)</f>
        <v>251.69399999999999</v>
      </c>
      <c r="AD20" s="7" cm="1">
        <f t="array" aca="1" ref="AD20" ca="1">_xll.BDH(E20,$K20,AD$5)</f>
        <v>256.70600000000002</v>
      </c>
      <c r="AE20" s="7">
        <f t="shared" ca="1" si="11"/>
        <v>5.0120000000000289</v>
      </c>
      <c r="AF20" s="7">
        <f t="shared" ca="1" si="8"/>
        <v>2.2501599015990292</v>
      </c>
      <c r="AG20" s="7">
        <f t="shared" ca="1" si="9"/>
        <v>-15.292193285952649</v>
      </c>
    </row>
    <row r="21" spans="2:33" x14ac:dyDescent="0.25">
      <c r="B21" s="5" t="s">
        <v>291</v>
      </c>
      <c r="C21" s="24" t="str">
        <f>IF(ISNUMBER(_xlfn.XMATCH(B21,_xlfn.ANCHORARRAY(tkrBbg!Z16))),"single","-")</f>
        <v>-</v>
      </c>
      <c r="D21" s="25" t="s">
        <v>22</v>
      </c>
      <c r="E21" s="25" t="s">
        <v>8</v>
      </c>
      <c r="F21" s="2" t="str" cm="1">
        <f t="array" ref="F21">_xll.BDP(D21,"security_name")</f>
        <v>ERFFP 2 7/8 PERP</v>
      </c>
      <c r="G21" s="2" t="str" cm="1">
        <f t="array" ref="G21">_xll.BDP(E21,"security_name")</f>
        <v>ERFFP 3 1/4 PERP</v>
      </c>
      <c r="H21" s="16" cm="1">
        <f t="array" ref="H21">_xll.BDP(D21,"nxt_call_dt")*1</f>
        <v>44784</v>
      </c>
      <c r="I21" s="16" cm="1">
        <f t="array" ref="I21">_xll.BDP(E21,"nxt_call_dt")*1</f>
        <v>45974</v>
      </c>
      <c r="J21" s="23">
        <f t="shared" si="0"/>
        <v>3.2602739726027399</v>
      </c>
      <c r="K21" s="25" t="s">
        <v>3</v>
      </c>
      <c r="L21" s="7" cm="1">
        <f t="array" ref="L21">_xll.BDP(D21,$K21)</f>
        <v>445.55731201171875</v>
      </c>
      <c r="M21" s="7" cm="1">
        <f t="array" ref="M21">_xll.BDP(E21,$K21)</f>
        <v>445.4141845703125</v>
      </c>
      <c r="N21" s="7">
        <f t="shared" si="1"/>
        <v>-0.14312744140625</v>
      </c>
      <c r="O21" s="7">
        <f t="shared" si="5"/>
        <v>-4.3900433708639705E-2</v>
      </c>
      <c r="P21" s="2" t="str" cm="1">
        <f t="array" ref="P21">IF(_xll.BDP(D21,"rtg_moody")="#N/A N/A","-",_xll.BDP(D21,"rtg_moody"))</f>
        <v>-</v>
      </c>
      <c r="Q21" s="2" t="str" cm="1">
        <f t="array" ref="Q21">IF(_xll.BDP(E21,"rtg_sp")="#N/A N/A","-",_xll.BDP(E21,"rtg_sp"))</f>
        <v>-</v>
      </c>
      <c r="R21" s="22">
        <f t="shared" si="6"/>
        <v>-0.13837155406144697</v>
      </c>
      <c r="S21" s="22" t="str" cm="1">
        <f t="array" ref="S21">_xll.BDP(D21,"crncy")</f>
        <v>EUR</v>
      </c>
      <c r="T21" s="22" t="str" cm="1">
        <f t="array" ref="T21">_xll.BDP(E21,"crncy")</f>
        <v>EUR</v>
      </c>
      <c r="U21" s="2" t="s">
        <v>367</v>
      </c>
      <c r="V21" s="2" t="e">
        <f>INDEX(tkrBbg!W:W,MATCH(B21,tkrBbg!V:V,0))</f>
        <v>#N/A</v>
      </c>
      <c r="W21" s="2" t="s">
        <v>367</v>
      </c>
      <c r="X21" s="7" cm="1">
        <f t="array" aca="1" ref="X21" ca="1">_xll.BDH(D21,$K21,X$5)</f>
        <v>433.94099999999997</v>
      </c>
      <c r="Y21" s="7" cm="1">
        <f t="array" aca="1" ref="Y21" ca="1">_xll.BDH(E21,$K21,Y$5)</f>
        <v>435.892</v>
      </c>
      <c r="Z21" s="7">
        <f t="shared" ca="1" si="2"/>
        <v>1.9510000000000218</v>
      </c>
      <c r="AA21" s="7">
        <f t="shared" ca="1" si="10"/>
        <v>0.59841596638656125</v>
      </c>
      <c r="AB21" s="7">
        <f t="shared" ca="1" si="7"/>
        <v>-0.64231640009520097</v>
      </c>
      <c r="AC21" s="7" cm="1">
        <f t="array" aca="1" ref="AC21" ca="1">_xll.BDH(D21,$K21,AC$5)</f>
        <v>516.24099999999999</v>
      </c>
      <c r="AD21" s="7" cm="1">
        <f t="array" aca="1" ref="AD21" ca="1">_xll.BDH(E21,$K21,AD$5)</f>
        <v>509.791</v>
      </c>
      <c r="AE21" s="7">
        <f t="shared" ca="1" si="11"/>
        <v>-6.4499999999999886</v>
      </c>
      <c r="AF21" s="7">
        <f t="shared" ca="1" si="8"/>
        <v>-1.9783613445378117</v>
      </c>
      <c r="AG21" s="7">
        <f t="shared" ca="1" si="9"/>
        <v>1.9344609108291719</v>
      </c>
    </row>
    <row r="22" spans="2:33" x14ac:dyDescent="0.25">
      <c r="B22" s="5" t="s">
        <v>294</v>
      </c>
      <c r="C22" s="24" t="str">
        <f>IF(ISNUMBER(_xlfn.XMATCH(B22,_xlfn.ANCHORARRAY(tkrBbg!Z17))),"single","-")</f>
        <v>-</v>
      </c>
      <c r="D22" s="25" t="s">
        <v>179</v>
      </c>
      <c r="E22" s="25" t="s">
        <v>181</v>
      </c>
      <c r="F22" s="2" t="str" cm="1">
        <f t="array" ref="F22">_xll.BDP(D22,"security_name")</f>
        <v>GYCGR 3 3/4 PERP</v>
      </c>
      <c r="G22" s="2" t="str" cm="1">
        <f t="array" ref="G22">_xll.BDP(E22,"security_name")</f>
        <v>GYCGR 2 1/2 PERP</v>
      </c>
      <c r="H22" s="16" cm="1">
        <f t="array" ref="H22">_xll.BDP(D22,"nxt_call_dt")*1</f>
        <v>44610</v>
      </c>
      <c r="I22" s="16" cm="1">
        <f t="array" ref="I22">_xll.BDP(E22,"nxt_call_dt")*1</f>
        <v>45131</v>
      </c>
      <c r="J22" s="23">
        <f t="shared" si="0"/>
        <v>1.4273972602739726</v>
      </c>
      <c r="K22" s="25" t="s">
        <v>3</v>
      </c>
      <c r="L22" s="7" cm="1">
        <f t="array" ref="L22">_xll.BDP(D22,$K22)</f>
        <v>261.15585327148438</v>
      </c>
      <c r="M22" s="7" cm="1">
        <f t="array" ref="M22">_xll.BDP(E22,$K22)</f>
        <v>327.72323608398438</v>
      </c>
      <c r="N22" s="7">
        <f t="shared" si="1"/>
        <v>66.5673828125</v>
      </c>
      <c r="O22" s="7">
        <f t="shared" si="5"/>
        <v>46.635498515475049</v>
      </c>
      <c r="P22" s="2" t="str" cm="1">
        <f t="array" ref="P22">IF(_xll.BDP(D22,"rtg_moody")="#N/A N/A","-",_xll.BDP(D22,"rtg_moody"))</f>
        <v>Baa3</v>
      </c>
      <c r="Q22" s="2" t="str" cm="1">
        <f t="array" ref="Q22">IF(_xll.BDP(E22,"rtg_sp")="#N/A N/A","-",_xll.BDP(E22,"rtg_sp"))</f>
        <v>BBB-</v>
      </c>
      <c r="R22" s="22">
        <f t="shared" si="6"/>
        <v>0.61751617964181638</v>
      </c>
      <c r="S22" s="22" t="str" cm="1">
        <f t="array" ref="S22">_xll.BDP(D22,"crncy")</f>
        <v>EUR</v>
      </c>
      <c r="T22" s="22" t="str" cm="1">
        <f t="array" ref="T22">_xll.BDP(E22,"crncy")</f>
        <v>EUR</v>
      </c>
      <c r="U22" s="2" t="s">
        <v>367</v>
      </c>
      <c r="V22" s="2" t="e">
        <f>INDEX(tkrBbg!W:W,MATCH(B22,tkrBbg!V:V,0))</f>
        <v>#N/A</v>
      </c>
      <c r="W22" s="2" t="s">
        <v>367</v>
      </c>
      <c r="X22" s="7" cm="1">
        <f t="array" aca="1" ref="X22" ca="1">_xll.BDH(D22,$K22,X$5)</f>
        <v>238.30799999999999</v>
      </c>
      <c r="Y22" s="7" cm="1">
        <f t="array" aca="1" ref="Y22" ca="1">_xll.BDH(E22,$K22,Y$5)</f>
        <v>317.54199999999997</v>
      </c>
      <c r="Z22" s="7">
        <f t="shared" ca="1" si="2"/>
        <v>79.23399999999998</v>
      </c>
      <c r="AA22" s="7">
        <f t="shared" ca="1" si="10"/>
        <v>55.509424184261022</v>
      </c>
      <c r="AB22" s="7">
        <f t="shared" ca="1" si="7"/>
        <v>-8.8739256687859722</v>
      </c>
      <c r="AC22" s="7" cm="1">
        <f t="array" aca="1" ref="AC22" ca="1">_xll.BDH(D22,$K22,AC$5)</f>
        <v>330.03300000000002</v>
      </c>
      <c r="AD22" s="7" cm="1">
        <f t="array" aca="1" ref="AD22" ca="1">_xll.BDH(E22,$K22,AD$5)</f>
        <v>396.459</v>
      </c>
      <c r="AE22" s="7">
        <f t="shared" ca="1" si="11"/>
        <v>66.425999999999988</v>
      </c>
      <c r="AF22" s="7">
        <f t="shared" ca="1" si="8"/>
        <v>46.536449136276381</v>
      </c>
      <c r="AG22" s="7">
        <f t="shared" ca="1" si="9"/>
        <v>9.9049379198667964E-2</v>
      </c>
    </row>
    <row r="23" spans="2:33" x14ac:dyDescent="0.25">
      <c r="B23" s="5" t="s">
        <v>296</v>
      </c>
      <c r="C23" s="24" t="str">
        <f>IF(ISNUMBER(_xlfn.XMATCH(B23,_xlfn.ANCHORARRAY(tkrBbg!Z18))),"single","-")</f>
        <v>-</v>
      </c>
      <c r="D23" s="25" t="s">
        <v>123</v>
      </c>
      <c r="E23" s="25" t="s">
        <v>125</v>
      </c>
      <c r="F23" s="2" t="str" cm="1">
        <f t="array" ref="F23">_xll.BDP(D23,"security_name")</f>
        <v>IBESM 1 7/8 PERP</v>
      </c>
      <c r="G23" s="2" t="str" cm="1">
        <f t="array" ref="G23">_xll.BDP(E23,"security_name")</f>
        <v>IBESM 3 1/4 PERP</v>
      </c>
      <c r="H23" s="16" cm="1">
        <f t="array" ref="H23">_xll.BDP(D23,"nxt_call_dt")*1</f>
        <v>44979</v>
      </c>
      <c r="I23" s="16" cm="1">
        <f t="array" ref="I23">_xll.BDP(E23,"nxt_call_dt")*1</f>
        <v>45608</v>
      </c>
      <c r="J23" s="23">
        <f t="shared" si="0"/>
        <v>1.7232876712328766</v>
      </c>
      <c r="K23" s="25" t="s">
        <v>3</v>
      </c>
      <c r="L23" s="7" cm="1">
        <f t="array" ref="L23">_xll.BDP(D23,$K23)</f>
        <v>214.82508850097656</v>
      </c>
      <c r="M23" s="7" cm="1">
        <f t="array" ref="M23">_xll.BDP(E23,$K23)</f>
        <v>206.04299926757813</v>
      </c>
      <c r="N23" s="7">
        <f t="shared" si="1"/>
        <v>-8.7820892333984375</v>
      </c>
      <c r="O23" s="7">
        <f t="shared" si="5"/>
        <v>-5.0961249128623685</v>
      </c>
      <c r="P23" s="2" t="str" cm="1">
        <f t="array" ref="P23">IF(_xll.BDP(D23,"rtg_moody")="#N/A N/A","-",_xll.BDP(D23,"rtg_moody"))</f>
        <v>Baa3</v>
      </c>
      <c r="Q23" s="2" t="str" cm="1">
        <f t="array" ref="Q23">IF(_xll.BDP(E23,"rtg_sp")="#N/A N/A","-",_xll.BDP(E23,"rtg_sp"))</f>
        <v>BBB-</v>
      </c>
      <c r="R23" s="22">
        <f t="shared" si="6"/>
        <v>-0.22018311542848651</v>
      </c>
      <c r="S23" s="22" t="str" cm="1">
        <f t="array" ref="S23">_xll.BDP(D23,"crncy")</f>
        <v>EUR</v>
      </c>
      <c r="T23" s="22" t="str" cm="1">
        <f t="array" ref="T23">_xll.BDP(E23,"crncy")</f>
        <v>EUR</v>
      </c>
      <c r="U23" s="2" t="s">
        <v>367</v>
      </c>
      <c r="V23" s="2" t="e">
        <f>INDEX(tkrBbg!W:W,MATCH(B23,tkrBbg!V:V,0))</f>
        <v>#N/A</v>
      </c>
      <c r="W23" s="2" t="s">
        <v>367</v>
      </c>
      <c r="X23" s="7" cm="1">
        <f t="array" aca="1" ref="X23" ca="1">_xll.BDH(D23,$K23,X$5)</f>
        <v>197.078</v>
      </c>
      <c r="Y23" s="7" cm="1">
        <f t="array" aca="1" ref="Y23" ca="1">_xll.BDH(E23,$K23,Y$5)</f>
        <v>194.65899999999999</v>
      </c>
      <c r="Z23" s="7">
        <f t="shared" ca="1" si="2"/>
        <v>-2.4190000000000111</v>
      </c>
      <c r="AA23" s="7">
        <f t="shared" ca="1" si="10"/>
        <v>-1.4037122416534247</v>
      </c>
      <c r="AB23" s="7">
        <f t="shared" ca="1" si="7"/>
        <v>-3.6924126712089436</v>
      </c>
      <c r="AC23" s="7" cm="1">
        <f t="array" aca="1" ref="AC23" ca="1">_xll.BDH(D23,$K23,AC$5)</f>
        <v>209.87899999999999</v>
      </c>
      <c r="AD23" s="7" cm="1">
        <f t="array" aca="1" ref="AD23" ca="1">_xll.BDH(E23,$K23,AD$5)</f>
        <v>219.411</v>
      </c>
      <c r="AE23" s="7">
        <f t="shared" ca="1" si="11"/>
        <v>9.5320000000000107</v>
      </c>
      <c r="AF23" s="7">
        <f t="shared" ca="1" si="8"/>
        <v>5.531287758346588</v>
      </c>
      <c r="AG23" s="7">
        <f t="shared" ca="1" si="9"/>
        <v>-10.627412671208956</v>
      </c>
    </row>
    <row r="24" spans="2:33" x14ac:dyDescent="0.25">
      <c r="B24" s="5" t="s">
        <v>297</v>
      </c>
      <c r="C24" s="24" t="str">
        <f>IF(ISNUMBER(_xlfn.XMATCH(B24,_xlfn.ANCHORARRAY(tkrBbg!Z19))),"single","-")</f>
        <v>-</v>
      </c>
      <c r="D24" s="25" t="s">
        <v>85</v>
      </c>
      <c r="E24" s="25" t="s">
        <v>86</v>
      </c>
      <c r="F24" s="2" t="str" cm="1">
        <f t="array" ref="F24">_xll.BDP(D24,"security_name")</f>
        <v>IFXGR 2 7/8 PERP</v>
      </c>
      <c r="G24" s="2" t="str" cm="1">
        <f t="array" ref="G24">_xll.BDP(E24,"security_name")</f>
        <v>IFXGR 3 5/8 PERP</v>
      </c>
      <c r="H24" s="16" cm="1">
        <f t="array" ref="H24">_xll.BDP(D24,"nxt_call_dt")*1</f>
        <v>45658</v>
      </c>
      <c r="I24" s="16" cm="1">
        <f t="array" ref="I24">_xll.BDP(E24,"nxt_call_dt")*1</f>
        <v>46753</v>
      </c>
      <c r="J24" s="23">
        <f t="shared" si="0"/>
        <v>3</v>
      </c>
      <c r="K24" s="25" t="s">
        <v>3</v>
      </c>
      <c r="L24" s="7" cm="1">
        <f t="array" ref="L24">_xll.BDP(D24,$K24)</f>
        <v>382.66546630859375</v>
      </c>
      <c r="M24" s="7" cm="1">
        <f t="array" ref="M24">_xll.BDP(E24,$K24)</f>
        <v>393.62130737304688</v>
      </c>
      <c r="N24" s="7">
        <f t="shared" si="1"/>
        <v>10.955841064453125</v>
      </c>
      <c r="O24" s="7">
        <f t="shared" si="5"/>
        <v>3.651947021484375</v>
      </c>
      <c r="P24" s="2" t="str" cm="1">
        <f t="array" ref="P24">IF(_xll.BDP(D24,"rtg_moody")="#N/A N/A","-",_xll.BDP(D24,"rtg_moody"))</f>
        <v>-</v>
      </c>
      <c r="Q24" s="2" t="str" cm="1">
        <f t="array" ref="Q24">IF(_xll.BDP(E24,"rtg_sp")="#N/A N/A","-",_xll.BDP(E24,"rtg_sp"))</f>
        <v>BB</v>
      </c>
      <c r="R24" s="22">
        <f t="shared" si="6"/>
        <v>-7.8524044883789168E-2</v>
      </c>
      <c r="S24" s="22" t="str" cm="1">
        <f t="array" ref="S24">_xll.BDP(D24,"crncy")</f>
        <v>EUR</v>
      </c>
      <c r="T24" s="22" t="str" cm="1">
        <f t="array" ref="T24">_xll.BDP(E24,"crncy")</f>
        <v>EUR</v>
      </c>
      <c r="U24" s="2" t="s">
        <v>367</v>
      </c>
      <c r="V24" s="2" t="e">
        <f>INDEX(tkrBbg!W:W,MATCH(B24,tkrBbg!V:V,0))</f>
        <v>#N/A</v>
      </c>
      <c r="W24" s="2" t="s">
        <v>367</v>
      </c>
      <c r="X24" s="7" cm="1">
        <f t="array" aca="1" ref="X24" ca="1">_xll.BDH(D24,$K24,X$5)</f>
        <v>377.6</v>
      </c>
      <c r="Y24" s="7" cm="1">
        <f t="array" aca="1" ref="Y24" ca="1">_xll.BDH(E24,$K24,Y$5)</f>
        <v>383.94099999999997</v>
      </c>
      <c r="Z24" s="7">
        <f t="shared" ca="1" si="2"/>
        <v>6.3409999999999513</v>
      </c>
      <c r="AA24" s="7">
        <f t="shared" ca="1" si="10"/>
        <v>2.1136666666666506</v>
      </c>
      <c r="AB24" s="7">
        <f t="shared" ca="1" si="7"/>
        <v>1.5382803548177244</v>
      </c>
      <c r="AC24" s="7" cm="1">
        <f t="array" aca="1" ref="AC24" ca="1">_xll.BDH(D24,$K24,AC$5)</f>
        <v>432.20600000000002</v>
      </c>
      <c r="AD24" s="7" cm="1">
        <f t="array" aca="1" ref="AD24" ca="1">_xll.BDH(E24,$K24,AD$5)</f>
        <v>462.89100000000002</v>
      </c>
      <c r="AE24" s="7">
        <f t="shared" ca="1" si="11"/>
        <v>30.685000000000002</v>
      </c>
      <c r="AF24" s="7">
        <f t="shared" ca="1" si="8"/>
        <v>10.228333333333333</v>
      </c>
      <c r="AG24" s="7">
        <f t="shared" ca="1" si="9"/>
        <v>-6.5763863118489585</v>
      </c>
    </row>
    <row r="25" spans="2:33" x14ac:dyDescent="0.25">
      <c r="B25" s="5" t="s">
        <v>303</v>
      </c>
      <c r="C25" s="24" t="str">
        <f>IF(ISNUMBER(_xlfn.XMATCH(B25,_xlfn.ANCHORARRAY(tkrBbg!Z20))),"single","-")</f>
        <v>-</v>
      </c>
      <c r="D25" s="25" t="s">
        <v>24</v>
      </c>
      <c r="E25" s="25" t="s">
        <v>27</v>
      </c>
      <c r="F25" s="2" t="str" cm="1">
        <f t="array" ref="F25">_xll.BDP(D25,"security_name")</f>
        <v>MRKGR 2 5/8 12/12/74</v>
      </c>
      <c r="G25" s="2" t="str" cm="1">
        <f t="array" ref="G25">_xll.BDP(E25,"security_name")</f>
        <v>MRKGR 2 7/8 06/25/79</v>
      </c>
      <c r="H25" s="16" cm="1">
        <f t="array" ref="H25">_xll.BDP(D25,"nxt_call_dt")*1</f>
        <v>44359</v>
      </c>
      <c r="I25" s="16" cm="1">
        <f t="array" ref="I25">_xll.BDP(E25,"nxt_call_dt")*1</f>
        <v>47202</v>
      </c>
      <c r="J25" s="23">
        <f t="shared" si="0"/>
        <v>7.7890410958904113</v>
      </c>
      <c r="K25" s="25" t="s">
        <v>3</v>
      </c>
      <c r="L25" s="7" cm="1">
        <f t="array" ref="L25">_xll.BDP(D25,$K25)</f>
        <v>196.57235717773438</v>
      </c>
      <c r="M25" s="7" cm="1">
        <f t="array" ref="M25">_xll.BDP(E25,$K25)</f>
        <v>249.37799072265625</v>
      </c>
      <c r="N25" s="7">
        <f t="shared" si="1"/>
        <v>52.805633544921875</v>
      </c>
      <c r="O25" s="7">
        <f t="shared" si="5"/>
        <v>6.7794781019685137</v>
      </c>
      <c r="P25" s="2" t="str" cm="1">
        <f t="array" ref="P25">IF(_xll.BDP(D25,"rtg_moody")="#N/A N/A","-",_xll.BDP(D25,"rtg_moody"))</f>
        <v>Baa3</v>
      </c>
      <c r="Q25" s="2" t="str" cm="1">
        <f t="array" ref="Q25">IF(_xll.BDP(E25,"rtg_sp")="#N/A N/A","-",_xll.BDP(E25,"rtg_sp"))</f>
        <v>BBB+</v>
      </c>
      <c r="R25" s="22">
        <f t="shared" si="6"/>
        <v>-2.7879382918727259E-2</v>
      </c>
      <c r="S25" s="22" t="str" cm="1">
        <f t="array" ref="S25">_xll.BDP(D25,"crncy")</f>
        <v>EUR</v>
      </c>
      <c r="T25" s="22" t="str" cm="1">
        <f t="array" ref="T25">_xll.BDP(E25,"crncy")</f>
        <v>EUR</v>
      </c>
      <c r="U25" s="2" t="s">
        <v>367</v>
      </c>
      <c r="V25" s="2" t="e">
        <f>INDEX(tkrBbg!W:W,MATCH(B25,tkrBbg!V:V,0))</f>
        <v>#N/A</v>
      </c>
      <c r="W25" s="2" t="s">
        <v>367</v>
      </c>
      <c r="X25" s="7" cm="1">
        <f t="array" aca="1" ref="X25" ca="1">_xll.BDH(D25,$K25,X$5)</f>
        <v>169.649</v>
      </c>
      <c r="Y25" s="7" cm="1">
        <f t="array" aca="1" ref="Y25" ca="1">_xll.BDH(E25,$K25,Y$5)</f>
        <v>234.08799999999999</v>
      </c>
      <c r="Z25" s="7">
        <f t="shared" ca="1" si="2"/>
        <v>64.438999999999993</v>
      </c>
      <c r="AA25" s="7">
        <f t="shared" ca="1" si="10"/>
        <v>8.2730337671473784</v>
      </c>
      <c r="AB25" s="7">
        <f t="shared" ca="1" si="7"/>
        <v>-1.4935556651788646</v>
      </c>
      <c r="AC25" s="7" cm="1">
        <f t="array" aca="1" ref="AC25" ca="1">_xll.BDH(D25,$K25,AC$5)</f>
        <v>151.74</v>
      </c>
      <c r="AD25" s="7" cm="1">
        <f t="array" aca="1" ref="AD25" ca="1">_xll.BDH(E25,$K25,AD$5)</f>
        <v>255.60599999999999</v>
      </c>
      <c r="AE25" s="7">
        <f t="shared" ca="1" si="11"/>
        <v>103.86599999999999</v>
      </c>
      <c r="AF25" s="7">
        <f t="shared" ca="1" si="8"/>
        <v>13.334889201547659</v>
      </c>
      <c r="AG25" s="7">
        <f t="shared" ca="1" si="9"/>
        <v>-6.5554110995791453</v>
      </c>
    </row>
    <row r="26" spans="2:33" x14ac:dyDescent="0.25">
      <c r="B26" s="5" t="s">
        <v>304</v>
      </c>
      <c r="C26" s="24" t="str">
        <f>IF(ISNUMBER(_xlfn.XMATCH(B26,_xlfn.ANCHORARRAY(tkrBbg!Z21))),"single","-")</f>
        <v>-</v>
      </c>
      <c r="D26" s="25" t="s">
        <v>130</v>
      </c>
      <c r="E26" s="25" t="s">
        <v>131</v>
      </c>
      <c r="F26" s="2" t="str" cm="1">
        <f t="array" ref="F26">_xll.BDP(D26,"security_name")</f>
        <v>NGGLN 1 5/8 12/05/79</v>
      </c>
      <c r="G26" s="2" t="str" cm="1">
        <f t="array" ref="G26">_xll.BDP(E26,"security_name")</f>
        <v>NGGLN 2 1/8 09/05/82</v>
      </c>
      <c r="H26" s="16" cm="1">
        <f t="array" ref="H26">_xll.BDP(D26,"nxt_call_dt")*1</f>
        <v>45540</v>
      </c>
      <c r="I26" s="16" cm="1">
        <f t="array" ref="I26">_xll.BDP(E26,"nxt_call_dt")*1</f>
        <v>46543</v>
      </c>
      <c r="J26" s="23">
        <f t="shared" si="0"/>
        <v>2.7479452054794522</v>
      </c>
      <c r="K26" s="25" t="s">
        <v>3</v>
      </c>
      <c r="L26" s="7" cm="1">
        <f t="array" ref="L26">_xll.BDP(D26,$K26)</f>
        <v>231.0321044921875</v>
      </c>
      <c r="M26" s="7" cm="1">
        <f t="array" ref="M26">_xll.BDP(E26,$K26)</f>
        <v>256.98529052734375</v>
      </c>
      <c r="N26" s="7">
        <f t="shared" si="1"/>
        <v>25.95318603515625</v>
      </c>
      <c r="O26" s="7">
        <f t="shared" si="5"/>
        <v>9.4445791653360232</v>
      </c>
      <c r="P26" s="2" t="str" cm="1">
        <f t="array" ref="P26">IF(_xll.BDP(D26,"rtg_moody")="#N/A N/A","-",_xll.BDP(D26,"rtg_moody"))</f>
        <v>Baa3</v>
      </c>
      <c r="Q26" s="2" t="str" cm="1">
        <f t="array" ref="Q26">IF(_xll.BDP(E26,"rtg_sp")="#N/A N/A","-",_xll.BDP(E26,"rtg_sp"))</f>
        <v>BBB</v>
      </c>
      <c r="R26" s="22">
        <f t="shared" si="6"/>
        <v>1.5277068283056111E-2</v>
      </c>
      <c r="S26" s="22" t="str" cm="1">
        <f t="array" ref="S26">_xll.BDP(D26,"crncy")</f>
        <v>EUR</v>
      </c>
      <c r="T26" s="22" t="str" cm="1">
        <f t="array" ref="T26">_xll.BDP(E26,"crncy")</f>
        <v>EUR</v>
      </c>
      <c r="U26" s="2" t="s">
        <v>367</v>
      </c>
      <c r="V26" s="2" t="e">
        <f>INDEX(tkrBbg!W:W,MATCH(B26,tkrBbg!V:V,0))</f>
        <v>#N/A</v>
      </c>
      <c r="W26" s="2" t="s">
        <v>367</v>
      </c>
      <c r="X26" s="7" cm="1">
        <f t="array" aca="1" ref="X26" ca="1">_xll.BDH(D26,$K26,X$5)</f>
        <v>201.12</v>
      </c>
      <c r="Y26" s="7" cm="1">
        <f t="array" aca="1" ref="Y26" ca="1">_xll.BDH(E26,$K26,Y$5)</f>
        <v>242.416</v>
      </c>
      <c r="Z26" s="7">
        <f t="shared" ca="1" si="2"/>
        <v>41.295999999999992</v>
      </c>
      <c r="AA26" s="7">
        <f t="shared" ca="1" si="10"/>
        <v>15.027956131605182</v>
      </c>
      <c r="AB26" s="7">
        <f t="shared" ca="1" si="7"/>
        <v>-5.5833769662691584</v>
      </c>
      <c r="AC26" s="7" cm="1">
        <f t="array" aca="1" ref="AC26" ca="1">_xll.BDH(D26,$K26,AC$5)</f>
        <v>246.179</v>
      </c>
      <c r="AD26" s="7" cm="1">
        <f t="array" aca="1" ref="AD26" ca="1">_xll.BDH(E26,$K26,AD$5)</f>
        <v>280.42700000000002</v>
      </c>
      <c r="AE26" s="7">
        <f t="shared" ca="1" si="11"/>
        <v>34.248000000000019</v>
      </c>
      <c r="AF26" s="7">
        <f t="shared" ca="1" si="8"/>
        <v>12.463130608175479</v>
      </c>
      <c r="AG26" s="7">
        <f t="shared" ca="1" si="9"/>
        <v>-3.0185514428394562</v>
      </c>
    </row>
    <row r="27" spans="2:33" x14ac:dyDescent="0.25">
      <c r="B27" s="5" t="s">
        <v>305</v>
      </c>
      <c r="C27" s="24" t="str">
        <f>IF(ISNUMBER(_xlfn.XMATCH(B27,_xlfn.ANCHORARRAY(tkrBbg!Z22))),"single","-")</f>
        <v>-</v>
      </c>
      <c r="D27" s="25" t="s">
        <v>126</v>
      </c>
      <c r="E27" s="25" t="s">
        <v>127</v>
      </c>
      <c r="F27" s="2" t="str" cm="1">
        <f t="array" ref="F27">_xll.BDP(D27,"security_name")</f>
        <v>NTGYSM 4 1/8 PERP</v>
      </c>
      <c r="G27" s="2" t="str" cm="1">
        <f t="array" ref="G27">_xll.BDP(E27,"security_name")</f>
        <v>NTGYSM 3 3/8 PERP</v>
      </c>
      <c r="H27" s="16" cm="1">
        <f t="array" ref="H27">_xll.BDP(D27,"nxt_call_dt")*1</f>
        <v>44883</v>
      </c>
      <c r="I27" s="16" cm="1">
        <f t="array" ref="I27">_xll.BDP(E27,"nxt_call_dt")*1</f>
        <v>45406</v>
      </c>
      <c r="J27" s="23">
        <f t="shared" si="0"/>
        <v>1.4328767123287671</v>
      </c>
      <c r="K27" s="25" t="s">
        <v>3</v>
      </c>
      <c r="L27" s="7" cm="1">
        <f t="array" ref="L27">_xll.BDP(D27,$K27)</f>
        <v>320.9066162109375</v>
      </c>
      <c r="M27" s="7" cm="1">
        <f t="array" ref="M27">_xll.BDP(E27,$K27)</f>
        <v>354.87380981445313</v>
      </c>
      <c r="N27" s="7">
        <f t="shared" si="1"/>
        <v>33.967193603515625</v>
      </c>
      <c r="O27" s="7">
        <f t="shared" si="5"/>
        <v>23.705594006277636</v>
      </c>
      <c r="P27" s="2" t="str" cm="1">
        <f t="array" ref="P27">IF(_xll.BDP(D27,"rtg_moody")="#N/A N/A","-",_xll.BDP(D27,"rtg_moody"))</f>
        <v>Ba1u</v>
      </c>
      <c r="Q27" s="2" t="str" cm="1">
        <f t="array" ref="Q27">IF(_xll.BDP(E27,"rtg_sp")="#N/A N/A","-",_xll.BDP(E27,"rtg_sp"))</f>
        <v>BB+</v>
      </c>
      <c r="R27" s="22">
        <f t="shared" si="6"/>
        <v>0.24620819488481524</v>
      </c>
      <c r="S27" s="22" t="str" cm="1">
        <f t="array" ref="S27">_xll.BDP(D27,"crncy")</f>
        <v>EUR</v>
      </c>
      <c r="T27" s="22" t="str" cm="1">
        <f t="array" ref="T27">_xll.BDP(E27,"crncy")</f>
        <v>EUR</v>
      </c>
      <c r="U27" s="2" t="s">
        <v>367</v>
      </c>
      <c r="V27" s="2" t="e">
        <f>INDEX(tkrBbg!W:W,MATCH(B27,tkrBbg!V:V,0))</f>
        <v>#N/A</v>
      </c>
      <c r="W27" s="2" t="s">
        <v>367</v>
      </c>
      <c r="X27" s="7" cm="1">
        <f t="array" aca="1" ref="X27" ca="1">_xll.BDH(D27,$K27,X$5)</f>
        <v>313.14499999999998</v>
      </c>
      <c r="Y27" s="7" cm="1">
        <f t="array" aca="1" ref="Y27" ca="1">_xll.BDH(E27,$K27,Y$5)</f>
        <v>332.36700000000002</v>
      </c>
      <c r="Z27" s="7">
        <f t="shared" ca="1" si="2"/>
        <v>19.222000000000037</v>
      </c>
      <c r="AA27" s="7">
        <f t="shared" ca="1" si="10"/>
        <v>13.41497131931169</v>
      </c>
      <c r="AB27" s="7">
        <f t="shared" ca="1" si="7"/>
        <v>10.290622686965946</v>
      </c>
      <c r="AC27" s="7" cm="1">
        <f t="array" aca="1" ref="AC27" ca="1">_xll.BDH(D27,$K27,AC$5)</f>
        <v>372.935</v>
      </c>
      <c r="AD27" s="7" cm="1">
        <f t="array" aca="1" ref="AD27" ca="1">_xll.BDH(E27,$K27,AD$5)</f>
        <v>383.36700000000002</v>
      </c>
      <c r="AE27" s="7">
        <f t="shared" ca="1" si="11"/>
        <v>10.432000000000016</v>
      </c>
      <c r="AF27" s="7">
        <f t="shared" ca="1" si="8"/>
        <v>7.2804588910133958</v>
      </c>
      <c r="AG27" s="7">
        <f t="shared" ca="1" si="9"/>
        <v>16.42513511526424</v>
      </c>
    </row>
    <row r="28" spans="2:33" x14ac:dyDescent="0.25">
      <c r="B28" s="5" t="s">
        <v>306</v>
      </c>
      <c r="C28" s="24" t="str">
        <f>IF(ISNUMBER(_xlfn.XMATCH(B28,_xlfn.ANCHORARRAY(tkrBbg!Z23))),"single","-")</f>
        <v>-</v>
      </c>
      <c r="D28" s="25" t="s">
        <v>36</v>
      </c>
      <c r="E28" s="25" t="s">
        <v>38</v>
      </c>
      <c r="F28" s="2" t="str" cm="1">
        <f t="array" ref="F28">_xll.BDP(D28,"security_name")</f>
        <v>OMVAV 5 1/4 PERP</v>
      </c>
      <c r="G28" s="2" t="str" cm="1">
        <f t="array" ref="G28">_xll.BDP(E28,"security_name")</f>
        <v>OMVAV 6 1/4 PERP</v>
      </c>
      <c r="H28" s="16" cm="1">
        <f t="array" ref="H28">_xll.BDP(D28,"nxt_call_dt")*1</f>
        <v>44539</v>
      </c>
      <c r="I28" s="16" cm="1">
        <f t="array" ref="I28">_xll.BDP(E28,"nxt_call_dt")*1</f>
        <v>46000</v>
      </c>
      <c r="J28" s="23">
        <f t="shared" si="0"/>
        <v>4.0027397260273974</v>
      </c>
      <c r="K28" s="25" t="s">
        <v>3</v>
      </c>
      <c r="L28" s="7" cm="1">
        <f t="array" ref="L28">_xll.BDP(D28,$K28)</f>
        <v>221.44712829589844</v>
      </c>
      <c r="M28" s="7" cm="1">
        <f t="array" ref="M28">_xll.BDP(E28,$K28)</f>
        <v>308.90853881835938</v>
      </c>
      <c r="N28" s="7">
        <f t="shared" si="1"/>
        <v>87.461410522460938</v>
      </c>
      <c r="O28" s="7">
        <f t="shared" si="5"/>
        <v>21.85038661238757</v>
      </c>
      <c r="P28" s="2" t="str" cm="1">
        <f t="array" ref="P28">IF(_xll.BDP(D28,"rtg_moody")="#N/A N/A","-",_xll.BDP(D28,"rtg_moody"))</f>
        <v>Baa2</v>
      </c>
      <c r="Q28" s="2" t="str" cm="1">
        <f t="array" ref="Q28">IF(_xll.BDP(E28,"rtg_sp")="#N/A N/A","-",_xll.BDP(E28,"rtg_sp"))</f>
        <v>-</v>
      </c>
      <c r="R28" s="22">
        <f t="shared" si="6"/>
        <v>0.21616649460406168</v>
      </c>
      <c r="S28" s="22" t="str" cm="1">
        <f t="array" ref="S28">_xll.BDP(D28,"crncy")</f>
        <v>EUR</v>
      </c>
      <c r="T28" s="22" t="str" cm="1">
        <f t="array" ref="T28">_xll.BDP(E28,"crncy")</f>
        <v>EUR</v>
      </c>
      <c r="U28" s="2" t="s">
        <v>367</v>
      </c>
      <c r="V28" s="2" t="e">
        <f>INDEX(tkrBbg!W:W,MATCH(B28,tkrBbg!V:V,0))</f>
        <v>#N/A</v>
      </c>
      <c r="W28" s="2" t="s">
        <v>367</v>
      </c>
      <c r="X28" s="7" cm="1">
        <f t="array" aca="1" ref="X28" ca="1">_xll.BDH(D28,$K28,X$5)</f>
        <v>189.435</v>
      </c>
      <c r="Y28" s="7" cm="1">
        <f t="array" aca="1" ref="Y28" ca="1">_xll.BDH(E28,$K28,Y$5)</f>
        <v>290.14600000000002</v>
      </c>
      <c r="Z28" s="7">
        <f t="shared" ca="1" si="2"/>
        <v>100.71100000000001</v>
      </c>
      <c r="AA28" s="7">
        <f t="shared" ca="1" si="10"/>
        <v>25.160516769336073</v>
      </c>
      <c r="AB28" s="7">
        <f t="shared" ca="1" si="7"/>
        <v>-3.3101301569485031</v>
      </c>
      <c r="AC28" s="7" cm="1">
        <f t="array" aca="1" ref="AC28" ca="1">_xll.BDH(D28,$K28,AC$5)</f>
        <v>302.18099999999998</v>
      </c>
      <c r="AD28" s="7" cm="1">
        <f t="array" aca="1" ref="AD28" ca="1">_xll.BDH(E28,$K28,AD$5)</f>
        <v>348.06299999999999</v>
      </c>
      <c r="AE28" s="7">
        <f t="shared" ca="1" si="11"/>
        <v>45.882000000000005</v>
      </c>
      <c r="AF28" s="7">
        <f t="shared" ca="1" si="8"/>
        <v>11.462648870636551</v>
      </c>
      <c r="AG28" s="7">
        <f t="shared" ca="1" si="9"/>
        <v>10.387737741751019</v>
      </c>
    </row>
    <row r="29" spans="2:33" x14ac:dyDescent="0.25">
      <c r="B29" s="5" t="s">
        <v>307</v>
      </c>
      <c r="C29" s="24" t="str">
        <f>IF(ISNUMBER(_xlfn.XMATCH(B29,_xlfn.ANCHORARRAY(tkrBbg!Z24))),"single","-")</f>
        <v>-</v>
      </c>
      <c r="D29" s="25" t="s">
        <v>64</v>
      </c>
      <c r="E29" s="25" t="s">
        <v>68</v>
      </c>
      <c r="F29" s="2" t="str" cm="1">
        <f t="array" ref="F29">_xll.BDP(D29,"security_name")</f>
        <v>ORAFP 4 PERP</v>
      </c>
      <c r="G29" s="2" t="str" cm="1">
        <f t="array" ref="G29">_xll.BDP(E29,"security_name")</f>
        <v>ORAFP 1 3/4 PERP</v>
      </c>
      <c r="H29" s="16" cm="1">
        <f t="array" ref="H29">_xll.BDP(D29,"nxt_call_dt")*1</f>
        <v>44470</v>
      </c>
      <c r="I29" s="16" cm="1">
        <f t="array" ref="I29">_xll.BDP(E29,"nxt_call_dt")*1</f>
        <v>46375</v>
      </c>
      <c r="J29" s="23">
        <f t="shared" si="0"/>
        <v>5.2191780821917808</v>
      </c>
      <c r="K29" s="25" t="s">
        <v>3</v>
      </c>
      <c r="L29" s="7" cm="1">
        <f t="array" ref="L29">_xll.BDP(D29,$K29)</f>
        <v>149.85977172851563</v>
      </c>
      <c r="M29" s="7" cm="1">
        <f t="array" ref="M29">_xll.BDP(E29,$K29)</f>
        <v>239.07115173339844</v>
      </c>
      <c r="N29" s="7">
        <f t="shared" si="1"/>
        <v>89.211380004882813</v>
      </c>
      <c r="O29" s="7">
        <f t="shared" si="5"/>
        <v>17.092994069177021</v>
      </c>
      <c r="P29" s="2" t="str" cm="1">
        <f t="array" ref="P29">IF(_xll.BDP(D29,"rtg_moody")="#N/A N/A","-",_xll.BDP(D29,"rtg_moody"))</f>
        <v>Baa3</v>
      </c>
      <c r="Q29" s="2" t="str" cm="1">
        <f t="array" ref="Q29">IF(_xll.BDP(E29,"rtg_sp")="#N/A N/A","-",_xll.BDP(E29,"rtg_sp"))</f>
        <v>BBB-</v>
      </c>
      <c r="R29" s="22">
        <f t="shared" si="6"/>
        <v>0.1391291987353</v>
      </c>
      <c r="S29" s="22" t="str" cm="1">
        <f t="array" ref="S29">_xll.BDP(D29,"crncy")</f>
        <v>EUR</v>
      </c>
      <c r="T29" s="22" t="str" cm="1">
        <f t="array" ref="T29">_xll.BDP(E29,"crncy")</f>
        <v>EUR</v>
      </c>
      <c r="U29" s="2" t="s">
        <v>367</v>
      </c>
      <c r="V29" s="2" t="e">
        <f>INDEX(tkrBbg!W:W,MATCH(B29,tkrBbg!V:V,0))</f>
        <v>#N/A</v>
      </c>
      <c r="W29" s="2" t="s">
        <v>367</v>
      </c>
      <c r="X29" s="7" cm="1">
        <f t="array" aca="1" ref="X29" ca="1">_xll.BDH(D29,$K29,X$5)</f>
        <v>145.26900000000001</v>
      </c>
      <c r="Y29" s="7" cm="1">
        <f t="array" aca="1" ref="Y29" ca="1">_xll.BDH(E29,$K29,Y$5)</f>
        <v>221.761</v>
      </c>
      <c r="Z29" s="7">
        <f t="shared" ca="1" si="2"/>
        <v>76.49199999999999</v>
      </c>
      <c r="AA29" s="7">
        <f t="shared" ca="1" si="10"/>
        <v>14.655947506561677</v>
      </c>
      <c r="AB29" s="7">
        <f t="shared" ca="1" si="7"/>
        <v>2.4370465626153432</v>
      </c>
      <c r="AC29" s="7" cm="1">
        <f t="array" aca="1" ref="AC29" ca="1">_xll.BDH(D29,$K29,AC$5)</f>
        <v>154.18899999999999</v>
      </c>
      <c r="AD29" s="7" cm="1">
        <f t="array" aca="1" ref="AD29" ca="1">_xll.BDH(E29,$K29,AD$5)</f>
        <v>244.66200000000001</v>
      </c>
      <c r="AE29" s="7">
        <f t="shared" ca="1" si="11"/>
        <v>90.473000000000013</v>
      </c>
      <c r="AF29" s="7">
        <f t="shared" ca="1" si="8"/>
        <v>17.334721784776907</v>
      </c>
      <c r="AG29" s="7">
        <f t="shared" ca="1" si="9"/>
        <v>-0.24172771559988604</v>
      </c>
    </row>
    <row r="30" spans="2:33" x14ac:dyDescent="0.25">
      <c r="B30" s="5" t="s">
        <v>308</v>
      </c>
      <c r="C30" s="24" t="str">
        <f>IF(ISNUMBER(_xlfn.XMATCH(B30,_xlfn.ANCHORARRAY(tkrBbg!Z25))),"single","-")</f>
        <v>-</v>
      </c>
      <c r="D30" s="25" t="s">
        <v>138</v>
      </c>
      <c r="E30" s="25" t="s">
        <v>140</v>
      </c>
      <c r="F30" s="2" t="str" cm="1">
        <f t="array" ref="F30">_xll.BDP(D30,"security_name")</f>
        <v>ORSTED 6 1/4 06/26/13</v>
      </c>
      <c r="G30" s="2" t="str" cm="1">
        <f t="array" ref="G30">_xll.BDP(E30,"security_name")</f>
        <v>ORSTED 1 3/4 12/09/19</v>
      </c>
      <c r="H30" s="16" cm="1">
        <f t="array" ref="H30">_xll.BDP(D30,"nxt_call_dt")*1</f>
        <v>45103</v>
      </c>
      <c r="I30" s="16" cm="1">
        <f t="array" ref="I30">_xll.BDP(E30,"nxt_call_dt")*1</f>
        <v>46639</v>
      </c>
      <c r="J30" s="23">
        <f t="shared" si="0"/>
        <v>4.2082191780821914</v>
      </c>
      <c r="K30" s="25" t="s">
        <v>3</v>
      </c>
      <c r="L30" s="7" cm="1">
        <f t="array" ref="L30">_xll.BDP(D30,$K30)</f>
        <v>180.26583862304688</v>
      </c>
      <c r="M30" s="7" cm="1">
        <f t="array" ref="M30">_xll.BDP(E30,$K30)</f>
        <v>217.87710571289063</v>
      </c>
      <c r="N30" s="7">
        <f t="shared" si="1"/>
        <v>37.61126708984375</v>
      </c>
      <c r="O30" s="7">
        <f t="shared" si="5"/>
        <v>8.9375732342402152</v>
      </c>
      <c r="P30" s="2" t="str" cm="1">
        <f t="array" ref="P30">IF(_xll.BDP(D30,"rtg_moody")="#N/A N/A","-",_xll.BDP(D30,"rtg_moody"))</f>
        <v>Baa3</v>
      </c>
      <c r="Q30" s="2" t="str" cm="1">
        <f t="array" ref="Q30">IF(_xll.BDP(E30,"rtg_sp")="#N/A N/A","-",_xll.BDP(E30,"rtg_sp"))</f>
        <v>BB+</v>
      </c>
      <c r="R30" s="22">
        <f t="shared" si="6"/>
        <v>7.0670318889001606E-3</v>
      </c>
      <c r="S30" s="22" t="str" cm="1">
        <f t="array" ref="S30">_xll.BDP(D30,"crncy")</f>
        <v>EUR</v>
      </c>
      <c r="T30" s="22" t="str" cm="1">
        <f t="array" ref="T30">_xll.BDP(E30,"crncy")</f>
        <v>EUR</v>
      </c>
      <c r="U30" s="2" t="s">
        <v>367</v>
      </c>
      <c r="V30" s="2" t="e">
        <f>INDEX(tkrBbg!W:W,MATCH(B30,tkrBbg!V:V,0))</f>
        <v>#N/A</v>
      </c>
      <c r="W30" s="2" t="s">
        <v>367</v>
      </c>
      <c r="X30" s="7" cm="1">
        <f t="array" aca="1" ref="X30" ca="1">_xll.BDH(D30,$K30,X$5)</f>
        <v>163.98</v>
      </c>
      <c r="Y30" s="7" cm="1">
        <f t="array" aca="1" ref="Y30" ca="1">_xll.BDH(E30,$K30,Y$5)</f>
        <v>208.5</v>
      </c>
      <c r="Z30" s="7">
        <f t="shared" ca="1" si="2"/>
        <v>44.52000000000001</v>
      </c>
      <c r="AA30" s="7">
        <f t="shared" ca="1" si="10"/>
        <v>10.579296875000004</v>
      </c>
      <c r="AB30" s="7">
        <f t="shared" ca="1" si="7"/>
        <v>-1.641723640759789</v>
      </c>
      <c r="AC30" s="7" cm="1">
        <f t="array" aca="1" ref="AC30" ca="1">_xll.BDH(D30,$K30,AC$5)</f>
        <v>174.30600000000001</v>
      </c>
      <c r="AD30" s="7" cm="1">
        <f t="array" aca="1" ref="AD30" ca="1">_xll.BDH(E30,$K30,AD$5)</f>
        <v>209.99199999999999</v>
      </c>
      <c r="AE30" s="7">
        <f t="shared" ca="1" si="11"/>
        <v>35.685999999999979</v>
      </c>
      <c r="AF30" s="7">
        <f t="shared" ca="1" si="8"/>
        <v>8.4800716145833288</v>
      </c>
      <c r="AG30" s="7">
        <f t="shared" ca="1" si="9"/>
        <v>0.4575016196568864</v>
      </c>
    </row>
    <row r="31" spans="2:33" x14ac:dyDescent="0.25">
      <c r="B31" s="5" t="s">
        <v>309</v>
      </c>
      <c r="C31" s="24" t="str">
        <f>IF(ISNUMBER(_xlfn.XMATCH(B31,_xlfn.ANCHORARRAY(tkrBbg!Z26))),"single","-")</f>
        <v>-</v>
      </c>
      <c r="D31" s="25" t="s">
        <v>39</v>
      </c>
      <c r="E31" s="25" t="s">
        <v>41</v>
      </c>
      <c r="F31" s="2" t="str" cm="1">
        <f t="array" ref="F31">_xll.BDP(D31,"security_name")</f>
        <v>REPSM 3 7/8 PERP</v>
      </c>
      <c r="G31" s="2" t="str" cm="1">
        <f t="array" ref="G31">_xll.BDP(E31,"security_name")</f>
        <v>REPSM 3 3/4 PERP</v>
      </c>
      <c r="H31" s="16" cm="1">
        <f t="array" ref="H31">_xll.BDP(D31,"nxt_call_dt")*1</f>
        <v>44280</v>
      </c>
      <c r="I31" s="16" cm="1">
        <f t="array" ref="I31">_xll.BDP(E31,"nxt_call_dt")*1</f>
        <v>46092</v>
      </c>
      <c r="J31" s="23">
        <f t="shared" si="0"/>
        <v>4.9643835616438352</v>
      </c>
      <c r="K31" s="25" t="s">
        <v>3</v>
      </c>
      <c r="L31" s="7" cm="1">
        <f t="array" ref="L31">_xll.BDP(D31,$K31)</f>
        <v>266.62591552734375</v>
      </c>
      <c r="M31" s="7" cm="1">
        <f t="array" ref="M31">_xll.BDP(E31,$K31)</f>
        <v>409.1732177734375</v>
      </c>
      <c r="N31" s="7">
        <f t="shared" si="1"/>
        <v>142.54730224609375</v>
      </c>
      <c r="O31" s="7">
        <f t="shared" si="5"/>
        <v>28.713998520874295</v>
      </c>
      <c r="P31" s="2" t="str" cm="1">
        <f t="array" ref="P31">IF(_xll.BDP(D31,"rtg_moody")="#N/A N/A","-",_xll.BDP(D31,"rtg_moody"))</f>
        <v>Ba1</v>
      </c>
      <c r="Q31" s="2" t="str" cm="1">
        <f t="array" ref="Q31">IF(_xll.BDP(E31,"rtg_sp")="#N/A N/A","-",_xll.BDP(E31,"rtg_sp"))</f>
        <v>BB+</v>
      </c>
      <c r="R31" s="22">
        <f t="shared" si="6"/>
        <v>0.32731017184319389</v>
      </c>
      <c r="S31" s="22" t="str" cm="1">
        <f t="array" ref="S31">_xll.BDP(D31,"crncy")</f>
        <v>EUR</v>
      </c>
      <c r="T31" s="22" t="str" cm="1">
        <f t="array" ref="T31">_xll.BDP(E31,"crncy")</f>
        <v>EUR</v>
      </c>
      <c r="U31" s="2" t="s">
        <v>367</v>
      </c>
      <c r="V31" s="2" t="e">
        <f>INDEX(tkrBbg!W:W,MATCH(B31,tkrBbg!V:V,0))</f>
        <v>#N/A</v>
      </c>
      <c r="W31" s="2" t="s">
        <v>346</v>
      </c>
      <c r="X31" s="7" cm="1">
        <f t="array" aca="1" ref="X31" ca="1">_xll.BDH(D31,$K31,X$5)</f>
        <v>261.36200000000002</v>
      </c>
      <c r="Y31" s="7" cm="1">
        <f t="array" aca="1" ref="Y31" ca="1">_xll.BDH(E31,$K31,Y$5)</f>
        <v>385.358</v>
      </c>
      <c r="Z31" s="7">
        <f t="shared" ca="1" si="2"/>
        <v>123.99599999999998</v>
      </c>
      <c r="AA31" s="7">
        <f t="shared" ca="1" si="10"/>
        <v>24.97711920529801</v>
      </c>
      <c r="AB31" s="7">
        <f t="shared" ca="1" si="7"/>
        <v>3.7368793155762852</v>
      </c>
      <c r="AC31" s="7" cm="1">
        <f t="array" aca="1" ref="AC31" ca="1">_xll.BDH(D31,$K31,AC$5)</f>
        <v>325.642</v>
      </c>
      <c r="AD31" s="7" t="str" cm="1">
        <f t="array" aca="1" ref="AD31" ca="1">_xll.BDH(E31,$K31,AD$5)</f>
        <v>#N/A N/A</v>
      </c>
      <c r="AE31" s="7" t="str">
        <f t="shared" ca="1" si="11"/>
        <v>-</v>
      </c>
      <c r="AF31" s="7" t="str">
        <f t="shared" ca="1" si="8"/>
        <v>-</v>
      </c>
      <c r="AG31" s="7" t="str">
        <f t="shared" ca="1" si="9"/>
        <v>-</v>
      </c>
    </row>
    <row r="32" spans="2:33" x14ac:dyDescent="0.25">
      <c r="B32" s="5" t="s">
        <v>310</v>
      </c>
      <c r="C32" s="24" t="str">
        <f>IF(ISNUMBER(_xlfn.XMATCH(B32,_xlfn.ANCHORARRAY(tkrBbg!Z27))),"single","-")</f>
        <v>-</v>
      </c>
      <c r="D32" s="25" t="s">
        <v>111</v>
      </c>
      <c r="E32" s="25" t="s">
        <v>112</v>
      </c>
      <c r="F32" s="2" t="str" cm="1">
        <f t="array" ref="F32">_xll.BDP(D32,"security_name")</f>
        <v>RWE 3 1/2 04/21/75</v>
      </c>
      <c r="G32" s="2" t="str" cm="1">
        <f t="array" ref="G32">_xll.BDP(E32,"security_name")</f>
        <v>RWE 6 5/8 07/30/75</v>
      </c>
      <c r="H32" s="16" cm="1">
        <f t="array" ref="H32">_xll.BDP(D32,"nxt_call_dt")*1</f>
        <v>45768</v>
      </c>
      <c r="I32" s="16" cm="1">
        <f t="array" ref="I32">_xll.BDP(E32,"nxt_call_dt")*1</f>
        <v>46111</v>
      </c>
      <c r="J32" s="23">
        <f t="shared" si="0"/>
        <v>0.9397260273972603</v>
      </c>
      <c r="K32" s="25" t="s">
        <v>3</v>
      </c>
      <c r="L32" s="7" cm="1">
        <f t="array" ref="L32">_xll.BDP(D32,$K32)</f>
        <v>288.09799194335938</v>
      </c>
      <c r="M32" s="7" cm="1">
        <f t="array" ref="M32">_xll.BDP(E32,$K32)</f>
        <v>409.18380737304688</v>
      </c>
      <c r="N32" s="7">
        <f t="shared" si="1"/>
        <v>121.0858154296875</v>
      </c>
      <c r="O32" s="7">
        <f t="shared" si="5"/>
        <v>128.85225257095024</v>
      </c>
      <c r="P32" s="2" t="str" cm="1">
        <f t="array" ref="P32">IF(_xll.BDP(D32,"rtg_moody")="#N/A N/A","-",_xll.BDP(D32,"rtg_moody"))</f>
        <v>Ba2</v>
      </c>
      <c r="Q32" s="2" t="str" cm="1">
        <f t="array" ref="Q32">IF(_xll.BDP(E32,"rtg_sp")="#N/A N/A","-",_xll.BDP(E32,"rtg_sp"))</f>
        <v>NR</v>
      </c>
      <c r="R32" s="22">
        <f t="shared" si="6"/>
        <v>1.9488665674881989</v>
      </c>
      <c r="S32" s="22" t="str" cm="1">
        <f t="array" ref="S32">_xll.BDP(D32,"crncy")</f>
        <v>EUR</v>
      </c>
      <c r="T32" s="22" t="str" cm="1">
        <f t="array" ref="T32">_xll.BDP(E32,"crncy")</f>
        <v>USD</v>
      </c>
      <c r="U32" s="2" t="s">
        <v>367</v>
      </c>
      <c r="V32" s="2" t="e">
        <f>INDEX(tkrBbg!W:W,MATCH(B32,tkrBbg!V:V,0))</f>
        <v>#N/A</v>
      </c>
      <c r="W32" s="2" t="s">
        <v>367</v>
      </c>
      <c r="X32" s="7" cm="1">
        <f t="array" aca="1" ref="X32" ca="1">_xll.BDH(D32,$K32,X$5)</f>
        <v>286.90100000000001</v>
      </c>
      <c r="Y32" s="7" cm="1">
        <f t="array" aca="1" ref="Y32" ca="1">_xll.BDH(E32,$K32,Y$5)</f>
        <v>413.75900000000001</v>
      </c>
      <c r="Z32" s="7">
        <f t="shared" ca="1" si="2"/>
        <v>126.858</v>
      </c>
      <c r="AA32" s="7">
        <f t="shared" ca="1" si="10"/>
        <v>134.99466472303206</v>
      </c>
      <c r="AB32" s="7">
        <f t="shared" ca="1" si="7"/>
        <v>-6.1424121520818176</v>
      </c>
      <c r="AC32" s="7" cm="1">
        <f t="array" aca="1" ref="AC32" ca="1">_xll.BDH(D32,$K32,AC$5)</f>
        <v>323.38799999999998</v>
      </c>
      <c r="AD32" s="7" t="str" cm="1">
        <f t="array" aca="1" ref="AD32" ca="1">_xll.BDH(E32,$K32,AD$5)</f>
        <v>#N/A N/A</v>
      </c>
      <c r="AE32" s="7" t="str">
        <f t="shared" ca="1" si="11"/>
        <v>-</v>
      </c>
      <c r="AF32" s="7" t="str">
        <f t="shared" ca="1" si="8"/>
        <v>-</v>
      </c>
      <c r="AG32" s="7" t="str">
        <f t="shared" ca="1" si="9"/>
        <v>-</v>
      </c>
    </row>
    <row r="33" spans="2:33" x14ac:dyDescent="0.25">
      <c r="B33" s="5" t="s">
        <v>311</v>
      </c>
      <c r="C33" s="24" t="str">
        <f>IF(ISNUMBER(_xlfn.XMATCH(B33,_xlfn.ANCHORARRAY(tkrBbg!Z28))),"single","-")</f>
        <v>-</v>
      </c>
      <c r="D33" s="25" t="s">
        <v>172</v>
      </c>
      <c r="E33" s="25" t="s">
        <v>173</v>
      </c>
      <c r="F33" s="2" t="str" cm="1">
        <f t="array" ref="F33">_xll.BDP(D33,"security_name")</f>
        <v>SBBBSS 4 5/8 PERP</v>
      </c>
      <c r="G33" s="2" t="str" cm="1">
        <f t="array" ref="G33">_xll.BDP(E33,"security_name")</f>
        <v>SBBBSS 2.624 PERP</v>
      </c>
      <c r="H33" s="16" cm="1">
        <f t="array" ref="H33">_xll.BDP(D33,"nxt_call_dt")*1</f>
        <v>45409</v>
      </c>
      <c r="I33" s="16" cm="1">
        <f t="array" ref="I33">_xll.BDP(E33,"nxt_call_dt")*1</f>
        <v>45687</v>
      </c>
      <c r="J33" s="23">
        <f t="shared" si="0"/>
        <v>0.76164383561643834</v>
      </c>
      <c r="K33" s="25" t="s">
        <v>3</v>
      </c>
      <c r="L33" s="7" cm="1">
        <f t="array" ref="L33">_xll.BDP(D33,$K33)</f>
        <v>464.90362548828125</v>
      </c>
      <c r="M33" s="7" cm="1">
        <f t="array" ref="M33">_xll.BDP(E33,$K33)</f>
        <v>473.85317993164063</v>
      </c>
      <c r="N33" s="7">
        <f t="shared" si="1"/>
        <v>8.949554443359375</v>
      </c>
      <c r="O33" s="7">
        <f t="shared" si="5"/>
        <v>11.750314287144503</v>
      </c>
      <c r="P33" s="2" t="str" cm="1">
        <f t="array" ref="P33">IF(_xll.BDP(D33,"rtg_moody")="#N/A N/A","-",_xll.BDP(D33,"rtg_moody"))</f>
        <v>-</v>
      </c>
      <c r="Q33" s="2" t="str" cm="1">
        <f t="array" ref="Q33">IF(_xll.BDP(E33,"rtg_sp")="#N/A N/A","-",_xll.BDP(E33,"rtg_sp"))</f>
        <v>BB</v>
      </c>
      <c r="R33" s="22">
        <f t="shared" si="6"/>
        <v>5.2614243460507887E-2</v>
      </c>
      <c r="S33" s="22" t="str" cm="1">
        <f t="array" ref="S33">_xll.BDP(D33,"crncy")</f>
        <v>EUR</v>
      </c>
      <c r="T33" s="22" t="str" cm="1">
        <f t="array" ref="T33">_xll.BDP(E33,"crncy")</f>
        <v>EUR</v>
      </c>
      <c r="U33" s="2" t="s">
        <v>367</v>
      </c>
      <c r="V33" s="2" t="e">
        <f>INDEX(tkrBbg!W:W,MATCH(B33,tkrBbg!V:V,0))</f>
        <v>#N/A</v>
      </c>
      <c r="W33" s="2" t="s">
        <v>367</v>
      </c>
      <c r="X33" s="7" cm="1">
        <f t="array" aca="1" ref="X33" ca="1">_xll.BDH(D33,$K33,X$5)</f>
        <v>542.50199999999995</v>
      </c>
      <c r="Y33" s="7" cm="1">
        <f t="array" aca="1" ref="Y33" ca="1">_xll.BDH(E33,$K33,Y$5)</f>
        <v>519.19000000000005</v>
      </c>
      <c r="Z33" s="7">
        <f t="shared" ca="1" si="2"/>
        <v>-23.311999999999898</v>
      </c>
      <c r="AA33" s="7">
        <f t="shared" ca="1" si="10"/>
        <v>-30.607482014388356</v>
      </c>
      <c r="AB33" s="7">
        <f t="shared" ca="1" si="7"/>
        <v>42.357796301532858</v>
      </c>
      <c r="AC33" s="7" cm="1">
        <f t="array" aca="1" ref="AC33" ca="1">_xll.BDH(D33,$K33,AC$5)</f>
        <v>698.93799999999999</v>
      </c>
      <c r="AD33" s="7" cm="1">
        <f t="array" aca="1" ref="AD33" ca="1">_xll.BDH(E33,$K33,AD$5)</f>
        <v>645.58100000000002</v>
      </c>
      <c r="AE33" s="7">
        <f t="shared" ca="1" si="11"/>
        <v>-53.356999999999971</v>
      </c>
      <c r="AF33" s="7">
        <f t="shared" ca="1" si="8"/>
        <v>-70.055053956834499</v>
      </c>
      <c r="AG33" s="7">
        <f t="shared" ca="1" si="9"/>
        <v>81.805368243979004</v>
      </c>
    </row>
    <row r="34" spans="2:33" x14ac:dyDescent="0.25">
      <c r="B34" s="5" t="s">
        <v>313</v>
      </c>
      <c r="C34" s="24" t="str">
        <f>IF(ISNUMBER(_xlfn.XMATCH(B34,_xlfn.ANCHORARRAY(tkrBbg!Z29))),"single","-")</f>
        <v>-</v>
      </c>
      <c r="D34" s="25" t="s">
        <v>62</v>
      </c>
      <c r="E34" s="25" t="s">
        <v>63</v>
      </c>
      <c r="F34" s="2" t="str" cm="1">
        <f t="array" ref="F34">_xll.BDP(D34,"security_name")</f>
        <v>SESGFP 4 5/8 PERP</v>
      </c>
      <c r="G34" s="2" t="str" cm="1">
        <f t="array" ref="G34">_xll.BDP(E34,"security_name")</f>
        <v>SESGFP 5 5/8 PERP</v>
      </c>
      <c r="H34" s="16" cm="1">
        <f t="array" ref="H34">_xll.BDP(D34,"nxt_call_dt")*1</f>
        <v>44563</v>
      </c>
      <c r="I34" s="16" cm="1">
        <f t="array" ref="I34">_xll.BDP(E34,"nxt_call_dt")*1</f>
        <v>45320</v>
      </c>
      <c r="J34" s="23">
        <f t="shared" si="0"/>
        <v>2.0739726027397261</v>
      </c>
      <c r="K34" s="25" t="s">
        <v>3</v>
      </c>
      <c r="L34" s="7" cm="1">
        <f t="array" ref="L34">_xll.BDP(D34,$K34)</f>
        <v>399.79852294921875</v>
      </c>
      <c r="M34" s="7" cm="1">
        <f t="array" ref="M34">_xll.BDP(E34,$K34)</f>
        <v>515.6943359375</v>
      </c>
      <c r="N34" s="7">
        <f t="shared" si="1"/>
        <v>115.89581298828125</v>
      </c>
      <c r="O34" s="7">
        <f t="shared" si="5"/>
        <v>55.881072312711566</v>
      </c>
      <c r="P34" s="2" t="str" cm="1">
        <f t="array" ref="P34">IF(_xll.BDP(D34,"rtg_moody")="#N/A N/A","-",_xll.BDP(D34,"rtg_moody"))</f>
        <v>Ba1</v>
      </c>
      <c r="Q34" s="2" t="str" cm="1">
        <f t="array" ref="Q34">IF(_xll.BDP(E34,"rtg_sp")="#N/A N/A","-",_xll.BDP(E34,"rtg_sp"))</f>
        <v>BB</v>
      </c>
      <c r="R34" s="22">
        <f t="shared" si="6"/>
        <v>0.76723138552926495</v>
      </c>
      <c r="S34" s="22" t="str" cm="1">
        <f t="array" ref="S34">_xll.BDP(D34,"crncy")</f>
        <v>EUR</v>
      </c>
      <c r="T34" s="22" t="str" cm="1">
        <f t="array" ref="T34">_xll.BDP(E34,"crncy")</f>
        <v>EUR</v>
      </c>
      <c r="U34" s="2" t="s">
        <v>367</v>
      </c>
      <c r="V34" s="2" t="e">
        <f>INDEX(tkrBbg!W:W,MATCH(B34,tkrBbg!V:V,0))</f>
        <v>#N/A</v>
      </c>
      <c r="W34" s="2" t="s">
        <v>367</v>
      </c>
      <c r="X34" s="7" cm="1">
        <f t="array" aca="1" ref="X34" ca="1">_xll.BDH(D34,$K34,X$5)</f>
        <v>391.846</v>
      </c>
      <c r="Y34" s="7" cm="1">
        <f t="array" aca="1" ref="Y34" ca="1">_xll.BDH(E34,$K34,Y$5)</f>
        <v>487.50900000000001</v>
      </c>
      <c r="Z34" s="7">
        <f t="shared" ca="1" si="2"/>
        <v>95.663000000000011</v>
      </c>
      <c r="AA34" s="7">
        <f t="shared" ca="1" si="10"/>
        <v>46.125488771466316</v>
      </c>
      <c r="AB34" s="7">
        <f t="shared" ca="1" si="7"/>
        <v>9.755583541245251</v>
      </c>
      <c r="AC34" s="7" cm="1">
        <f t="array" aca="1" ref="AC34" ca="1">_xll.BDH(D34,$K34,AC$5)</f>
        <v>548.75800000000004</v>
      </c>
      <c r="AD34" s="7" cm="1">
        <f t="array" aca="1" ref="AD34" ca="1">_xll.BDH(E34,$K34,AD$5)</f>
        <v>609.42700000000002</v>
      </c>
      <c r="AE34" s="7">
        <f t="shared" ca="1" si="11"/>
        <v>60.668999999999983</v>
      </c>
      <c r="AF34" s="7">
        <f t="shared" ca="1" si="8"/>
        <v>29.252556142668418</v>
      </c>
      <c r="AG34" s="7">
        <f t="shared" ca="1" si="9"/>
        <v>26.628516170043149</v>
      </c>
    </row>
    <row r="35" spans="2:33" x14ac:dyDescent="0.25">
      <c r="B35" s="5" t="s">
        <v>314</v>
      </c>
      <c r="C35" s="24" t="str">
        <f>IF(ISNUMBER(_xlfn.XMATCH(B35,_xlfn.ANCHORARRAY(tkrBbg!Z30))),"single","-")</f>
        <v>-</v>
      </c>
      <c r="D35" s="25" t="s">
        <v>93</v>
      </c>
      <c r="E35" s="25" t="s">
        <v>95</v>
      </c>
      <c r="F35" s="2" t="str" cm="1">
        <f t="array" ref="F35">_xll.BDP(D35,"security_name")</f>
        <v>SEVFP 2 1/2 PERP</v>
      </c>
      <c r="G35" s="2" t="str" cm="1">
        <f t="array" ref="G35">_xll.BDP(E35,"security_name")</f>
        <v>SEVFP 1 5/8 PERP</v>
      </c>
      <c r="H35" s="16" cm="1">
        <f t="array" ref="H35">_xll.BDP(D35,"nxt_call_dt")*1</f>
        <v>44650</v>
      </c>
      <c r="I35" s="16" cm="1">
        <f t="array" ref="I35">_xll.BDP(E35,"nxt_call_dt")*1</f>
        <v>46174</v>
      </c>
      <c r="J35" s="23">
        <f t="shared" si="0"/>
        <v>4.1753424657534248</v>
      </c>
      <c r="K35" s="25" t="s">
        <v>3</v>
      </c>
      <c r="L35" s="7" cm="1">
        <f t="array" ref="L35">_xll.BDP(D35,$K35)</f>
        <v>261.09295654296875</v>
      </c>
      <c r="M35" s="7" cm="1">
        <f t="array" ref="M35">_xll.BDP(E35,$K35)</f>
        <v>303.25454711914063</v>
      </c>
      <c r="N35" s="7">
        <f t="shared" si="1"/>
        <v>42.161590576171875</v>
      </c>
      <c r="O35" s="7">
        <f t="shared" si="5"/>
        <v>10.097756273164524</v>
      </c>
      <c r="P35" s="2" t="str" cm="1">
        <f t="array" ref="P35">IF(_xll.BDP(D35,"rtg_moody")="#N/A N/A","-",_xll.BDP(D35,"rtg_moody"))</f>
        <v>Baa3</v>
      </c>
      <c r="Q35" s="2" t="str" cm="1">
        <f t="array" ref="Q35">IF(_xll.BDP(E35,"rtg_sp")="#N/A N/A","-",_xll.BDP(E35,"rtg_sp"))</f>
        <v>-</v>
      </c>
      <c r="R35" s="22">
        <f t="shared" si="6"/>
        <v>2.5854080302444418E-2</v>
      </c>
      <c r="S35" s="22" t="str" cm="1">
        <f t="array" ref="S35">_xll.BDP(D35,"crncy")</f>
        <v>EUR</v>
      </c>
      <c r="T35" s="22" t="str" cm="1">
        <f t="array" ref="T35">_xll.BDP(E35,"crncy")</f>
        <v>EUR</v>
      </c>
      <c r="U35" s="2" t="s">
        <v>367</v>
      </c>
      <c r="V35" s="2" t="e">
        <f>INDEX(tkrBbg!W:W,MATCH(B35,tkrBbg!V:V,0))</f>
        <v>#N/A</v>
      </c>
      <c r="W35" s="2" t="s">
        <v>367</v>
      </c>
      <c r="X35" s="7" cm="1">
        <f t="array" aca="1" ref="X35" ca="1">_xll.BDH(D35,$K35,X$5)</f>
        <v>246.99700000000001</v>
      </c>
      <c r="Y35" s="7" cm="1">
        <f t="array" aca="1" ref="Y35" ca="1">_xll.BDH(E35,$K35,Y$5)</f>
        <v>282.58800000000002</v>
      </c>
      <c r="Z35" s="7">
        <f t="shared" ca="1" si="2"/>
        <v>35.591000000000008</v>
      </c>
      <c r="AA35" s="7">
        <f t="shared" ca="1" si="10"/>
        <v>8.5240912073490822</v>
      </c>
      <c r="AB35" s="7">
        <f t="shared" ca="1" si="7"/>
        <v>1.5736650658154421</v>
      </c>
      <c r="AC35" s="7" cm="1">
        <f t="array" aca="1" ref="AC35" ca="1">_xll.BDH(D35,$K35,AC$5)</f>
        <v>275.56599999999997</v>
      </c>
      <c r="AD35" s="7" cm="1">
        <f t="array" aca="1" ref="AD35" ca="1">_xll.BDH(E35,$K35,AD$5)</f>
        <v>325.11799999999999</v>
      </c>
      <c r="AE35" s="7">
        <f t="shared" ca="1" si="11"/>
        <v>49.552000000000021</v>
      </c>
      <c r="AF35" s="7">
        <f t="shared" ca="1" si="8"/>
        <v>11.867769028871395</v>
      </c>
      <c r="AG35" s="7">
        <f t="shared" ca="1" si="9"/>
        <v>-1.7700127557068708</v>
      </c>
    </row>
    <row r="36" spans="2:33" x14ac:dyDescent="0.25">
      <c r="B36" s="5" t="s">
        <v>225</v>
      </c>
      <c r="C36" s="24" t="str">
        <f>IF(ISNUMBER(_xlfn.XMATCH(B36,_xlfn.ANCHORARRAY(tkrBbg!Z31))),"single","-")</f>
        <v>-</v>
      </c>
      <c r="D36" s="25" t="s">
        <v>7</v>
      </c>
      <c r="E36" s="25" t="s">
        <v>5</v>
      </c>
      <c r="F36" s="2" t="str" cm="1">
        <f t="array" ref="F36">_xll.BDP(D36,"security_name")</f>
        <v>SOLBBB 5.118 PERP</v>
      </c>
      <c r="G36" s="2" t="str" cm="1">
        <f t="array" ref="G36">_xll.BDP(E36,"security_name")</f>
        <v>SOLBBB 4 1/4 PERP</v>
      </c>
      <c r="H36" s="16" cm="1">
        <f t="array" ref="H36">_xll.BDP(D36,"nxt_call_dt")*1</f>
        <v>44349</v>
      </c>
      <c r="I36" s="16" cm="1">
        <f t="array" ref="I36">_xll.BDP(E36,"nxt_call_dt")*1</f>
        <v>45264</v>
      </c>
      <c r="J36" s="23">
        <f t="shared" si="0"/>
        <v>2.506849315068493</v>
      </c>
      <c r="K36" s="25" t="s">
        <v>3</v>
      </c>
      <c r="L36" s="7" cm="1">
        <f t="array" ref="L36">_xll.BDP(D36,$K36)</f>
        <v>346.31570434570313</v>
      </c>
      <c r="M36" s="7" cm="1">
        <f t="array" ref="M36">_xll.BDP(E36,$K36)</f>
        <v>351.035400390625</v>
      </c>
      <c r="N36" s="7">
        <f t="shared" si="1"/>
        <v>4.719696044921875</v>
      </c>
      <c r="O36" s="7">
        <f t="shared" si="5"/>
        <v>1.8827202802147371</v>
      </c>
      <c r="P36" s="2" t="str" cm="1">
        <f t="array" ref="P36">IF(_xll.BDP(D36,"rtg_moody")="#N/A N/A","-",_xll.BDP(D36,"rtg_moody"))</f>
        <v>Ba1</v>
      </c>
      <c r="Q36" s="2" t="str" cm="1">
        <f t="array" ref="Q36">IF(_xll.BDP(E36,"rtg_sp")="#N/A N/A","-",_xll.BDP(E36,"rtg_sp"))</f>
        <v>BB+</v>
      </c>
      <c r="R36" s="22">
        <f t="shared" si="6"/>
        <v>-0.10717344530390539</v>
      </c>
      <c r="S36" s="22" t="str" cm="1">
        <f t="array" ref="S36">_xll.BDP(D36,"crncy")</f>
        <v>EUR</v>
      </c>
      <c r="T36" s="22" t="str" cm="1">
        <f t="array" ref="T36">_xll.BDP(E36,"crncy")</f>
        <v>EUR</v>
      </c>
      <c r="U36" s="2" t="s">
        <v>367</v>
      </c>
      <c r="V36" s="2" t="e">
        <f>INDEX(tkrBbg!W:W,MATCH(B36,tkrBbg!V:V,0))</f>
        <v>#N/A</v>
      </c>
      <c r="W36" s="2" t="s">
        <v>367</v>
      </c>
      <c r="X36" s="7" cm="1">
        <f t="array" aca="1" ref="X36" ca="1">_xll.BDH(D36,$K36,X$5)</f>
        <v>279.125</v>
      </c>
      <c r="Y36" s="7" cm="1">
        <f t="array" aca="1" ref="Y36" ca="1">_xll.BDH(E36,$K36,Y$5)</f>
        <v>321.31400000000002</v>
      </c>
      <c r="Z36" s="7">
        <f t="shared" ca="1" si="2"/>
        <v>42.189000000000021</v>
      </c>
      <c r="AA36" s="7">
        <f t="shared" ca="1" si="10"/>
        <v>16.8294918032787</v>
      </c>
      <c r="AB36" s="7">
        <f t="shared" ca="1" si="7"/>
        <v>-14.946771523063962</v>
      </c>
      <c r="AC36" s="7" cm="1">
        <f t="array" aca="1" ref="AC36" ca="1">_xll.BDH(D36,$K36,AC$5)</f>
        <v>453.512</v>
      </c>
      <c r="AD36" s="7" cm="1">
        <f t="array" aca="1" ref="AD36" ca="1">_xll.BDH(E36,$K36,AD$5)</f>
        <v>442.95600000000002</v>
      </c>
      <c r="AE36" s="7">
        <f t="shared" ca="1" si="11"/>
        <v>-10.555999999999983</v>
      </c>
      <c r="AF36" s="7">
        <f t="shared" ca="1" si="8"/>
        <v>-4.2108633879781356</v>
      </c>
      <c r="AG36" s="7">
        <f t="shared" ca="1" si="9"/>
        <v>6.0935836681928723</v>
      </c>
    </row>
    <row r="37" spans="2:33" x14ac:dyDescent="0.25">
      <c r="B37" s="5" t="s">
        <v>316</v>
      </c>
      <c r="C37" s="24" t="str">
        <f>IF(ISNUMBER(_xlfn.XMATCH(B37,_xlfn.ANCHORARRAY(tkrBbg!Z32))),"single","-")</f>
        <v>-</v>
      </c>
      <c r="D37" s="25" t="s">
        <v>141</v>
      </c>
      <c r="E37" s="25" t="str">
        <f>D37</f>
        <v>EK605885 Corp</v>
      </c>
      <c r="F37" s="2" t="str" cm="1">
        <f t="array" ref="F37">_xll.BDP(D37,"security_name")</f>
        <v>STEDIN 3 1/4 PERP</v>
      </c>
      <c r="G37" s="2" t="str" cm="1">
        <f t="array" ref="G37">_xll.BDP(E37,"security_name")</f>
        <v>STEDIN 3 1/4 PERP</v>
      </c>
      <c r="H37" s="16" cm="1">
        <f t="array" ref="H37">_xll.BDP(D37,"nxt_call_dt")*1</f>
        <v>44531</v>
      </c>
      <c r="I37" s="16" cm="1">
        <f t="array" ref="I37">_xll.BDP(E37,"nxt_call_dt")*1</f>
        <v>44531</v>
      </c>
      <c r="J37" s="23">
        <f t="shared" si="0"/>
        <v>0</v>
      </c>
      <c r="K37" s="25" t="s">
        <v>3</v>
      </c>
      <c r="L37" s="7" cm="1">
        <f t="array" ref="L37">_xll.BDP(D37,$K37)</f>
        <v>255.65242004394531</v>
      </c>
      <c r="M37" s="7" cm="1">
        <f t="array" ref="M37">_xll.BDP(E37,$K37)</f>
        <v>255.65242004394531</v>
      </c>
      <c r="N37" s="7">
        <f t="shared" si="1"/>
        <v>0</v>
      </c>
      <c r="O37" s="7" t="str">
        <f t="shared" si="5"/>
        <v>-</v>
      </c>
      <c r="P37" s="2" t="str" cm="1">
        <f t="array" ref="P37">IF(_xll.BDP(D37,"rtg_moody")="#N/A N/A","-",_xll.BDP(D37,"rtg_moody"))</f>
        <v>-</v>
      </c>
      <c r="Q37" s="2" t="str" cm="1">
        <f t="array" ref="Q37">IF(_xll.BDP(E37,"rtg_sp")="#N/A N/A","-",_xll.BDP(E37,"rtg_sp"))</f>
        <v>BBB</v>
      </c>
      <c r="R37" s="22" t="str">
        <f t="shared" si="6"/>
        <v>-</v>
      </c>
      <c r="S37" s="22" t="str" cm="1">
        <f t="array" ref="S37">_xll.BDP(D37,"crncy")</f>
        <v>EUR</v>
      </c>
      <c r="T37" s="22" t="str" cm="1">
        <f t="array" ref="T37">_xll.BDP(E37,"crncy")</f>
        <v>EUR</v>
      </c>
      <c r="U37" s="2" t="s">
        <v>367</v>
      </c>
      <c r="V37" s="2" t="e">
        <f>INDEX(tkrBbg!W:W,MATCH(B37,tkrBbg!V:V,0))</f>
        <v>#N/A</v>
      </c>
      <c r="W37" s="2" t="s">
        <v>367</v>
      </c>
      <c r="X37" s="7" cm="1">
        <f t="array" aca="1" ref="X37" ca="1">_xll.BDH(D37,$K37,X$5)</f>
        <v>231.57400000000001</v>
      </c>
      <c r="Y37" s="7" cm="1">
        <f t="array" aca="1" ref="Y37" ca="1">_xll.BDH(E37,$K37,Y$5)</f>
        <v>231.57400000000001</v>
      </c>
      <c r="Z37" s="7">
        <f t="shared" ca="1" si="2"/>
        <v>0</v>
      </c>
      <c r="AA37" s="7" t="str">
        <f t="shared" si="10"/>
        <v>-</v>
      </c>
      <c r="AB37" s="7" t="str">
        <f t="shared" si="7"/>
        <v>-</v>
      </c>
      <c r="AC37" s="7" cm="1">
        <f t="array" aca="1" ref="AC37" ca="1">_xll.BDH(D37,$K37,AC$5)</f>
        <v>228.56299999999999</v>
      </c>
      <c r="AD37" s="7" cm="1">
        <f t="array" aca="1" ref="AD37" ca="1">_xll.BDH(E37,$K37,AD$5)</f>
        <v>228.56299999999999</v>
      </c>
      <c r="AE37" s="7">
        <f t="shared" ca="1" si="11"/>
        <v>0</v>
      </c>
      <c r="AF37" s="7" t="str">
        <f t="shared" ca="1" si="8"/>
        <v>-</v>
      </c>
      <c r="AG37" s="7" t="str">
        <f t="shared" ca="1" si="9"/>
        <v>-</v>
      </c>
    </row>
    <row r="38" spans="2:33" x14ac:dyDescent="0.25">
      <c r="B38" s="5" t="s">
        <v>320</v>
      </c>
      <c r="C38" s="24" t="str">
        <f>IF(ISNUMBER(_xlfn.XMATCH(B38,_xlfn.ANCHORARRAY(tkrBbg!Z33))),"single","-")</f>
        <v>-</v>
      </c>
      <c r="D38" s="25" t="s">
        <v>73</v>
      </c>
      <c r="E38" s="25" t="s">
        <v>78</v>
      </c>
      <c r="F38" s="2" t="str" cm="1">
        <f t="array" ref="F38">_xll.BDP(D38,"security_name")</f>
        <v>TELEFO 3 PERP</v>
      </c>
      <c r="G38" s="2" t="str" cm="1">
        <f t="array" ref="G38">_xll.BDP(E38,"security_name")</f>
        <v>TELEFO 2 7/8 PERP</v>
      </c>
      <c r="H38" s="16" cm="1">
        <f t="array" ref="H38">_xll.BDP(D38,"nxt_call_dt")*1</f>
        <v>45173</v>
      </c>
      <c r="I38" s="16" cm="1">
        <f t="array" ref="I38">_xll.BDP(E38,"nxt_call_dt")*1</f>
        <v>46562</v>
      </c>
      <c r="J38" s="23">
        <f t="shared" si="0"/>
        <v>3.8054794520547945</v>
      </c>
      <c r="K38" s="25" t="s">
        <v>3</v>
      </c>
      <c r="L38" s="7" cm="1">
        <f t="array" ref="L38">_xll.BDP(D38,$K38)</f>
        <v>411.68072509765625</v>
      </c>
      <c r="M38" s="7" cm="1">
        <f t="array" ref="M38">_xll.BDP(E38,$K38)</f>
        <v>386.03927612304688</v>
      </c>
      <c r="N38" s="7">
        <f t="shared" si="1"/>
        <v>-25.641448974609375</v>
      </c>
      <c r="O38" s="7">
        <f t="shared" si="5"/>
        <v>-6.7380337478275178</v>
      </c>
      <c r="P38" s="2" t="str" cm="1">
        <f t="array" ref="P38">IF(_xll.BDP(D38,"rtg_moody")="#N/A N/A","-",_xll.BDP(D38,"rtg_moody"))</f>
        <v>Ba2</v>
      </c>
      <c r="Q38" s="2" t="str" cm="1">
        <f t="array" ref="Q38">IF(_xll.BDP(E38,"rtg_sp")="#N/A N/A","-",_xll.BDP(E38,"rtg_sp"))</f>
        <v>BB+</v>
      </c>
      <c r="R38" s="22">
        <f t="shared" si="6"/>
        <v>-0.24677083455401042</v>
      </c>
      <c r="S38" s="22" t="str" cm="1">
        <f t="array" ref="S38">_xll.BDP(D38,"crncy")</f>
        <v>EUR</v>
      </c>
      <c r="T38" s="22" t="str" cm="1">
        <f t="array" ref="T38">_xll.BDP(E38,"crncy")</f>
        <v>EUR</v>
      </c>
      <c r="U38" s="2" t="s">
        <v>367</v>
      </c>
      <c r="V38" s="2" t="e">
        <f>INDEX(tkrBbg!W:W,MATCH(B38,tkrBbg!V:V,0))</f>
        <v>#N/A</v>
      </c>
      <c r="W38" s="2" t="s">
        <v>367</v>
      </c>
      <c r="X38" s="7" cm="1">
        <f t="array" aca="1" ref="X38" ca="1">_xll.BDH(D38,$K38,X$5)</f>
        <v>398.31</v>
      </c>
      <c r="Y38" s="7" cm="1">
        <f t="array" aca="1" ref="Y38" ca="1">_xll.BDH(E38,$K38,Y$5)</f>
        <v>362.72300000000001</v>
      </c>
      <c r="Z38" s="7">
        <f t="shared" ca="1" si="2"/>
        <v>-35.586999999999989</v>
      </c>
      <c r="AA38" s="7">
        <f t="shared" ca="1" si="10"/>
        <v>-9.3515154787616961</v>
      </c>
      <c r="AB38" s="7">
        <f t="shared" ca="1" si="7"/>
        <v>2.6134817309341782</v>
      </c>
      <c r="AC38" s="7" cm="1">
        <f t="array" aca="1" ref="AC38" ca="1">_xll.BDH(D38,$K38,AC$5)</f>
        <v>408.67200000000003</v>
      </c>
      <c r="AD38" s="7" cm="1">
        <f t="array" aca="1" ref="AD38" ca="1">_xll.BDH(E38,$K38,AD$5)</f>
        <v>392.01100000000002</v>
      </c>
      <c r="AE38" s="7">
        <f t="shared" ca="1" si="11"/>
        <v>-16.661000000000001</v>
      </c>
      <c r="AF38" s="7">
        <f t="shared" ca="1" si="8"/>
        <v>-4.3781605471562282</v>
      </c>
      <c r="AG38" s="7">
        <f t="shared" ca="1" si="9"/>
        <v>-2.3598732006712897</v>
      </c>
    </row>
    <row r="39" spans="2:33" x14ac:dyDescent="0.25">
      <c r="B39" s="5" t="s">
        <v>321</v>
      </c>
      <c r="C39" s="24" t="str">
        <f>IF(ISNUMBER(_xlfn.XMATCH(B39,_xlfn.ANCHORARRAY(tkrBbg!Z34))),"single","-")</f>
        <v>-</v>
      </c>
      <c r="D39" s="25" t="s">
        <v>60</v>
      </c>
      <c r="E39" s="25" t="s">
        <v>61</v>
      </c>
      <c r="F39" s="2" t="str" cm="1">
        <f t="array" ref="F39">_xll.BDP(D39,"security_name")</f>
        <v>TELIAS 3 04/04/78</v>
      </c>
      <c r="G39" s="2" t="str" cm="1">
        <f t="array" ref="G39">_xll.BDP(E39,"security_name")</f>
        <v>TELIAS 1 3/8 05/11/81</v>
      </c>
      <c r="H39" s="16" cm="1">
        <f t="array" ref="H39">_xll.BDP(D39,"nxt_call_dt")*1</f>
        <v>45020</v>
      </c>
      <c r="I39" s="16" cm="1">
        <f t="array" ref="I39">_xll.BDP(E39,"nxt_call_dt")*1</f>
        <v>46064</v>
      </c>
      <c r="J39" s="23">
        <f t="shared" si="0"/>
        <v>2.8602739726027395</v>
      </c>
      <c r="K39" s="25" t="s">
        <v>3</v>
      </c>
      <c r="L39" s="7" cm="1">
        <f t="array" ref="L39">_xll.BDP(D39,$K39)</f>
        <v>246.10333251953125</v>
      </c>
      <c r="M39" s="7" cm="1">
        <f t="array" ref="M39">_xll.BDP(E39,$K39)</f>
        <v>271.53109741210938</v>
      </c>
      <c r="N39" s="7">
        <f t="shared" si="1"/>
        <v>25.427764892578125</v>
      </c>
      <c r="O39" s="7">
        <f t="shared" si="5"/>
        <v>8.8899752737461846</v>
      </c>
      <c r="P39" s="2" t="str" cm="1">
        <f t="array" ref="P39">IF(_xll.BDP(D39,"rtg_moody")="#N/A N/A","-",_xll.BDP(D39,"rtg_moody"))</f>
        <v>Baa3</v>
      </c>
      <c r="Q39" s="2" t="str" cm="1">
        <f t="array" ref="Q39">IF(_xll.BDP(E39,"rtg_sp")="#N/A N/A","-",_xll.BDP(E39,"rtg_sp"))</f>
        <v>BBB-</v>
      </c>
      <c r="R39" s="22">
        <f t="shared" si="6"/>
        <v>6.2962697262189836E-3</v>
      </c>
      <c r="S39" s="22" t="str" cm="1">
        <f t="array" ref="S39">_xll.BDP(D39,"crncy")</f>
        <v>EUR</v>
      </c>
      <c r="T39" s="22" t="str" cm="1">
        <f t="array" ref="T39">_xll.BDP(E39,"crncy")</f>
        <v>EUR</v>
      </c>
      <c r="U39" s="2" t="s">
        <v>367</v>
      </c>
      <c r="V39" s="2" t="e">
        <f>INDEX(tkrBbg!W:W,MATCH(B39,tkrBbg!V:V,0))</f>
        <v>#N/A</v>
      </c>
      <c r="W39" s="2" t="s">
        <v>367</v>
      </c>
      <c r="X39" s="7" cm="1">
        <f t="array" aca="1" ref="X39" ca="1">_xll.BDH(D39,$K39,X$5)</f>
        <v>243.37100000000001</v>
      </c>
      <c r="Y39" s="7" cm="1">
        <f t="array" aca="1" ref="Y39" ca="1">_xll.BDH(E39,$K39,Y$5)</f>
        <v>266.92099999999999</v>
      </c>
      <c r="Z39" s="7">
        <f t="shared" ca="1" si="2"/>
        <v>23.549999999999983</v>
      </c>
      <c r="AA39" s="7">
        <f t="shared" ca="1" si="10"/>
        <v>8.2334770114942479</v>
      </c>
      <c r="AB39" s="7">
        <f t="shared" ca="1" si="7"/>
        <v>0.65649826225193664</v>
      </c>
      <c r="AC39" s="7" cm="1">
        <f t="array" aca="1" ref="AC39" ca="1">_xll.BDH(D39,$K39,AC$5)</f>
        <v>237.02799999999999</v>
      </c>
      <c r="AD39" s="7" cm="1">
        <f t="array" aca="1" ref="AD39" ca="1">_xll.BDH(E39,$K39,AD$5)</f>
        <v>280.57</v>
      </c>
      <c r="AE39" s="7">
        <f t="shared" ca="1" si="11"/>
        <v>43.542000000000002</v>
      </c>
      <c r="AF39" s="7">
        <f t="shared" ca="1" si="8"/>
        <v>15.223017241379312</v>
      </c>
      <c r="AG39" s="7">
        <f t="shared" ca="1" si="9"/>
        <v>-6.3330419676331271</v>
      </c>
    </row>
    <row r="40" spans="2:33" x14ac:dyDescent="0.25">
      <c r="B40" s="5" t="s">
        <v>324</v>
      </c>
      <c r="C40" s="24" t="str">
        <f>IF(ISNUMBER(_xlfn.XMATCH(B40,_xlfn.ANCHORARRAY(tkrBbg!Z35))),"single","-")</f>
        <v>-</v>
      </c>
      <c r="D40" s="25" t="s">
        <v>44</v>
      </c>
      <c r="E40" s="25" t="s">
        <v>48</v>
      </c>
      <c r="F40" s="2" t="str" cm="1">
        <f t="array" ref="F40">_xll.BDP(D40,"security_name")</f>
        <v>TOTAL 3 7/8 PERP</v>
      </c>
      <c r="G40" s="2" t="str" cm="1">
        <f t="array" ref="G40">_xll.BDP(E40,"security_name")</f>
        <v>TOTAL 3.369 PERP</v>
      </c>
      <c r="H40" s="16" cm="1">
        <f t="array" ref="H40">_xll.BDP(D40,"nxt_call_dt")*1</f>
        <v>44699</v>
      </c>
      <c r="I40" s="16" cm="1">
        <f t="array" ref="I40">_xll.BDP(E40,"nxt_call_dt")*1</f>
        <v>46301</v>
      </c>
      <c r="J40" s="23">
        <f t="shared" si="0"/>
        <v>4.3890410958904109</v>
      </c>
      <c r="K40" s="25" t="s">
        <v>3</v>
      </c>
      <c r="L40" s="7" cm="1">
        <f t="array" ref="L40">_xll.BDP(D40,$K40)</f>
        <v>255.85136413574219</v>
      </c>
      <c r="M40" s="7" cm="1">
        <f t="array" ref="M40">_xll.BDP(E40,$K40)</f>
        <v>256.19790649414063</v>
      </c>
      <c r="N40" s="7">
        <f t="shared" si="1"/>
        <v>0.3465423583984375</v>
      </c>
      <c r="O40" s="7">
        <f t="shared" si="5"/>
        <v>7.8956280159444253E-2</v>
      </c>
      <c r="P40" s="2" t="str" cm="1">
        <f t="array" ref="P40">IF(_xll.BDP(D40,"rtg_moody")="#N/A N/A","-",_xll.BDP(D40,"rtg_moody"))</f>
        <v>A2</v>
      </c>
      <c r="Q40" s="2" t="str" cm="1">
        <f t="array" ref="Q40">IF(_xll.BDP(E40,"rtg_sp")="#N/A N/A","-",_xll.BDP(E40,"rtg_sp"))</f>
        <v>A-</v>
      </c>
      <c r="R40" s="22">
        <f t="shared" si="6"/>
        <v>-0.13638211364219324</v>
      </c>
      <c r="S40" s="22" t="str" cm="1">
        <f t="array" ref="S40">_xll.BDP(D40,"crncy")</f>
        <v>EUR</v>
      </c>
      <c r="T40" s="22" t="str" cm="1">
        <f t="array" ref="T40">_xll.BDP(E40,"crncy")</f>
        <v>EUR</v>
      </c>
      <c r="U40" s="2" t="s">
        <v>367</v>
      </c>
      <c r="V40" s="2" t="e">
        <f>INDEX(tkrBbg!W:W,MATCH(B40,tkrBbg!V:V,0))</f>
        <v>#N/A</v>
      </c>
      <c r="W40" s="2" t="s">
        <v>367</v>
      </c>
      <c r="X40" s="7" cm="1">
        <f t="array" aca="1" ref="X40" ca="1">_xll.BDH(D40,$K40,X$5)</f>
        <v>193.886</v>
      </c>
      <c r="Y40" s="7" cm="1">
        <f t="array" aca="1" ref="Y40" ca="1">_xll.BDH(E40,$K40,Y$5)</f>
        <v>222.34800000000001</v>
      </c>
      <c r="Z40" s="7">
        <f t="shared" ca="1" si="2"/>
        <v>28.462000000000018</v>
      </c>
      <c r="AA40" s="7">
        <f t="shared" ca="1" si="10"/>
        <v>6.4847877652933876</v>
      </c>
      <c r="AB40" s="7">
        <f t="shared" ca="1" si="7"/>
        <v>-6.4058314851339437</v>
      </c>
      <c r="AC40" s="7" cm="1">
        <f t="array" aca="1" ref="AC40" ca="1">_xll.BDH(D40,$K40,AC$5)</f>
        <v>191.31299999999999</v>
      </c>
      <c r="AD40" s="7" cm="1">
        <f t="array" aca="1" ref="AD40" ca="1">_xll.BDH(E40,$K40,AD$5)</f>
        <v>247.51599999999999</v>
      </c>
      <c r="AE40" s="7">
        <f t="shared" ca="1" si="11"/>
        <v>56.203000000000003</v>
      </c>
      <c r="AF40" s="7">
        <f t="shared" ca="1" si="8"/>
        <v>12.805302746566792</v>
      </c>
      <c r="AG40" s="7">
        <f t="shared" ca="1" si="9"/>
        <v>-12.726346466407348</v>
      </c>
    </row>
    <row r="41" spans="2:33" x14ac:dyDescent="0.25">
      <c r="B41" s="5" t="s">
        <v>326</v>
      </c>
      <c r="C41" s="24" t="str">
        <f>IF(ISNUMBER(_xlfn.XMATCH(B41,_xlfn.ANCHORARRAY(tkrBbg!Z36))),"single","-")</f>
        <v>-</v>
      </c>
      <c r="D41" s="25" t="s">
        <v>165</v>
      </c>
      <c r="E41" s="25" t="s">
        <v>166</v>
      </c>
      <c r="F41" s="2" t="str" cm="1">
        <f t="array" ref="F41">_xll.BDP(D41,"security_name")</f>
        <v>ULFP 2 1/8 PERP</v>
      </c>
      <c r="G41" s="2" t="str" cm="1">
        <f t="array" ref="G41">_xll.BDP(E41,"security_name")</f>
        <v>ULFP 2 7/8 PERP</v>
      </c>
      <c r="H41" s="16" cm="1">
        <f t="array" ref="H41">_xll.BDP(D41,"nxt_call_dt")*1</f>
        <v>45132</v>
      </c>
      <c r="I41" s="16" cm="1">
        <f t="array" ref="I41">_xll.BDP(E41,"nxt_call_dt")*1</f>
        <v>46047</v>
      </c>
      <c r="J41" s="23">
        <f t="shared" si="0"/>
        <v>2.506849315068493</v>
      </c>
      <c r="K41" s="25" t="s">
        <v>3</v>
      </c>
      <c r="L41" s="7" cm="1">
        <f t="array" ref="L41">_xll.BDP(D41,$K41)</f>
        <v>661.51348876953125</v>
      </c>
      <c r="M41" s="7" cm="1">
        <f t="array" ref="M41">_xll.BDP(E41,$K41)</f>
        <v>542.11865234375</v>
      </c>
      <c r="N41" s="7">
        <f t="shared" si="1"/>
        <v>-119.39483642578125</v>
      </c>
      <c r="O41" s="7">
        <f t="shared" si="5"/>
        <v>-47.62744841028433</v>
      </c>
      <c r="P41" s="2" t="str" cm="1">
        <f t="array" ref="P41">IF(_xll.BDP(D41,"rtg_moody")="#N/A N/A","-",_xll.BDP(D41,"rtg_moody"))</f>
        <v>Baa2</v>
      </c>
      <c r="Q41" s="2" t="str" cm="1">
        <f t="array" ref="Q41">IF(_xll.BDP(E41,"rtg_sp")="#N/A N/A","-",_xll.BDP(E41,"rtg_sp"))</f>
        <v>BBB</v>
      </c>
      <c r="R41" s="22">
        <f t="shared" si="6"/>
        <v>-0.90890033230749356</v>
      </c>
      <c r="S41" s="22" t="str" cm="1">
        <f t="array" ref="S41">_xll.BDP(D41,"crncy")</f>
        <v>EUR</v>
      </c>
      <c r="T41" s="22" t="str" cm="1">
        <f t="array" ref="T41">_xll.BDP(E41,"crncy")</f>
        <v>EUR</v>
      </c>
      <c r="U41" s="2" t="s">
        <v>367</v>
      </c>
      <c r="V41" s="2" t="e">
        <f>INDEX(tkrBbg!W:W,MATCH(B41,tkrBbg!V:V,0))</f>
        <v>#N/A</v>
      </c>
      <c r="W41" s="2" t="s">
        <v>367</v>
      </c>
      <c r="X41" s="7" cm="1">
        <f t="array" aca="1" ref="X41" ca="1">_xll.BDH(D41,$K41,X$5)</f>
        <v>718.70899999999995</v>
      </c>
      <c r="Y41" s="7" cm="1">
        <f t="array" aca="1" ref="Y41" ca="1">_xll.BDH(E41,$K41,Y$5)</f>
        <v>576.48500000000001</v>
      </c>
      <c r="Z41" s="7">
        <f t="shared" ca="1" si="2"/>
        <v>-142.22399999999993</v>
      </c>
      <c r="AA41" s="7">
        <f t="shared" ca="1" si="10"/>
        <v>-56.734163934426206</v>
      </c>
      <c r="AB41" s="7">
        <f t="shared" ca="1" si="7"/>
        <v>9.106715524141876</v>
      </c>
      <c r="AC41" s="7" cm="1">
        <f t="array" aca="1" ref="AC41" ca="1">_xll.BDH(D41,$K41,AC$5)</f>
        <v>813.80100000000004</v>
      </c>
      <c r="AD41" s="7" cm="1">
        <f t="array" aca="1" ref="AD41" ca="1">_xll.BDH(E41,$K41,AD$5)</f>
        <v>664.04600000000005</v>
      </c>
      <c r="AE41" s="7">
        <f t="shared" ca="1" si="11"/>
        <v>-149.755</v>
      </c>
      <c r="AF41" s="7">
        <f t="shared" ca="1" si="8"/>
        <v>-59.738333333333337</v>
      </c>
      <c r="AG41" s="7">
        <f t="shared" ca="1" si="9"/>
        <v>12.110884923049007</v>
      </c>
    </row>
    <row r="42" spans="2:33" x14ac:dyDescent="0.25">
      <c r="B42" s="5" t="s">
        <v>329</v>
      </c>
      <c r="C42" s="24" t="str">
        <f>IF(ISNUMBER(_xlfn.XMATCH(B42,_xlfn.ANCHORARRAY(tkrBbg!Z37))),"single","-")</f>
        <v>-</v>
      </c>
      <c r="D42" s="25" t="s">
        <v>79</v>
      </c>
      <c r="E42" s="25" t="s">
        <v>80</v>
      </c>
      <c r="F42" s="2" t="str" cm="1">
        <f t="array" ref="F42">_xll.BDP(D42,"security_name")</f>
        <v>VOD 3.1 01/03/79</v>
      </c>
      <c r="G42" s="2" t="str" cm="1">
        <f t="array" ref="G42">_xll.BDP(E42,"security_name")</f>
        <v>VOD 4.2 10/03/78</v>
      </c>
      <c r="H42" s="16" cm="1">
        <f t="array" ref="H42">_xll.BDP(D42,"nxt_call_dt")*1</f>
        <v>45202</v>
      </c>
      <c r="I42" s="16" cm="1">
        <f t="array" ref="I42">_xll.BDP(E42,"nxt_call_dt")*1</f>
        <v>46937</v>
      </c>
      <c r="J42" s="23">
        <f t="shared" si="0"/>
        <v>4.7534246575342465</v>
      </c>
      <c r="K42" s="25" t="s">
        <v>3</v>
      </c>
      <c r="L42" s="7" cm="1">
        <f t="array" ref="L42">_xll.BDP(D42,$K42)</f>
        <v>339.024169921875</v>
      </c>
      <c r="M42" s="7" cm="1">
        <f t="array" ref="M42">_xll.BDP(E42,$K42)</f>
        <v>320.74908447265625</v>
      </c>
      <c r="N42" s="7">
        <f t="shared" si="1"/>
        <v>-18.27508544921875</v>
      </c>
      <c r="O42" s="7">
        <f t="shared" si="5"/>
        <v>-3.8446145181353568</v>
      </c>
      <c r="P42" s="2" t="str" cm="1">
        <f t="array" ref="P42">IF(_xll.BDP(D42,"rtg_moody")="#N/A N/A","-",_xll.BDP(D42,"rtg_moody"))</f>
        <v>Ba1</v>
      </c>
      <c r="Q42" s="2" t="str" cm="1">
        <f t="array" ref="Q42">IF(_xll.BDP(E42,"rtg_sp")="#N/A N/A","-",_xll.BDP(E42,"rtg_sp"))</f>
        <v>BB+</v>
      </c>
      <c r="R42" s="22">
        <f t="shared" si="6"/>
        <v>-0.19991718704740094</v>
      </c>
      <c r="S42" s="22" t="str" cm="1">
        <f t="array" ref="S42">_xll.BDP(D42,"crncy")</f>
        <v>EUR</v>
      </c>
      <c r="T42" s="22" t="str" cm="1">
        <f t="array" ref="T42">_xll.BDP(E42,"crncy")</f>
        <v>EUR</v>
      </c>
      <c r="U42" s="2" t="s">
        <v>367</v>
      </c>
      <c r="V42" s="2" t="e">
        <f>INDEX(tkrBbg!W:W,MATCH(B42,tkrBbg!V:V,0))</f>
        <v>#N/A</v>
      </c>
      <c r="W42" s="2" t="s">
        <v>367</v>
      </c>
      <c r="X42" s="7" cm="1">
        <f t="array" aca="1" ref="X42" ca="1">_xll.BDH(D42,$K42,X$5)</f>
        <v>310.27999999999997</v>
      </c>
      <c r="Y42" s="7" cm="1">
        <f t="array" aca="1" ref="Y42" ca="1">_xll.BDH(E42,$K42,Y$5)</f>
        <v>314.61500000000001</v>
      </c>
      <c r="Z42" s="7">
        <f t="shared" ca="1" si="2"/>
        <v>4.3350000000000364</v>
      </c>
      <c r="AA42" s="7">
        <f t="shared" ca="1" si="10"/>
        <v>0.91197406340058407</v>
      </c>
      <c r="AB42" s="7">
        <f t="shared" ca="1" si="7"/>
        <v>-4.756588581535941</v>
      </c>
      <c r="AC42" s="7" cm="1">
        <f t="array" aca="1" ref="AC42" ca="1">_xll.BDH(D42,$K42,AC$5)</f>
        <v>341.56200000000001</v>
      </c>
      <c r="AD42" s="7" cm="1">
        <f t="array" aca="1" ref="AD42" ca="1">_xll.BDH(E42,$K42,AD$5)</f>
        <v>358.363</v>
      </c>
      <c r="AE42" s="7">
        <f t="shared" ca="1" si="11"/>
        <v>16.800999999999988</v>
      </c>
      <c r="AF42" s="7">
        <f t="shared" ca="1" si="8"/>
        <v>3.5345043227665682</v>
      </c>
      <c r="AG42" s="7">
        <f t="shared" ca="1" si="9"/>
        <v>-7.379118840901925</v>
      </c>
    </row>
    <row r="43" spans="2:33" x14ac:dyDescent="0.25">
      <c r="B43" s="5" t="s">
        <v>330</v>
      </c>
      <c r="C43" s="24" t="str">
        <f>IF(ISNUMBER(_xlfn.XMATCH(B43,_xlfn.ANCHORARRAY(tkrBbg!Z38))),"single","-")</f>
        <v>-</v>
      </c>
      <c r="D43" s="25" t="s">
        <v>148</v>
      </c>
      <c r="E43" s="25" t="s">
        <v>154</v>
      </c>
      <c r="F43" s="2" t="str" cm="1">
        <f t="array" ref="F43">_xll.BDP(D43,"security_name")</f>
        <v>VW 2.7 PERP</v>
      </c>
      <c r="G43" s="2" t="str" cm="1">
        <f t="array" ref="G43">_xll.BDP(E43,"security_name")</f>
        <v>VW 3 1/2 PERP</v>
      </c>
      <c r="H43" s="16" cm="1">
        <f t="array" ref="H43">_xll.BDP(D43,"nxt_call_dt")*1</f>
        <v>44909</v>
      </c>
      <c r="I43" s="16" cm="1">
        <f t="array" ref="I43">_xll.BDP(E43,"nxt_call_dt")*1</f>
        <v>47562</v>
      </c>
      <c r="J43" s="23">
        <f t="shared" si="0"/>
        <v>7.2684931506849315</v>
      </c>
      <c r="K43" s="25" t="s">
        <v>3</v>
      </c>
      <c r="L43" s="7" cm="1">
        <f t="array" ref="L43">_xll.BDP(D43,$K43)</f>
        <v>387.23016357421875</v>
      </c>
      <c r="M43" s="7" cm="1">
        <f t="array" ref="M43">_xll.BDP(E43,$K43)</f>
        <v>384.38201904296875</v>
      </c>
      <c r="N43" s="7">
        <f t="shared" si="1"/>
        <v>-2.84814453125</v>
      </c>
      <c r="O43" s="7">
        <f t="shared" si="5"/>
        <v>-0.39184800373398038</v>
      </c>
      <c r="P43" s="2" t="str" cm="1">
        <f t="array" ref="P43">IF(_xll.BDP(D43,"rtg_moody")="#N/A N/A","-",_xll.BDP(D43,"rtg_moody"))</f>
        <v>Baa2</v>
      </c>
      <c r="Q43" s="2" t="str" cm="1">
        <f t="array" ref="Q43">IF(_xll.BDP(E43,"rtg_sp")="#N/A N/A","-",_xll.BDP(E43,"rtg_sp"))</f>
        <v>BBB-</v>
      </c>
      <c r="R43" s="22">
        <f t="shared" si="6"/>
        <v>-0.14400593038322287</v>
      </c>
      <c r="S43" s="22" t="str" cm="1">
        <f t="array" ref="S43">_xll.BDP(D43,"crncy")</f>
        <v>EUR</v>
      </c>
      <c r="T43" s="22" t="str" cm="1">
        <f t="array" ref="T43">_xll.BDP(E43,"crncy")</f>
        <v>EUR</v>
      </c>
      <c r="U43" s="2" t="s">
        <v>367</v>
      </c>
      <c r="V43" s="2" t="e">
        <f>INDEX(tkrBbg!W:W,MATCH(B43,tkrBbg!V:V,0))</f>
        <v>#N/A</v>
      </c>
      <c r="W43" s="2" t="s">
        <v>367</v>
      </c>
      <c r="X43" s="7" cm="1">
        <f t="array" aca="1" ref="X43" ca="1">_xll.BDH(D43,$K43,X$5)</f>
        <v>344.47300000000001</v>
      </c>
      <c r="Y43" s="7" cm="1">
        <f t="array" aca="1" ref="Y43" ca="1">_xll.BDH(E43,$K43,Y$5)</f>
        <v>379.69499999999999</v>
      </c>
      <c r="Z43" s="7">
        <f t="shared" ca="1" si="2"/>
        <v>35.22199999999998</v>
      </c>
      <c r="AA43" s="7">
        <f t="shared" ca="1" si="10"/>
        <v>4.8458462118356547</v>
      </c>
      <c r="AB43" s="7">
        <f t="shared" ca="1" si="7"/>
        <v>-5.2376942155696353</v>
      </c>
      <c r="AC43" s="7" cm="1">
        <f t="array" aca="1" ref="AC43" ca="1">_xll.BDH(D43,$K43,AC$5)</f>
        <v>407.52499999999998</v>
      </c>
      <c r="AD43" s="7" cm="1">
        <f t="array" aca="1" ref="AD43" ca="1">_xll.BDH(E43,$K43,AD$5)</f>
        <v>400.65100000000001</v>
      </c>
      <c r="AE43" s="7">
        <f t="shared" ca="1" si="11"/>
        <v>-6.8739999999999668</v>
      </c>
      <c r="AF43" s="7">
        <f t="shared" ca="1" si="8"/>
        <v>-0.94572559366754161</v>
      </c>
      <c r="AG43" s="7">
        <f t="shared" ca="1" si="9"/>
        <v>0.55387758993356129</v>
      </c>
    </row>
    <row r="44" spans="2:33" x14ac:dyDescent="0.25">
      <c r="R44" s="22"/>
      <c r="S44" s="22"/>
      <c r="T44" s="22"/>
    </row>
    <row r="45" spans="2:33" x14ac:dyDescent="0.25">
      <c r="R45" s="22"/>
      <c r="S45" s="22"/>
      <c r="T45" s="22"/>
    </row>
    <row r="46" spans="2:33" x14ac:dyDescent="0.25">
      <c r="R46" s="22"/>
      <c r="S46" s="22"/>
      <c r="T46" s="22"/>
    </row>
    <row r="47" spans="2:33" ht="11" x14ac:dyDescent="0.3">
      <c r="B47" s="1" t="s">
        <v>400</v>
      </c>
      <c r="O47" s="1"/>
      <c r="R47" s="22"/>
      <c r="S47" s="22"/>
      <c r="T47" s="22"/>
    </row>
    <row r="48" spans="2:33" x14ac:dyDescent="0.25">
      <c r="B48" s="2" t="e" cm="1">
        <f t="array" ref="B48">_xlfn.UNIQUE(V7:V43)</f>
        <v>#N/A</v>
      </c>
      <c r="J48" s="23">
        <f>AVERAGEIF($V$7:$V$43,$B48,J$7:J$43)</f>
        <v>3.3341725286930766</v>
      </c>
      <c r="O48" s="7">
        <f t="shared" ref="O48:O53" si="12">AVERAGEIF($V$7:$V$43,$B48,O$7:O$43)</f>
        <v>8.5011528688608298</v>
      </c>
      <c r="R48" s="22"/>
      <c r="S48" s="22"/>
      <c r="T48" s="22"/>
      <c r="AA48" s="7">
        <f t="shared" ref="AA48:AB53" ca="1" si="13">AVERAGEIF($V$7:$V$43,$B48,AA$7:AA$43)</f>
        <v>10.487402057689648</v>
      </c>
      <c r="AB48" s="7">
        <f t="shared" ca="1" si="13"/>
        <v>-1.9862491888288198</v>
      </c>
      <c r="AF48" s="7">
        <f t="shared" ref="AF48:AG53" ca="1" si="14">AVERAGEIF($V$7:$V$43,$B48,AF$7:AF$43)</f>
        <v>4.6164741477419522</v>
      </c>
      <c r="AG48" s="7">
        <f t="shared" ca="1" si="14"/>
        <v>-0.9320858521814257</v>
      </c>
    </row>
    <row r="49" spans="2:33" x14ac:dyDescent="0.25">
      <c r="J49" s="23" t="e">
        <f t="shared" ref="J49:J53" si="15">AVERAGEIF($V$7:$V$43,$B49,J$7:J$43)</f>
        <v>#DIV/0!</v>
      </c>
      <c r="O49" s="7" t="e">
        <f t="shared" si="12"/>
        <v>#DIV/0!</v>
      </c>
      <c r="R49" s="22"/>
      <c r="S49" s="22"/>
      <c r="T49" s="22"/>
      <c r="AA49" s="7" t="e">
        <f t="shared" si="13"/>
        <v>#DIV/0!</v>
      </c>
      <c r="AB49" s="7" t="e">
        <f t="shared" si="13"/>
        <v>#DIV/0!</v>
      </c>
      <c r="AF49" s="7" t="e">
        <f t="shared" si="14"/>
        <v>#DIV/0!</v>
      </c>
      <c r="AG49" s="7" t="e">
        <f t="shared" si="14"/>
        <v>#DIV/0!</v>
      </c>
    </row>
    <row r="50" spans="2:33" x14ac:dyDescent="0.25">
      <c r="J50" s="23" t="e">
        <f t="shared" si="15"/>
        <v>#DIV/0!</v>
      </c>
      <c r="O50" s="7" t="e">
        <f t="shared" si="12"/>
        <v>#DIV/0!</v>
      </c>
      <c r="R50" s="22"/>
      <c r="S50" s="22"/>
      <c r="T50" s="22"/>
      <c r="AA50" s="7" t="e">
        <f t="shared" si="13"/>
        <v>#DIV/0!</v>
      </c>
      <c r="AB50" s="7" t="e">
        <f t="shared" si="13"/>
        <v>#DIV/0!</v>
      </c>
      <c r="AF50" s="7" t="e">
        <f t="shared" si="14"/>
        <v>#DIV/0!</v>
      </c>
      <c r="AG50" s="7" t="e">
        <f t="shared" si="14"/>
        <v>#DIV/0!</v>
      </c>
    </row>
    <row r="51" spans="2:33" x14ac:dyDescent="0.25">
      <c r="J51" s="23" t="e">
        <f t="shared" si="15"/>
        <v>#DIV/0!</v>
      </c>
      <c r="O51" s="7" t="e">
        <f t="shared" si="12"/>
        <v>#DIV/0!</v>
      </c>
      <c r="R51" s="22"/>
      <c r="S51" s="22"/>
      <c r="T51" s="22"/>
      <c r="AA51" s="7" t="e">
        <f t="shared" si="13"/>
        <v>#DIV/0!</v>
      </c>
      <c r="AB51" s="7" t="e">
        <f t="shared" si="13"/>
        <v>#DIV/0!</v>
      </c>
      <c r="AF51" s="7" t="e">
        <f t="shared" si="14"/>
        <v>#DIV/0!</v>
      </c>
      <c r="AG51" s="7" t="e">
        <f t="shared" si="14"/>
        <v>#DIV/0!</v>
      </c>
    </row>
    <row r="52" spans="2:33" x14ac:dyDescent="0.25">
      <c r="J52" s="23" t="e">
        <f t="shared" si="15"/>
        <v>#DIV/0!</v>
      </c>
      <c r="O52" s="7" t="e">
        <f t="shared" si="12"/>
        <v>#DIV/0!</v>
      </c>
      <c r="R52" s="22"/>
      <c r="S52" s="22"/>
      <c r="T52" s="22"/>
      <c r="AA52" s="7" t="e">
        <f t="shared" si="13"/>
        <v>#DIV/0!</v>
      </c>
      <c r="AB52" s="7" t="e">
        <f t="shared" si="13"/>
        <v>#DIV/0!</v>
      </c>
      <c r="AF52" s="7" t="e">
        <f t="shared" si="14"/>
        <v>#DIV/0!</v>
      </c>
      <c r="AG52" s="7" t="e">
        <f t="shared" si="14"/>
        <v>#DIV/0!</v>
      </c>
    </row>
    <row r="53" spans="2:33" x14ac:dyDescent="0.25">
      <c r="J53" s="23" t="e">
        <f t="shared" si="15"/>
        <v>#DIV/0!</v>
      </c>
      <c r="O53" s="7" t="e">
        <f t="shared" si="12"/>
        <v>#DIV/0!</v>
      </c>
      <c r="R53" s="22"/>
      <c r="S53" s="22"/>
      <c r="T53" s="22"/>
      <c r="AA53" s="7" t="e">
        <f t="shared" si="13"/>
        <v>#DIV/0!</v>
      </c>
      <c r="AB53" s="7" t="e">
        <f t="shared" si="13"/>
        <v>#DIV/0!</v>
      </c>
      <c r="AF53" s="7" t="e">
        <f t="shared" si="14"/>
        <v>#DIV/0!</v>
      </c>
      <c r="AG53" s="7" t="e">
        <f t="shared" si="14"/>
        <v>#DIV/0!</v>
      </c>
    </row>
    <row r="54" spans="2:33" x14ac:dyDescent="0.25">
      <c r="R54" s="22"/>
      <c r="S54" s="22"/>
      <c r="T54" s="22"/>
    </row>
    <row r="60" spans="2:33" ht="11" x14ac:dyDescent="0.3">
      <c r="B60" s="1" t="s">
        <v>394</v>
      </c>
    </row>
    <row r="61" spans="2:33" x14ac:dyDescent="0.25">
      <c r="B61" s="32" t="e" cm="1">
        <f t="array" ref="B61">_xlfn._xlws.FILTER($B$6:$AG$43,$V$6:$V$43=B60)</f>
        <v>#N/A</v>
      </c>
      <c r="C61" s="33"/>
      <c r="D61" s="31"/>
      <c r="E61" s="31"/>
      <c r="F61" s="34"/>
      <c r="H61" s="16"/>
      <c r="I61" s="16"/>
      <c r="J61" s="23"/>
      <c r="K61" s="31"/>
      <c r="L61" s="7"/>
      <c r="M61" s="7"/>
      <c r="N61" s="7"/>
      <c r="O61" s="7"/>
      <c r="R61" s="22"/>
      <c r="S61" s="22"/>
      <c r="T61" s="22"/>
      <c r="X61" s="7"/>
      <c r="Y61" s="7"/>
      <c r="Z61" s="7"/>
      <c r="AA61" s="7"/>
      <c r="AB61" s="7"/>
      <c r="AC61" s="7"/>
      <c r="AD61" s="7"/>
      <c r="AE61" s="7"/>
      <c r="AF61" s="7"/>
      <c r="AG61" s="7"/>
    </row>
    <row r="62" spans="2:33" x14ac:dyDescent="0.25">
      <c r="B62" s="32"/>
      <c r="C62" s="33"/>
      <c r="D62" s="31"/>
      <c r="E62" s="31"/>
      <c r="F62" s="34"/>
      <c r="H62" s="16"/>
      <c r="I62" s="16"/>
      <c r="J62" s="23"/>
      <c r="K62" s="31"/>
      <c r="L62" s="7"/>
      <c r="M62" s="7"/>
      <c r="N62" s="7"/>
      <c r="O62" s="7"/>
      <c r="R62" s="22"/>
      <c r="S62" s="22"/>
      <c r="T62" s="22"/>
      <c r="X62" s="7"/>
      <c r="Y62" s="7"/>
      <c r="Z62" s="7"/>
      <c r="AA62" s="7"/>
      <c r="AB62" s="7"/>
      <c r="AC62" s="7"/>
      <c r="AD62" s="7"/>
      <c r="AE62" s="7"/>
      <c r="AF62" s="7"/>
      <c r="AG62" s="7"/>
    </row>
    <row r="63" spans="2:33" x14ac:dyDescent="0.25">
      <c r="B63" s="32"/>
      <c r="C63" s="33"/>
      <c r="D63" s="31"/>
      <c r="E63" s="31"/>
      <c r="F63" s="34"/>
      <c r="H63" s="16"/>
      <c r="I63" s="16"/>
      <c r="J63" s="23"/>
      <c r="K63" s="31"/>
      <c r="L63" s="7"/>
      <c r="M63" s="7"/>
      <c r="N63" s="7"/>
      <c r="O63" s="7"/>
      <c r="R63" s="22"/>
      <c r="S63" s="22"/>
      <c r="T63" s="22"/>
      <c r="X63" s="7"/>
      <c r="Y63" s="7"/>
      <c r="Z63" s="7"/>
      <c r="AA63" s="7"/>
      <c r="AB63" s="7"/>
      <c r="AC63" s="7"/>
      <c r="AD63" s="7"/>
      <c r="AE63" s="7"/>
      <c r="AF63" s="7"/>
      <c r="AG63" s="7"/>
    </row>
    <row r="64" spans="2:33" x14ac:dyDescent="0.25">
      <c r="B64" s="32"/>
      <c r="C64" s="33"/>
      <c r="D64" s="31"/>
      <c r="E64" s="31"/>
      <c r="F64" s="34"/>
      <c r="H64" s="16"/>
      <c r="I64" s="16"/>
      <c r="J64" s="23"/>
      <c r="K64" s="31"/>
      <c r="L64" s="7"/>
      <c r="M64" s="7"/>
      <c r="N64" s="7"/>
      <c r="O64" s="7"/>
      <c r="R64" s="22"/>
      <c r="S64" s="22"/>
      <c r="T64" s="22"/>
      <c r="X64" s="7"/>
      <c r="Y64" s="7"/>
      <c r="Z64" s="7"/>
      <c r="AA64" s="7"/>
      <c r="AB64" s="7"/>
      <c r="AC64" s="7"/>
      <c r="AD64" s="7"/>
      <c r="AE64" s="7"/>
      <c r="AF64" s="7"/>
      <c r="AG64" s="7"/>
    </row>
    <row r="65" spans="2:33" x14ac:dyDescent="0.25">
      <c r="B65" s="32"/>
      <c r="C65" s="33"/>
      <c r="D65" s="31"/>
      <c r="E65" s="31"/>
      <c r="F65" s="34"/>
      <c r="H65" s="16"/>
      <c r="I65" s="16"/>
      <c r="J65" s="23"/>
      <c r="K65" s="31"/>
      <c r="L65" s="7"/>
      <c r="M65" s="7"/>
      <c r="N65" s="7"/>
      <c r="O65" s="7"/>
      <c r="R65" s="22"/>
      <c r="S65" s="22"/>
      <c r="T65" s="22"/>
      <c r="X65" s="7"/>
      <c r="Y65" s="7"/>
      <c r="Z65" s="7"/>
      <c r="AA65" s="7"/>
      <c r="AB65" s="7"/>
      <c r="AC65" s="7"/>
      <c r="AD65" s="7"/>
      <c r="AE65" s="7"/>
      <c r="AF65" s="7"/>
      <c r="AG65" s="7"/>
    </row>
    <row r="66" spans="2:33" x14ac:dyDescent="0.25">
      <c r="B66" s="32"/>
      <c r="C66" s="33"/>
      <c r="D66" s="31"/>
      <c r="E66" s="31"/>
      <c r="F66" s="34"/>
      <c r="H66" s="16"/>
      <c r="I66" s="16"/>
      <c r="J66" s="23"/>
      <c r="K66" s="31"/>
      <c r="L66" s="7"/>
      <c r="M66" s="7"/>
      <c r="N66" s="7"/>
      <c r="O66" s="7"/>
      <c r="R66" s="22"/>
      <c r="S66" s="22"/>
      <c r="T66" s="22"/>
      <c r="X66" s="7"/>
      <c r="Y66" s="7"/>
      <c r="Z66" s="7"/>
      <c r="AA66" s="7"/>
      <c r="AB66" s="7"/>
      <c r="AC66" s="7"/>
      <c r="AD66" s="7"/>
      <c r="AE66" s="7"/>
      <c r="AF66" s="7"/>
      <c r="AG66" s="7"/>
    </row>
    <row r="70" spans="2:33" ht="11" x14ac:dyDescent="0.3">
      <c r="B70" s="1" t="s">
        <v>395</v>
      </c>
    </row>
    <row r="71" spans="2:33" x14ac:dyDescent="0.25">
      <c r="B71" s="32" t="e" cm="1">
        <f t="array" ref="B71">_xlfn._xlws.FILTER($B$6:$AG$43,$V$6:$V$43=B70)</f>
        <v>#N/A</v>
      </c>
      <c r="C71" s="33"/>
      <c r="D71" s="31"/>
      <c r="E71" s="31"/>
      <c r="F71" s="34"/>
      <c r="H71" s="16"/>
      <c r="I71" s="16"/>
      <c r="J71" s="23"/>
      <c r="K71" s="31"/>
      <c r="L71" s="7"/>
      <c r="M71" s="7"/>
      <c r="N71" s="7"/>
      <c r="O71" s="7"/>
      <c r="R71" s="22"/>
      <c r="S71" s="22"/>
      <c r="T71" s="22"/>
      <c r="X71" s="7"/>
      <c r="Y71" s="7"/>
      <c r="Z71" s="7"/>
      <c r="AA71" s="7"/>
      <c r="AB71" s="7"/>
      <c r="AC71" s="7"/>
      <c r="AD71" s="7"/>
      <c r="AE71" s="7"/>
      <c r="AF71" s="7"/>
      <c r="AG71" s="7"/>
    </row>
    <row r="72" spans="2:33" x14ac:dyDescent="0.25">
      <c r="B72" s="32"/>
      <c r="C72" s="33"/>
      <c r="D72" s="31"/>
      <c r="E72" s="31"/>
      <c r="F72" s="34"/>
      <c r="H72" s="16"/>
      <c r="I72" s="16"/>
      <c r="J72" s="23"/>
      <c r="K72" s="31"/>
      <c r="L72" s="7"/>
      <c r="M72" s="7"/>
      <c r="N72" s="7"/>
      <c r="O72" s="7"/>
      <c r="R72" s="22"/>
      <c r="S72" s="22"/>
      <c r="T72" s="22"/>
      <c r="X72" s="7"/>
      <c r="Y72" s="7"/>
      <c r="Z72" s="7"/>
      <c r="AA72" s="7"/>
      <c r="AB72" s="7"/>
      <c r="AC72" s="7"/>
      <c r="AD72" s="7"/>
      <c r="AE72" s="7"/>
      <c r="AF72" s="7"/>
      <c r="AG72" s="7"/>
    </row>
    <row r="73" spans="2:33" x14ac:dyDescent="0.25">
      <c r="B73" s="32"/>
      <c r="C73" s="33"/>
      <c r="D73" s="31"/>
      <c r="E73" s="31"/>
      <c r="F73" s="34"/>
      <c r="H73" s="16"/>
      <c r="I73" s="16"/>
      <c r="J73" s="23"/>
      <c r="K73" s="31"/>
      <c r="L73" s="7"/>
      <c r="M73" s="7"/>
      <c r="N73" s="7"/>
      <c r="O73" s="7"/>
      <c r="R73" s="22"/>
      <c r="S73" s="22"/>
      <c r="T73" s="22"/>
      <c r="X73" s="7"/>
      <c r="Y73" s="7"/>
      <c r="Z73" s="7"/>
      <c r="AA73" s="7"/>
      <c r="AB73" s="7"/>
      <c r="AC73" s="7"/>
      <c r="AD73" s="7"/>
      <c r="AE73" s="7"/>
      <c r="AF73" s="7"/>
      <c r="AG73" s="7"/>
    </row>
    <row r="74" spans="2:33" x14ac:dyDescent="0.25">
      <c r="B74" s="32"/>
      <c r="C74" s="33"/>
      <c r="D74" s="31"/>
      <c r="E74" s="31"/>
      <c r="F74" s="34"/>
      <c r="H74" s="16"/>
      <c r="I74" s="16"/>
      <c r="J74" s="23"/>
      <c r="K74" s="31"/>
      <c r="L74" s="7"/>
      <c r="M74" s="7"/>
      <c r="N74" s="7"/>
      <c r="O74" s="7"/>
      <c r="R74" s="22"/>
      <c r="S74" s="22"/>
      <c r="T74" s="22"/>
      <c r="X74" s="7"/>
      <c r="Y74" s="7"/>
      <c r="Z74" s="7"/>
      <c r="AA74" s="7"/>
      <c r="AB74" s="7"/>
      <c r="AC74" s="7"/>
      <c r="AD74" s="7"/>
      <c r="AE74" s="7"/>
      <c r="AF74" s="7"/>
      <c r="AG74" s="7"/>
    </row>
    <row r="75" spans="2:33" x14ac:dyDescent="0.25">
      <c r="B75" s="32"/>
      <c r="C75" s="33"/>
      <c r="D75" s="31"/>
      <c r="E75" s="31"/>
      <c r="F75" s="34"/>
      <c r="H75" s="16"/>
      <c r="I75" s="16"/>
      <c r="J75" s="23"/>
      <c r="K75" s="31"/>
      <c r="L75" s="7"/>
      <c r="M75" s="7"/>
      <c r="N75" s="7"/>
      <c r="O75" s="7"/>
      <c r="R75" s="22"/>
      <c r="S75" s="22"/>
      <c r="T75" s="22"/>
      <c r="X75" s="7"/>
      <c r="Y75" s="7"/>
      <c r="Z75" s="7"/>
      <c r="AA75" s="7"/>
      <c r="AB75" s="7"/>
      <c r="AC75" s="7"/>
      <c r="AD75" s="7"/>
      <c r="AE75" s="7"/>
      <c r="AF75" s="7"/>
      <c r="AG75" s="7"/>
    </row>
    <row r="76" spans="2:33" x14ac:dyDescent="0.25">
      <c r="B76" s="32"/>
      <c r="C76" s="33"/>
      <c r="D76" s="31"/>
      <c r="E76" s="31"/>
      <c r="F76" s="34"/>
      <c r="H76" s="16"/>
      <c r="I76" s="16"/>
      <c r="J76" s="23"/>
      <c r="K76" s="31"/>
      <c r="L76" s="7"/>
      <c r="M76" s="7"/>
      <c r="N76" s="7"/>
      <c r="O76" s="7"/>
      <c r="R76" s="22"/>
      <c r="S76" s="22"/>
      <c r="T76" s="22"/>
      <c r="X76" s="7"/>
      <c r="Y76" s="7"/>
      <c r="Z76" s="7"/>
      <c r="AA76" s="7"/>
      <c r="AB76" s="7"/>
      <c r="AC76" s="7"/>
      <c r="AD76" s="7"/>
      <c r="AE76" s="7"/>
      <c r="AF76" s="7"/>
      <c r="AG76" s="7"/>
    </row>
    <row r="77" spans="2:33" x14ac:dyDescent="0.25">
      <c r="B77" s="32"/>
      <c r="C77" s="33"/>
      <c r="D77" s="31"/>
      <c r="E77" s="31"/>
      <c r="F77" s="34"/>
      <c r="H77" s="16"/>
      <c r="I77" s="16"/>
      <c r="J77" s="23"/>
      <c r="K77" s="31"/>
      <c r="L77" s="7"/>
      <c r="M77" s="7"/>
      <c r="N77" s="7"/>
      <c r="O77" s="7"/>
      <c r="R77" s="22"/>
      <c r="S77" s="22"/>
      <c r="T77" s="22"/>
      <c r="X77" s="7"/>
      <c r="Y77" s="7"/>
      <c r="Z77" s="7"/>
      <c r="AA77" s="7"/>
      <c r="AB77" s="7"/>
      <c r="AC77" s="7"/>
      <c r="AD77" s="7"/>
      <c r="AE77" s="7"/>
      <c r="AF77" s="7"/>
      <c r="AG77" s="7"/>
    </row>
    <row r="78" spans="2:33" x14ac:dyDescent="0.25">
      <c r="B78" s="32"/>
      <c r="C78" s="33"/>
      <c r="D78" s="31"/>
      <c r="E78" s="31"/>
      <c r="F78" s="34"/>
      <c r="H78" s="16"/>
      <c r="I78" s="16"/>
      <c r="J78" s="23"/>
      <c r="K78" s="31"/>
      <c r="L78" s="7"/>
      <c r="M78" s="7"/>
      <c r="N78" s="7"/>
      <c r="O78" s="7"/>
      <c r="R78" s="22"/>
      <c r="S78" s="22"/>
      <c r="T78" s="22"/>
      <c r="X78" s="7"/>
      <c r="Y78" s="7"/>
      <c r="Z78" s="7"/>
      <c r="AA78" s="7"/>
      <c r="AB78" s="7"/>
      <c r="AC78" s="7"/>
      <c r="AD78" s="7"/>
      <c r="AE78" s="7"/>
      <c r="AF78" s="7"/>
      <c r="AG78" s="7"/>
    </row>
    <row r="79" spans="2:33" x14ac:dyDescent="0.25">
      <c r="B79" s="32"/>
      <c r="C79" s="33"/>
      <c r="D79" s="31"/>
      <c r="E79" s="31"/>
      <c r="F79" s="34"/>
      <c r="H79" s="16"/>
      <c r="I79" s="16"/>
      <c r="J79" s="23"/>
      <c r="K79" s="31"/>
      <c r="L79" s="7"/>
      <c r="M79" s="7"/>
      <c r="N79" s="7"/>
      <c r="O79" s="7"/>
      <c r="R79" s="22"/>
      <c r="S79" s="22"/>
      <c r="T79" s="22"/>
      <c r="X79" s="7"/>
      <c r="Y79" s="7"/>
      <c r="Z79" s="7"/>
      <c r="AA79" s="7"/>
      <c r="AB79" s="7"/>
      <c r="AC79" s="7"/>
      <c r="AD79" s="7"/>
      <c r="AE79" s="7"/>
      <c r="AF79" s="7"/>
      <c r="AG79" s="7"/>
    </row>
    <row r="80" spans="2:33" x14ac:dyDescent="0.25">
      <c r="B80" s="32"/>
      <c r="C80" s="33"/>
      <c r="D80" s="31"/>
      <c r="E80" s="31"/>
      <c r="F80" s="34"/>
      <c r="H80" s="16"/>
      <c r="I80" s="16"/>
      <c r="J80" s="23"/>
      <c r="K80" s="31"/>
      <c r="L80" s="7"/>
      <c r="M80" s="7"/>
      <c r="N80" s="7"/>
      <c r="O80" s="7"/>
      <c r="R80" s="22"/>
      <c r="S80" s="22"/>
      <c r="T80" s="22"/>
      <c r="X80" s="7"/>
      <c r="Y80" s="7"/>
      <c r="Z80" s="7"/>
      <c r="AA80" s="7"/>
      <c r="AB80" s="7"/>
      <c r="AC80" s="7"/>
      <c r="AD80" s="7"/>
      <c r="AE80" s="7"/>
      <c r="AF80" s="7"/>
      <c r="AG80" s="7"/>
    </row>
    <row r="81" spans="2:33" x14ac:dyDescent="0.25">
      <c r="B81" s="32"/>
      <c r="C81" s="33"/>
      <c r="D81" s="31"/>
      <c r="E81" s="31"/>
      <c r="F81" s="34"/>
      <c r="H81" s="16"/>
      <c r="I81" s="16"/>
      <c r="J81" s="23"/>
      <c r="K81" s="31"/>
      <c r="L81" s="7"/>
      <c r="M81" s="7"/>
      <c r="N81" s="7"/>
      <c r="O81" s="7"/>
      <c r="R81" s="22"/>
      <c r="S81" s="22"/>
      <c r="T81" s="22"/>
      <c r="X81" s="7"/>
      <c r="Y81" s="7"/>
      <c r="Z81" s="7"/>
      <c r="AA81" s="7"/>
      <c r="AB81" s="7"/>
      <c r="AC81" s="7"/>
      <c r="AD81" s="7"/>
      <c r="AE81" s="7"/>
      <c r="AF81" s="7"/>
      <c r="AG81" s="7"/>
    </row>
    <row r="82" spans="2:33" x14ac:dyDescent="0.25">
      <c r="B82" s="32"/>
      <c r="C82" s="33"/>
      <c r="D82" s="31"/>
      <c r="E82" s="31"/>
      <c r="F82" s="34"/>
      <c r="H82" s="16"/>
      <c r="I82" s="16"/>
      <c r="J82" s="23"/>
      <c r="K82" s="31"/>
      <c r="L82" s="7"/>
      <c r="M82" s="7"/>
      <c r="N82" s="7"/>
      <c r="O82" s="7"/>
      <c r="R82" s="22"/>
      <c r="S82" s="22"/>
      <c r="T82" s="22"/>
      <c r="X82" s="7"/>
      <c r="Y82" s="7"/>
      <c r="Z82" s="7"/>
      <c r="AA82" s="7"/>
      <c r="AB82" s="7"/>
      <c r="AC82" s="7"/>
      <c r="AD82" s="7"/>
      <c r="AE82" s="7"/>
      <c r="AF82" s="7"/>
      <c r="AG82" s="7"/>
    </row>
    <row r="87" spans="2:33" ht="11" x14ac:dyDescent="0.3">
      <c r="B87" s="1" t="s">
        <v>396</v>
      </c>
    </row>
    <row r="88" spans="2:33" x14ac:dyDescent="0.25">
      <c r="B88" s="32" t="e" cm="1">
        <f t="array" ref="B88">_xlfn._xlws.FILTER($B$6:$AG$43,$V$6:$V$43=B87)</f>
        <v>#N/A</v>
      </c>
      <c r="C88" s="33"/>
      <c r="D88" s="31"/>
      <c r="E88" s="31"/>
      <c r="F88" s="34"/>
      <c r="H88" s="16"/>
      <c r="I88" s="16"/>
      <c r="J88" s="23"/>
      <c r="K88" s="31"/>
      <c r="L88" s="7"/>
      <c r="M88" s="7"/>
      <c r="N88" s="7"/>
      <c r="O88" s="7"/>
      <c r="R88" s="22"/>
      <c r="S88" s="22"/>
      <c r="T88" s="22"/>
      <c r="X88" s="7"/>
      <c r="Y88" s="7"/>
      <c r="Z88" s="7"/>
      <c r="AA88" s="7"/>
      <c r="AB88" s="7"/>
      <c r="AC88" s="7"/>
      <c r="AD88" s="7"/>
      <c r="AE88" s="7"/>
      <c r="AF88" s="7"/>
      <c r="AG88" s="7"/>
    </row>
    <row r="89" spans="2:33" x14ac:dyDescent="0.25">
      <c r="B89" s="32"/>
      <c r="C89" s="33"/>
      <c r="D89" s="31"/>
      <c r="E89" s="31"/>
      <c r="F89" s="34"/>
      <c r="H89" s="16"/>
      <c r="I89" s="16"/>
      <c r="J89" s="23"/>
      <c r="K89" s="31"/>
      <c r="L89" s="7"/>
      <c r="M89" s="7"/>
      <c r="N89" s="7"/>
      <c r="O89" s="7"/>
      <c r="R89" s="22"/>
      <c r="S89" s="22"/>
      <c r="T89" s="22"/>
      <c r="X89" s="7"/>
      <c r="Y89" s="7"/>
      <c r="Z89" s="7"/>
      <c r="AA89" s="7"/>
      <c r="AB89" s="7"/>
      <c r="AC89" s="7"/>
      <c r="AD89" s="7"/>
      <c r="AE89" s="7"/>
      <c r="AF89" s="7"/>
      <c r="AG89" s="7"/>
    </row>
    <row r="90" spans="2:33" x14ac:dyDescent="0.25">
      <c r="B90" s="32"/>
      <c r="C90" s="33"/>
      <c r="D90" s="31"/>
      <c r="E90" s="31"/>
      <c r="F90" s="34"/>
      <c r="H90" s="16"/>
      <c r="I90" s="16"/>
      <c r="J90" s="23"/>
      <c r="K90" s="31"/>
      <c r="L90" s="7"/>
      <c r="M90" s="7"/>
      <c r="N90" s="7"/>
      <c r="O90" s="7"/>
      <c r="R90" s="22"/>
      <c r="S90" s="22"/>
      <c r="T90" s="22"/>
      <c r="X90" s="7"/>
      <c r="Y90" s="7"/>
      <c r="Z90" s="7"/>
      <c r="AA90" s="7"/>
      <c r="AB90" s="7"/>
      <c r="AC90" s="7"/>
      <c r="AD90" s="7"/>
      <c r="AE90" s="7"/>
      <c r="AF90" s="7"/>
      <c r="AG90" s="7"/>
    </row>
    <row r="91" spans="2:33" x14ac:dyDescent="0.25">
      <c r="B91" s="32"/>
      <c r="C91" s="33"/>
      <c r="D91" s="31"/>
      <c r="E91" s="31"/>
      <c r="F91" s="34"/>
      <c r="H91" s="16"/>
      <c r="I91" s="16"/>
      <c r="J91" s="23"/>
      <c r="K91" s="31"/>
      <c r="L91" s="7"/>
      <c r="M91" s="7"/>
      <c r="N91" s="7"/>
      <c r="O91" s="7"/>
      <c r="R91" s="22"/>
      <c r="S91" s="22"/>
      <c r="T91" s="22"/>
      <c r="X91" s="7"/>
      <c r="Y91" s="7"/>
      <c r="Z91" s="7"/>
      <c r="AA91" s="7"/>
      <c r="AB91" s="7"/>
      <c r="AC91" s="7"/>
      <c r="AD91" s="7"/>
      <c r="AE91" s="7"/>
      <c r="AF91" s="7"/>
      <c r="AG91" s="7"/>
    </row>
    <row r="92" spans="2:33" x14ac:dyDescent="0.25">
      <c r="B92" s="32"/>
      <c r="C92" s="33"/>
      <c r="D92" s="31"/>
      <c r="E92" s="31"/>
      <c r="F92" s="34"/>
      <c r="H92" s="16"/>
      <c r="I92" s="16"/>
      <c r="J92" s="23"/>
      <c r="K92" s="31"/>
      <c r="L92" s="7"/>
      <c r="M92" s="7"/>
      <c r="N92" s="7"/>
      <c r="O92" s="7"/>
      <c r="R92" s="22"/>
      <c r="S92" s="22"/>
      <c r="T92" s="22"/>
      <c r="X92" s="7"/>
      <c r="Y92" s="7"/>
      <c r="Z92" s="7"/>
      <c r="AA92" s="7"/>
      <c r="AB92" s="7"/>
      <c r="AC92" s="7"/>
      <c r="AD92" s="7"/>
      <c r="AE92" s="7"/>
      <c r="AF92" s="7"/>
      <c r="AG92" s="7"/>
    </row>
    <row r="93" spans="2:33" x14ac:dyDescent="0.25">
      <c r="B93" s="32"/>
      <c r="C93" s="33"/>
      <c r="D93" s="31"/>
      <c r="E93" s="31"/>
      <c r="F93" s="34"/>
      <c r="H93" s="16"/>
      <c r="I93" s="16"/>
      <c r="J93" s="23"/>
      <c r="K93" s="31"/>
      <c r="L93" s="7"/>
      <c r="M93" s="7"/>
      <c r="N93" s="7"/>
      <c r="O93" s="7"/>
      <c r="R93" s="22"/>
      <c r="S93" s="22"/>
      <c r="T93" s="22"/>
      <c r="X93" s="7"/>
      <c r="Y93" s="7"/>
      <c r="Z93" s="7"/>
      <c r="AA93" s="7"/>
      <c r="AB93" s="7"/>
      <c r="AC93" s="7"/>
      <c r="AD93" s="7"/>
      <c r="AE93" s="7"/>
      <c r="AF93" s="7"/>
      <c r="AG93" s="7"/>
    </row>
    <row r="98" spans="2:33" ht="11" x14ac:dyDescent="0.3">
      <c r="B98" s="1" t="s">
        <v>397</v>
      </c>
    </row>
    <row r="99" spans="2:33" x14ac:dyDescent="0.25">
      <c r="B99" s="32" t="e" cm="1">
        <f t="array" ref="B99">_xlfn._xlws.FILTER($B$6:$AG$43,$V$6:$V$43=B98)</f>
        <v>#N/A</v>
      </c>
      <c r="C99" s="33"/>
      <c r="D99" s="31"/>
      <c r="E99" s="31"/>
      <c r="F99" s="34"/>
      <c r="H99" s="16"/>
      <c r="I99" s="16"/>
      <c r="J99" s="23"/>
      <c r="K99" s="31"/>
      <c r="L99" s="7"/>
      <c r="M99" s="7"/>
      <c r="N99" s="7"/>
      <c r="O99" s="7"/>
      <c r="R99" s="22"/>
      <c r="S99" s="22"/>
      <c r="T99" s="22"/>
      <c r="X99" s="7"/>
      <c r="Y99" s="7"/>
      <c r="Z99" s="7"/>
      <c r="AA99" s="7"/>
      <c r="AB99" s="7"/>
      <c r="AC99" s="7"/>
      <c r="AD99" s="7"/>
      <c r="AE99" s="7"/>
      <c r="AF99" s="7"/>
      <c r="AG99" s="7"/>
    </row>
    <row r="100" spans="2:33" x14ac:dyDescent="0.25">
      <c r="B100" s="32"/>
      <c r="C100" s="33"/>
      <c r="D100" s="31"/>
      <c r="E100" s="31"/>
      <c r="F100" s="34"/>
      <c r="H100" s="16"/>
      <c r="I100" s="16"/>
      <c r="J100" s="23"/>
      <c r="K100" s="31"/>
      <c r="L100" s="7"/>
      <c r="M100" s="7"/>
      <c r="N100" s="7"/>
      <c r="O100" s="7"/>
      <c r="R100" s="22"/>
      <c r="S100" s="22"/>
      <c r="T100" s="22"/>
      <c r="X100" s="7"/>
      <c r="Y100" s="7"/>
      <c r="Z100" s="7"/>
      <c r="AA100" s="7"/>
      <c r="AB100" s="7"/>
      <c r="AC100" s="7"/>
      <c r="AD100" s="7"/>
      <c r="AE100" s="7"/>
      <c r="AF100" s="7"/>
      <c r="AG100" s="7"/>
    </row>
    <row r="101" spans="2:33" x14ac:dyDescent="0.25">
      <c r="B101" s="32"/>
      <c r="C101" s="33"/>
      <c r="D101" s="31"/>
      <c r="E101" s="31"/>
      <c r="F101" s="34"/>
      <c r="H101" s="16"/>
      <c r="I101" s="16"/>
      <c r="J101" s="23"/>
      <c r="K101" s="31"/>
      <c r="L101" s="7"/>
      <c r="M101" s="7"/>
      <c r="N101" s="7"/>
      <c r="O101" s="7"/>
      <c r="R101" s="22"/>
      <c r="S101" s="22"/>
      <c r="T101" s="22"/>
      <c r="X101" s="7"/>
      <c r="Y101" s="7"/>
      <c r="Z101" s="7"/>
      <c r="AA101" s="7"/>
      <c r="AB101" s="7"/>
      <c r="AC101" s="7"/>
      <c r="AD101" s="7"/>
      <c r="AE101" s="7"/>
      <c r="AF101" s="7"/>
      <c r="AG101" s="7"/>
    </row>
    <row r="102" spans="2:33" x14ac:dyDescent="0.25">
      <c r="B102" s="32"/>
      <c r="C102" s="33"/>
      <c r="D102" s="31"/>
      <c r="E102" s="31"/>
      <c r="F102" s="34"/>
      <c r="H102" s="16"/>
      <c r="I102" s="16"/>
      <c r="J102" s="23"/>
      <c r="K102" s="31"/>
      <c r="L102" s="7"/>
      <c r="M102" s="7"/>
      <c r="N102" s="7"/>
      <c r="O102" s="7"/>
      <c r="R102" s="22"/>
      <c r="S102" s="22"/>
      <c r="T102" s="22"/>
      <c r="X102" s="7"/>
      <c r="Y102" s="7"/>
      <c r="Z102" s="7"/>
      <c r="AA102" s="7"/>
      <c r="AB102" s="7"/>
      <c r="AC102" s="7"/>
      <c r="AD102" s="7"/>
      <c r="AE102" s="7"/>
      <c r="AF102" s="7"/>
      <c r="AG102" s="7"/>
    </row>
    <row r="103" spans="2:33" x14ac:dyDescent="0.25">
      <c r="B103" s="32"/>
      <c r="C103" s="33"/>
      <c r="D103" s="31"/>
      <c r="E103" s="31"/>
      <c r="F103" s="34"/>
      <c r="H103" s="16"/>
      <c r="I103" s="16"/>
      <c r="J103" s="23"/>
      <c r="K103" s="31"/>
      <c r="L103" s="7"/>
      <c r="M103" s="7"/>
      <c r="N103" s="7"/>
      <c r="O103" s="7"/>
      <c r="R103" s="22"/>
      <c r="S103" s="22"/>
      <c r="T103" s="22"/>
      <c r="X103" s="7"/>
      <c r="Y103" s="7"/>
      <c r="Z103" s="7"/>
      <c r="AA103" s="7"/>
      <c r="AB103" s="7"/>
      <c r="AC103" s="7"/>
      <c r="AD103" s="7"/>
      <c r="AE103" s="7"/>
      <c r="AF103" s="7"/>
      <c r="AG103" s="7"/>
    </row>
    <row r="104" spans="2:33" x14ac:dyDescent="0.25">
      <c r="B104" s="32"/>
      <c r="C104" s="33"/>
      <c r="D104" s="31"/>
      <c r="E104" s="31"/>
      <c r="F104" s="34"/>
      <c r="H104" s="16"/>
      <c r="I104" s="16"/>
      <c r="J104" s="23"/>
      <c r="K104" s="31"/>
      <c r="L104" s="7"/>
      <c r="M104" s="7"/>
      <c r="N104" s="7"/>
      <c r="O104" s="7"/>
      <c r="R104" s="22"/>
      <c r="S104" s="22"/>
      <c r="T104" s="22"/>
      <c r="X104" s="7"/>
      <c r="Y104" s="7"/>
      <c r="Z104" s="7"/>
      <c r="AA104" s="7"/>
      <c r="AB104" s="7"/>
      <c r="AC104" s="7"/>
      <c r="AD104" s="7"/>
      <c r="AE104" s="7"/>
      <c r="AF104" s="7"/>
      <c r="AG104" s="7"/>
    </row>
    <row r="105" spans="2:33" x14ac:dyDescent="0.25">
      <c r="B105" s="32"/>
      <c r="C105" s="33"/>
      <c r="D105" s="31"/>
      <c r="E105" s="31"/>
      <c r="F105" s="34"/>
      <c r="H105" s="16"/>
      <c r="I105" s="16"/>
      <c r="J105" s="23"/>
      <c r="K105" s="31"/>
      <c r="L105" s="7"/>
      <c r="M105" s="7"/>
      <c r="N105" s="7"/>
      <c r="O105" s="7"/>
      <c r="R105" s="22"/>
      <c r="S105" s="22"/>
      <c r="T105" s="22"/>
      <c r="X105" s="7"/>
      <c r="Y105" s="7"/>
      <c r="Z105" s="7"/>
      <c r="AA105" s="7"/>
      <c r="AB105" s="7"/>
      <c r="AC105" s="7"/>
      <c r="AD105" s="7"/>
      <c r="AE105" s="7"/>
      <c r="AF105" s="7"/>
      <c r="AG105" s="7"/>
    </row>
    <row r="106" spans="2:33" x14ac:dyDescent="0.25">
      <c r="B106" s="32"/>
      <c r="C106" s="33"/>
      <c r="D106" s="31"/>
      <c r="E106" s="31"/>
      <c r="F106" s="34"/>
      <c r="H106" s="16"/>
      <c r="I106" s="16"/>
      <c r="J106" s="23"/>
      <c r="K106" s="31"/>
      <c r="L106" s="7"/>
      <c r="M106" s="7"/>
      <c r="N106" s="7"/>
      <c r="O106" s="7"/>
      <c r="R106" s="22"/>
      <c r="S106" s="22"/>
      <c r="T106" s="22"/>
      <c r="X106" s="7"/>
      <c r="Y106" s="7"/>
      <c r="Z106" s="7"/>
      <c r="AA106" s="7"/>
      <c r="AB106" s="7"/>
      <c r="AC106" s="7"/>
      <c r="AD106" s="7"/>
      <c r="AE106" s="7"/>
      <c r="AF106" s="7"/>
      <c r="AG106" s="7"/>
    </row>
    <row r="110" spans="2:33" ht="11" x14ac:dyDescent="0.3">
      <c r="B110" s="1" t="s">
        <v>395</v>
      </c>
    </row>
    <row r="111" spans="2:33" x14ac:dyDescent="0.25">
      <c r="B111" s="32" t="e" cm="1">
        <f t="array" ref="B111">_xlfn._xlws.FILTER($B$6:$AG$43,$V$6:$V$43=B110)</f>
        <v>#N/A</v>
      </c>
      <c r="C111" s="33"/>
      <c r="D111" s="31"/>
      <c r="E111" s="31"/>
      <c r="F111" s="34"/>
      <c r="H111" s="16"/>
      <c r="I111" s="16"/>
      <c r="J111" s="23"/>
      <c r="K111" s="31"/>
      <c r="L111" s="7"/>
      <c r="M111" s="7"/>
      <c r="N111" s="7"/>
      <c r="O111" s="7"/>
      <c r="R111" s="22"/>
      <c r="S111" s="22"/>
      <c r="T111" s="22"/>
      <c r="X111" s="7"/>
      <c r="Y111" s="7"/>
      <c r="Z111" s="7"/>
      <c r="AA111" s="7"/>
      <c r="AB111" s="7"/>
      <c r="AC111" s="7"/>
      <c r="AD111" s="7"/>
      <c r="AE111" s="7"/>
      <c r="AF111" s="7"/>
      <c r="AG111" s="7"/>
    </row>
    <row r="112" spans="2:33" x14ac:dyDescent="0.25">
      <c r="B112" s="32"/>
      <c r="C112" s="33"/>
      <c r="D112" s="31"/>
      <c r="E112" s="31"/>
      <c r="F112" s="34"/>
      <c r="H112" s="16"/>
      <c r="I112" s="16"/>
      <c r="J112" s="23"/>
      <c r="K112" s="31"/>
      <c r="L112" s="7"/>
      <c r="M112" s="7"/>
      <c r="N112" s="7"/>
      <c r="O112" s="7"/>
      <c r="R112" s="22"/>
      <c r="S112" s="22"/>
      <c r="T112" s="22"/>
      <c r="X112" s="7"/>
      <c r="Y112" s="7"/>
      <c r="Z112" s="7"/>
      <c r="AA112" s="7"/>
      <c r="AB112" s="7"/>
      <c r="AC112" s="7"/>
      <c r="AD112" s="7"/>
      <c r="AE112" s="7"/>
      <c r="AF112" s="7"/>
      <c r="AG112" s="7"/>
    </row>
    <row r="113" spans="2:33" x14ac:dyDescent="0.25">
      <c r="B113" s="32"/>
      <c r="C113" s="33"/>
      <c r="D113" s="31"/>
      <c r="E113" s="31"/>
      <c r="F113" s="34"/>
      <c r="H113" s="16"/>
      <c r="I113" s="16"/>
      <c r="J113" s="23"/>
      <c r="K113" s="31"/>
      <c r="L113" s="7"/>
      <c r="M113" s="7"/>
      <c r="N113" s="7"/>
      <c r="O113" s="7"/>
      <c r="R113" s="22"/>
      <c r="S113" s="22"/>
      <c r="T113" s="22"/>
      <c r="X113" s="7"/>
      <c r="Y113" s="7"/>
      <c r="Z113" s="7"/>
      <c r="AA113" s="7"/>
      <c r="AB113" s="7"/>
      <c r="AC113" s="7"/>
      <c r="AD113" s="7"/>
      <c r="AE113" s="7"/>
      <c r="AF113" s="7"/>
      <c r="AG113" s="7"/>
    </row>
    <row r="114" spans="2:33" x14ac:dyDescent="0.25">
      <c r="B114" s="32"/>
      <c r="C114" s="33"/>
      <c r="D114" s="31"/>
      <c r="E114" s="31"/>
      <c r="F114" s="34"/>
      <c r="H114" s="16"/>
      <c r="I114" s="16"/>
      <c r="J114" s="23"/>
      <c r="K114" s="31"/>
      <c r="L114" s="7"/>
      <c r="M114" s="7"/>
      <c r="N114" s="7"/>
      <c r="O114" s="7"/>
      <c r="R114" s="22"/>
      <c r="S114" s="22"/>
      <c r="T114" s="22"/>
      <c r="X114" s="7"/>
      <c r="Y114" s="7"/>
      <c r="Z114" s="7"/>
      <c r="AA114" s="7"/>
      <c r="AB114" s="7"/>
      <c r="AC114" s="7"/>
      <c r="AD114" s="7"/>
      <c r="AE114" s="7"/>
      <c r="AF114" s="7"/>
      <c r="AG114" s="7"/>
    </row>
    <row r="115" spans="2:33" x14ac:dyDescent="0.25">
      <c r="B115" s="32"/>
      <c r="C115" s="33"/>
      <c r="D115" s="31"/>
      <c r="E115" s="31"/>
      <c r="F115" s="34"/>
      <c r="H115" s="16"/>
      <c r="I115" s="16"/>
      <c r="J115" s="23"/>
      <c r="K115" s="31"/>
      <c r="L115" s="7"/>
      <c r="M115" s="7"/>
      <c r="N115" s="7"/>
      <c r="O115" s="7"/>
      <c r="R115" s="22"/>
      <c r="S115" s="22"/>
      <c r="T115" s="22"/>
      <c r="X115" s="7"/>
      <c r="Y115" s="7"/>
      <c r="Z115" s="7"/>
      <c r="AA115" s="7"/>
      <c r="AB115" s="7"/>
      <c r="AC115" s="7"/>
      <c r="AD115" s="7"/>
      <c r="AE115" s="7"/>
      <c r="AF115" s="7"/>
      <c r="AG115" s="7"/>
    </row>
    <row r="116" spans="2:33" x14ac:dyDescent="0.25">
      <c r="B116" s="32"/>
      <c r="C116" s="33"/>
      <c r="D116" s="31"/>
      <c r="E116" s="31"/>
      <c r="F116" s="34"/>
      <c r="H116" s="16"/>
      <c r="I116" s="16"/>
      <c r="J116" s="23"/>
      <c r="K116" s="31"/>
      <c r="L116" s="7"/>
      <c r="M116" s="7"/>
      <c r="N116" s="7"/>
      <c r="O116" s="7"/>
      <c r="R116" s="22"/>
      <c r="S116" s="22"/>
      <c r="T116" s="22"/>
      <c r="X116" s="7"/>
      <c r="Y116" s="7"/>
      <c r="Z116" s="7"/>
      <c r="AA116" s="7"/>
      <c r="AB116" s="7"/>
      <c r="AC116" s="7"/>
      <c r="AD116" s="7"/>
      <c r="AE116" s="7"/>
      <c r="AF116" s="7"/>
      <c r="AG116" s="7"/>
    </row>
    <row r="117" spans="2:33" x14ac:dyDescent="0.25">
      <c r="B117" s="32"/>
      <c r="C117" s="33"/>
      <c r="D117" s="31"/>
      <c r="E117" s="31"/>
      <c r="F117" s="34"/>
      <c r="H117" s="16"/>
      <c r="I117" s="16"/>
      <c r="J117" s="23"/>
      <c r="K117" s="31"/>
      <c r="L117" s="7"/>
      <c r="M117" s="7"/>
      <c r="N117" s="7"/>
      <c r="O117" s="7"/>
      <c r="R117" s="22"/>
      <c r="S117" s="22"/>
      <c r="T117" s="22"/>
      <c r="X117" s="7"/>
      <c r="Y117" s="7"/>
      <c r="Z117" s="7"/>
      <c r="AA117" s="7"/>
      <c r="AB117" s="7"/>
      <c r="AC117" s="7"/>
      <c r="AD117" s="7"/>
      <c r="AE117" s="7"/>
      <c r="AF117" s="7"/>
      <c r="AG117" s="7"/>
    </row>
    <row r="118" spans="2:33" x14ac:dyDescent="0.25">
      <c r="B118" s="32"/>
      <c r="C118" s="33"/>
      <c r="D118" s="31"/>
      <c r="E118" s="31"/>
      <c r="F118" s="34"/>
      <c r="H118" s="16"/>
      <c r="I118" s="16"/>
      <c r="J118" s="23"/>
      <c r="K118" s="31"/>
      <c r="L118" s="7"/>
      <c r="M118" s="7"/>
      <c r="N118" s="7"/>
      <c r="O118" s="7"/>
      <c r="R118" s="22"/>
      <c r="S118" s="22"/>
      <c r="T118" s="22"/>
      <c r="X118" s="7"/>
      <c r="Y118" s="7"/>
      <c r="Z118" s="7"/>
      <c r="AA118" s="7"/>
      <c r="AB118" s="7"/>
      <c r="AC118" s="7"/>
      <c r="AD118" s="7"/>
      <c r="AE118" s="7"/>
      <c r="AF118" s="7"/>
      <c r="AG118" s="7"/>
    </row>
    <row r="119" spans="2:33" x14ac:dyDescent="0.25">
      <c r="B119" s="32"/>
      <c r="C119" s="33"/>
      <c r="D119" s="31"/>
      <c r="E119" s="31"/>
      <c r="F119" s="34"/>
      <c r="H119" s="16"/>
      <c r="I119" s="16"/>
      <c r="J119" s="23"/>
      <c r="K119" s="31"/>
      <c r="L119" s="7"/>
      <c r="M119" s="7"/>
      <c r="N119" s="7"/>
      <c r="O119" s="7"/>
      <c r="R119" s="22"/>
      <c r="S119" s="22"/>
      <c r="T119" s="22"/>
      <c r="X119" s="7"/>
      <c r="Y119" s="7"/>
      <c r="Z119" s="7"/>
      <c r="AA119" s="7"/>
      <c r="AB119" s="7"/>
      <c r="AC119" s="7"/>
      <c r="AD119" s="7"/>
      <c r="AE119" s="7"/>
      <c r="AF119" s="7"/>
      <c r="AG119" s="7"/>
    </row>
    <row r="120" spans="2:33" x14ac:dyDescent="0.25">
      <c r="B120" s="32"/>
      <c r="C120" s="33"/>
      <c r="D120" s="31"/>
      <c r="E120" s="31"/>
      <c r="F120" s="34"/>
      <c r="H120" s="16"/>
      <c r="I120" s="16"/>
      <c r="J120" s="23"/>
      <c r="K120" s="31"/>
      <c r="L120" s="7"/>
      <c r="M120" s="7"/>
      <c r="N120" s="7"/>
      <c r="O120" s="7"/>
      <c r="R120" s="22"/>
      <c r="S120" s="22"/>
      <c r="T120" s="22"/>
      <c r="X120" s="7"/>
      <c r="Y120" s="7"/>
      <c r="Z120" s="7"/>
      <c r="AA120" s="7"/>
      <c r="AB120" s="7"/>
      <c r="AC120" s="7"/>
      <c r="AD120" s="7"/>
      <c r="AE120" s="7"/>
      <c r="AF120" s="7"/>
      <c r="AG120" s="7"/>
    </row>
    <row r="121" spans="2:33" x14ac:dyDescent="0.25">
      <c r="B121" s="32"/>
      <c r="C121" s="33"/>
      <c r="D121" s="31"/>
      <c r="E121" s="31"/>
      <c r="F121" s="34"/>
      <c r="H121" s="16"/>
      <c r="I121" s="16"/>
      <c r="J121" s="23"/>
      <c r="K121" s="31"/>
      <c r="L121" s="7"/>
      <c r="M121" s="7"/>
      <c r="N121" s="7"/>
      <c r="O121" s="7"/>
      <c r="R121" s="22"/>
      <c r="S121" s="22"/>
      <c r="T121" s="22"/>
      <c r="X121" s="7"/>
      <c r="Y121" s="7"/>
      <c r="Z121" s="7"/>
      <c r="AA121" s="7"/>
      <c r="AB121" s="7"/>
      <c r="AC121" s="7"/>
      <c r="AD121" s="7"/>
      <c r="AE121" s="7"/>
      <c r="AF121" s="7"/>
      <c r="AG121" s="7"/>
    </row>
    <row r="122" spans="2:33" x14ac:dyDescent="0.25">
      <c r="B122" s="32"/>
      <c r="C122" s="33"/>
      <c r="D122" s="31"/>
      <c r="E122" s="31"/>
      <c r="F122" s="34"/>
      <c r="H122" s="16"/>
      <c r="I122" s="16"/>
      <c r="J122" s="23"/>
      <c r="K122" s="31"/>
      <c r="L122" s="7"/>
      <c r="M122" s="7"/>
      <c r="N122" s="7"/>
      <c r="O122" s="7"/>
      <c r="R122" s="22"/>
      <c r="S122" s="22"/>
      <c r="T122" s="22"/>
      <c r="X122" s="7"/>
      <c r="Y122" s="7"/>
      <c r="Z122" s="7"/>
      <c r="AA122" s="7"/>
      <c r="AB122" s="7"/>
      <c r="AC122" s="7"/>
      <c r="AD122" s="7"/>
      <c r="AE122" s="7"/>
      <c r="AF122" s="7"/>
      <c r="AG122" s="7"/>
    </row>
    <row r="127" spans="2:33" ht="11" x14ac:dyDescent="0.3">
      <c r="B127" s="1" t="s">
        <v>398</v>
      </c>
    </row>
    <row r="128" spans="2:33" x14ac:dyDescent="0.25">
      <c r="B128" s="32" t="e" cm="1">
        <f t="array" ref="B128">_xlfn._xlws.FILTER($B$6:$AG$43,$V$6:$V$43=B127)</f>
        <v>#N/A</v>
      </c>
      <c r="C128" s="33"/>
      <c r="D128" s="31"/>
      <c r="E128" s="31"/>
      <c r="F128" s="34"/>
      <c r="H128" s="16"/>
      <c r="I128" s="16"/>
      <c r="J128" s="23"/>
      <c r="K128" s="31"/>
      <c r="L128" s="7"/>
      <c r="M128" s="7"/>
      <c r="N128" s="7"/>
      <c r="O128" s="7"/>
      <c r="R128" s="22"/>
      <c r="S128" s="22"/>
      <c r="T128" s="22"/>
      <c r="X128" s="7"/>
      <c r="Y128" s="7"/>
      <c r="Z128" s="7"/>
      <c r="AA128" s="7"/>
      <c r="AB128" s="7"/>
      <c r="AC128" s="7"/>
      <c r="AD128" s="7"/>
      <c r="AE128" s="7"/>
      <c r="AF128" s="7"/>
      <c r="AG128" s="7"/>
    </row>
    <row r="129" spans="2:33" x14ac:dyDescent="0.25">
      <c r="B129" s="32"/>
      <c r="C129" s="33"/>
      <c r="D129" s="31"/>
      <c r="E129" s="31"/>
      <c r="F129" s="34"/>
      <c r="H129" s="16"/>
      <c r="I129" s="16"/>
      <c r="J129" s="23"/>
      <c r="K129" s="31"/>
      <c r="L129" s="7"/>
      <c r="M129" s="7"/>
      <c r="N129" s="7"/>
      <c r="O129" s="7"/>
      <c r="R129" s="22"/>
      <c r="S129" s="22"/>
      <c r="T129" s="22"/>
      <c r="X129" s="7"/>
      <c r="Y129" s="7"/>
      <c r="Z129" s="7"/>
      <c r="AA129" s="7"/>
      <c r="AB129" s="7"/>
      <c r="AC129" s="7"/>
      <c r="AD129" s="7"/>
      <c r="AE129" s="7"/>
      <c r="AF129" s="7"/>
      <c r="AG129" s="7"/>
    </row>
    <row r="130" spans="2:33" x14ac:dyDescent="0.25">
      <c r="B130" s="32"/>
      <c r="C130" s="33"/>
      <c r="D130" s="31"/>
      <c r="E130" s="31"/>
      <c r="F130" s="34"/>
      <c r="H130" s="16"/>
      <c r="I130" s="16"/>
      <c r="J130" s="23"/>
      <c r="K130" s="31"/>
      <c r="L130" s="7"/>
      <c r="M130" s="7"/>
      <c r="N130" s="7"/>
      <c r="O130" s="7"/>
      <c r="R130" s="22"/>
      <c r="S130" s="22"/>
      <c r="T130" s="22"/>
      <c r="X130" s="7"/>
      <c r="Y130" s="7"/>
      <c r="Z130" s="7"/>
      <c r="AA130" s="7"/>
      <c r="AB130" s="7"/>
      <c r="AC130" s="7"/>
      <c r="AD130" s="7"/>
      <c r="AE130" s="7"/>
      <c r="AF130" s="7"/>
      <c r="AG130" s="7"/>
    </row>
    <row r="131" spans="2:33" x14ac:dyDescent="0.25">
      <c r="B131" s="32"/>
      <c r="C131" s="33"/>
      <c r="D131" s="31"/>
      <c r="E131" s="31"/>
      <c r="F131" s="34"/>
      <c r="H131" s="16"/>
      <c r="I131" s="16"/>
      <c r="J131" s="23"/>
      <c r="K131" s="31"/>
      <c r="L131" s="7"/>
      <c r="M131" s="7"/>
      <c r="N131" s="7"/>
      <c r="O131" s="7"/>
      <c r="R131" s="22"/>
      <c r="S131" s="22"/>
      <c r="T131" s="22"/>
      <c r="X131" s="7"/>
      <c r="Y131" s="7"/>
      <c r="Z131" s="7"/>
      <c r="AA131" s="7"/>
      <c r="AB131" s="7"/>
      <c r="AC131" s="7"/>
      <c r="AD131" s="7"/>
      <c r="AE131" s="7"/>
      <c r="AF131" s="7"/>
      <c r="AG131" s="7"/>
    </row>
    <row r="135" spans="2:33" ht="11" x14ac:dyDescent="0.3">
      <c r="B135" s="1" t="s">
        <v>378</v>
      </c>
    </row>
    <row r="136" spans="2:33" x14ac:dyDescent="0.25">
      <c r="B136" s="32" t="e" cm="1">
        <f t="array" ref="B136">_xlfn._xlws.FILTER($B$6:$AG$43,$V$6:$V$43=B135)</f>
        <v>#N/A</v>
      </c>
      <c r="C136" s="33"/>
      <c r="D136" s="31"/>
      <c r="E136" s="31"/>
      <c r="F136" s="34"/>
      <c r="H136" s="16"/>
      <c r="I136" s="16"/>
      <c r="J136" s="23"/>
      <c r="K136" s="31"/>
      <c r="L136" s="7"/>
      <c r="M136" s="7"/>
      <c r="N136" s="7"/>
      <c r="O136" s="7"/>
      <c r="R136" s="22"/>
      <c r="S136" s="22"/>
      <c r="T136" s="22"/>
      <c r="X136" s="7"/>
      <c r="Y136" s="7"/>
      <c r="Z136" s="7"/>
      <c r="AA136" s="7"/>
      <c r="AB136" s="7"/>
      <c r="AC136" s="7"/>
      <c r="AD136" s="7"/>
      <c r="AE136" s="7"/>
      <c r="AF136" s="7"/>
      <c r="AG136" s="7"/>
    </row>
  </sheetData>
  <autoFilter ref="B6:AG43" xr:uid="{DF1DAC8D-E750-40BC-8118-98FCACEFCA41}"/>
  <conditionalFormatting sqref="S7:T43">
    <cfRule type="dataBar" priority="101">
      <dataBar>
        <cfvo type="min"/>
        <cfvo type="max"/>
        <color rgb="FF63C384"/>
      </dataBar>
      <extLst>
        <ext xmlns:x14="http://schemas.microsoft.com/office/spreadsheetml/2009/9/main" uri="{B025F937-C7B1-47D3-B67F-A62EFF666E3E}">
          <x14:id>{361D4E8E-E707-4EA2-AC08-4FAE92792436}</x14:id>
        </ext>
      </extLst>
    </cfRule>
  </conditionalFormatting>
  <conditionalFormatting sqref="AB7:AB43">
    <cfRule type="dataBar" priority="103">
      <dataBar>
        <cfvo type="min"/>
        <cfvo type="max"/>
        <color rgb="FF63C384"/>
      </dataBar>
      <extLst>
        <ext xmlns:x14="http://schemas.microsoft.com/office/spreadsheetml/2009/9/main" uri="{B025F937-C7B1-47D3-B67F-A62EFF666E3E}">
          <x14:id>{3A11FDB3-FEE7-4E8B-85DB-8D6BAD2CEA7B}</x14:id>
        </ext>
      </extLst>
    </cfRule>
  </conditionalFormatting>
  <conditionalFormatting sqref="AG7:AG43">
    <cfRule type="dataBar" priority="105">
      <dataBar>
        <cfvo type="min"/>
        <cfvo type="max"/>
        <color rgb="FF63C384"/>
      </dataBar>
      <extLst>
        <ext xmlns:x14="http://schemas.microsoft.com/office/spreadsheetml/2009/9/main" uri="{B025F937-C7B1-47D3-B67F-A62EFF666E3E}">
          <x14:id>{CA91DC98-C287-4168-930F-23535FCAC147}</x14:id>
        </ext>
      </extLst>
    </cfRule>
  </conditionalFormatting>
  <conditionalFormatting sqref="O7:O43">
    <cfRule type="dataBar" priority="107">
      <dataBar>
        <cfvo type="min"/>
        <cfvo type="max"/>
        <color rgb="FF63C384"/>
      </dataBar>
      <extLst>
        <ext xmlns:x14="http://schemas.microsoft.com/office/spreadsheetml/2009/9/main" uri="{B025F937-C7B1-47D3-B67F-A62EFF666E3E}">
          <x14:id>{A5150A2F-D139-4191-BEE7-B201E556EADE}</x14:id>
        </ext>
      </extLst>
    </cfRule>
  </conditionalFormatting>
  <conditionalFormatting sqref="O61:O66">
    <cfRule type="dataBar" priority="40">
      <dataBar>
        <cfvo type="min"/>
        <cfvo type="max"/>
        <color rgb="FF63C384"/>
      </dataBar>
      <extLst>
        <ext xmlns:x14="http://schemas.microsoft.com/office/spreadsheetml/2009/9/main" uri="{B025F937-C7B1-47D3-B67F-A62EFF666E3E}">
          <x14:id>{E9E63357-8891-443D-B4E8-32EC2B658C3C}</x14:id>
        </ext>
      </extLst>
    </cfRule>
  </conditionalFormatting>
  <conditionalFormatting sqref="AB61:AB66">
    <cfRule type="dataBar" priority="39">
      <dataBar>
        <cfvo type="min"/>
        <cfvo type="max"/>
        <color rgb="FF63C384"/>
      </dataBar>
      <extLst>
        <ext xmlns:x14="http://schemas.microsoft.com/office/spreadsheetml/2009/9/main" uri="{B025F937-C7B1-47D3-B67F-A62EFF666E3E}">
          <x14:id>{F665804D-A0CA-445E-B308-112F779E27BA}</x14:id>
        </ext>
      </extLst>
    </cfRule>
  </conditionalFormatting>
  <conditionalFormatting sqref="AG61:AG66">
    <cfRule type="dataBar" priority="38">
      <dataBar>
        <cfvo type="min"/>
        <cfvo type="max"/>
        <color rgb="FF63C384"/>
      </dataBar>
      <extLst>
        <ext xmlns:x14="http://schemas.microsoft.com/office/spreadsheetml/2009/9/main" uri="{B025F937-C7B1-47D3-B67F-A62EFF666E3E}">
          <x14:id>{1F37911B-BDD4-4B0D-AFEE-2361CC8B0506}</x14:id>
        </ext>
      </extLst>
    </cfRule>
  </conditionalFormatting>
  <conditionalFormatting sqref="O71:O82">
    <cfRule type="dataBar" priority="37">
      <dataBar>
        <cfvo type="min"/>
        <cfvo type="max"/>
        <color rgb="FF63C384"/>
      </dataBar>
      <extLst>
        <ext xmlns:x14="http://schemas.microsoft.com/office/spreadsheetml/2009/9/main" uri="{B025F937-C7B1-47D3-B67F-A62EFF666E3E}">
          <x14:id>{4B3A5710-0C01-4C24-89DD-9F0004639A62}</x14:id>
        </ext>
      </extLst>
    </cfRule>
  </conditionalFormatting>
  <conditionalFormatting sqref="AB71:AB82">
    <cfRule type="dataBar" priority="36">
      <dataBar>
        <cfvo type="min"/>
        <cfvo type="max"/>
        <color rgb="FF63C384"/>
      </dataBar>
      <extLst>
        <ext xmlns:x14="http://schemas.microsoft.com/office/spreadsheetml/2009/9/main" uri="{B025F937-C7B1-47D3-B67F-A62EFF666E3E}">
          <x14:id>{18DF9EF2-4973-4F81-A2D1-261D76830C06}</x14:id>
        </ext>
      </extLst>
    </cfRule>
  </conditionalFormatting>
  <conditionalFormatting sqref="AG71:AG82">
    <cfRule type="dataBar" priority="35">
      <dataBar>
        <cfvo type="min"/>
        <cfvo type="max"/>
        <color rgb="FF63C384"/>
      </dataBar>
      <extLst>
        <ext xmlns:x14="http://schemas.microsoft.com/office/spreadsheetml/2009/9/main" uri="{B025F937-C7B1-47D3-B67F-A62EFF666E3E}">
          <x14:id>{EB19BB9B-788E-412A-9A25-4335A0440C3E}</x14:id>
        </ext>
      </extLst>
    </cfRule>
  </conditionalFormatting>
  <conditionalFormatting sqref="O99:O106">
    <cfRule type="dataBar" priority="25">
      <dataBar>
        <cfvo type="min"/>
        <cfvo type="max"/>
        <color rgb="FF63C384"/>
      </dataBar>
      <extLst>
        <ext xmlns:x14="http://schemas.microsoft.com/office/spreadsheetml/2009/9/main" uri="{B025F937-C7B1-47D3-B67F-A62EFF666E3E}">
          <x14:id>{A89EDDE6-C9FB-4DD4-8A37-BF3A997AD887}</x14:id>
        </ext>
      </extLst>
    </cfRule>
  </conditionalFormatting>
  <conditionalFormatting sqref="AB99:AB106">
    <cfRule type="dataBar" priority="24">
      <dataBar>
        <cfvo type="min"/>
        <cfvo type="max"/>
        <color rgb="FF63C384"/>
      </dataBar>
      <extLst>
        <ext xmlns:x14="http://schemas.microsoft.com/office/spreadsheetml/2009/9/main" uri="{B025F937-C7B1-47D3-B67F-A62EFF666E3E}">
          <x14:id>{B3E4BEE6-4024-4B71-B682-0942812548EF}</x14:id>
        </ext>
      </extLst>
    </cfRule>
  </conditionalFormatting>
  <conditionalFormatting sqref="AG99:AG106">
    <cfRule type="dataBar" priority="23">
      <dataBar>
        <cfvo type="min"/>
        <cfvo type="max"/>
        <color rgb="FF63C384"/>
      </dataBar>
      <extLst>
        <ext xmlns:x14="http://schemas.microsoft.com/office/spreadsheetml/2009/9/main" uri="{B025F937-C7B1-47D3-B67F-A62EFF666E3E}">
          <x14:id>{7FA02D42-31C4-4AB3-9B24-7ABB7B303F1B}</x14:id>
        </ext>
      </extLst>
    </cfRule>
  </conditionalFormatting>
  <conditionalFormatting sqref="O111:O122">
    <cfRule type="dataBar" priority="19">
      <dataBar>
        <cfvo type="min"/>
        <cfvo type="max"/>
        <color rgb="FF63C384"/>
      </dataBar>
      <extLst>
        <ext xmlns:x14="http://schemas.microsoft.com/office/spreadsheetml/2009/9/main" uri="{B025F937-C7B1-47D3-B67F-A62EFF666E3E}">
          <x14:id>{87AA91B7-1CEB-4CB1-B2FD-507C2193A5C2}</x14:id>
        </ext>
      </extLst>
    </cfRule>
  </conditionalFormatting>
  <conditionalFormatting sqref="AB111:AB122">
    <cfRule type="dataBar" priority="18">
      <dataBar>
        <cfvo type="min"/>
        <cfvo type="max"/>
        <color rgb="FF63C384"/>
      </dataBar>
      <extLst>
        <ext xmlns:x14="http://schemas.microsoft.com/office/spreadsheetml/2009/9/main" uri="{B025F937-C7B1-47D3-B67F-A62EFF666E3E}">
          <x14:id>{BDCE92C4-769F-4919-BFA8-309EDD4FC352}</x14:id>
        </ext>
      </extLst>
    </cfRule>
  </conditionalFormatting>
  <conditionalFormatting sqref="AG111:AG122">
    <cfRule type="dataBar" priority="17">
      <dataBar>
        <cfvo type="min"/>
        <cfvo type="max"/>
        <color rgb="FF63C384"/>
      </dataBar>
      <extLst>
        <ext xmlns:x14="http://schemas.microsoft.com/office/spreadsheetml/2009/9/main" uri="{B025F937-C7B1-47D3-B67F-A62EFF666E3E}">
          <x14:id>{94E5FA92-5EA4-4111-A50B-3B02C28DE3BD}</x14:id>
        </ext>
      </extLst>
    </cfRule>
  </conditionalFormatting>
  <conditionalFormatting sqref="O136">
    <cfRule type="dataBar" priority="10">
      <dataBar>
        <cfvo type="min"/>
        <cfvo type="max"/>
        <color rgb="FF63C384"/>
      </dataBar>
      <extLst>
        <ext xmlns:x14="http://schemas.microsoft.com/office/spreadsheetml/2009/9/main" uri="{B025F937-C7B1-47D3-B67F-A62EFF666E3E}">
          <x14:id>{19323031-36E9-4ED5-957E-47B0E53AB858}</x14:id>
        </ext>
      </extLst>
    </cfRule>
  </conditionalFormatting>
  <conditionalFormatting sqref="AB136">
    <cfRule type="dataBar" priority="9">
      <dataBar>
        <cfvo type="min"/>
        <cfvo type="max"/>
        <color rgb="FF63C384"/>
      </dataBar>
      <extLst>
        <ext xmlns:x14="http://schemas.microsoft.com/office/spreadsheetml/2009/9/main" uri="{B025F937-C7B1-47D3-B67F-A62EFF666E3E}">
          <x14:id>{2B6DDD61-CB61-4995-81A4-0956D33276C8}</x14:id>
        </ext>
      </extLst>
    </cfRule>
  </conditionalFormatting>
  <conditionalFormatting sqref="AG136">
    <cfRule type="dataBar" priority="8">
      <dataBar>
        <cfvo type="min"/>
        <cfvo type="max"/>
        <color rgb="FF63C384"/>
      </dataBar>
      <extLst>
        <ext xmlns:x14="http://schemas.microsoft.com/office/spreadsheetml/2009/9/main" uri="{B025F937-C7B1-47D3-B67F-A62EFF666E3E}">
          <x14:id>{9B745043-E7B6-424B-B404-B7442FDE547E}</x14:id>
        </ext>
      </extLst>
    </cfRule>
  </conditionalFormatting>
  <conditionalFormatting sqref="O48:O53">
    <cfRule type="dataBar" priority="5">
      <dataBar>
        <cfvo type="min"/>
        <cfvo type="max"/>
        <color rgb="FF63C384"/>
      </dataBar>
      <extLst>
        <ext xmlns:x14="http://schemas.microsoft.com/office/spreadsheetml/2009/9/main" uri="{B025F937-C7B1-47D3-B67F-A62EFF666E3E}">
          <x14:id>{3A3CC9C1-3577-4F58-A804-4F5A09BC2A35}</x14:id>
        </ext>
      </extLst>
    </cfRule>
  </conditionalFormatting>
  <conditionalFormatting sqref="AB48:AB53">
    <cfRule type="dataBar" priority="6">
      <dataBar>
        <cfvo type="min"/>
        <cfvo type="max"/>
        <color rgb="FF638EC6"/>
      </dataBar>
      <extLst>
        <ext xmlns:x14="http://schemas.microsoft.com/office/spreadsheetml/2009/9/main" uri="{B025F937-C7B1-47D3-B67F-A62EFF666E3E}">
          <x14:id>{FC2E5EC9-6142-4E28-BBF1-D1D61A668968}</x14:id>
        </ext>
      </extLst>
    </cfRule>
  </conditionalFormatting>
  <conditionalFormatting sqref="AG48:AG53">
    <cfRule type="dataBar" priority="4">
      <dataBar>
        <cfvo type="min"/>
        <cfvo type="max"/>
        <color rgb="FF638EC6"/>
      </dataBar>
      <extLst>
        <ext xmlns:x14="http://schemas.microsoft.com/office/spreadsheetml/2009/9/main" uri="{B025F937-C7B1-47D3-B67F-A62EFF666E3E}">
          <x14:id>{2E8139AE-6041-44E8-A18E-F2EB989A39DA}</x14:id>
        </ext>
      </extLst>
    </cfRule>
  </conditionalFormatting>
  <conditionalFormatting sqref="O128:O131">
    <cfRule type="dataBar" priority="3">
      <dataBar>
        <cfvo type="min"/>
        <cfvo type="max"/>
        <color rgb="FF63C384"/>
      </dataBar>
      <extLst>
        <ext xmlns:x14="http://schemas.microsoft.com/office/spreadsheetml/2009/9/main" uri="{B025F937-C7B1-47D3-B67F-A62EFF666E3E}">
          <x14:id>{892DCCA8-5F9B-4C74-98D1-14B01A5550DD}</x14:id>
        </ext>
      </extLst>
    </cfRule>
  </conditionalFormatting>
  <conditionalFormatting sqref="AB128:AB131">
    <cfRule type="dataBar" priority="2">
      <dataBar>
        <cfvo type="min"/>
        <cfvo type="max"/>
        <color rgb="FF63C384"/>
      </dataBar>
      <extLst>
        <ext xmlns:x14="http://schemas.microsoft.com/office/spreadsheetml/2009/9/main" uri="{B025F937-C7B1-47D3-B67F-A62EFF666E3E}">
          <x14:id>{3BDA433B-4D15-43D3-83C0-40C6B47CB02B}</x14:id>
        </ext>
      </extLst>
    </cfRule>
  </conditionalFormatting>
  <conditionalFormatting sqref="AG128:AG131">
    <cfRule type="dataBar" priority="1">
      <dataBar>
        <cfvo type="min"/>
        <cfvo type="max"/>
        <color rgb="FF63C384"/>
      </dataBar>
      <extLst>
        <ext xmlns:x14="http://schemas.microsoft.com/office/spreadsheetml/2009/9/main" uri="{B025F937-C7B1-47D3-B67F-A62EFF666E3E}">
          <x14:id>{322F5A97-82FD-4C89-A398-A4CE6FBFBCCB}</x14:id>
        </ext>
      </extLst>
    </cfRule>
  </conditionalFormatting>
  <conditionalFormatting sqref="O88:O93">
    <cfRule type="dataBar" priority="111">
      <dataBar>
        <cfvo type="min"/>
        <cfvo type="max"/>
        <color rgb="FF63C384"/>
      </dataBar>
      <extLst>
        <ext xmlns:x14="http://schemas.microsoft.com/office/spreadsheetml/2009/9/main" uri="{B025F937-C7B1-47D3-B67F-A62EFF666E3E}">
          <x14:id>{C89E1676-19C4-4787-91B5-CD389E466EFB}</x14:id>
        </ext>
      </extLst>
    </cfRule>
  </conditionalFormatting>
  <conditionalFormatting sqref="AB88:AB93">
    <cfRule type="dataBar" priority="112">
      <dataBar>
        <cfvo type="min"/>
        <cfvo type="max"/>
        <color rgb="FF63C384"/>
      </dataBar>
      <extLst>
        <ext xmlns:x14="http://schemas.microsoft.com/office/spreadsheetml/2009/9/main" uri="{B025F937-C7B1-47D3-B67F-A62EFF666E3E}">
          <x14:id>{5AFC9D27-EA0C-45A0-BCEA-C5762873CF26}</x14:id>
        </ext>
      </extLst>
    </cfRule>
  </conditionalFormatting>
  <conditionalFormatting sqref="AG88:AG93">
    <cfRule type="dataBar" priority="113">
      <dataBar>
        <cfvo type="min"/>
        <cfvo type="max"/>
        <color rgb="FF63C384"/>
      </dataBar>
      <extLst>
        <ext xmlns:x14="http://schemas.microsoft.com/office/spreadsheetml/2009/9/main" uri="{B025F937-C7B1-47D3-B67F-A62EFF666E3E}">
          <x14:id>{6ECF901F-E247-4A47-957D-53AAEF906E76}</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361D4E8E-E707-4EA2-AC08-4FAE92792436}">
            <x14:dataBar minLength="0" maxLength="100" gradient="0">
              <x14:cfvo type="autoMin"/>
              <x14:cfvo type="autoMax"/>
              <x14:negativeFillColor rgb="FFFF0000"/>
              <x14:axisColor rgb="FF000000"/>
            </x14:dataBar>
          </x14:cfRule>
          <xm:sqref>S7:T43</xm:sqref>
        </x14:conditionalFormatting>
        <x14:conditionalFormatting xmlns:xm="http://schemas.microsoft.com/office/excel/2006/main">
          <x14:cfRule type="dataBar" id="{3A11FDB3-FEE7-4E8B-85DB-8D6BAD2CEA7B}">
            <x14:dataBar minLength="0" maxLength="100" border="1" negativeBarBorderColorSameAsPositive="0">
              <x14:cfvo type="autoMin"/>
              <x14:cfvo type="autoMax"/>
              <x14:borderColor rgb="FF63C384"/>
              <x14:negativeFillColor rgb="FFFF0000"/>
              <x14:negativeBorderColor rgb="FFFF0000"/>
              <x14:axisColor rgb="FF000000"/>
            </x14:dataBar>
          </x14:cfRule>
          <xm:sqref>AB7:AB43</xm:sqref>
        </x14:conditionalFormatting>
        <x14:conditionalFormatting xmlns:xm="http://schemas.microsoft.com/office/excel/2006/main">
          <x14:cfRule type="dataBar" id="{CA91DC98-C287-4168-930F-23535FCAC147}">
            <x14:dataBar minLength="0" maxLength="100" border="1" negativeBarBorderColorSameAsPositive="0">
              <x14:cfvo type="autoMin"/>
              <x14:cfvo type="autoMax"/>
              <x14:borderColor rgb="FF63C384"/>
              <x14:negativeFillColor rgb="FFFF0000"/>
              <x14:negativeBorderColor rgb="FFFF0000"/>
              <x14:axisColor rgb="FF000000"/>
            </x14:dataBar>
          </x14:cfRule>
          <xm:sqref>AG7:AG43</xm:sqref>
        </x14:conditionalFormatting>
        <x14:conditionalFormatting xmlns:xm="http://schemas.microsoft.com/office/excel/2006/main">
          <x14:cfRule type="dataBar" id="{A5150A2F-D139-4191-BEE7-B201E556EADE}">
            <x14:dataBar minLength="0" maxLength="100" gradient="0">
              <x14:cfvo type="autoMin"/>
              <x14:cfvo type="autoMax"/>
              <x14:negativeFillColor rgb="FFFF0000"/>
              <x14:axisColor rgb="FF000000"/>
            </x14:dataBar>
          </x14:cfRule>
          <xm:sqref>O7:O43</xm:sqref>
        </x14:conditionalFormatting>
        <x14:conditionalFormatting xmlns:xm="http://schemas.microsoft.com/office/excel/2006/main">
          <x14:cfRule type="dataBar" id="{E9E63357-8891-443D-B4E8-32EC2B658C3C}">
            <x14:dataBar minLength="0" maxLength="100" gradient="0">
              <x14:cfvo type="autoMin"/>
              <x14:cfvo type="autoMax"/>
              <x14:negativeFillColor rgb="FFFF0000"/>
              <x14:axisColor rgb="FF000000"/>
            </x14:dataBar>
          </x14:cfRule>
          <xm:sqref>O61:O66</xm:sqref>
        </x14:conditionalFormatting>
        <x14:conditionalFormatting xmlns:xm="http://schemas.microsoft.com/office/excel/2006/main">
          <x14:cfRule type="dataBar" id="{F665804D-A0CA-445E-B308-112F779E27BA}">
            <x14:dataBar minLength="0" maxLength="100" border="1" negativeBarBorderColorSameAsPositive="0">
              <x14:cfvo type="autoMin"/>
              <x14:cfvo type="autoMax"/>
              <x14:borderColor rgb="FF63C384"/>
              <x14:negativeFillColor rgb="FFFF0000"/>
              <x14:negativeBorderColor rgb="FFFF0000"/>
              <x14:axisColor rgb="FF000000"/>
            </x14:dataBar>
          </x14:cfRule>
          <xm:sqref>AB61:AB66</xm:sqref>
        </x14:conditionalFormatting>
        <x14:conditionalFormatting xmlns:xm="http://schemas.microsoft.com/office/excel/2006/main">
          <x14:cfRule type="dataBar" id="{1F37911B-BDD4-4B0D-AFEE-2361CC8B0506}">
            <x14:dataBar minLength="0" maxLength="100" border="1" negativeBarBorderColorSameAsPositive="0">
              <x14:cfvo type="autoMin"/>
              <x14:cfvo type="autoMax"/>
              <x14:borderColor rgb="FF63C384"/>
              <x14:negativeFillColor rgb="FFFF0000"/>
              <x14:negativeBorderColor rgb="FFFF0000"/>
              <x14:axisColor rgb="FF000000"/>
            </x14:dataBar>
          </x14:cfRule>
          <xm:sqref>AG61:AG66</xm:sqref>
        </x14:conditionalFormatting>
        <x14:conditionalFormatting xmlns:xm="http://schemas.microsoft.com/office/excel/2006/main">
          <x14:cfRule type="dataBar" id="{4B3A5710-0C01-4C24-89DD-9F0004639A62}">
            <x14:dataBar minLength="0" maxLength="100" gradient="0">
              <x14:cfvo type="autoMin"/>
              <x14:cfvo type="autoMax"/>
              <x14:negativeFillColor rgb="FFFF0000"/>
              <x14:axisColor rgb="FF000000"/>
            </x14:dataBar>
          </x14:cfRule>
          <xm:sqref>O71:O82</xm:sqref>
        </x14:conditionalFormatting>
        <x14:conditionalFormatting xmlns:xm="http://schemas.microsoft.com/office/excel/2006/main">
          <x14:cfRule type="dataBar" id="{18DF9EF2-4973-4F81-A2D1-261D76830C06}">
            <x14:dataBar minLength="0" maxLength="100" border="1" negativeBarBorderColorSameAsPositive="0">
              <x14:cfvo type="autoMin"/>
              <x14:cfvo type="autoMax"/>
              <x14:borderColor rgb="FF63C384"/>
              <x14:negativeFillColor rgb="FFFF0000"/>
              <x14:negativeBorderColor rgb="FFFF0000"/>
              <x14:axisColor rgb="FF000000"/>
            </x14:dataBar>
          </x14:cfRule>
          <xm:sqref>AB71:AB82</xm:sqref>
        </x14:conditionalFormatting>
        <x14:conditionalFormatting xmlns:xm="http://schemas.microsoft.com/office/excel/2006/main">
          <x14:cfRule type="dataBar" id="{EB19BB9B-788E-412A-9A25-4335A0440C3E}">
            <x14:dataBar minLength="0" maxLength="100" border="1" negativeBarBorderColorSameAsPositive="0">
              <x14:cfvo type="autoMin"/>
              <x14:cfvo type="autoMax"/>
              <x14:borderColor rgb="FF63C384"/>
              <x14:negativeFillColor rgb="FFFF0000"/>
              <x14:negativeBorderColor rgb="FFFF0000"/>
              <x14:axisColor rgb="FF000000"/>
            </x14:dataBar>
          </x14:cfRule>
          <xm:sqref>AG71:AG82</xm:sqref>
        </x14:conditionalFormatting>
        <x14:conditionalFormatting xmlns:xm="http://schemas.microsoft.com/office/excel/2006/main">
          <x14:cfRule type="dataBar" id="{A89EDDE6-C9FB-4DD4-8A37-BF3A997AD887}">
            <x14:dataBar minLength="0" maxLength="100" gradient="0">
              <x14:cfvo type="autoMin"/>
              <x14:cfvo type="autoMax"/>
              <x14:negativeFillColor rgb="FFFF0000"/>
              <x14:axisColor rgb="FF000000"/>
            </x14:dataBar>
          </x14:cfRule>
          <xm:sqref>O99:O106</xm:sqref>
        </x14:conditionalFormatting>
        <x14:conditionalFormatting xmlns:xm="http://schemas.microsoft.com/office/excel/2006/main">
          <x14:cfRule type="dataBar" id="{B3E4BEE6-4024-4B71-B682-0942812548EF}">
            <x14:dataBar minLength="0" maxLength="100" border="1" negativeBarBorderColorSameAsPositive="0">
              <x14:cfvo type="autoMin"/>
              <x14:cfvo type="autoMax"/>
              <x14:borderColor rgb="FF63C384"/>
              <x14:negativeFillColor rgb="FFFF0000"/>
              <x14:negativeBorderColor rgb="FFFF0000"/>
              <x14:axisColor rgb="FF000000"/>
            </x14:dataBar>
          </x14:cfRule>
          <xm:sqref>AB99:AB106</xm:sqref>
        </x14:conditionalFormatting>
        <x14:conditionalFormatting xmlns:xm="http://schemas.microsoft.com/office/excel/2006/main">
          <x14:cfRule type="dataBar" id="{7FA02D42-31C4-4AB3-9B24-7ABB7B303F1B}">
            <x14:dataBar minLength="0" maxLength="100" border="1" negativeBarBorderColorSameAsPositive="0">
              <x14:cfvo type="autoMin"/>
              <x14:cfvo type="autoMax"/>
              <x14:borderColor rgb="FF63C384"/>
              <x14:negativeFillColor rgb="FFFF0000"/>
              <x14:negativeBorderColor rgb="FFFF0000"/>
              <x14:axisColor rgb="FF000000"/>
            </x14:dataBar>
          </x14:cfRule>
          <xm:sqref>AG99:AG106</xm:sqref>
        </x14:conditionalFormatting>
        <x14:conditionalFormatting xmlns:xm="http://schemas.microsoft.com/office/excel/2006/main">
          <x14:cfRule type="dataBar" id="{87AA91B7-1CEB-4CB1-B2FD-507C2193A5C2}">
            <x14:dataBar minLength="0" maxLength="100" gradient="0">
              <x14:cfvo type="autoMin"/>
              <x14:cfvo type="autoMax"/>
              <x14:negativeFillColor rgb="FFFF0000"/>
              <x14:axisColor rgb="FF000000"/>
            </x14:dataBar>
          </x14:cfRule>
          <xm:sqref>O111:O122</xm:sqref>
        </x14:conditionalFormatting>
        <x14:conditionalFormatting xmlns:xm="http://schemas.microsoft.com/office/excel/2006/main">
          <x14:cfRule type="dataBar" id="{BDCE92C4-769F-4919-BFA8-309EDD4FC352}">
            <x14:dataBar minLength="0" maxLength="100" border="1" negativeBarBorderColorSameAsPositive="0">
              <x14:cfvo type="autoMin"/>
              <x14:cfvo type="autoMax"/>
              <x14:borderColor rgb="FF63C384"/>
              <x14:negativeFillColor rgb="FFFF0000"/>
              <x14:negativeBorderColor rgb="FFFF0000"/>
              <x14:axisColor rgb="FF000000"/>
            </x14:dataBar>
          </x14:cfRule>
          <xm:sqref>AB111:AB122</xm:sqref>
        </x14:conditionalFormatting>
        <x14:conditionalFormatting xmlns:xm="http://schemas.microsoft.com/office/excel/2006/main">
          <x14:cfRule type="dataBar" id="{94E5FA92-5EA4-4111-A50B-3B02C28DE3BD}">
            <x14:dataBar minLength="0" maxLength="100" border="1" negativeBarBorderColorSameAsPositive="0">
              <x14:cfvo type="autoMin"/>
              <x14:cfvo type="autoMax"/>
              <x14:borderColor rgb="FF63C384"/>
              <x14:negativeFillColor rgb="FFFF0000"/>
              <x14:negativeBorderColor rgb="FFFF0000"/>
              <x14:axisColor rgb="FF000000"/>
            </x14:dataBar>
          </x14:cfRule>
          <xm:sqref>AG111:AG122</xm:sqref>
        </x14:conditionalFormatting>
        <x14:conditionalFormatting xmlns:xm="http://schemas.microsoft.com/office/excel/2006/main">
          <x14:cfRule type="dataBar" id="{19323031-36E9-4ED5-957E-47B0E53AB858}">
            <x14:dataBar minLength="0" maxLength="100" gradient="0">
              <x14:cfvo type="autoMin"/>
              <x14:cfvo type="autoMax"/>
              <x14:negativeFillColor rgb="FFFF0000"/>
              <x14:axisColor rgb="FF000000"/>
            </x14:dataBar>
          </x14:cfRule>
          <xm:sqref>O136</xm:sqref>
        </x14:conditionalFormatting>
        <x14:conditionalFormatting xmlns:xm="http://schemas.microsoft.com/office/excel/2006/main">
          <x14:cfRule type="dataBar" id="{2B6DDD61-CB61-4995-81A4-0956D33276C8}">
            <x14:dataBar minLength="0" maxLength="100" border="1" negativeBarBorderColorSameAsPositive="0">
              <x14:cfvo type="autoMin"/>
              <x14:cfvo type="autoMax"/>
              <x14:borderColor rgb="FF63C384"/>
              <x14:negativeFillColor rgb="FFFF0000"/>
              <x14:negativeBorderColor rgb="FFFF0000"/>
              <x14:axisColor rgb="FF000000"/>
            </x14:dataBar>
          </x14:cfRule>
          <xm:sqref>AB136</xm:sqref>
        </x14:conditionalFormatting>
        <x14:conditionalFormatting xmlns:xm="http://schemas.microsoft.com/office/excel/2006/main">
          <x14:cfRule type="dataBar" id="{9B745043-E7B6-424B-B404-B7442FDE547E}">
            <x14:dataBar minLength="0" maxLength="100" border="1" negativeBarBorderColorSameAsPositive="0">
              <x14:cfvo type="autoMin"/>
              <x14:cfvo type="autoMax"/>
              <x14:borderColor rgb="FF63C384"/>
              <x14:negativeFillColor rgb="FFFF0000"/>
              <x14:negativeBorderColor rgb="FFFF0000"/>
              <x14:axisColor rgb="FF000000"/>
            </x14:dataBar>
          </x14:cfRule>
          <xm:sqref>AG136</xm:sqref>
        </x14:conditionalFormatting>
        <x14:conditionalFormatting xmlns:xm="http://schemas.microsoft.com/office/excel/2006/main">
          <x14:cfRule type="dataBar" id="{3A3CC9C1-3577-4F58-A804-4F5A09BC2A35}">
            <x14:dataBar minLength="0" maxLength="100" border="1" negativeBarBorderColorSameAsPositive="0">
              <x14:cfvo type="autoMin"/>
              <x14:cfvo type="autoMax"/>
              <x14:borderColor rgb="FF63C384"/>
              <x14:negativeFillColor rgb="FFFF0000"/>
              <x14:negativeBorderColor rgb="FFFF0000"/>
              <x14:axisColor rgb="FF000000"/>
            </x14:dataBar>
          </x14:cfRule>
          <xm:sqref>O48:O53</xm:sqref>
        </x14:conditionalFormatting>
        <x14:conditionalFormatting xmlns:xm="http://schemas.microsoft.com/office/excel/2006/main">
          <x14:cfRule type="dataBar" id="{FC2E5EC9-6142-4E28-BBF1-D1D61A668968}">
            <x14:dataBar minLength="0" maxLength="100" border="1" negativeBarBorderColorSameAsPositive="0">
              <x14:cfvo type="autoMin"/>
              <x14:cfvo type="autoMax"/>
              <x14:borderColor rgb="FF638EC6"/>
              <x14:negativeFillColor rgb="FFFF0000"/>
              <x14:negativeBorderColor rgb="FFFF0000"/>
              <x14:axisColor rgb="FF000000"/>
            </x14:dataBar>
          </x14:cfRule>
          <xm:sqref>AB48:AB53</xm:sqref>
        </x14:conditionalFormatting>
        <x14:conditionalFormatting xmlns:xm="http://schemas.microsoft.com/office/excel/2006/main">
          <x14:cfRule type="dataBar" id="{2E8139AE-6041-44E8-A18E-F2EB989A39DA}">
            <x14:dataBar minLength="0" maxLength="100" border="1" negativeBarBorderColorSameAsPositive="0">
              <x14:cfvo type="autoMin"/>
              <x14:cfvo type="autoMax"/>
              <x14:borderColor rgb="FF638EC6"/>
              <x14:negativeFillColor rgb="FFFF0000"/>
              <x14:negativeBorderColor rgb="FFFF0000"/>
              <x14:axisColor rgb="FF000000"/>
            </x14:dataBar>
          </x14:cfRule>
          <xm:sqref>AG48:AG53</xm:sqref>
        </x14:conditionalFormatting>
        <x14:conditionalFormatting xmlns:xm="http://schemas.microsoft.com/office/excel/2006/main">
          <x14:cfRule type="dataBar" id="{892DCCA8-5F9B-4C74-98D1-14B01A5550DD}">
            <x14:dataBar minLength="0" maxLength="100" gradient="0">
              <x14:cfvo type="autoMin"/>
              <x14:cfvo type="autoMax"/>
              <x14:negativeFillColor rgb="FFFF0000"/>
              <x14:axisColor rgb="FF000000"/>
            </x14:dataBar>
          </x14:cfRule>
          <xm:sqref>O128:O131</xm:sqref>
        </x14:conditionalFormatting>
        <x14:conditionalFormatting xmlns:xm="http://schemas.microsoft.com/office/excel/2006/main">
          <x14:cfRule type="dataBar" id="{3BDA433B-4D15-43D3-83C0-40C6B47CB02B}">
            <x14:dataBar minLength="0" maxLength="100" border="1" negativeBarBorderColorSameAsPositive="0">
              <x14:cfvo type="autoMin"/>
              <x14:cfvo type="autoMax"/>
              <x14:borderColor rgb="FF63C384"/>
              <x14:negativeFillColor rgb="FFFF0000"/>
              <x14:negativeBorderColor rgb="FFFF0000"/>
              <x14:axisColor rgb="FF000000"/>
            </x14:dataBar>
          </x14:cfRule>
          <xm:sqref>AB128:AB131</xm:sqref>
        </x14:conditionalFormatting>
        <x14:conditionalFormatting xmlns:xm="http://schemas.microsoft.com/office/excel/2006/main">
          <x14:cfRule type="dataBar" id="{322F5A97-82FD-4C89-A398-A4CE6FBFBCCB}">
            <x14:dataBar minLength="0" maxLength="100" border="1" negativeBarBorderColorSameAsPositive="0">
              <x14:cfvo type="autoMin"/>
              <x14:cfvo type="autoMax"/>
              <x14:borderColor rgb="FF63C384"/>
              <x14:negativeFillColor rgb="FFFF0000"/>
              <x14:negativeBorderColor rgb="FFFF0000"/>
              <x14:axisColor rgb="FF000000"/>
            </x14:dataBar>
          </x14:cfRule>
          <xm:sqref>AG128:AG131</xm:sqref>
        </x14:conditionalFormatting>
        <x14:conditionalFormatting xmlns:xm="http://schemas.microsoft.com/office/excel/2006/main">
          <x14:cfRule type="dataBar" id="{C89E1676-19C4-4787-91B5-CD389E466EFB}">
            <x14:dataBar minLength="0" maxLength="100" gradient="0">
              <x14:cfvo type="autoMin"/>
              <x14:cfvo type="autoMax"/>
              <x14:negativeFillColor rgb="FFFF0000"/>
              <x14:axisColor rgb="FF000000"/>
            </x14:dataBar>
          </x14:cfRule>
          <xm:sqref>O88:O93</xm:sqref>
        </x14:conditionalFormatting>
        <x14:conditionalFormatting xmlns:xm="http://schemas.microsoft.com/office/excel/2006/main">
          <x14:cfRule type="dataBar" id="{5AFC9D27-EA0C-45A0-BCEA-C5762873CF26}">
            <x14:dataBar minLength="0" maxLength="100" border="1" negativeBarBorderColorSameAsPositive="0">
              <x14:cfvo type="autoMin"/>
              <x14:cfvo type="autoMax"/>
              <x14:borderColor rgb="FF63C384"/>
              <x14:negativeFillColor rgb="FFFF0000"/>
              <x14:negativeBorderColor rgb="FFFF0000"/>
              <x14:axisColor rgb="FF000000"/>
            </x14:dataBar>
          </x14:cfRule>
          <xm:sqref>AB88:AB93</xm:sqref>
        </x14:conditionalFormatting>
        <x14:conditionalFormatting xmlns:xm="http://schemas.microsoft.com/office/excel/2006/main">
          <x14:cfRule type="dataBar" id="{6ECF901F-E247-4A47-957D-53AAEF906E76}">
            <x14:dataBar minLength="0" maxLength="100" border="1" negativeBarBorderColorSameAsPositive="0">
              <x14:cfvo type="autoMin"/>
              <x14:cfvo type="autoMax"/>
              <x14:borderColor rgb="FF63C384"/>
              <x14:negativeFillColor rgb="FFFF0000"/>
              <x14:negativeBorderColor rgb="FFFF0000"/>
              <x14:axisColor rgb="FF000000"/>
            </x14:dataBar>
          </x14:cfRule>
          <xm:sqref>AG88:AG93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FA7FDA84-FA16-4EAB-ABC7-1D9A1E8689EC}">
          <x14:formula1>
            <xm:f>tkrBbg!$AC:$AC</xm:f>
          </x14:formula1>
          <xm:sqref>K7:K43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04A19-FE2D-44DF-9F6C-E80DBEF1ECCC}">
  <sheetPr>
    <tabColor theme="9"/>
  </sheetPr>
  <dimension ref="A2:W79"/>
  <sheetViews>
    <sheetView workbookViewId="0">
      <selection activeCell="I23" sqref="I23"/>
    </sheetView>
  </sheetViews>
  <sheetFormatPr defaultRowHeight="10.5" x14ac:dyDescent="0.25"/>
  <cols>
    <col min="1" max="1" width="10.81640625" style="2" bestFit="1" customWidth="1"/>
    <col min="2" max="3" width="22" style="2" bestFit="1" customWidth="1"/>
    <col min="4" max="5" width="7.90625" style="2" customWidth="1"/>
    <col min="6" max="6" width="9.90625" style="2" bestFit="1" customWidth="1"/>
    <col min="7" max="7" width="10.81640625" style="16" bestFit="1" customWidth="1"/>
    <col min="8" max="8" width="8.7265625" style="2"/>
    <col min="9" max="9" width="13.6328125" style="2" bestFit="1" customWidth="1"/>
    <col min="10" max="10" width="6.26953125" style="44" bestFit="1" customWidth="1"/>
    <col min="11" max="12" width="6.26953125" style="2" bestFit="1" customWidth="1"/>
    <col min="13" max="13" width="9.54296875" style="2" bestFit="1" customWidth="1"/>
    <col min="14" max="14" width="9.90625" style="2" bestFit="1" customWidth="1"/>
    <col min="15" max="17" width="8.7265625" style="2"/>
    <col min="18" max="19" width="9.90625" style="2" bestFit="1" customWidth="1"/>
    <col min="20" max="20" width="8.7265625" style="2"/>
    <col min="21" max="21" width="9.90625" style="2" bestFit="1" customWidth="1"/>
    <col min="22" max="16384" width="8.7265625" style="2"/>
  </cols>
  <sheetData>
    <row r="2" spans="2:20" x14ac:dyDescent="0.25">
      <c r="B2" s="2" t="s">
        <v>224</v>
      </c>
      <c r="C2" s="5" t="s">
        <v>236</v>
      </c>
    </row>
    <row r="3" spans="2:20" ht="11" x14ac:dyDescent="0.3">
      <c r="B3" s="26"/>
      <c r="C3" s="26"/>
      <c r="D3" s="26"/>
      <c r="E3" s="26"/>
      <c r="F3" s="26"/>
      <c r="G3" s="35"/>
      <c r="H3" s="26"/>
      <c r="I3" s="26"/>
      <c r="J3" s="45"/>
      <c r="K3" s="26"/>
      <c r="L3" s="26"/>
      <c r="M3" s="26"/>
      <c r="N3" s="26"/>
      <c r="O3" s="26"/>
      <c r="P3" s="26"/>
      <c r="Q3" s="26"/>
      <c r="R3" s="26"/>
      <c r="S3" s="26"/>
      <c r="T3" s="26"/>
    </row>
    <row r="4" spans="2:20" x14ac:dyDescent="0.25">
      <c r="B4" s="2" t="s">
        <v>440</v>
      </c>
      <c r="C4" s="2" t="str" cm="1">
        <f t="array" ref="C4:C12">_xlfn._xlws.FILTER(bonds[unique lookup],bonds[ticker]=C2)</f>
        <v>VW 3 3/4 PERP nc-21</v>
      </c>
      <c r="N4" s="7"/>
    </row>
    <row r="5" spans="2:20" x14ac:dyDescent="0.25">
      <c r="C5" s="2" t="str">
        <v>VW 2 1/2 PERP nc-22</v>
      </c>
      <c r="N5" s="7"/>
      <c r="O5" s="23"/>
      <c r="P5" s="7"/>
      <c r="Q5" s="7"/>
      <c r="R5" s="7"/>
      <c r="S5" s="7"/>
      <c r="T5" s="7"/>
    </row>
    <row r="6" spans="2:20" x14ac:dyDescent="0.25">
      <c r="C6" s="2" t="str">
        <v>VW 2.7 PERP nc-22</v>
      </c>
      <c r="N6" s="7"/>
      <c r="O6" s="23"/>
      <c r="P6" s="7"/>
      <c r="Q6" s="7"/>
      <c r="R6" s="7"/>
      <c r="S6" s="7"/>
      <c r="T6" s="7"/>
    </row>
    <row r="7" spans="2:20" x14ac:dyDescent="0.25">
      <c r="C7" s="2" t="str">
        <v>VW 5 1/8 PERP nc-23</v>
      </c>
      <c r="N7" s="7"/>
      <c r="O7" s="23"/>
      <c r="P7" s="7"/>
      <c r="Q7" s="7"/>
      <c r="R7" s="7"/>
      <c r="S7" s="7"/>
      <c r="T7" s="7"/>
    </row>
    <row r="8" spans="2:20" x14ac:dyDescent="0.25">
      <c r="C8" s="2" t="str">
        <v>VW 3 3/8 PERP nc-24</v>
      </c>
      <c r="N8" s="7"/>
      <c r="O8" s="23"/>
      <c r="P8" s="7"/>
      <c r="Q8" s="7"/>
      <c r="R8" s="7"/>
      <c r="S8" s="7"/>
      <c r="T8" s="7"/>
    </row>
    <row r="9" spans="2:20" x14ac:dyDescent="0.25">
      <c r="C9" s="2" t="str">
        <v>VW 4 5/8 PERP nc-26</v>
      </c>
      <c r="N9" s="7"/>
      <c r="O9" s="23"/>
      <c r="P9" s="7"/>
      <c r="Q9" s="7"/>
      <c r="R9" s="7"/>
      <c r="S9" s="7"/>
    </row>
    <row r="10" spans="2:20" x14ac:dyDescent="0.25">
      <c r="C10" s="2" t="str">
        <v>VW 3 7/8 PERP nc-27</v>
      </c>
      <c r="N10" s="7"/>
      <c r="O10" s="23"/>
      <c r="P10" s="7"/>
      <c r="Q10" s="7"/>
      <c r="R10" s="7"/>
      <c r="S10" s="7"/>
      <c r="T10" s="7"/>
    </row>
    <row r="11" spans="2:20" x14ac:dyDescent="0.25">
      <c r="C11" s="2" t="str">
        <v>VW 4 5/8 PERP nc-28</v>
      </c>
      <c r="N11" s="7"/>
      <c r="O11" s="23"/>
      <c r="P11" s="7"/>
      <c r="Q11" s="7"/>
      <c r="R11" s="7"/>
      <c r="S11" s="7"/>
      <c r="T11" s="7"/>
    </row>
    <row r="12" spans="2:20" x14ac:dyDescent="0.25">
      <c r="C12" s="2" t="str">
        <v>VW 3 1/2 PERP nc-30</v>
      </c>
      <c r="N12" s="7"/>
      <c r="O12" s="23"/>
      <c r="P12" s="7"/>
      <c r="Q12" s="7"/>
      <c r="R12" s="7"/>
      <c r="S12" s="7"/>
      <c r="T12" s="7"/>
    </row>
    <row r="13" spans="2:20" x14ac:dyDescent="0.25">
      <c r="N13" s="7"/>
      <c r="O13" s="23"/>
      <c r="P13" s="7"/>
      <c r="Q13" s="7"/>
      <c r="R13" s="7"/>
      <c r="S13" s="7"/>
    </row>
    <row r="14" spans="2:20" x14ac:dyDescent="0.25">
      <c r="N14" s="7"/>
      <c r="O14" s="23"/>
      <c r="P14" s="7"/>
      <c r="Q14" s="7"/>
      <c r="R14" s="7"/>
      <c r="S14" s="7"/>
      <c r="T14" s="7"/>
    </row>
    <row r="16" spans="2:20" x14ac:dyDescent="0.25">
      <c r="N16" s="39">
        <v>7</v>
      </c>
      <c r="S16" s="39">
        <v>25</v>
      </c>
    </row>
    <row r="17" spans="1:23" x14ac:dyDescent="0.25">
      <c r="N17" s="16">
        <f ca="1">WORKDAY(TODAY(),-N16)</f>
        <v>43998</v>
      </c>
      <c r="S17" s="16">
        <f ca="1">WORKDAY(TODAY(),-S16)</f>
        <v>43972</v>
      </c>
    </row>
    <row r="19" spans="1:23" ht="33" x14ac:dyDescent="0.3">
      <c r="B19" s="26" t="s">
        <v>250</v>
      </c>
      <c r="C19" s="26" t="s">
        <v>251</v>
      </c>
      <c r="D19" s="26" t="s">
        <v>259</v>
      </c>
      <c r="E19" s="26" t="s">
        <v>260</v>
      </c>
      <c r="F19" s="26" t="s">
        <v>255</v>
      </c>
      <c r="G19" s="26" t="s">
        <v>256</v>
      </c>
      <c r="H19" s="26" t="s">
        <v>257</v>
      </c>
      <c r="I19" s="35" t="s">
        <v>252</v>
      </c>
      <c r="J19" s="26" t="s">
        <v>253</v>
      </c>
      <c r="K19" s="26" t="s">
        <v>254</v>
      </c>
      <c r="L19" s="26" t="s">
        <v>200</v>
      </c>
      <c r="M19" s="26" t="s">
        <v>438</v>
      </c>
      <c r="N19" s="26" t="s">
        <v>441</v>
      </c>
      <c r="O19" s="26" t="s">
        <v>442</v>
      </c>
      <c r="P19" s="26" t="s">
        <v>443</v>
      </c>
      <c r="Q19" s="26" t="s">
        <v>446</v>
      </c>
      <c r="R19" s="26" t="s">
        <v>447</v>
      </c>
      <c r="S19" s="26" t="s">
        <v>426</v>
      </c>
      <c r="T19" s="26" t="s">
        <v>428</v>
      </c>
      <c r="U19" s="26" t="s">
        <v>444</v>
      </c>
      <c r="V19" s="26" t="s">
        <v>445</v>
      </c>
      <c r="W19" s="26" t="s">
        <v>448</v>
      </c>
    </row>
    <row r="20" spans="1:23" x14ac:dyDescent="0.25">
      <c r="A20" s="2" t="s">
        <v>200</v>
      </c>
      <c r="B20" s="5" t="str">
        <f>C4</f>
        <v>VW 3 3/4 PERP nc-21</v>
      </c>
      <c r="C20" s="5" t="str">
        <f>C5</f>
        <v>VW 2 1/2 PERP nc-22</v>
      </c>
      <c r="D20" s="24" t="str">
        <f>_xlfn.XLOOKUP(B20,bonds[unique lookup],bonds[ID_ISIN])</f>
        <v>XS1048428012</v>
      </c>
      <c r="E20" s="24" t="str">
        <f>_xlfn.XLOOKUP(C20,bonds[unique lookup],bonds[ID_ISIN])</f>
        <v>XS1206540806</v>
      </c>
      <c r="F20" s="16">
        <f>_xlfn.XLOOKUP(B20,bonds[unique lookup],bonds[nxt_call_dt])</f>
        <v>44279</v>
      </c>
      <c r="G20" s="16">
        <f>_xlfn.XLOOKUP(C20,bonds[unique lookup],bonds[nxt_call_dt])</f>
        <v>44640</v>
      </c>
      <c r="H20" s="23">
        <f>YEARFRAC(F20,G20)</f>
        <v>0.98888888888888893</v>
      </c>
      <c r="I20" s="46" t="s">
        <v>3</v>
      </c>
      <c r="J20" s="7" cm="1">
        <f t="array" ref="J20">_xll.BDP(D20&amp;" Corp",I20)</f>
        <v>271.57986450195313</v>
      </c>
      <c r="K20" s="7" cm="1">
        <f t="array" ref="K20">_xll.BDP(E20&amp;" Corp",I20)</f>
        <v>382.80538940429688</v>
      </c>
      <c r="L20" s="7">
        <f>K20-J20</f>
        <v>111.22552490234375</v>
      </c>
      <c r="M20" s="7">
        <f>L20/H20</f>
        <v>112.47524990124649</v>
      </c>
      <c r="N20" s="7" cm="1">
        <f t="array" aca="1" ref="N20" ca="1">_xll.BDH($D20&amp;" Corp",$I20,$N$17)</f>
        <v>217.30500000000001</v>
      </c>
      <c r="O20" s="7" cm="1">
        <f t="array" aca="1" ref="O20" ca="1">_xll.BDH($E20&amp;" Corp",$I20,$N$17)</f>
        <v>301.75200000000001</v>
      </c>
      <c r="P20" s="7">
        <f ca="1">O20-N20</f>
        <v>84.447000000000003</v>
      </c>
      <c r="Q20" s="7">
        <f ca="1">P20/H20</f>
        <v>85.395842696629217</v>
      </c>
      <c r="R20" s="7">
        <f ca="1">M20-Q20</f>
        <v>27.079407204617269</v>
      </c>
      <c r="S20" s="7" cm="1">
        <f t="array" aca="1" ref="S20" ca="1">_xll.BDH($D20&amp;" Corp",$I20,$S$17)*1</f>
        <v>513.57299999999998</v>
      </c>
      <c r="T20" s="7" cm="1">
        <f t="array" aca="1" ref="T20" ca="1">_xll.BDH($E20&amp;" Corp",$I20,$S$17)*1</f>
        <v>376.81299999999999</v>
      </c>
      <c r="U20" s="7">
        <f ca="1">IFERROR(T20-S20,"-")</f>
        <v>-136.76</v>
      </c>
      <c r="V20" s="7">
        <f ca="1">IFERROR(U20/H20,"-")</f>
        <v>-138.29662921348313</v>
      </c>
      <c r="W20" s="7">
        <f ca="1">IFERROR(M20-V20,"-")</f>
        <v>250.77187911472961</v>
      </c>
    </row>
    <row r="21" spans="1:23" x14ac:dyDescent="0.25">
      <c r="A21" s="2" t="s">
        <v>200</v>
      </c>
      <c r="B21" s="5" t="str">
        <f t="shared" ref="B21:B29" si="0">C5</f>
        <v>VW 2 1/2 PERP nc-22</v>
      </c>
      <c r="C21" s="5" t="str">
        <f t="shared" ref="C21:C29" si="1">C6</f>
        <v>VW 2.7 PERP nc-22</v>
      </c>
      <c r="D21" s="24" t="str">
        <f>_xlfn.XLOOKUP(B21,bonds[unique lookup],bonds[ID_ISIN])</f>
        <v>XS1206540806</v>
      </c>
      <c r="E21" s="24" t="str">
        <f>_xlfn.XLOOKUP(C21,bonds[unique lookup],bonds[ID_ISIN])</f>
        <v>XS1629658755</v>
      </c>
      <c r="F21" s="16">
        <f>_xlfn.XLOOKUP(B21,bonds[unique lookup],bonds[nxt_call_dt])</f>
        <v>44640</v>
      </c>
      <c r="G21" s="16">
        <f>_xlfn.XLOOKUP(C21,bonds[unique lookup],bonds[nxt_call_dt])</f>
        <v>44909</v>
      </c>
      <c r="H21" s="23">
        <f t="shared" ref="H21:H29" si="2">YEARFRAC(F21,G21)</f>
        <v>0.73333333333333328</v>
      </c>
      <c r="I21" s="46" t="s">
        <v>3</v>
      </c>
      <c r="J21" s="7" cm="1">
        <f t="array" ref="J21">_xll.BDP(D21&amp;" Corp",I21)</f>
        <v>382.80538940429688</v>
      </c>
      <c r="K21" s="7" cm="1">
        <f t="array" ref="K21">_xll.BDP(E21&amp;" Corp",I21)</f>
        <v>387.8060302734375</v>
      </c>
      <c r="L21" s="7">
        <f t="shared" ref="L21:L29" si="3">K21-J21</f>
        <v>5.000640869140625</v>
      </c>
      <c r="M21" s="7">
        <f t="shared" ref="M21:M29" si="4">L21/H21</f>
        <v>6.8190557306463075</v>
      </c>
      <c r="N21" s="7" cm="1">
        <f t="array" aca="1" ref="N21" ca="1">_xll.BDH(D21&amp;" Corp",$I21,$N$17)</f>
        <v>301.75200000000001</v>
      </c>
      <c r="O21" s="7" cm="1">
        <f t="array" aca="1" ref="O21" ca="1">_xll.BDH(E21&amp;" Corp",$I21,$N$17)</f>
        <v>319.601</v>
      </c>
      <c r="P21" s="7">
        <f t="shared" ref="P21:P29" ca="1" si="5">O21-N21</f>
        <v>17.84899999999999</v>
      </c>
      <c r="Q21" s="7">
        <f t="shared" ref="Q21:Q29" ca="1" si="6">P21/H21</f>
        <v>24.339545454545441</v>
      </c>
      <c r="R21" s="7">
        <f t="shared" ref="R21:R29" ca="1" si="7">M21-Q21</f>
        <v>-17.520489723899132</v>
      </c>
      <c r="S21" s="7" cm="1">
        <f t="array" aca="1" ref="S21" ca="1">_xll.BDH($D21&amp;" Corp",$I21,$S$17)*1</f>
        <v>376.81299999999999</v>
      </c>
      <c r="T21" s="7" cm="1">
        <f t="array" aca="1" ref="T21" ca="1">_xll.BDH($E21&amp;" Corp",$I21,$S$17)*1</f>
        <v>405.62400000000002</v>
      </c>
      <c r="U21" s="7">
        <f t="shared" ref="U21:U29" ca="1" si="8">IFERROR(T21-S21,"-")</f>
        <v>28.811000000000035</v>
      </c>
      <c r="V21" s="7">
        <f t="shared" ref="V21:V29" ca="1" si="9">IFERROR(U21/H21,"-")</f>
        <v>39.287727272727324</v>
      </c>
      <c r="W21" s="7">
        <f t="shared" ref="W21:W29" ca="1" si="10">IFERROR(M21-V21,"-")</f>
        <v>-32.468671542081019</v>
      </c>
    </row>
    <row r="22" spans="1:23" x14ac:dyDescent="0.25">
      <c r="A22" s="2" t="s">
        <v>200</v>
      </c>
      <c r="B22" s="5" t="str">
        <f t="shared" si="0"/>
        <v>VW 2.7 PERP nc-22</v>
      </c>
      <c r="C22" s="5" t="str">
        <f t="shared" si="1"/>
        <v>VW 5 1/8 PERP nc-23</v>
      </c>
      <c r="D22" s="24" t="str">
        <f>_xlfn.XLOOKUP(B22,bonds[unique lookup],bonds[ID_ISIN])</f>
        <v>XS1629658755</v>
      </c>
      <c r="E22" s="24" t="str">
        <f>_xlfn.XLOOKUP(C22,bonds[unique lookup],bonds[ID_ISIN])</f>
        <v>XS0968913342</v>
      </c>
      <c r="F22" s="16">
        <f>_xlfn.XLOOKUP(B22,bonds[unique lookup],bonds[nxt_call_dt])</f>
        <v>44909</v>
      </c>
      <c r="G22" s="16">
        <f>_xlfn.XLOOKUP(C22,bonds[unique lookup],bonds[nxt_call_dt])</f>
        <v>45173</v>
      </c>
      <c r="H22" s="23">
        <f t="shared" si="2"/>
        <v>0.72222222222222221</v>
      </c>
      <c r="I22" s="46" t="s">
        <v>3</v>
      </c>
      <c r="J22" s="7" cm="1">
        <f t="array" ref="J22">_xll.BDP(D22&amp;" Corp",I22)</f>
        <v>387.8060302734375</v>
      </c>
      <c r="K22" s="7" cm="1">
        <f t="array" ref="K22">_xll.BDP(E22&amp;" Corp",I22)</f>
        <v>352.76693725585938</v>
      </c>
      <c r="L22" s="7">
        <f t="shared" si="3"/>
        <v>-35.039093017578125</v>
      </c>
      <c r="M22" s="7">
        <f t="shared" si="4"/>
        <v>-48.515667255108177</v>
      </c>
      <c r="N22" s="7" cm="1">
        <f t="array" aca="1" ref="N22" ca="1">_xll.BDH(D22&amp;" Corp",$I22,$N$17)</f>
        <v>319.601</v>
      </c>
      <c r="O22" s="7" cm="1">
        <f t="array" aca="1" ref="O22" ca="1">_xll.BDH(E22&amp;" Corp",$I22,$N$17)</f>
        <v>307.74900000000002</v>
      </c>
      <c r="P22" s="7">
        <f t="shared" ca="1" si="5"/>
        <v>-11.851999999999975</v>
      </c>
      <c r="Q22" s="7">
        <f t="shared" ca="1" si="6"/>
        <v>-16.410461538461504</v>
      </c>
      <c r="R22" s="7">
        <f t="shared" ca="1" si="7"/>
        <v>-32.105205716646672</v>
      </c>
      <c r="S22" s="7" cm="1">
        <f t="array" aca="1" ref="S22" ca="1">_xll.BDH($D22&amp;" Corp",$I22,$S$17)*1</f>
        <v>405.62400000000002</v>
      </c>
      <c r="T22" s="7" cm="1">
        <f t="array" aca="1" ref="T22" ca="1">_xll.BDH($E22&amp;" Corp",$I22,$S$17)*1</f>
        <v>389.089</v>
      </c>
      <c r="U22" s="7">
        <f t="shared" ca="1" si="8"/>
        <v>-16.535000000000025</v>
      </c>
      <c r="V22" s="7">
        <f t="shared" ca="1" si="9"/>
        <v>-22.89461538461542</v>
      </c>
      <c r="W22" s="7">
        <f t="shared" ca="1" si="10"/>
        <v>-25.621051870492757</v>
      </c>
    </row>
    <row r="23" spans="1:23" x14ac:dyDescent="0.25">
      <c r="A23" s="2" t="s">
        <v>200</v>
      </c>
      <c r="B23" s="5" t="str">
        <f t="shared" si="0"/>
        <v>VW 5 1/8 PERP nc-23</v>
      </c>
      <c r="C23" s="5" t="str">
        <f t="shared" si="1"/>
        <v>VW 3 3/8 PERP nc-24</v>
      </c>
      <c r="D23" s="24" t="str">
        <f>_xlfn.XLOOKUP(B23,bonds[unique lookup],bonds[ID_ISIN])</f>
        <v>XS0968913342</v>
      </c>
      <c r="E23" s="24" t="str">
        <f>_xlfn.XLOOKUP(C23,bonds[unique lookup],bonds[ID_ISIN])</f>
        <v>XS1799938995</v>
      </c>
      <c r="F23" s="16">
        <f>_xlfn.XLOOKUP(B23,bonds[unique lookup],bonds[nxt_call_dt])</f>
        <v>45173</v>
      </c>
      <c r="G23" s="16">
        <f>_xlfn.XLOOKUP(C23,bonds[unique lookup],bonds[nxt_call_dt])</f>
        <v>45470</v>
      </c>
      <c r="H23" s="23">
        <f t="shared" si="2"/>
        <v>0.81388888888888888</v>
      </c>
      <c r="I23" s="46" t="s">
        <v>3</v>
      </c>
      <c r="J23" s="7" cm="1">
        <f t="array" ref="J23">_xll.BDP(D23&amp;" Corp",I23)</f>
        <v>352.76693725585938</v>
      </c>
      <c r="K23" s="7" cm="1">
        <f t="array" ref="K23">_xll.BDP(E23&amp;" Corp",I23)</f>
        <v>396.89501953125</v>
      </c>
      <c r="L23" s="7">
        <f t="shared" si="3"/>
        <v>44.128082275390625</v>
      </c>
      <c r="M23" s="7">
        <f t="shared" si="4"/>
        <v>54.218804160889505</v>
      </c>
      <c r="N23" s="7" cm="1">
        <f t="array" aca="1" ref="N23" ca="1">_xll.BDH(D23&amp;" Corp",$I23,$N$17)</f>
        <v>307.74900000000002</v>
      </c>
      <c r="O23" s="7" cm="1">
        <f t="array" aca="1" ref="O23" ca="1">_xll.BDH(E23&amp;" Corp",$I23,$N$17)</f>
        <v>350.31400000000002</v>
      </c>
      <c r="P23" s="7">
        <f t="shared" ca="1" si="5"/>
        <v>42.564999999999998</v>
      </c>
      <c r="Q23" s="7">
        <f t="shared" ca="1" si="6"/>
        <v>52.29829351535836</v>
      </c>
      <c r="R23" s="7">
        <f t="shared" ca="1" si="7"/>
        <v>1.9205106455311451</v>
      </c>
      <c r="S23" s="7" cm="1">
        <f t="array" aca="1" ref="S23" ca="1">_xll.BDH($D23&amp;" Corp",$I23,$S$17)*1</f>
        <v>389.089</v>
      </c>
      <c r="T23" s="7" cm="1">
        <f t="array" aca="1" ref="T23" ca="1">_xll.BDH($E23&amp;" Corp",$I23,$S$17)*1</f>
        <v>426.17599999999999</v>
      </c>
      <c r="U23" s="7">
        <f t="shared" ca="1" si="8"/>
        <v>37.086999999999989</v>
      </c>
      <c r="V23" s="7">
        <f t="shared" ca="1" si="9"/>
        <v>45.567645051194525</v>
      </c>
      <c r="W23" s="7">
        <f t="shared" ca="1" si="10"/>
        <v>8.65115910969498</v>
      </c>
    </row>
    <row r="24" spans="1:23" x14ac:dyDescent="0.25">
      <c r="A24" s="2" t="s">
        <v>200</v>
      </c>
      <c r="B24" s="5" t="str">
        <f t="shared" si="0"/>
        <v>VW 3 3/8 PERP nc-24</v>
      </c>
      <c r="C24" s="5" t="str">
        <f t="shared" si="1"/>
        <v>VW 4 5/8 PERP nc-26</v>
      </c>
      <c r="D24" s="24" t="str">
        <f>_xlfn.XLOOKUP(B24,bonds[unique lookup],bonds[ID_ISIN])</f>
        <v>XS1799938995</v>
      </c>
      <c r="E24" s="24" t="str">
        <f>_xlfn.XLOOKUP(C24,bonds[unique lookup],bonds[ID_ISIN])</f>
        <v>XS1048428442</v>
      </c>
      <c r="F24" s="16">
        <f>_xlfn.XLOOKUP(B24,bonds[unique lookup],bonds[nxt_call_dt])</f>
        <v>45470</v>
      </c>
      <c r="G24" s="16">
        <f>_xlfn.XLOOKUP(C24,bonds[unique lookup],bonds[nxt_call_dt])</f>
        <v>46105</v>
      </c>
      <c r="H24" s="23">
        <f t="shared" si="2"/>
        <v>1.7416666666666667</v>
      </c>
      <c r="I24" s="46" t="s">
        <v>3</v>
      </c>
      <c r="J24" s="7" cm="1">
        <f t="array" ref="J24">_xll.BDP(D24&amp;" Corp",I24)</f>
        <v>396.89501953125</v>
      </c>
      <c r="K24" s="7" cm="1">
        <f t="array" ref="K24">_xll.BDP(E24&amp;" Corp",I24)</f>
        <v>405.55816650390625</v>
      </c>
      <c r="L24" s="7">
        <f t="shared" si="3"/>
        <v>8.66314697265625</v>
      </c>
      <c r="M24" s="7">
        <f t="shared" si="4"/>
        <v>4.974055678080143</v>
      </c>
      <c r="N24" s="7" cm="1">
        <f t="array" aca="1" ref="N24" ca="1">_xll.BDH(D24&amp;" Corp",$I24,$N$17)</f>
        <v>350.31400000000002</v>
      </c>
      <c r="O24" s="7" cm="1">
        <f t="array" aca="1" ref="O24" ca="1">_xll.BDH(E24&amp;" Corp",$I24,$N$17)</f>
        <v>366.19400000000002</v>
      </c>
      <c r="P24" s="7">
        <f t="shared" ca="1" si="5"/>
        <v>15.879999999999995</v>
      </c>
      <c r="Q24" s="7">
        <f t="shared" ca="1" si="6"/>
        <v>9.1177033492822943</v>
      </c>
      <c r="R24" s="7">
        <f t="shared" ca="1" si="7"/>
        <v>-4.1436476712021513</v>
      </c>
      <c r="S24" s="7" cm="1">
        <f t="array" aca="1" ref="S24" ca="1">_xll.BDH($D24&amp;" Corp",$I24,$S$17)*1</f>
        <v>426.17599999999999</v>
      </c>
      <c r="T24" s="7" cm="1">
        <f t="array" aca="1" ref="T24" ca="1">_xll.BDH($E24&amp;" Corp",$I24,$S$17)*1</f>
        <v>425.56599999999997</v>
      </c>
      <c r="U24" s="7">
        <f t="shared" ca="1" si="8"/>
        <v>-0.61000000000001364</v>
      </c>
      <c r="V24" s="7">
        <f t="shared" ca="1" si="9"/>
        <v>-0.35023923444976857</v>
      </c>
      <c r="W24" s="7">
        <f t="shared" ca="1" si="10"/>
        <v>5.3242949125299113</v>
      </c>
    </row>
    <row r="25" spans="1:23" x14ac:dyDescent="0.25">
      <c r="A25" s="2" t="s">
        <v>200</v>
      </c>
      <c r="B25" s="5" t="str">
        <f t="shared" si="0"/>
        <v>VW 4 5/8 PERP nc-26</v>
      </c>
      <c r="C25" s="5" t="str">
        <f t="shared" si="1"/>
        <v>VW 3 7/8 PERP nc-27</v>
      </c>
      <c r="D25" s="24" t="str">
        <f>_xlfn.XLOOKUP(B25,bonds[unique lookup],bonds[ID_ISIN])</f>
        <v>XS1048428442</v>
      </c>
      <c r="E25" s="24" t="str">
        <f>_xlfn.XLOOKUP(C25,bonds[unique lookup],bonds[ID_ISIN])</f>
        <v>XS1629774230</v>
      </c>
      <c r="F25" s="16">
        <f>_xlfn.XLOOKUP(B25,bonds[unique lookup],bonds[nxt_call_dt])</f>
        <v>46105</v>
      </c>
      <c r="G25" s="16">
        <f>_xlfn.XLOOKUP(C25,bonds[unique lookup],bonds[nxt_call_dt])</f>
        <v>46552</v>
      </c>
      <c r="H25" s="23">
        <f t="shared" si="2"/>
        <v>1.2222222222222223</v>
      </c>
      <c r="I25" s="46" t="s">
        <v>3</v>
      </c>
      <c r="J25" s="7" cm="1">
        <f t="array" ref="J25">_xll.BDP(D25&amp;" Corp",I25)</f>
        <v>405.55816650390625</v>
      </c>
      <c r="K25" s="7" cm="1">
        <f t="array" ref="K25">_xll.BDP(E25&amp;" Corp",I25)</f>
        <v>418.49481201171875</v>
      </c>
      <c r="L25" s="7">
        <f t="shared" si="3"/>
        <v>12.9366455078125</v>
      </c>
      <c r="M25" s="7">
        <f t="shared" si="4"/>
        <v>10.584528142755682</v>
      </c>
      <c r="N25" s="7" cm="1">
        <f t="array" aca="1" ref="N25" ca="1">_xll.BDH(D25&amp;" Corp",$I25,$N$17)</f>
        <v>366.19400000000002</v>
      </c>
      <c r="O25" s="7" cm="1">
        <f t="array" aca="1" ref="O25" ca="1">_xll.BDH(E25&amp;" Corp",$I25,$N$17)</f>
        <v>383.82299999999998</v>
      </c>
      <c r="P25" s="7">
        <f t="shared" ca="1" si="5"/>
        <v>17.628999999999962</v>
      </c>
      <c r="Q25" s="7">
        <f t="shared" ca="1" si="6"/>
        <v>14.423727272727241</v>
      </c>
      <c r="R25" s="7">
        <f t="shared" ca="1" si="7"/>
        <v>-3.8391991299715595</v>
      </c>
      <c r="S25" s="7" cm="1">
        <f t="array" aca="1" ref="S25" ca="1">_xll.BDH($D25&amp;" Corp",$I25,$S$17)*1</f>
        <v>425.56599999999997</v>
      </c>
      <c r="T25" s="7" cm="1">
        <f t="array" aca="1" ref="T25" ca="1">_xll.BDH($E25&amp;" Corp",$I25,$S$17)*1</f>
        <v>452.48</v>
      </c>
      <c r="U25" s="7">
        <f t="shared" ca="1" si="8"/>
        <v>26.914000000000044</v>
      </c>
      <c r="V25" s="7">
        <f t="shared" ca="1" si="9"/>
        <v>22.020545454545488</v>
      </c>
      <c r="W25" s="7">
        <f t="shared" ca="1" si="10"/>
        <v>-11.436017311789806</v>
      </c>
    </row>
    <row r="26" spans="1:23" x14ac:dyDescent="0.25">
      <c r="A26" s="2" t="s">
        <v>200</v>
      </c>
      <c r="B26" s="5" t="str">
        <f t="shared" si="0"/>
        <v>VW 3 7/8 PERP nc-27</v>
      </c>
      <c r="C26" s="5" t="str">
        <f t="shared" si="1"/>
        <v>VW 4 5/8 PERP nc-28</v>
      </c>
      <c r="D26" s="24" t="str">
        <f>_xlfn.XLOOKUP(B26,bonds[unique lookup],bonds[ID_ISIN])</f>
        <v>XS1629774230</v>
      </c>
      <c r="E26" s="24" t="str">
        <f>_xlfn.XLOOKUP(C26,bonds[unique lookup],bonds[ID_ISIN])</f>
        <v>XS1799939027</v>
      </c>
      <c r="F26" s="16">
        <f>_xlfn.XLOOKUP(B26,bonds[unique lookup],bonds[nxt_call_dt])</f>
        <v>46552</v>
      </c>
      <c r="G26" s="16">
        <f>_xlfn.XLOOKUP(C26,bonds[unique lookup],bonds[nxt_call_dt])</f>
        <v>46931</v>
      </c>
      <c r="H26" s="23">
        <f t="shared" si="2"/>
        <v>1.0361111111111112</v>
      </c>
      <c r="I26" s="46" t="s">
        <v>3</v>
      </c>
      <c r="J26" s="7" cm="1">
        <f t="array" ref="J26">_xll.BDP(D26&amp;" Corp",I26)</f>
        <v>418.49481201171875</v>
      </c>
      <c r="K26" s="7" cm="1">
        <f t="array" ref="K26">_xll.BDP(E26&amp;" Corp",I26)</f>
        <v>421.9051513671875</v>
      </c>
      <c r="L26" s="7">
        <f t="shared" si="3"/>
        <v>3.41033935546875</v>
      </c>
      <c r="M26" s="7">
        <f t="shared" si="4"/>
        <v>3.2914803430797583</v>
      </c>
      <c r="N26" s="7" cm="1">
        <f t="array" aca="1" ref="N26" ca="1">_xll.BDH(D26&amp;" Corp",$I26,$N$17)</f>
        <v>383.82299999999998</v>
      </c>
      <c r="O26" s="7" cm="1">
        <f t="array" aca="1" ref="O26" ca="1">_xll.BDH(E26&amp;" Corp",$I26,$N$17)</f>
        <v>387.685</v>
      </c>
      <c r="P26" s="7">
        <f t="shared" ca="1" si="5"/>
        <v>3.8620000000000232</v>
      </c>
      <c r="Q26" s="7">
        <f t="shared" ca="1" si="6"/>
        <v>3.7273994638069925</v>
      </c>
      <c r="R26" s="7">
        <f t="shared" ca="1" si="7"/>
        <v>-0.43591912072723416</v>
      </c>
      <c r="S26" s="7" cm="1">
        <f t="array" aca="1" ref="S26" ca="1">_xll.BDH($D26&amp;" Corp",$I26,$S$17)*1</f>
        <v>452.48</v>
      </c>
      <c r="T26" s="7" cm="1">
        <f t="array" aca="1" ref="T26" ca="1">_xll.BDH($E26&amp;" Corp",$I26,$S$17)*1</f>
        <v>452.255</v>
      </c>
      <c r="U26" s="7">
        <f t="shared" ca="1" si="8"/>
        <v>-0.22500000000002274</v>
      </c>
      <c r="V26" s="7">
        <f t="shared" ca="1" si="9"/>
        <v>-0.21715817694372166</v>
      </c>
      <c r="W26" s="7">
        <f t="shared" ca="1" si="10"/>
        <v>3.5086385200234802</v>
      </c>
    </row>
    <row r="27" spans="1:23" x14ac:dyDescent="0.25">
      <c r="A27" s="2" t="s">
        <v>200</v>
      </c>
      <c r="B27" s="5" t="str">
        <f t="shared" si="0"/>
        <v>VW 4 5/8 PERP nc-28</v>
      </c>
      <c r="C27" s="5" t="str">
        <f t="shared" si="1"/>
        <v>VW 3 1/2 PERP nc-30</v>
      </c>
      <c r="D27" s="24" t="str">
        <f>_xlfn.XLOOKUP(B27,bonds[unique lookup],bonds[ID_ISIN])</f>
        <v>XS1799939027</v>
      </c>
      <c r="E27" s="24" t="str">
        <f>_xlfn.XLOOKUP(C27,bonds[unique lookup],bonds[ID_ISIN])</f>
        <v>XS1206541366</v>
      </c>
      <c r="F27" s="16">
        <f>_xlfn.XLOOKUP(B27,bonds[unique lookup],bonds[nxt_call_dt])</f>
        <v>46931</v>
      </c>
      <c r="G27" s="16">
        <f>_xlfn.XLOOKUP(C27,bonds[unique lookup],bonds[nxt_call_dt])</f>
        <v>47562</v>
      </c>
      <c r="H27" s="23">
        <f t="shared" si="2"/>
        <v>1.7305555555555556</v>
      </c>
      <c r="I27" s="46" t="s">
        <v>3</v>
      </c>
      <c r="J27" s="7" cm="1">
        <f t="array" ref="J27">_xll.BDP(D27&amp;" Corp",I27)</f>
        <v>421.9051513671875</v>
      </c>
      <c r="K27" s="7" cm="1">
        <f t="array" ref="K27">_xll.BDP(E27&amp;" Corp",I27)</f>
        <v>385.20669555664063</v>
      </c>
      <c r="L27" s="7">
        <f t="shared" si="3"/>
        <v>-36.698455810546875</v>
      </c>
      <c r="M27" s="7">
        <f t="shared" si="4"/>
        <v>-21.206170291808789</v>
      </c>
      <c r="N27" s="7" cm="1">
        <f t="array" aca="1" ref="N27" ca="1">_xll.BDH(D27&amp;" Corp",$I27,$N$17)</f>
        <v>387.685</v>
      </c>
      <c r="O27" s="7" cm="1">
        <f t="array" aca="1" ref="O27" ca="1">_xll.BDH(E27&amp;" Corp",$I27,$N$17)</f>
        <v>362.89800000000002</v>
      </c>
      <c r="P27" s="7">
        <f t="shared" ca="1" si="5"/>
        <v>-24.786999999999978</v>
      </c>
      <c r="Q27" s="7">
        <f t="shared" ca="1" si="6"/>
        <v>-14.323146067415717</v>
      </c>
      <c r="R27" s="7">
        <f t="shared" ca="1" si="7"/>
        <v>-6.8830242243930719</v>
      </c>
      <c r="S27" s="7" cm="1">
        <f t="array" aca="1" ref="S27" ca="1">_xll.BDH($D27&amp;" Corp",$I27,$S$17)*1</f>
        <v>452.255</v>
      </c>
      <c r="T27" s="7" cm="1">
        <f t="array" aca="1" ref="T27" ca="1">_xll.BDH($E27&amp;" Corp",$I27,$S$17)*1</f>
        <v>402.25400000000002</v>
      </c>
      <c r="U27" s="7">
        <f t="shared" ca="1" si="8"/>
        <v>-50.000999999999976</v>
      </c>
      <c r="V27" s="7">
        <f t="shared" ca="1" si="9"/>
        <v>-28.893033707865154</v>
      </c>
      <c r="W27" s="7">
        <f t="shared" ca="1" si="10"/>
        <v>7.6868634160563651</v>
      </c>
    </row>
    <row r="28" spans="1:23" x14ac:dyDescent="0.25">
      <c r="A28" s="2" t="s">
        <v>200</v>
      </c>
      <c r="B28" s="5" t="str">
        <f t="shared" si="0"/>
        <v>VW 3 1/2 PERP nc-30</v>
      </c>
      <c r="C28" s="5">
        <f t="shared" si="1"/>
        <v>0</v>
      </c>
      <c r="D28" s="24" t="str">
        <f>_xlfn.XLOOKUP(B28,bonds[unique lookup],bonds[ID_ISIN])</f>
        <v>XS1206541366</v>
      </c>
      <c r="E28" s="24" t="e">
        <f>_xlfn.XLOOKUP(C28,bonds[unique lookup],bonds[ID_ISIN])</f>
        <v>#N/A</v>
      </c>
      <c r="F28" s="16">
        <f>_xlfn.XLOOKUP(B28,bonds[unique lookup],bonds[nxt_call_dt])</f>
        <v>47562</v>
      </c>
      <c r="G28" s="16" t="e">
        <f>_xlfn.XLOOKUP(C28,bonds[unique lookup],bonds[nxt_call_dt])</f>
        <v>#N/A</v>
      </c>
      <c r="H28" s="23" t="e">
        <f t="shared" si="2"/>
        <v>#N/A</v>
      </c>
      <c r="I28" s="46" t="s">
        <v>3</v>
      </c>
      <c r="J28" s="7" cm="1">
        <f t="array" ref="J28">_xll.BDP(D28&amp;" Corp",I28)</f>
        <v>385.20669555664063</v>
      </c>
      <c r="K28" s="7" t="e" cm="1">
        <f t="array" ref="K28">_xll.BDP(E28&amp;" Corp",I28)</f>
        <v>#N/A</v>
      </c>
      <c r="L28" s="7" t="e">
        <f t="shared" si="3"/>
        <v>#N/A</v>
      </c>
      <c r="M28" s="7" t="e">
        <f t="shared" si="4"/>
        <v>#N/A</v>
      </c>
      <c r="N28" s="7" cm="1">
        <f t="array" aca="1" ref="N28" ca="1">_xll.BDH(D28&amp;" Corp",$I28,$N$17)</f>
        <v>362.89800000000002</v>
      </c>
      <c r="O28" s="7" t="e" cm="1">
        <f t="array" aca="1" ref="O28" ca="1">_xll.BDH(E28&amp;" Corp",$I28,$N$17)</f>
        <v>#N/A</v>
      </c>
      <c r="P28" s="7" t="e">
        <f t="shared" ca="1" si="5"/>
        <v>#N/A</v>
      </c>
      <c r="Q28" s="7" t="e">
        <f t="shared" ca="1" si="6"/>
        <v>#N/A</v>
      </c>
      <c r="R28" s="7" t="e">
        <f t="shared" ca="1" si="7"/>
        <v>#N/A</v>
      </c>
      <c r="S28" s="7" cm="1">
        <f t="array" aca="1" ref="S28" ca="1">_xll.BDH($D28&amp;" Corp",$I28,$S$17)*1</f>
        <v>402.25400000000002</v>
      </c>
      <c r="T28" s="7" t="e" cm="1">
        <f t="array" aca="1" ref="T28" ca="1">_xll.BDH($E28&amp;" Corp",$I28,$S$17)*1</f>
        <v>#N/A</v>
      </c>
      <c r="U28" s="7" t="str">
        <f t="shared" ca="1" si="8"/>
        <v>-</v>
      </c>
      <c r="V28" s="7" t="str">
        <f t="shared" ca="1" si="9"/>
        <v>-</v>
      </c>
      <c r="W28" s="7" t="str">
        <f t="shared" ca="1" si="10"/>
        <v>-</v>
      </c>
    </row>
    <row r="29" spans="1:23" x14ac:dyDescent="0.25">
      <c r="A29" s="2" t="s">
        <v>200</v>
      </c>
      <c r="B29" s="5">
        <f t="shared" si="0"/>
        <v>0</v>
      </c>
      <c r="C29" s="5">
        <f t="shared" si="1"/>
        <v>0</v>
      </c>
      <c r="D29" s="24" t="e">
        <f>_xlfn.XLOOKUP(B29,bonds[unique lookup],bonds[ID_ISIN])</f>
        <v>#N/A</v>
      </c>
      <c r="E29" s="24" t="e">
        <f>_xlfn.XLOOKUP(C29,bonds[unique lookup],bonds[ID_ISIN])</f>
        <v>#N/A</v>
      </c>
      <c r="F29" s="16" t="e">
        <f>_xlfn.XLOOKUP(B29,bonds[unique lookup],bonds[nxt_call_dt])</f>
        <v>#N/A</v>
      </c>
      <c r="G29" s="16" t="e">
        <f>_xlfn.XLOOKUP(C29,bonds[unique lookup],bonds[nxt_call_dt])</f>
        <v>#N/A</v>
      </c>
      <c r="H29" s="23" t="e">
        <f t="shared" si="2"/>
        <v>#N/A</v>
      </c>
      <c r="I29" s="46" t="s">
        <v>3</v>
      </c>
      <c r="J29" s="7" t="e" cm="1">
        <f t="array" ref="J29">_xll.BDP(D29&amp;" Corp",I29)</f>
        <v>#N/A</v>
      </c>
      <c r="K29" s="7" t="e" cm="1">
        <f t="array" ref="K29">_xll.BDP(E29&amp;" Corp",I29)</f>
        <v>#N/A</v>
      </c>
      <c r="L29" s="7" t="e">
        <f t="shared" si="3"/>
        <v>#N/A</v>
      </c>
      <c r="M29" s="7" t="e">
        <f t="shared" si="4"/>
        <v>#N/A</v>
      </c>
      <c r="N29" s="7" t="e" cm="1">
        <f t="array" aca="1" ref="N29" ca="1">_xll.BDH(D29&amp;" Corp",$I29,$N$17)</f>
        <v>#N/A</v>
      </c>
      <c r="O29" s="7" t="e" cm="1">
        <f t="array" aca="1" ref="O29" ca="1">_xll.BDH(E29&amp;" Corp",$I29,$N$17)</f>
        <v>#N/A</v>
      </c>
      <c r="P29" s="7" t="e">
        <f t="shared" ca="1" si="5"/>
        <v>#N/A</v>
      </c>
      <c r="Q29" s="7" t="e">
        <f t="shared" ca="1" si="6"/>
        <v>#N/A</v>
      </c>
      <c r="R29" s="7" t="e">
        <f t="shared" ca="1" si="7"/>
        <v>#N/A</v>
      </c>
      <c r="S29" s="7" t="e" cm="1">
        <f t="array" aca="1" ref="S29" ca="1">_xll.BDH($D29&amp;" Corp",$I29,$S$17)*1</f>
        <v>#N/A</v>
      </c>
      <c r="T29" s="7" t="e" cm="1">
        <f t="array" aca="1" ref="T29" ca="1">_xll.BDH($E29&amp;" Corp",$I29,$S$17)*1</f>
        <v>#N/A</v>
      </c>
      <c r="U29" s="7" t="str">
        <f t="shared" ca="1" si="8"/>
        <v>-</v>
      </c>
      <c r="V29" s="7" t="str">
        <f t="shared" ca="1" si="9"/>
        <v>-</v>
      </c>
      <c r="W29" s="7" t="str">
        <f t="shared" ca="1" si="10"/>
        <v>-</v>
      </c>
    </row>
    <row r="30" spans="1:23" x14ac:dyDescent="0.25">
      <c r="E30" s="16"/>
    </row>
    <row r="31" spans="1:23" x14ac:dyDescent="0.25">
      <c r="E31" s="16"/>
    </row>
    <row r="32" spans="1:23" x14ac:dyDescent="0.25">
      <c r="E32" s="16"/>
      <c r="G32" s="2" t="s">
        <v>339</v>
      </c>
      <c r="H32" s="23" t="e">
        <f>AVERAGE(H20:H29)</f>
        <v>#N/A</v>
      </c>
      <c r="I32" s="44" t="s">
        <v>438</v>
      </c>
      <c r="J32" s="47" t="e">
        <f>SLOPE(J20:J29,F20:F29)</f>
        <v>#N/A</v>
      </c>
      <c r="K32" s="47" t="e">
        <f>SLOPE(K20:K29,G20:G29)</f>
        <v>#N/A</v>
      </c>
      <c r="L32" s="2" t="s">
        <v>339</v>
      </c>
      <c r="M32" s="7" t="e">
        <f>AVERAGE(M20:M29)</f>
        <v>#N/A</v>
      </c>
      <c r="Q32" s="7" t="e">
        <f ca="1">AVERAGE(Q20:Q29)</f>
        <v>#N/A</v>
      </c>
      <c r="R32" s="7" t="e">
        <f ca="1">AVERAGE(R20:R29)</f>
        <v>#N/A</v>
      </c>
      <c r="V32" s="7">
        <f ca="1">AVERAGE(V20:V29)</f>
        <v>-10.471969742361232</v>
      </c>
      <c r="W32" s="7">
        <f ca="1">AVERAGE(W20:W29)</f>
        <v>25.802136793583848</v>
      </c>
    </row>
    <row r="33" spans="1:23" x14ac:dyDescent="0.25">
      <c r="E33" s="16"/>
      <c r="G33" s="2" t="s">
        <v>439</v>
      </c>
      <c r="H33" s="23" t="e">
        <f>_xlfn.STDEV.P(H20:H29)</f>
        <v>#N/A</v>
      </c>
      <c r="L33" s="2" t="s">
        <v>439</v>
      </c>
      <c r="M33" s="7" t="e">
        <f>_xlfn.STDEV.P(M20:M29)</f>
        <v>#N/A</v>
      </c>
      <c r="Q33" s="7" t="e">
        <f ca="1">_xlfn.STDEV.P(Q20:Q29)</f>
        <v>#N/A</v>
      </c>
      <c r="R33" s="7" t="e">
        <f ca="1">_xlfn.STDEV.P(R20:R29)</f>
        <v>#N/A</v>
      </c>
      <c r="V33" s="7">
        <f ca="1">_xlfn.STDEV.P(V20:V29)</f>
        <v>54.443366557671908</v>
      </c>
      <c r="W33" s="7">
        <f ca="1">_xlfn.STDEV.P(W20:W29)</f>
        <v>86.296406179607047</v>
      </c>
    </row>
    <row r="34" spans="1:23" x14ac:dyDescent="0.25">
      <c r="E34" s="16"/>
      <c r="G34" s="2"/>
      <c r="H34" s="23"/>
      <c r="L34" s="2" t="s">
        <v>452</v>
      </c>
      <c r="M34" s="7" t="e">
        <f>STEYX(M20:M29,H20:H29)</f>
        <v>#N/A</v>
      </c>
      <c r="Q34" s="7"/>
      <c r="R34" s="7"/>
      <c r="V34" s="7"/>
      <c r="W34" s="7"/>
    </row>
    <row r="37" spans="1:23" ht="33" x14ac:dyDescent="0.3">
      <c r="B37" s="26" t="s">
        <v>250</v>
      </c>
      <c r="C37" s="26" t="s">
        <v>251</v>
      </c>
      <c r="D37" s="26" t="s">
        <v>259</v>
      </c>
      <c r="E37" s="26" t="s">
        <v>260</v>
      </c>
      <c r="F37" s="26" t="s">
        <v>255</v>
      </c>
      <c r="G37" s="26" t="s">
        <v>256</v>
      </c>
      <c r="H37" s="26" t="s">
        <v>257</v>
      </c>
      <c r="I37" s="35" t="s">
        <v>252</v>
      </c>
      <c r="J37" s="26" t="s">
        <v>253</v>
      </c>
      <c r="K37" s="26" t="s">
        <v>254</v>
      </c>
      <c r="L37" s="26" t="s">
        <v>200</v>
      </c>
      <c r="M37" s="26" t="s">
        <v>438</v>
      </c>
      <c r="N37" s="26" t="s">
        <v>441</v>
      </c>
      <c r="O37" s="26" t="s">
        <v>442</v>
      </c>
      <c r="P37" s="26" t="s">
        <v>443</v>
      </c>
      <c r="Q37" s="26" t="s">
        <v>446</v>
      </c>
      <c r="R37" s="26" t="s">
        <v>447</v>
      </c>
      <c r="S37" s="26" t="s">
        <v>426</v>
      </c>
      <c r="T37" s="26" t="s">
        <v>428</v>
      </c>
      <c r="U37" s="26" t="s">
        <v>444</v>
      </c>
      <c r="V37" s="26" t="s">
        <v>445</v>
      </c>
      <c r="W37" s="26" t="s">
        <v>448</v>
      </c>
    </row>
    <row r="38" spans="1:23" x14ac:dyDescent="0.25">
      <c r="A38" s="2" t="s">
        <v>449</v>
      </c>
      <c r="B38" s="5" t="str">
        <f>C5</f>
        <v>VW 2 1/2 PERP nc-22</v>
      </c>
      <c r="C38" s="5" t="str">
        <f>C12</f>
        <v>VW 3 1/2 PERP nc-30</v>
      </c>
      <c r="D38" s="24" t="str">
        <f>_xlfn.XLOOKUP(B38,bonds[unique lookup],bonds[ID_ISIN])</f>
        <v>XS1206540806</v>
      </c>
      <c r="E38" s="24" t="str">
        <f>_xlfn.XLOOKUP(C38,bonds[unique lookup],bonds[ID_ISIN])</f>
        <v>XS1206541366</v>
      </c>
      <c r="F38" s="16">
        <f>_xlfn.XLOOKUP(B38,bonds[unique lookup],bonds[nxt_call_dt])</f>
        <v>44640</v>
      </c>
      <c r="G38" s="16">
        <f>_xlfn.XLOOKUP(C38,bonds[unique lookup],bonds[nxt_call_dt])</f>
        <v>47562</v>
      </c>
      <c r="H38" s="23">
        <f>YEARFRAC(F38,G38)</f>
        <v>8</v>
      </c>
      <c r="I38" s="46" t="s">
        <v>3</v>
      </c>
      <c r="J38" s="7" cm="1">
        <f t="array" ref="J38">_xll.BDP(D38&amp;" Corp",I38)</f>
        <v>382.80538940429688</v>
      </c>
      <c r="K38" s="7" cm="1">
        <f t="array" ref="K38">_xll.BDP(E38&amp;" Corp",I38)</f>
        <v>385.20669555664063</v>
      </c>
      <c r="L38" s="7">
        <f>K38-J38</f>
        <v>2.40130615234375</v>
      </c>
      <c r="M38" s="7">
        <f>L38/H38</f>
        <v>0.30016326904296875</v>
      </c>
      <c r="N38" s="7" cm="1">
        <f t="array" aca="1" ref="N38" ca="1">_xll.BDH($D38&amp;" Corp",$I38,$N$17)</f>
        <v>301.75200000000001</v>
      </c>
      <c r="O38" s="7" cm="1">
        <f t="array" aca="1" ref="O38" ca="1">_xll.BDH($E38&amp;" Corp",$I38,$N$17)</f>
        <v>362.89800000000002</v>
      </c>
      <c r="P38" s="7">
        <f ca="1">O38-N38</f>
        <v>61.146000000000015</v>
      </c>
      <c r="Q38" s="7">
        <f ca="1">P38/H38</f>
        <v>7.6432500000000019</v>
      </c>
      <c r="R38" s="7">
        <f ca="1">M38-Q38</f>
        <v>-7.3430867309570331</v>
      </c>
      <c r="S38" s="7" cm="1">
        <f t="array" aca="1" ref="S38" ca="1">_xll.BDH($D38&amp;" Corp",$I38,$S$17)*1</f>
        <v>376.81299999999999</v>
      </c>
      <c r="T38" s="7" cm="1">
        <f t="array" aca="1" ref="T38" ca="1">_xll.BDH($E38&amp;" Corp",$I38,$S$17)*1</f>
        <v>402.25400000000002</v>
      </c>
      <c r="U38" s="7">
        <f ca="1">IFERROR(T38-S38,"-")</f>
        <v>25.441000000000031</v>
      </c>
      <c r="V38" s="7">
        <f ca="1">IFERROR(U38/H38,"-")</f>
        <v>3.1801250000000039</v>
      </c>
      <c r="W38" s="7">
        <f ca="1">IFERROR(M38-V38,"-")</f>
        <v>-2.8799617309570351</v>
      </c>
    </row>
    <row r="39" spans="1:23" x14ac:dyDescent="0.25">
      <c r="A39" s="2" t="s">
        <v>449</v>
      </c>
      <c r="B39" s="5" t="str">
        <f>C5</f>
        <v>VW 2 1/2 PERP nc-22</v>
      </c>
      <c r="C39" s="5">
        <f>C14</f>
        <v>0</v>
      </c>
      <c r="D39" s="24" t="str">
        <f>_xlfn.XLOOKUP(B39,bonds[unique lookup],bonds[ID_ISIN])</f>
        <v>XS1206540806</v>
      </c>
      <c r="E39" s="24" t="e">
        <f>_xlfn.XLOOKUP(C39,bonds[unique lookup],bonds[ID_ISIN])</f>
        <v>#N/A</v>
      </c>
      <c r="F39" s="16">
        <f>_xlfn.XLOOKUP(B39,bonds[unique lookup],bonds[nxt_call_dt])</f>
        <v>44640</v>
      </c>
      <c r="G39" s="16" t="e">
        <f>_xlfn.XLOOKUP(C39,bonds[unique lookup],bonds[nxt_call_dt])</f>
        <v>#N/A</v>
      </c>
      <c r="H39" s="23" t="e">
        <f>YEARFRAC(F39,G39)</f>
        <v>#N/A</v>
      </c>
      <c r="I39" s="46" t="s">
        <v>3</v>
      </c>
      <c r="J39" s="7" cm="1">
        <f t="array" ref="J39">_xll.BDP(D39&amp;" Corp",I39)</f>
        <v>382.80538940429688</v>
      </c>
      <c r="K39" s="7" t="e" cm="1">
        <f t="array" ref="K39">_xll.BDP(E39&amp;" Corp",I39)</f>
        <v>#N/A</v>
      </c>
      <c r="L39" s="7" t="e">
        <f>K39-J39</f>
        <v>#N/A</v>
      </c>
      <c r="M39" s="7" t="e">
        <f>L39/H39</f>
        <v>#N/A</v>
      </c>
      <c r="N39" s="7" cm="1">
        <f t="array" aca="1" ref="N39" ca="1">_xll.BDH($D39&amp;" Corp",$I39,$N$17)</f>
        <v>301.75200000000001</v>
      </c>
      <c r="O39" s="7" t="e" cm="1">
        <f t="array" aca="1" ref="O39" ca="1">_xll.BDH($E39&amp;" Corp",$I39,$N$17)</f>
        <v>#N/A</v>
      </c>
      <c r="P39" s="7" t="e">
        <f ca="1">O39-N39</f>
        <v>#N/A</v>
      </c>
      <c r="Q39" s="7" t="e">
        <f ca="1">P39/H39</f>
        <v>#N/A</v>
      </c>
      <c r="R39" s="7" t="e">
        <f ca="1">M39-Q39</f>
        <v>#N/A</v>
      </c>
      <c r="S39" s="7" cm="1">
        <f t="array" aca="1" ref="S39" ca="1">_xll.BDH($D39&amp;" Corp",$I39,$S$17)*1</f>
        <v>376.81299999999999</v>
      </c>
      <c r="T39" s="7" t="e" cm="1">
        <f t="array" aca="1" ref="T39" ca="1">_xll.BDH($E39&amp;" Corp",$I39,$S$17)*1</f>
        <v>#N/A</v>
      </c>
      <c r="U39" s="7" t="str">
        <f ca="1">IFERROR(T39-S39,"-")</f>
        <v>-</v>
      </c>
      <c r="V39" s="7" t="str">
        <f ca="1">IFERROR(U39/H39,"-")</f>
        <v>-</v>
      </c>
      <c r="W39" s="7" t="str">
        <f ca="1">IFERROR(M39-V39,"-")</f>
        <v>-</v>
      </c>
    </row>
    <row r="41" spans="1:23" x14ac:dyDescent="0.25">
      <c r="A41" s="2" t="s">
        <v>450</v>
      </c>
      <c r="B41" s="5" t="str">
        <f>C10</f>
        <v>VW 3 7/8 PERP nc-27</v>
      </c>
      <c r="C41" s="5">
        <f>C14</f>
        <v>0</v>
      </c>
      <c r="D41" s="24" t="str">
        <f>_xlfn.XLOOKUP(B41,bonds[unique lookup],bonds[ID_ISIN])</f>
        <v>XS1629774230</v>
      </c>
      <c r="E41" s="24" t="e">
        <f>_xlfn.XLOOKUP(C41,bonds[unique lookup],bonds[ID_ISIN])</f>
        <v>#N/A</v>
      </c>
      <c r="F41" s="16">
        <f>_xlfn.XLOOKUP(B41,bonds[unique lookup],bonds[nxt_call_dt])</f>
        <v>46552</v>
      </c>
      <c r="G41" s="16" t="e">
        <f>_xlfn.XLOOKUP(C41,bonds[unique lookup],bonds[nxt_call_dt])</f>
        <v>#N/A</v>
      </c>
      <c r="H41" s="23" t="e">
        <f>YEARFRAC(F41,G41)</f>
        <v>#N/A</v>
      </c>
      <c r="I41" s="46" t="s">
        <v>3</v>
      </c>
      <c r="J41" s="7" cm="1">
        <f t="array" ref="J41">_xll.BDP(D41&amp;" Corp",I41)</f>
        <v>418.49481201171875</v>
      </c>
      <c r="K41" s="7" t="e" cm="1">
        <f t="array" ref="K41">_xll.BDP(E41&amp;" Corp",I41)</f>
        <v>#N/A</v>
      </c>
      <c r="L41" s="7" t="e">
        <f>K41-J41</f>
        <v>#N/A</v>
      </c>
      <c r="M41" s="7" t="e">
        <f>L41/H41</f>
        <v>#N/A</v>
      </c>
      <c r="N41" s="7" cm="1">
        <f t="array" aca="1" ref="N41" ca="1">_xll.BDH($D41&amp;" Corp",$I41,$N$17)</f>
        <v>383.82299999999998</v>
      </c>
      <c r="O41" s="7" t="e" cm="1">
        <f t="array" aca="1" ref="O41" ca="1">_xll.BDH($E41&amp;" Corp",$I41,$N$17)</f>
        <v>#N/A</v>
      </c>
      <c r="P41" s="7" t="e">
        <f ca="1">O41-N41</f>
        <v>#N/A</v>
      </c>
      <c r="Q41" s="7" t="e">
        <f ca="1">P41/H41</f>
        <v>#N/A</v>
      </c>
      <c r="R41" s="7" t="e">
        <f ca="1">M41-Q41</f>
        <v>#N/A</v>
      </c>
      <c r="S41" s="7" cm="1">
        <f t="array" aca="1" ref="S41" ca="1">_xll.BDH($D41&amp;" Corp",$I41,$S$17)*1</f>
        <v>452.48</v>
      </c>
      <c r="T41" s="7" t="e" cm="1">
        <f t="array" aca="1" ref="T41" ca="1">_xll.BDH($E41&amp;" Corp",$I41,$S$17)*1</f>
        <v>#N/A</v>
      </c>
      <c r="U41" s="7" t="str">
        <f ca="1">IFERROR(T41-S41,"-")</f>
        <v>-</v>
      </c>
      <c r="V41" s="7" t="str">
        <f ca="1">IFERROR(U41/H41,"-")</f>
        <v>-</v>
      </c>
      <c r="W41" s="7" t="str">
        <f ca="1">IFERROR(M41-V41,"-")</f>
        <v>-</v>
      </c>
    </row>
    <row r="49" spans="1:23" x14ac:dyDescent="0.25">
      <c r="B49" s="2" t="s">
        <v>224</v>
      </c>
      <c r="C49" s="5" t="s">
        <v>451</v>
      </c>
    </row>
    <row r="50" spans="1:23" ht="11" x14ac:dyDescent="0.3">
      <c r="B50" s="26"/>
      <c r="C50" s="26"/>
    </row>
    <row r="51" spans="1:23" x14ac:dyDescent="0.25">
      <c r="B51" s="2" t="s">
        <v>440</v>
      </c>
      <c r="C51" s="2" t="str" cm="1">
        <f t="array" ref="C51:C58">_xlfn._xlws.FILTER(bonds[unique lookup],bonds[ticker]=C49)</f>
        <v>TELEFO 3 3/4 PERP nc-22</v>
      </c>
    </row>
    <row r="52" spans="1:23" x14ac:dyDescent="0.25">
      <c r="C52" s="2" t="str">
        <v>TELEFO 2 5/8 PERP nc-23</v>
      </c>
    </row>
    <row r="53" spans="1:23" x14ac:dyDescent="0.25">
      <c r="C53" s="2" t="str">
        <v>TELEFO 3 PERP nc-23</v>
      </c>
    </row>
    <row r="54" spans="1:23" x14ac:dyDescent="0.25">
      <c r="C54" s="2" t="str">
        <v>TELEFO 5 7/8 PERP nc-24</v>
      </c>
    </row>
    <row r="55" spans="1:23" x14ac:dyDescent="0.25">
      <c r="C55" s="2" t="str">
        <v>TELEFO 4 3/8 PERP nc-24</v>
      </c>
    </row>
    <row r="56" spans="1:23" x14ac:dyDescent="0.25">
      <c r="C56" s="2" t="str">
        <v>TELEFO 3 7/8 PERP nc-26</v>
      </c>
    </row>
    <row r="57" spans="1:23" x14ac:dyDescent="0.25">
      <c r="C57" s="2" t="str">
        <v>TELEFO 2.502 PERP nc-27</v>
      </c>
    </row>
    <row r="58" spans="1:23" x14ac:dyDescent="0.25">
      <c r="C58" s="2" t="str">
        <v>TELEFO 2 7/8 PERP nc-27</v>
      </c>
    </row>
    <row r="60" spans="1:23" x14ac:dyDescent="0.25">
      <c r="N60" s="39">
        <v>7</v>
      </c>
      <c r="S60" s="39">
        <v>25</v>
      </c>
    </row>
    <row r="61" spans="1:23" x14ac:dyDescent="0.25">
      <c r="N61" s="16">
        <f ca="1">WORKDAY(TODAY(),-N60)</f>
        <v>43998</v>
      </c>
      <c r="S61" s="16">
        <f ca="1">WORKDAY(TODAY(),-S60)</f>
        <v>43972</v>
      </c>
    </row>
    <row r="63" spans="1:23" ht="33" x14ac:dyDescent="0.3">
      <c r="B63" s="26" t="s">
        <v>250</v>
      </c>
      <c r="C63" s="26" t="s">
        <v>251</v>
      </c>
      <c r="D63" s="26" t="s">
        <v>259</v>
      </c>
      <c r="E63" s="26" t="s">
        <v>260</v>
      </c>
      <c r="F63" s="26" t="s">
        <v>255</v>
      </c>
      <c r="G63" s="26" t="s">
        <v>256</v>
      </c>
      <c r="H63" s="26" t="s">
        <v>257</v>
      </c>
      <c r="I63" s="35" t="s">
        <v>252</v>
      </c>
      <c r="J63" s="26" t="s">
        <v>253</v>
      </c>
      <c r="K63" s="26" t="s">
        <v>254</v>
      </c>
      <c r="L63" s="26" t="s">
        <v>200</v>
      </c>
      <c r="M63" s="26" t="s">
        <v>438</v>
      </c>
      <c r="N63" s="26" t="s">
        <v>441</v>
      </c>
      <c r="O63" s="26" t="s">
        <v>442</v>
      </c>
      <c r="P63" s="26" t="s">
        <v>443</v>
      </c>
      <c r="Q63" s="26" t="s">
        <v>446</v>
      </c>
      <c r="R63" s="26" t="s">
        <v>447</v>
      </c>
      <c r="S63" s="26" t="s">
        <v>426</v>
      </c>
      <c r="T63" s="26" t="s">
        <v>428</v>
      </c>
      <c r="U63" s="26" t="s">
        <v>444</v>
      </c>
      <c r="V63" s="26" t="s">
        <v>445</v>
      </c>
      <c r="W63" s="26" t="s">
        <v>448</v>
      </c>
    </row>
    <row r="64" spans="1:23" x14ac:dyDescent="0.25">
      <c r="A64" s="2" t="s">
        <v>200</v>
      </c>
      <c r="B64" s="5" t="str">
        <f>C51</f>
        <v>TELEFO 3 3/4 PERP nc-22</v>
      </c>
      <c r="C64" s="5" t="str">
        <f>C52</f>
        <v>TELEFO 2 5/8 PERP nc-23</v>
      </c>
      <c r="D64" s="24" t="str">
        <f>_xlfn.XLOOKUP(B64,bonds[unique lookup],bonds[ID_ISIN])</f>
        <v>XS1490960942</v>
      </c>
      <c r="E64" s="24" t="str">
        <f>_xlfn.XLOOKUP(C64,bonds[unique lookup],bonds[ID_ISIN])</f>
        <v>XS1731823255</v>
      </c>
      <c r="F64" s="16">
        <f>_xlfn.XLOOKUP(B64,bonds[unique lookup],bonds[nxt_call_dt])</f>
        <v>44635</v>
      </c>
      <c r="G64" s="16">
        <f>_xlfn.XLOOKUP(C64,bonds[unique lookup],bonds[nxt_call_dt])</f>
        <v>44992</v>
      </c>
      <c r="H64" s="23">
        <f>YEARFRAC(F64,G64)</f>
        <v>0.97777777777777775</v>
      </c>
      <c r="I64" s="46" t="s">
        <v>3</v>
      </c>
      <c r="J64" s="7" cm="1">
        <f t="array" ref="J64">_xll.BDP(D64&amp;" Corp",I64)</f>
        <v>381.91204833984375</v>
      </c>
      <c r="K64" s="7" cm="1">
        <f t="array" ref="K64">_xll.BDP(E64&amp;" Corp",I64)</f>
        <v>245.37098693847656</v>
      </c>
      <c r="L64" s="7">
        <f>K64-J64</f>
        <v>-136.54106140136719</v>
      </c>
      <c r="M64" s="7">
        <f>L64/H64</f>
        <v>-139.64426734230736</v>
      </c>
      <c r="N64" s="7" cm="1">
        <f t="array" aca="1" ref="N64" ca="1">_xll.BDH($D64&amp;" Corp",$I64,$N$17)</f>
        <v>357.81299999999999</v>
      </c>
      <c r="O64" s="7" cm="1">
        <f t="array" aca="1" ref="O64" ca="1">_xll.BDH($E64&amp;" Corp",$I64,$N$17)</f>
        <v>243.82599999999999</v>
      </c>
      <c r="P64" s="7">
        <f ca="1">O64-N64</f>
        <v>-113.98699999999999</v>
      </c>
      <c r="Q64" s="7">
        <f ca="1">P64/H64</f>
        <v>-116.57761363636364</v>
      </c>
      <c r="R64" s="7">
        <f ca="1">M64-Q64</f>
        <v>-23.066653705943722</v>
      </c>
      <c r="S64" s="7" cm="1">
        <f t="array" aca="1" ref="S64" ca="1">_xll.BDH($D64&amp;" Corp",$I64,$S$17)*1</f>
        <v>374.37799999999999</v>
      </c>
      <c r="T64" s="7" cm="1">
        <f t="array" aca="1" ref="T64" ca="1">_xll.BDH($E64&amp;" Corp",$I64,$S$17)*1</f>
        <v>245.30799999999999</v>
      </c>
      <c r="U64" s="7">
        <f ca="1">IFERROR(T64-S64,"-")</f>
        <v>-129.07</v>
      </c>
      <c r="V64" s="7">
        <f ca="1">IFERROR(U64/H64,"-")</f>
        <v>-132.00340909090909</v>
      </c>
      <c r="W64" s="7">
        <f ca="1">IFERROR(M64-V64,"-")</f>
        <v>-7.6408582513982708</v>
      </c>
    </row>
    <row r="65" spans="1:23" x14ac:dyDescent="0.25">
      <c r="A65" s="2" t="s">
        <v>200</v>
      </c>
      <c r="B65" s="5" t="str">
        <f>C52</f>
        <v>TELEFO 2 5/8 PERP nc-23</v>
      </c>
      <c r="C65" s="5" t="str">
        <f>C53</f>
        <v>TELEFO 3 PERP nc-23</v>
      </c>
      <c r="D65" s="24" t="str">
        <f>_xlfn.XLOOKUP(B65,bonds[unique lookup],bonds[ID_ISIN])</f>
        <v>XS1731823255</v>
      </c>
      <c r="E65" s="24" t="str">
        <f>_xlfn.XLOOKUP(C65,bonds[unique lookup],bonds[ID_ISIN])</f>
        <v>XS1795406575</v>
      </c>
      <c r="F65" s="16">
        <f>_xlfn.XLOOKUP(B65,bonds[unique lookup],bonds[nxt_call_dt])</f>
        <v>44992</v>
      </c>
      <c r="G65" s="16">
        <f>_xlfn.XLOOKUP(C65,bonds[unique lookup],bonds[nxt_call_dt])</f>
        <v>45173</v>
      </c>
      <c r="H65" s="23">
        <f>YEARFRAC(F65,G65)</f>
        <v>0.49166666666666664</v>
      </c>
      <c r="I65" s="46" t="s">
        <v>3</v>
      </c>
      <c r="J65" s="7" cm="1">
        <f t="array" ref="J65">_xll.BDP(D65&amp;" Corp",I65)</f>
        <v>245.37098693847656</v>
      </c>
      <c r="K65" s="7" cm="1">
        <f t="array" ref="K65">_xll.BDP(E65&amp;" Corp",I65)</f>
        <v>411.30673217773438</v>
      </c>
      <c r="L65" s="7">
        <f>K65-J65</f>
        <v>165.93574523925781</v>
      </c>
      <c r="M65" s="7">
        <f>L65/H65</f>
        <v>337.49643099510064</v>
      </c>
      <c r="N65" s="7" cm="1">
        <f t="array" aca="1" ref="N65" ca="1">_xll.BDH($D65&amp;" Corp",$I65,$N$17)</f>
        <v>243.82599999999999</v>
      </c>
      <c r="O65" s="7" cm="1">
        <f t="array" aca="1" ref="O65" ca="1">_xll.BDH($E65&amp;" Corp",$I65,$N$17)</f>
        <v>371.72199999999998</v>
      </c>
      <c r="P65" s="7">
        <f ca="1">O65-N65</f>
        <v>127.89599999999999</v>
      </c>
      <c r="Q65" s="7">
        <f ca="1">P65/H65</f>
        <v>260.12745762711864</v>
      </c>
      <c r="R65" s="7">
        <f ca="1">M65-Q65</f>
        <v>77.368973367981994</v>
      </c>
      <c r="S65" s="7" cm="1">
        <f t="array" aca="1" ref="S65" ca="1">_xll.BDH($D65&amp;" Corp",$I65,$S$17)*1</f>
        <v>245.30799999999999</v>
      </c>
      <c r="T65" s="7" cm="1">
        <f t="array" aca="1" ref="T65" ca="1">_xll.BDH($E65&amp;" Corp",$I65,$S$17)*1</f>
        <v>402.38900000000001</v>
      </c>
      <c r="U65" s="7">
        <f ca="1">IFERROR(T65-S65,"-")</f>
        <v>157.08100000000002</v>
      </c>
      <c r="V65" s="7">
        <f ca="1">IFERROR(U65/H65,"-")</f>
        <v>319.48677966101701</v>
      </c>
      <c r="W65" s="7">
        <f ca="1">IFERROR(M65-V65,"-")</f>
        <v>18.009651334083628</v>
      </c>
    </row>
    <row r="66" spans="1:23" x14ac:dyDescent="0.25">
      <c r="A66" s="2" t="s">
        <v>200</v>
      </c>
      <c r="B66" s="5" t="str">
        <f t="shared" ref="B66:B70" si="11">C53</f>
        <v>TELEFO 3 PERP nc-23</v>
      </c>
      <c r="C66" s="5" t="str">
        <f t="shared" ref="C66:C70" si="12">C54</f>
        <v>TELEFO 5 7/8 PERP nc-24</v>
      </c>
      <c r="D66" s="24" t="str">
        <f>_xlfn.XLOOKUP(B66,bonds[unique lookup],bonds[ID_ISIN])</f>
        <v>XS1795406575</v>
      </c>
      <c r="E66" s="24" t="str">
        <f>_xlfn.XLOOKUP(C66,bonds[unique lookup],bonds[ID_ISIN])</f>
        <v>XS1050461034</v>
      </c>
      <c r="F66" s="16">
        <f>_xlfn.XLOOKUP(B66,bonds[unique lookup],bonds[nxt_call_dt])</f>
        <v>45173</v>
      </c>
      <c r="G66" s="16">
        <f>_xlfn.XLOOKUP(C66,bonds[unique lookup],bonds[nxt_call_dt])</f>
        <v>45382</v>
      </c>
      <c r="H66" s="23">
        <f t="shared" ref="H66:H70" si="13">YEARFRAC(F66,G66)</f>
        <v>0.57499999999999996</v>
      </c>
      <c r="I66" s="46" t="s">
        <v>3</v>
      </c>
      <c r="J66" s="7" cm="1">
        <f t="array" ref="J66">_xll.BDP(D66&amp;" Corp",I66)</f>
        <v>411.30673217773438</v>
      </c>
      <c r="K66" s="7" cm="1">
        <f t="array" ref="K66">_xll.BDP(E66&amp;" Corp",I66)</f>
        <v>389.0567626953125</v>
      </c>
      <c r="L66" s="7">
        <f t="shared" ref="L66:L70" si="14">K66-J66</f>
        <v>-22.249969482421875</v>
      </c>
      <c r="M66" s="7">
        <f t="shared" ref="M66:M70" si="15">L66/H66</f>
        <v>-38.695599099864133</v>
      </c>
      <c r="N66" s="7" cm="1">
        <f t="array" aca="1" ref="N66" ca="1">_xll.BDH($D66&amp;" Corp",$I66,$N$17)</f>
        <v>371.72199999999998</v>
      </c>
      <c r="O66" s="7" cm="1">
        <f t="array" aca="1" ref="O66" ca="1">_xll.BDH($E66&amp;" Corp",$I66,$N$17)</f>
        <v>353.37599999999998</v>
      </c>
      <c r="P66" s="7">
        <f t="shared" ref="P66:P70" ca="1" si="16">O66-N66</f>
        <v>-18.346000000000004</v>
      </c>
      <c r="Q66" s="7">
        <f t="shared" ref="Q66:Q70" ca="1" si="17">P66/H66</f>
        <v>-31.906086956521747</v>
      </c>
      <c r="R66" s="7">
        <f t="shared" ref="R66:R70" ca="1" si="18">M66-Q66</f>
        <v>-6.7895121433423853</v>
      </c>
      <c r="S66" s="7" cm="1">
        <f t="array" aca="1" ref="S66" ca="1">_xll.BDH($D66&amp;" Corp",$I66,$S$17)*1</f>
        <v>402.38900000000001</v>
      </c>
      <c r="T66" s="7" cm="1">
        <f t="array" aca="1" ref="T66" ca="1">_xll.BDH($E66&amp;" Corp",$I66,$S$17)*1</f>
        <v>393.24099999999999</v>
      </c>
      <c r="U66" s="7">
        <f t="shared" ref="U66:U70" ca="1" si="19">IFERROR(T66-S66,"-")</f>
        <v>-9.1480000000000246</v>
      </c>
      <c r="V66" s="7">
        <f t="shared" ref="V66:V70" ca="1" si="20">IFERROR(U66/H66,"-")</f>
        <v>-15.909565217391348</v>
      </c>
      <c r="W66" s="7">
        <f t="shared" ref="W66:W70" ca="1" si="21">IFERROR(M66-V66,"-")</f>
        <v>-22.786033882472786</v>
      </c>
    </row>
    <row r="67" spans="1:23" x14ac:dyDescent="0.25">
      <c r="A67" s="2" t="s">
        <v>200</v>
      </c>
      <c r="B67" s="5" t="str">
        <f t="shared" si="11"/>
        <v>TELEFO 5 7/8 PERP nc-24</v>
      </c>
      <c r="C67" s="5" t="str">
        <f t="shared" si="12"/>
        <v>TELEFO 4 3/8 PERP nc-24</v>
      </c>
      <c r="D67" s="24" t="str">
        <f>_xlfn.XLOOKUP(B67,bonds[unique lookup],bonds[ID_ISIN])</f>
        <v>XS1050461034</v>
      </c>
      <c r="E67" s="24" t="str">
        <f>_xlfn.XLOOKUP(C67,bonds[unique lookup],bonds[ID_ISIN])</f>
        <v>XS1933828433</v>
      </c>
      <c r="F67" s="16">
        <f>_xlfn.XLOOKUP(B67,bonds[unique lookup],bonds[nxt_call_dt])</f>
        <v>45382</v>
      </c>
      <c r="G67" s="16">
        <f>_xlfn.XLOOKUP(C67,bonds[unique lookup],bonds[nxt_call_dt])</f>
        <v>45640</v>
      </c>
      <c r="H67" s="23">
        <f t="shared" si="13"/>
        <v>0.7055555555555556</v>
      </c>
      <c r="I67" s="46" t="s">
        <v>3</v>
      </c>
      <c r="J67" s="7" cm="1">
        <f t="array" ref="J67">_xll.BDP(D67&amp;" Corp",I67)</f>
        <v>389.0567626953125</v>
      </c>
      <c r="K67" s="7" cm="1">
        <f t="array" ref="K67">_xll.BDP(E67&amp;" Corp",I67)</f>
        <v>387.44931030273438</v>
      </c>
      <c r="L67" s="7">
        <f t="shared" si="14"/>
        <v>-1.607452392578125</v>
      </c>
      <c r="M67" s="7">
        <f t="shared" si="15"/>
        <v>-2.2782789816067912</v>
      </c>
      <c r="N67" s="7" cm="1">
        <f t="array" aca="1" ref="N67" ca="1">_xll.BDH($D67&amp;" Corp",$I67,$N$17)</f>
        <v>353.37599999999998</v>
      </c>
      <c r="O67" s="7" cm="1">
        <f t="array" aca="1" ref="O67" ca="1">_xll.BDH($E67&amp;" Corp",$I67,$N$17)</f>
        <v>348.58</v>
      </c>
      <c r="P67" s="7">
        <f t="shared" ca="1" si="16"/>
        <v>-4.7959999999999923</v>
      </c>
      <c r="Q67" s="7">
        <f t="shared" ca="1" si="17"/>
        <v>-6.7974803149606187</v>
      </c>
      <c r="R67" s="7">
        <f t="shared" ca="1" si="18"/>
        <v>4.519201333353827</v>
      </c>
      <c r="S67" s="7" cm="1">
        <f t="array" aca="1" ref="S67" ca="1">_xll.BDH($D67&amp;" Corp",$I67,$S$17)*1</f>
        <v>393.24099999999999</v>
      </c>
      <c r="T67" s="7" cm="1">
        <f t="array" aca="1" ref="T67" ca="1">_xll.BDH($E67&amp;" Corp",$I67,$S$17)*1</f>
        <v>400.69400000000002</v>
      </c>
      <c r="U67" s="7">
        <f t="shared" ca="1" si="19"/>
        <v>7.4530000000000314</v>
      </c>
      <c r="V67" s="7">
        <f t="shared" ca="1" si="20"/>
        <v>10.563307086614216</v>
      </c>
      <c r="W67" s="7">
        <f t="shared" ca="1" si="21"/>
        <v>-12.841586068221007</v>
      </c>
    </row>
    <row r="68" spans="1:23" x14ac:dyDescent="0.25">
      <c r="A68" s="2" t="s">
        <v>200</v>
      </c>
      <c r="B68" s="5" t="str">
        <f t="shared" si="11"/>
        <v>TELEFO 4 3/8 PERP nc-24</v>
      </c>
      <c r="C68" s="5" t="str">
        <f t="shared" si="12"/>
        <v>TELEFO 3 7/8 PERP nc-26</v>
      </c>
      <c r="D68" s="24" t="str">
        <f>_xlfn.XLOOKUP(B68,bonds[unique lookup],bonds[ID_ISIN])</f>
        <v>XS1933828433</v>
      </c>
      <c r="E68" s="24" t="str">
        <f>_xlfn.XLOOKUP(C68,bonds[unique lookup],bonds[ID_ISIN])</f>
        <v>XS1795406658</v>
      </c>
      <c r="F68" s="16">
        <f>_xlfn.XLOOKUP(B68,bonds[unique lookup],bonds[nxt_call_dt])</f>
        <v>45640</v>
      </c>
      <c r="G68" s="16">
        <f>_xlfn.XLOOKUP(C68,bonds[unique lookup],bonds[nxt_call_dt])</f>
        <v>46195</v>
      </c>
      <c r="H68" s="23">
        <f t="shared" si="13"/>
        <v>1.5222222222222221</v>
      </c>
      <c r="I68" s="46" t="s">
        <v>3</v>
      </c>
      <c r="J68" s="7" cm="1">
        <f t="array" ref="J68">_xll.BDP(D68&amp;" Corp",I68)</f>
        <v>387.44931030273438</v>
      </c>
      <c r="K68" s="7" cm="1">
        <f t="array" ref="K68">_xll.BDP(E68&amp;" Corp",I68)</f>
        <v>321.39651489257813</v>
      </c>
      <c r="L68" s="7">
        <f t="shared" si="14"/>
        <v>-66.05279541015625</v>
      </c>
      <c r="M68" s="7">
        <f t="shared" si="15"/>
        <v>-43.392347349737683</v>
      </c>
      <c r="N68" s="7" cm="1">
        <f t="array" aca="1" ref="N68" ca="1">_xll.BDH($D68&amp;" Corp",$I68,$N$17)</f>
        <v>348.58</v>
      </c>
      <c r="O68" s="7" cm="1">
        <f t="array" aca="1" ref="O68" ca="1">_xll.BDH($E68&amp;" Corp",$I68,$N$17)</f>
        <v>315.20100000000002</v>
      </c>
      <c r="P68" s="7">
        <f t="shared" ca="1" si="16"/>
        <v>-33.378999999999962</v>
      </c>
      <c r="Q68" s="7">
        <f t="shared" ca="1" si="17"/>
        <v>-21.927810218978077</v>
      </c>
      <c r="R68" s="7">
        <f t="shared" ca="1" si="18"/>
        <v>-21.464537130759606</v>
      </c>
      <c r="S68" s="7" cm="1">
        <f t="array" aca="1" ref="S68" ca="1">_xll.BDH($D68&amp;" Corp",$I68,$S$17)*1</f>
        <v>400.69400000000002</v>
      </c>
      <c r="T68" s="7" cm="1">
        <f t="array" aca="1" ref="T68" ca="1">_xll.BDH($E68&amp;" Corp",$I68,$S$17)*1</f>
        <v>324.14499999999998</v>
      </c>
      <c r="U68" s="7">
        <f t="shared" ca="1" si="19"/>
        <v>-76.549000000000035</v>
      </c>
      <c r="V68" s="7">
        <f t="shared" ca="1" si="20"/>
        <v>-50.28766423357667</v>
      </c>
      <c r="W68" s="7">
        <f t="shared" ca="1" si="21"/>
        <v>6.8953168838389871</v>
      </c>
    </row>
    <row r="69" spans="1:23" x14ac:dyDescent="0.25">
      <c r="A69" s="2" t="s">
        <v>200</v>
      </c>
      <c r="B69" s="5" t="str">
        <f t="shared" si="11"/>
        <v>TELEFO 3 7/8 PERP nc-26</v>
      </c>
      <c r="C69" s="5" t="str">
        <f t="shared" si="12"/>
        <v>TELEFO 2.502 PERP nc-27</v>
      </c>
      <c r="D69" s="24" t="str">
        <f>_xlfn.XLOOKUP(B69,bonds[unique lookup],bonds[ID_ISIN])</f>
        <v>XS1795406658</v>
      </c>
      <c r="E69" s="24" t="str">
        <f>_xlfn.XLOOKUP(C69,bonds[unique lookup],bonds[ID_ISIN])</f>
        <v>XS2109819859</v>
      </c>
      <c r="F69" s="16">
        <f>_xlfn.XLOOKUP(B69,bonds[unique lookup],bonds[nxt_call_dt])</f>
        <v>46195</v>
      </c>
      <c r="G69" s="16">
        <f>_xlfn.XLOOKUP(C69,bonds[unique lookup],bonds[nxt_call_dt])</f>
        <v>46423</v>
      </c>
      <c r="H69" s="23">
        <f t="shared" si="13"/>
        <v>0.61944444444444446</v>
      </c>
      <c r="I69" s="46" t="s">
        <v>3</v>
      </c>
      <c r="J69" s="7" cm="1">
        <f t="array" ref="J69">_xll.BDP(D69&amp;" Corp",I69)</f>
        <v>321.39651489257813</v>
      </c>
      <c r="K69" s="7" cm="1">
        <f t="array" ref="K69">_xll.BDP(E69&amp;" Corp",I69)</f>
        <v>364.77633666992188</v>
      </c>
      <c r="L69" s="7">
        <f t="shared" si="14"/>
        <v>43.37982177734375</v>
      </c>
      <c r="M69" s="7">
        <f t="shared" si="15"/>
        <v>70.030205559837441</v>
      </c>
      <c r="N69" s="7" cm="1">
        <f t="array" aca="1" ref="N69" ca="1">_xll.BDH($D69&amp;" Corp",$I69,$N$17)</f>
        <v>315.20100000000002</v>
      </c>
      <c r="O69" s="7" cm="1">
        <f t="array" aca="1" ref="O69" ca="1">_xll.BDH($E69&amp;" Corp",$I69,$N$17)</f>
        <v>337.41699999999997</v>
      </c>
      <c r="P69" s="7">
        <f t="shared" ca="1" si="16"/>
        <v>22.215999999999951</v>
      </c>
      <c r="Q69" s="7">
        <f t="shared" ca="1" si="17"/>
        <v>35.864394618833998</v>
      </c>
      <c r="R69" s="7">
        <f t="shared" ca="1" si="18"/>
        <v>34.165810941003443</v>
      </c>
      <c r="S69" s="7" cm="1">
        <f t="array" aca="1" ref="S69" ca="1">_xll.BDH($D69&amp;" Corp",$I69,$S$17)*1</f>
        <v>324.14499999999998</v>
      </c>
      <c r="T69" s="7" cm="1">
        <f t="array" aca="1" ref="T69" ca="1">_xll.BDH($E69&amp;" Corp",$I69,$S$17)*1</f>
        <v>377.66800000000001</v>
      </c>
      <c r="U69" s="7">
        <f t="shared" ca="1" si="19"/>
        <v>53.523000000000025</v>
      </c>
      <c r="V69" s="7">
        <f t="shared" ca="1" si="20"/>
        <v>86.404843049327397</v>
      </c>
      <c r="W69" s="7">
        <f t="shared" ca="1" si="21"/>
        <v>-16.374637489489956</v>
      </c>
    </row>
    <row r="70" spans="1:23" x14ac:dyDescent="0.25">
      <c r="A70" s="2" t="s">
        <v>200</v>
      </c>
      <c r="B70" s="5" t="str">
        <f t="shared" si="11"/>
        <v>TELEFO 2.502 PERP nc-27</v>
      </c>
      <c r="C70" s="5" t="str">
        <f t="shared" si="12"/>
        <v>TELEFO 2 7/8 PERP nc-27</v>
      </c>
      <c r="D70" s="24" t="str">
        <f>_xlfn.XLOOKUP(B70,bonds[unique lookup],bonds[ID_ISIN])</f>
        <v>XS2109819859</v>
      </c>
      <c r="E70" s="24" t="str">
        <f>_xlfn.XLOOKUP(C70,bonds[unique lookup],bonds[ID_ISIN])</f>
        <v>XS2056371334</v>
      </c>
      <c r="F70" s="16">
        <f>_xlfn.XLOOKUP(B70,bonds[unique lookup],bonds[nxt_call_dt])</f>
        <v>46423</v>
      </c>
      <c r="G70" s="16">
        <f>_xlfn.XLOOKUP(C70,bonds[unique lookup],bonds[nxt_call_dt])</f>
        <v>46562</v>
      </c>
      <c r="H70" s="23">
        <f t="shared" si="13"/>
        <v>0.38611111111111113</v>
      </c>
      <c r="I70" s="46" t="s">
        <v>3</v>
      </c>
      <c r="J70" s="7" cm="1">
        <f t="array" ref="J70">_xll.BDP(D70&amp;" Corp",I70)</f>
        <v>364.77633666992188</v>
      </c>
      <c r="K70" s="7" cm="1">
        <f t="array" ref="K70">_xll.BDP(E70&amp;" Corp",I70)</f>
        <v>386.0758056640625</v>
      </c>
      <c r="L70" s="7">
        <f t="shared" si="14"/>
        <v>21.299468994140625</v>
      </c>
      <c r="M70" s="7">
        <f t="shared" si="15"/>
        <v>55.164092358925359</v>
      </c>
      <c r="N70" s="7" cm="1">
        <f t="array" aca="1" ref="N70" ca="1">_xll.BDH($D70&amp;" Corp",$I70,$N$17)</f>
        <v>337.41699999999997</v>
      </c>
      <c r="O70" s="7" cm="1">
        <f t="array" aca="1" ref="O70" ca="1">_xll.BDH($E70&amp;" Corp",$I70,$N$17)</f>
        <v>344.137</v>
      </c>
      <c r="P70" s="7">
        <f t="shared" ca="1" si="16"/>
        <v>6.7200000000000273</v>
      </c>
      <c r="Q70" s="7">
        <f t="shared" ca="1" si="17"/>
        <v>17.404316546762661</v>
      </c>
      <c r="R70" s="7">
        <f t="shared" ca="1" si="18"/>
        <v>37.759775812162701</v>
      </c>
      <c r="S70" s="7" cm="1">
        <f t="array" aca="1" ref="S70" ca="1">_xll.BDH($D70&amp;" Corp",$I70,$S$17)*1</f>
        <v>377.66800000000001</v>
      </c>
      <c r="T70" s="7" cm="1">
        <f t="array" aca="1" ref="T70" ca="1">_xll.BDH($E70&amp;" Corp",$I70,$S$17)*1</f>
        <v>407.75</v>
      </c>
      <c r="U70" s="7">
        <f t="shared" ca="1" si="19"/>
        <v>30.081999999999994</v>
      </c>
      <c r="V70" s="7">
        <f t="shared" ca="1" si="20"/>
        <v>77.910215827338106</v>
      </c>
      <c r="W70" s="7">
        <f t="shared" ca="1" si="21"/>
        <v>-22.746123468412748</v>
      </c>
    </row>
    <row r="72" spans="1:23" x14ac:dyDescent="0.25">
      <c r="G72" s="16" t="s">
        <v>339</v>
      </c>
      <c r="H72" s="23">
        <f>AVERAGE(H64:H70)</f>
        <v>0.75396825396825395</v>
      </c>
      <c r="I72" s="44" t="s">
        <v>438</v>
      </c>
      <c r="J72" s="47">
        <f>SLOPE(J60:J69,F60:F69)</f>
        <v>-5.2877629892546883E-3</v>
      </c>
      <c r="K72" s="47">
        <f>SLOPE(K60:K69,G60:G69)</f>
        <v>1.5319022439308693E-2</v>
      </c>
      <c r="L72" s="16" t="s">
        <v>339</v>
      </c>
      <c r="M72" s="7">
        <f>AVERAGE(M64:M70)</f>
        <v>34.09717659147821</v>
      </c>
      <c r="Q72" s="7">
        <f ca="1">AVERAGE(Q64:Q70)</f>
        <v>19.455311095127314</v>
      </c>
      <c r="R72" s="7">
        <f ca="1">AVERAGE(R64:R70)</f>
        <v>14.641865496350892</v>
      </c>
      <c r="V72" s="7">
        <f t="shared" ref="V72:W72" ca="1" si="22">AVERAGE(V64:V70)</f>
        <v>42.309215297488514</v>
      </c>
      <c r="W72" s="7">
        <f t="shared" ca="1" si="22"/>
        <v>-8.2120387060103077</v>
      </c>
    </row>
    <row r="73" spans="1:23" x14ac:dyDescent="0.25">
      <c r="G73" s="16" t="s">
        <v>439</v>
      </c>
      <c r="H73" s="23">
        <f>_xlfn.STDEV.P(H64:H70)</f>
        <v>0.35794970587711855</v>
      </c>
      <c r="L73" s="16" t="s">
        <v>439</v>
      </c>
      <c r="M73" s="7">
        <f>_xlfn.STDEV.P(M64:M70)</f>
        <v>139.69291970262091</v>
      </c>
      <c r="Q73" s="7">
        <f ca="1">_xlfn.STDEV.P(Q64:Q70)</f>
        <v>108.06166779362916</v>
      </c>
      <c r="R73" s="7">
        <f ca="1">_xlfn.STDEV.P(R64:R70)</f>
        <v>34.095850802088044</v>
      </c>
      <c r="V73" s="7">
        <f t="shared" ref="V73:W73" ca="1" si="23">_xlfn.STDEV.P(V64:V70)</f>
        <v>132.77024194604931</v>
      </c>
      <c r="W73" s="7">
        <f t="shared" ca="1" si="23"/>
        <v>14.282042428728008</v>
      </c>
    </row>
    <row r="74" spans="1:23" x14ac:dyDescent="0.25">
      <c r="L74" s="2" t="s">
        <v>452</v>
      </c>
      <c r="M74" s="7">
        <f>STEYX(M64:M70,H64:H70)</f>
        <v>142.92855582242925</v>
      </c>
    </row>
    <row r="76" spans="1:23" x14ac:dyDescent="0.25">
      <c r="A76" s="2" t="s">
        <v>449</v>
      </c>
      <c r="B76" s="5" t="str">
        <f>C52</f>
        <v>TELEFO 2 5/8 PERP nc-23</v>
      </c>
      <c r="C76" s="5" t="str">
        <f>C56</f>
        <v>TELEFO 3 7/8 PERP nc-26</v>
      </c>
      <c r="D76" s="24" t="str">
        <f>_xlfn.XLOOKUP(B76,bonds[unique lookup],bonds[ID_ISIN])</f>
        <v>XS1731823255</v>
      </c>
      <c r="E76" s="24" t="str">
        <f>_xlfn.XLOOKUP(C76,bonds[unique lookup],bonds[ID_ISIN])</f>
        <v>XS1795406658</v>
      </c>
      <c r="F76" s="16">
        <f>_xlfn.XLOOKUP(B76,bonds[unique lookup],bonds[nxt_call_dt])</f>
        <v>44992</v>
      </c>
      <c r="G76" s="16">
        <f>_xlfn.XLOOKUP(C76,bonds[unique lookup],bonds[nxt_call_dt])</f>
        <v>46195</v>
      </c>
      <c r="H76" s="23">
        <f>YEARFRAC(F76,G76)</f>
        <v>3.2916666666666665</v>
      </c>
      <c r="I76" s="46" t="s">
        <v>3</v>
      </c>
      <c r="J76" s="7" cm="1">
        <f t="array" ref="J76">_xll.BDP(D76&amp;" Corp",I76)</f>
        <v>245.37098693847656</v>
      </c>
      <c r="K76" s="7" cm="1">
        <f t="array" ref="K76">_xll.BDP(E76&amp;" Corp",I76)</f>
        <v>321.39651489257813</v>
      </c>
      <c r="L76" s="7">
        <f>K76-J76</f>
        <v>76.025527954101563</v>
      </c>
      <c r="M76" s="7">
        <f>L76/H76</f>
        <v>23.096362922765032</v>
      </c>
      <c r="N76" s="7" cm="1">
        <f t="array" aca="1" ref="N76" ca="1">_xll.BDH($D76&amp;" Corp",$I76,$N$17)</f>
        <v>243.82599999999999</v>
      </c>
      <c r="O76" s="7" cm="1">
        <f t="array" aca="1" ref="O76" ca="1">_xll.BDH($E76&amp;" Corp",$I76,$N$17)</f>
        <v>315.20100000000002</v>
      </c>
      <c r="P76" s="7">
        <f ca="1">O76-N76</f>
        <v>71.375000000000028</v>
      </c>
      <c r="Q76" s="7">
        <f ca="1">P76/H76</f>
        <v>21.683544303797479</v>
      </c>
      <c r="R76" s="7">
        <f ca="1">M76-Q76</f>
        <v>1.4128186189675525</v>
      </c>
      <c r="S76" s="7" cm="1">
        <f t="array" aca="1" ref="S76" ca="1">_xll.BDH($D76&amp;" Corp",$I76,$S$17)*1</f>
        <v>245.30799999999999</v>
      </c>
      <c r="T76" s="7" cm="1">
        <f t="array" aca="1" ref="T76" ca="1">_xll.BDH($E76&amp;" Corp",$I76,$S$17)*1</f>
        <v>324.14499999999998</v>
      </c>
      <c r="U76" s="7">
        <f ca="1">IFERROR(T76-S76,"-")</f>
        <v>78.836999999999989</v>
      </c>
      <c r="V76" s="7">
        <f ca="1">IFERROR(U76/H76,"-")</f>
        <v>23.950481012658226</v>
      </c>
      <c r="W76" s="7">
        <f ca="1">IFERROR(M76-V76,"-")</f>
        <v>-0.85411808989319482</v>
      </c>
    </row>
    <row r="77" spans="1:23" x14ac:dyDescent="0.25">
      <c r="A77" s="2" t="s">
        <v>449</v>
      </c>
      <c r="B77" s="5" t="str">
        <f>C53</f>
        <v>TELEFO 3 PERP nc-23</v>
      </c>
      <c r="C77" s="5" t="str">
        <f>C58</f>
        <v>TELEFO 2 7/8 PERP nc-27</v>
      </c>
      <c r="D77" s="24" t="str">
        <f>_xlfn.XLOOKUP(B77,bonds[unique lookup],bonds[ID_ISIN])</f>
        <v>XS1795406575</v>
      </c>
      <c r="E77" s="24" t="str">
        <f>_xlfn.XLOOKUP(C77,bonds[unique lookup],bonds[ID_ISIN])</f>
        <v>XS2056371334</v>
      </c>
      <c r="F77" s="16">
        <f>_xlfn.XLOOKUP(B77,bonds[unique lookup],bonds[nxt_call_dt])</f>
        <v>45173</v>
      </c>
      <c r="G77" s="16">
        <f>_xlfn.XLOOKUP(C77,bonds[unique lookup],bonds[nxt_call_dt])</f>
        <v>46562</v>
      </c>
      <c r="H77" s="23">
        <f>YEARFRAC(F77,G77)</f>
        <v>3.8055555555555554</v>
      </c>
      <c r="I77" s="46" t="s">
        <v>3</v>
      </c>
      <c r="J77" s="7" cm="1">
        <f t="array" ref="J77">_xll.BDP(D77&amp;" Corp",I77)</f>
        <v>411.30673217773438</v>
      </c>
      <c r="K77" s="7" cm="1">
        <f t="array" ref="K77">_xll.BDP(E77&amp;" Corp",I77)</f>
        <v>386.0758056640625</v>
      </c>
      <c r="L77" s="7">
        <f>K77-J77</f>
        <v>-25.230926513671875</v>
      </c>
      <c r="M77" s="7">
        <f>L77/H77</f>
        <v>-6.6300244853444346</v>
      </c>
      <c r="N77" s="7" cm="1">
        <f t="array" aca="1" ref="N77" ca="1">_xll.BDH($D77&amp;" Corp",$I77,$N$17)</f>
        <v>371.72199999999998</v>
      </c>
      <c r="O77" s="7" cm="1">
        <f t="array" aca="1" ref="O77" ca="1">_xll.BDH($E77&amp;" Corp",$I77,$N$17)</f>
        <v>344.137</v>
      </c>
      <c r="P77" s="7">
        <f ca="1">O77-N77</f>
        <v>-27.58499999999998</v>
      </c>
      <c r="Q77" s="7">
        <f ca="1">P77/H77</f>
        <v>-7.2486131386861263</v>
      </c>
      <c r="R77" s="7">
        <f ca="1">M77-Q77</f>
        <v>0.61858865334169177</v>
      </c>
      <c r="S77" s="7" cm="1">
        <f t="array" aca="1" ref="S77" ca="1">_xll.BDH($D77&amp;" Corp",$I77,$S$17)*1</f>
        <v>402.38900000000001</v>
      </c>
      <c r="T77" s="7" cm="1">
        <f t="array" aca="1" ref="T77" ca="1">_xll.BDH($E77&amp;" Corp",$I77,$S$17)*1</f>
        <v>407.75</v>
      </c>
      <c r="U77" s="7">
        <f ca="1">IFERROR(T77-S77,"-")</f>
        <v>5.36099999999999</v>
      </c>
      <c r="V77" s="7">
        <f ca="1">IFERROR(U77/H77,"-")</f>
        <v>1.4087299270072968</v>
      </c>
      <c r="W77" s="7">
        <f ca="1">IFERROR(M77-V77,"-")</f>
        <v>-8.0387544123517323</v>
      </c>
    </row>
    <row r="79" spans="1:23" x14ac:dyDescent="0.25">
      <c r="A79" s="2" t="s">
        <v>450</v>
      </c>
      <c r="B79" s="5" t="str">
        <f>C55</f>
        <v>TELEFO 4 3/8 PERP nc-24</v>
      </c>
      <c r="C79" s="5" t="str">
        <f>C58</f>
        <v>TELEFO 2 7/8 PERP nc-27</v>
      </c>
      <c r="D79" s="24" t="str">
        <f>_xlfn.XLOOKUP(B79,bonds[unique lookup],bonds[ID_ISIN])</f>
        <v>XS1933828433</v>
      </c>
      <c r="E79" s="24" t="str">
        <f>_xlfn.XLOOKUP(C79,bonds[unique lookup],bonds[ID_ISIN])</f>
        <v>XS2056371334</v>
      </c>
      <c r="F79" s="16">
        <f>_xlfn.XLOOKUP(B79,bonds[unique lookup],bonds[nxt_call_dt])</f>
        <v>45640</v>
      </c>
      <c r="G79" s="16">
        <f>_xlfn.XLOOKUP(C79,bonds[unique lookup],bonds[nxt_call_dt])</f>
        <v>46562</v>
      </c>
      <c r="H79" s="23">
        <f>YEARFRAC(F79,G79)</f>
        <v>2.5277777777777777</v>
      </c>
      <c r="I79" s="46" t="s">
        <v>3</v>
      </c>
      <c r="J79" s="7" cm="1">
        <f t="array" ref="J79">_xll.BDP(D79&amp;" Corp",I79)</f>
        <v>387.44931030273438</v>
      </c>
      <c r="K79" s="7" cm="1">
        <f t="array" ref="K79">_xll.BDP(E79&amp;" Corp",I79)</f>
        <v>386.0758056640625</v>
      </c>
      <c r="L79" s="7">
        <f>K79-J79</f>
        <v>-1.373504638671875</v>
      </c>
      <c r="M79" s="7">
        <f>L79/H79</f>
        <v>-0.54336447244162089</v>
      </c>
      <c r="N79" s="7" cm="1">
        <f t="array" aca="1" ref="N79" ca="1">_xll.BDH($D79&amp;" Corp",$I79,$N$17)</f>
        <v>348.58</v>
      </c>
      <c r="O79" s="7" cm="1">
        <f t="array" aca="1" ref="O79" ca="1">_xll.BDH($E79&amp;" Corp",$I79,$N$17)</f>
        <v>344.137</v>
      </c>
      <c r="P79" s="7">
        <f ca="1">O79-N79</f>
        <v>-4.4429999999999836</v>
      </c>
      <c r="Q79" s="7">
        <f ca="1">P79/H79</f>
        <v>-1.7576703296703233</v>
      </c>
      <c r="R79" s="7">
        <f ca="1">M79-Q79</f>
        <v>1.2143058572287024</v>
      </c>
      <c r="S79" s="7" cm="1">
        <f t="array" aca="1" ref="S79" ca="1">_xll.BDH($D79&amp;" Corp",$I79,$S$17)*1</f>
        <v>400.69400000000002</v>
      </c>
      <c r="T79" s="7" cm="1">
        <f t="array" aca="1" ref="T79" ca="1">_xll.BDH($E79&amp;" Corp",$I79,$S$17)*1</f>
        <v>407.75</v>
      </c>
      <c r="U79" s="7">
        <f ca="1">IFERROR(T79-S79,"-")</f>
        <v>7.0559999999999832</v>
      </c>
      <c r="V79" s="7">
        <f ca="1">IFERROR(U79/H79,"-")</f>
        <v>2.7913846153846089</v>
      </c>
      <c r="W79" s="7">
        <f ca="1">IFERROR(M79-V79,"-")</f>
        <v>-3.3347490878262298</v>
      </c>
    </row>
  </sheetData>
  <conditionalFormatting sqref="Q5:Q14">
    <cfRule type="dataBar" priority="14">
      <dataBar>
        <cfvo type="min"/>
        <cfvo type="max"/>
        <color rgb="FF63C384"/>
      </dataBar>
      <extLst>
        <ext xmlns:x14="http://schemas.microsoft.com/office/spreadsheetml/2009/9/main" uri="{B025F937-C7B1-47D3-B67F-A62EFF666E3E}">
          <x14:id>{5D6C4681-B9B8-41C1-BD5B-DE409C18A4B3}</x14:id>
        </ext>
      </extLst>
    </cfRule>
  </conditionalFormatting>
  <conditionalFormatting sqref="M20:M29">
    <cfRule type="dataBar" priority="13">
      <dataBar>
        <cfvo type="min"/>
        <cfvo type="max"/>
        <color rgb="FF63C384"/>
      </dataBar>
      <extLst>
        <ext xmlns:x14="http://schemas.microsoft.com/office/spreadsheetml/2009/9/main" uri="{B025F937-C7B1-47D3-B67F-A62EFF666E3E}">
          <x14:id>{DBDFEFEE-75E6-44AE-99D4-0B7A89CDF3D0}</x14:id>
        </ext>
      </extLst>
    </cfRule>
  </conditionalFormatting>
  <conditionalFormatting sqref="H20:H29">
    <cfRule type="dataBar" priority="12">
      <dataBar>
        <cfvo type="min"/>
        <cfvo type="max"/>
        <color rgb="FFFFB628"/>
      </dataBar>
      <extLst>
        <ext xmlns:x14="http://schemas.microsoft.com/office/spreadsheetml/2009/9/main" uri="{B025F937-C7B1-47D3-B67F-A62EFF666E3E}">
          <x14:id>{2E67D76E-407A-4A6D-8C55-D442C9742DA8}</x14:id>
        </ext>
      </extLst>
    </cfRule>
  </conditionalFormatting>
  <conditionalFormatting sqref="R20:R29">
    <cfRule type="dataBar" priority="11">
      <dataBar>
        <cfvo type="min"/>
        <cfvo type="max"/>
        <color rgb="FFFFB628"/>
      </dataBar>
      <extLst>
        <ext xmlns:x14="http://schemas.microsoft.com/office/spreadsheetml/2009/9/main" uri="{B025F937-C7B1-47D3-B67F-A62EFF666E3E}">
          <x14:id>{57E3849C-575E-4CBE-A4E9-56BD9DE83D39}</x14:id>
        </ext>
      </extLst>
    </cfRule>
  </conditionalFormatting>
  <conditionalFormatting sqref="W20:W29">
    <cfRule type="dataBar" priority="10">
      <dataBar>
        <cfvo type="min"/>
        <cfvo type="max"/>
        <color rgb="FFFFB628"/>
      </dataBar>
      <extLst>
        <ext xmlns:x14="http://schemas.microsoft.com/office/spreadsheetml/2009/9/main" uri="{B025F937-C7B1-47D3-B67F-A62EFF666E3E}">
          <x14:id>{E38DA4A6-B4B3-453B-A51D-235F77F1FD5A}</x14:id>
        </ext>
      </extLst>
    </cfRule>
  </conditionalFormatting>
  <conditionalFormatting sqref="M64:M70">
    <cfRule type="dataBar" priority="4">
      <dataBar>
        <cfvo type="min"/>
        <cfvo type="max"/>
        <color rgb="FF63C384"/>
      </dataBar>
      <extLst>
        <ext xmlns:x14="http://schemas.microsoft.com/office/spreadsheetml/2009/9/main" uri="{B025F937-C7B1-47D3-B67F-A62EFF666E3E}">
          <x14:id>{589D277C-551A-4A6A-9353-C3C7324F0C9D}</x14:id>
        </ext>
      </extLst>
    </cfRule>
  </conditionalFormatting>
  <conditionalFormatting sqref="R64:R70">
    <cfRule type="dataBar" priority="3">
      <dataBar>
        <cfvo type="min"/>
        <cfvo type="max"/>
        <color rgb="FFFFB628"/>
      </dataBar>
      <extLst>
        <ext xmlns:x14="http://schemas.microsoft.com/office/spreadsheetml/2009/9/main" uri="{B025F937-C7B1-47D3-B67F-A62EFF666E3E}">
          <x14:id>{9CBDABB8-9DDD-4BD9-A04A-C19D1F3FD92D}</x14:id>
        </ext>
      </extLst>
    </cfRule>
  </conditionalFormatting>
  <conditionalFormatting sqref="W64:W70">
    <cfRule type="dataBar" priority="2">
      <dataBar>
        <cfvo type="min"/>
        <cfvo type="max"/>
        <color rgb="FFFFB628"/>
      </dataBar>
      <extLst>
        <ext xmlns:x14="http://schemas.microsoft.com/office/spreadsheetml/2009/9/main" uri="{B025F937-C7B1-47D3-B67F-A62EFF666E3E}">
          <x14:id>{91AF6635-AB57-43D8-93CD-11CBA5EC5A30}</x14:id>
        </ext>
      </extLst>
    </cfRule>
  </conditionalFormatting>
  <conditionalFormatting sqref="H64:H70">
    <cfRule type="dataBar" priority="1">
      <dataBar>
        <cfvo type="min"/>
        <cfvo type="max"/>
        <color rgb="FFFFB628"/>
      </dataBar>
      <extLst>
        <ext xmlns:x14="http://schemas.microsoft.com/office/spreadsheetml/2009/9/main" uri="{B025F937-C7B1-47D3-B67F-A62EFF666E3E}">
          <x14:id>{C848ED26-EB9F-471A-B9CE-209AB8977D05}</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5D6C4681-B9B8-41C1-BD5B-DE409C18A4B3}">
            <x14:dataBar minLength="0" maxLength="100" border="1" negativeBarBorderColorSameAsPositive="0">
              <x14:cfvo type="autoMin"/>
              <x14:cfvo type="autoMax"/>
              <x14:borderColor rgb="FF63C384"/>
              <x14:negativeFillColor rgb="FFFF0000"/>
              <x14:negativeBorderColor rgb="FFFF0000"/>
              <x14:axisColor rgb="FF000000"/>
            </x14:dataBar>
          </x14:cfRule>
          <xm:sqref>Q5:Q14</xm:sqref>
        </x14:conditionalFormatting>
        <x14:conditionalFormatting xmlns:xm="http://schemas.microsoft.com/office/excel/2006/main">
          <x14:cfRule type="dataBar" id="{DBDFEFEE-75E6-44AE-99D4-0B7A89CDF3D0}">
            <x14:dataBar minLength="0" maxLength="100" border="1" negativeBarBorderColorSameAsPositive="0">
              <x14:cfvo type="autoMin"/>
              <x14:cfvo type="autoMax"/>
              <x14:borderColor rgb="FF63C384"/>
              <x14:negativeFillColor rgb="FFFF0000"/>
              <x14:negativeBorderColor rgb="FFFF0000"/>
              <x14:axisColor rgb="FF000000"/>
            </x14:dataBar>
          </x14:cfRule>
          <xm:sqref>M20:M29</xm:sqref>
        </x14:conditionalFormatting>
        <x14:conditionalFormatting xmlns:xm="http://schemas.microsoft.com/office/excel/2006/main">
          <x14:cfRule type="dataBar" id="{2E67D76E-407A-4A6D-8C55-D442C9742DA8}">
            <x14:dataBar minLength="0" maxLength="100" border="1" negativeBarBorderColorSameAsPositive="0">
              <x14:cfvo type="autoMin"/>
              <x14:cfvo type="autoMax"/>
              <x14:borderColor rgb="FFFFB628"/>
              <x14:negativeFillColor rgb="FFFF0000"/>
              <x14:negativeBorderColor rgb="FFFF0000"/>
              <x14:axisColor rgb="FF000000"/>
            </x14:dataBar>
          </x14:cfRule>
          <xm:sqref>H20:H29</xm:sqref>
        </x14:conditionalFormatting>
        <x14:conditionalFormatting xmlns:xm="http://schemas.microsoft.com/office/excel/2006/main">
          <x14:cfRule type="dataBar" id="{57E3849C-575E-4CBE-A4E9-56BD9DE83D39}">
            <x14:dataBar minLength="0" maxLength="100" border="1" negativeBarBorderColorSameAsPositive="0">
              <x14:cfvo type="autoMin"/>
              <x14:cfvo type="autoMax"/>
              <x14:borderColor rgb="FFFFB628"/>
              <x14:negativeFillColor rgb="FFFF0000"/>
              <x14:negativeBorderColor rgb="FFFF0000"/>
              <x14:axisColor rgb="FF000000"/>
            </x14:dataBar>
          </x14:cfRule>
          <xm:sqref>R20:R29</xm:sqref>
        </x14:conditionalFormatting>
        <x14:conditionalFormatting xmlns:xm="http://schemas.microsoft.com/office/excel/2006/main">
          <x14:cfRule type="dataBar" id="{E38DA4A6-B4B3-453B-A51D-235F77F1FD5A}">
            <x14:dataBar minLength="0" maxLength="100" border="1" negativeBarBorderColorSameAsPositive="0">
              <x14:cfvo type="autoMin"/>
              <x14:cfvo type="autoMax"/>
              <x14:borderColor rgb="FFFFB628"/>
              <x14:negativeFillColor rgb="FFFF0000"/>
              <x14:negativeBorderColor rgb="FFFF0000"/>
              <x14:axisColor rgb="FF000000"/>
            </x14:dataBar>
          </x14:cfRule>
          <xm:sqref>W20:W29</xm:sqref>
        </x14:conditionalFormatting>
        <x14:conditionalFormatting xmlns:xm="http://schemas.microsoft.com/office/excel/2006/main">
          <x14:cfRule type="dataBar" id="{589D277C-551A-4A6A-9353-C3C7324F0C9D}">
            <x14:dataBar minLength="0" maxLength="100" border="1" negativeBarBorderColorSameAsPositive="0">
              <x14:cfvo type="autoMin"/>
              <x14:cfvo type="autoMax"/>
              <x14:borderColor rgb="FF63C384"/>
              <x14:negativeFillColor rgb="FFFF0000"/>
              <x14:negativeBorderColor rgb="FFFF0000"/>
              <x14:axisColor rgb="FF000000"/>
            </x14:dataBar>
          </x14:cfRule>
          <xm:sqref>M64:M70</xm:sqref>
        </x14:conditionalFormatting>
        <x14:conditionalFormatting xmlns:xm="http://schemas.microsoft.com/office/excel/2006/main">
          <x14:cfRule type="dataBar" id="{9CBDABB8-9DDD-4BD9-A04A-C19D1F3FD92D}">
            <x14:dataBar minLength="0" maxLength="100" border="1" negativeBarBorderColorSameAsPositive="0">
              <x14:cfvo type="autoMin"/>
              <x14:cfvo type="autoMax"/>
              <x14:borderColor rgb="FFFFB628"/>
              <x14:negativeFillColor rgb="FFFF0000"/>
              <x14:negativeBorderColor rgb="FFFF0000"/>
              <x14:axisColor rgb="FF000000"/>
            </x14:dataBar>
          </x14:cfRule>
          <xm:sqref>R64:R70</xm:sqref>
        </x14:conditionalFormatting>
        <x14:conditionalFormatting xmlns:xm="http://schemas.microsoft.com/office/excel/2006/main">
          <x14:cfRule type="dataBar" id="{91AF6635-AB57-43D8-93CD-11CBA5EC5A30}">
            <x14:dataBar minLength="0" maxLength="100" border="1" negativeBarBorderColorSameAsPositive="0">
              <x14:cfvo type="autoMin"/>
              <x14:cfvo type="autoMax"/>
              <x14:borderColor rgb="FFFFB628"/>
              <x14:negativeFillColor rgb="FFFF0000"/>
              <x14:negativeBorderColor rgb="FFFF0000"/>
              <x14:axisColor rgb="FF000000"/>
            </x14:dataBar>
          </x14:cfRule>
          <xm:sqref>W64:W70</xm:sqref>
        </x14:conditionalFormatting>
        <x14:conditionalFormatting xmlns:xm="http://schemas.microsoft.com/office/excel/2006/main">
          <x14:cfRule type="dataBar" id="{C848ED26-EB9F-471A-B9CE-209AB8977D05}">
            <x14:dataBar minLength="0" maxLength="100" border="1" negativeBarBorderColorSameAsPositive="0">
              <x14:cfvo type="autoMin"/>
              <x14:cfvo type="autoMax"/>
              <x14:borderColor rgb="FFFFB628"/>
              <x14:negativeFillColor rgb="FFFF0000"/>
              <x14:negativeBorderColor rgb="FFFF0000"/>
              <x14:axisColor rgb="FF000000"/>
            </x14:dataBar>
          </x14:cfRule>
          <xm:sqref>H64:H70</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0F3BC-3696-4D04-B3BC-650F3DD10BAF}">
  <sheetPr>
    <tabColor theme="9" tint="-0.499984740745262"/>
  </sheetPr>
  <dimension ref="B2:N74"/>
  <sheetViews>
    <sheetView workbookViewId="0">
      <selection activeCell="M7" sqref="M7"/>
    </sheetView>
  </sheetViews>
  <sheetFormatPr defaultRowHeight="10.5" x14ac:dyDescent="0.25"/>
  <cols>
    <col min="1" max="1" width="8.7265625" style="2"/>
    <col min="2" max="2" width="12.26953125" style="2" bestFit="1" customWidth="1"/>
    <col min="3" max="16384" width="8.7265625" style="2"/>
  </cols>
  <sheetData>
    <row r="2" spans="2:14" x14ac:dyDescent="0.25">
      <c r="B2" s="2" t="s">
        <v>436</v>
      </c>
    </row>
    <row r="4" spans="2:14" ht="11" x14ac:dyDescent="0.3">
      <c r="B4" s="1" t="s">
        <v>432</v>
      </c>
      <c r="C4" s="1" t="s">
        <v>433</v>
      </c>
      <c r="D4" s="1" t="s">
        <v>258</v>
      </c>
      <c r="F4" s="2" t="s">
        <v>435</v>
      </c>
      <c r="I4" s="1" t="s">
        <v>334</v>
      </c>
      <c r="J4" s="1" t="s">
        <v>437</v>
      </c>
      <c r="M4" s="1" t="s">
        <v>334</v>
      </c>
      <c r="N4" s="1" t="s">
        <v>437</v>
      </c>
    </row>
    <row r="5" spans="2:14" x14ac:dyDescent="0.25">
      <c r="B5" s="2" t="str" cm="1">
        <f t="array" ref="B5:B74">_xlfn.UNIQUE(bonds[ticker])</f>
        <v>#N/A Requesting Data...</v>
      </c>
      <c r="C5" s="2" cm="1">
        <f t="array" ref="C5:C74">COUNTIFS(bonds[ticker],_xlfn.ANCHORARRAY(B5),bonds[crncy],"eur")</f>
        <v>1</v>
      </c>
      <c r="D5" s="2" t="str" cm="1">
        <f t="array" ref="D5:D74">IF(_xlfn.ANCHORARRAY(C5)&gt;=3,_xlfn.ANCHORARRAY(B5),"-")</f>
        <v>-</v>
      </c>
      <c r="F5" s="2">
        <f>COUNTIF(_xlfn.ANCHORARRAY(D5),"curve")</f>
        <v>0</v>
      </c>
      <c r="I5" s="2" t="str" cm="1">
        <f t="array" ref="I5:I25">_xlfn._xlws.FILTER(_xlfn.ANCHORARRAY(D5),_xlfn.ANCHORARRAY(D5)&lt;&gt;"-")</f>
        <v>SOLBBB</v>
      </c>
      <c r="J5" s="2" cm="1">
        <f t="array" ref="J5:J25">COUNTIFS(bonds[ticker],_xlfn.ANCHORARRAY(I5),bonds[crncy],"eur")</f>
        <v>3</v>
      </c>
      <c r="M5" s="2" t="str" cm="1">
        <f t="array" ref="M5:M25">_xlfn.SORTBY(_xlfn.ANCHORARRAY(I5),_xlfn.ANCHORARRAY(J5),-1)</f>
        <v>VW</v>
      </c>
      <c r="N5" s="2" cm="1">
        <f t="array" ref="N5:N25">COUNTIFS(bonds[ticker],_xlfn.ANCHORARRAY(M5),bonds[crncy],"eur")</f>
        <v>9</v>
      </c>
    </row>
    <row r="6" spans="2:14" x14ac:dyDescent="0.25">
      <c r="B6" s="2" t="str">
        <v>SOLBBB</v>
      </c>
      <c r="C6" s="2">
        <v>3</v>
      </c>
      <c r="D6" s="2" t="str">
        <v>SOLBBB</v>
      </c>
      <c r="I6" s="2" t="str">
        <v>BAYNGR</v>
      </c>
      <c r="J6" s="2">
        <v>4</v>
      </c>
      <c r="M6" s="2" t="str">
        <v>TELEFO</v>
      </c>
      <c r="N6" s="2">
        <v>8</v>
      </c>
    </row>
    <row r="7" spans="2:14" x14ac:dyDescent="0.25">
      <c r="B7" s="2" t="str">
        <v>BAYNGR</v>
      </c>
      <c r="C7" s="2">
        <v>4</v>
      </c>
      <c r="D7" s="2" t="str">
        <v>BAYNGR</v>
      </c>
      <c r="I7" s="2" t="str">
        <v>ERFFP</v>
      </c>
      <c r="J7" s="2">
        <v>3</v>
      </c>
      <c r="M7" s="2" t="str">
        <v>TOTAL</v>
      </c>
      <c r="N7" s="2">
        <v>6</v>
      </c>
    </row>
    <row r="8" spans="2:14" x14ac:dyDescent="0.25">
      <c r="B8" s="2" t="str">
        <v>BNFP</v>
      </c>
      <c r="C8" s="2">
        <v>2</v>
      </c>
      <c r="D8" s="2" t="str">
        <v>-</v>
      </c>
      <c r="I8" s="2" t="str">
        <v>MRKGR</v>
      </c>
      <c r="J8" s="2">
        <v>4</v>
      </c>
      <c r="M8" s="2" t="str">
        <v>ORAFP</v>
      </c>
      <c r="N8" s="2">
        <v>5</v>
      </c>
    </row>
    <row r="9" spans="2:14" x14ac:dyDescent="0.25">
      <c r="B9" s="2" t="str">
        <v>ERFFP</v>
      </c>
      <c r="C9" s="2">
        <v>3</v>
      </c>
      <c r="D9" s="2" t="str">
        <v>ERFFP</v>
      </c>
      <c r="I9" s="2" t="str">
        <v>AKEFP</v>
      </c>
      <c r="J9" s="2">
        <v>3</v>
      </c>
      <c r="M9" s="2" t="str">
        <v>ENGIFP</v>
      </c>
      <c r="N9" s="2">
        <v>5</v>
      </c>
    </row>
    <row r="10" spans="2:14" x14ac:dyDescent="0.25">
      <c r="B10" s="2" t="str">
        <v>MRKGR</v>
      </c>
      <c r="C10" s="2">
        <v>4</v>
      </c>
      <c r="D10" s="2" t="str">
        <v>MRKGR</v>
      </c>
      <c r="I10" s="2" t="str">
        <v>OMVAV</v>
      </c>
      <c r="J10" s="2">
        <v>3</v>
      </c>
      <c r="M10" s="2" t="str">
        <v>EDF</v>
      </c>
      <c r="N10" s="2">
        <v>5</v>
      </c>
    </row>
    <row r="11" spans="2:14" x14ac:dyDescent="0.25">
      <c r="B11" s="2" t="str">
        <v>AKEFP</v>
      </c>
      <c r="C11" s="2">
        <v>3</v>
      </c>
      <c r="D11" s="2" t="str">
        <v>AKEFP</v>
      </c>
      <c r="I11" s="2" t="str">
        <v>REPSM</v>
      </c>
      <c r="J11" s="2">
        <v>4</v>
      </c>
      <c r="M11" s="2" t="str">
        <v>ENBW</v>
      </c>
      <c r="N11" s="2">
        <v>5</v>
      </c>
    </row>
    <row r="12" spans="2:14" x14ac:dyDescent="0.25">
      <c r="B12" s="2" t="str">
        <v>LXSGR</v>
      </c>
      <c r="C12" s="2">
        <v>1</v>
      </c>
      <c r="D12" s="2" t="str">
        <v>-</v>
      </c>
      <c r="I12" s="2" t="str">
        <v>TOTAL</v>
      </c>
      <c r="J12" s="2">
        <v>6</v>
      </c>
      <c r="M12" s="2" t="str">
        <v>BAYNGR</v>
      </c>
      <c r="N12" s="2">
        <v>4</v>
      </c>
    </row>
    <row r="13" spans="2:14" x14ac:dyDescent="0.25">
      <c r="B13" s="2" t="str">
        <v>LHNVX</v>
      </c>
      <c r="C13" s="2">
        <v>1</v>
      </c>
      <c r="D13" s="2" t="str">
        <v>-</v>
      </c>
      <c r="I13" s="2" t="str">
        <v>ORAFP</v>
      </c>
      <c r="J13" s="2">
        <v>5</v>
      </c>
      <c r="M13" s="2" t="str">
        <v>MRKGR</v>
      </c>
      <c r="N13" s="2">
        <v>4</v>
      </c>
    </row>
    <row r="14" spans="2:14" x14ac:dyDescent="0.25">
      <c r="B14" s="2" t="str">
        <v>EVKGR</v>
      </c>
      <c r="C14" s="2">
        <v>1</v>
      </c>
      <c r="D14" s="2" t="str">
        <v>-</v>
      </c>
      <c r="I14" s="2" t="str">
        <v>TELEFO</v>
      </c>
      <c r="J14" s="2">
        <v>8</v>
      </c>
      <c r="M14" s="2" t="str">
        <v>REPSM</v>
      </c>
      <c r="N14" s="2">
        <v>4</v>
      </c>
    </row>
    <row r="15" spans="2:14" x14ac:dyDescent="0.25">
      <c r="B15" s="2" t="str">
        <v>DBHNGR</v>
      </c>
      <c r="C15" s="2">
        <v>2</v>
      </c>
      <c r="D15" s="2" t="str">
        <v>-</v>
      </c>
      <c r="I15" s="2" t="str">
        <v>ENGIFP</v>
      </c>
      <c r="J15" s="2">
        <v>5</v>
      </c>
      <c r="M15" s="2" t="str">
        <v>ENELIM</v>
      </c>
      <c r="N15" s="2">
        <v>4</v>
      </c>
    </row>
    <row r="16" spans="2:14" x14ac:dyDescent="0.25">
      <c r="B16" s="2" t="str">
        <v>OMVAV</v>
      </c>
      <c r="C16" s="2">
        <v>3</v>
      </c>
      <c r="D16" s="2" t="str">
        <v>OMVAV</v>
      </c>
      <c r="I16" s="2" t="str">
        <v>SEVFP</v>
      </c>
      <c r="J16" s="2">
        <v>3</v>
      </c>
      <c r="M16" s="2" t="str">
        <v>SOLBBB</v>
      </c>
      <c r="N16" s="2">
        <v>3</v>
      </c>
    </row>
    <row r="17" spans="2:14" x14ac:dyDescent="0.25">
      <c r="B17" s="2" t="str">
        <v>REPSM</v>
      </c>
      <c r="C17" s="2">
        <v>4</v>
      </c>
      <c r="D17" s="2" t="str">
        <v>REPSM</v>
      </c>
      <c r="I17" s="2" t="str">
        <v>EDF</v>
      </c>
      <c r="J17" s="2">
        <v>5</v>
      </c>
      <c r="M17" s="2" t="str">
        <v>ERFFP</v>
      </c>
      <c r="N17" s="2">
        <v>3</v>
      </c>
    </row>
    <row r="18" spans="2:14" x14ac:dyDescent="0.25">
      <c r="B18" s="2" t="str">
        <v>TOTAL</v>
      </c>
      <c r="C18" s="2">
        <v>6</v>
      </c>
      <c r="D18" s="2" t="str">
        <v>TOTAL</v>
      </c>
      <c r="I18" s="2" t="str">
        <v>ENBW</v>
      </c>
      <c r="J18" s="2">
        <v>5</v>
      </c>
      <c r="M18" s="2" t="str">
        <v>AKEFP</v>
      </c>
      <c r="N18" s="2">
        <v>3</v>
      </c>
    </row>
    <row r="19" spans="2:14" x14ac:dyDescent="0.25">
      <c r="B19" s="2" t="str">
        <v>BHP</v>
      </c>
      <c r="C19" s="2">
        <v>2</v>
      </c>
      <c r="D19" s="2" t="str">
        <v>-</v>
      </c>
      <c r="I19" s="2" t="str">
        <v>ENELIM</v>
      </c>
      <c r="J19" s="2">
        <v>4</v>
      </c>
      <c r="M19" s="2" t="str">
        <v>OMVAV</v>
      </c>
      <c r="N19" s="2">
        <v>3</v>
      </c>
    </row>
    <row r="20" spans="2:14" x14ac:dyDescent="0.25">
      <c r="B20" s="2" t="str">
        <v>AMXLMM</v>
      </c>
      <c r="C20" s="2">
        <v>1</v>
      </c>
      <c r="D20" s="2" t="str">
        <v>-</v>
      </c>
      <c r="I20" s="2" t="str">
        <v>IBESM</v>
      </c>
      <c r="J20" s="2">
        <v>3</v>
      </c>
      <c r="M20" s="2" t="str">
        <v>SEVFP</v>
      </c>
      <c r="N20" s="2">
        <v>3</v>
      </c>
    </row>
    <row r="21" spans="2:14" x14ac:dyDescent="0.25">
      <c r="B21" s="2" t="str">
        <v>BERTEL</v>
      </c>
      <c r="C21" s="2">
        <v>2</v>
      </c>
      <c r="D21" s="2" t="str">
        <v>-</v>
      </c>
      <c r="I21" s="2" t="str">
        <v>ORSTED</v>
      </c>
      <c r="J21" s="2">
        <v>3</v>
      </c>
      <c r="M21" s="2" t="str">
        <v>IBESM</v>
      </c>
      <c r="N21" s="2">
        <v>3</v>
      </c>
    </row>
    <row r="22" spans="2:14" x14ac:dyDescent="0.25">
      <c r="B22" s="2" t="str">
        <v>KPN</v>
      </c>
      <c r="C22" s="2">
        <v>1</v>
      </c>
      <c r="D22" s="2" t="str">
        <v>-</v>
      </c>
      <c r="I22" s="2" t="str">
        <v>VW</v>
      </c>
      <c r="J22" s="2">
        <v>9</v>
      </c>
      <c r="M22" s="2" t="str">
        <v>ORSTED</v>
      </c>
      <c r="N22" s="2">
        <v>3</v>
      </c>
    </row>
    <row r="23" spans="2:14" x14ac:dyDescent="0.25">
      <c r="B23" s="2" t="str">
        <v>TELIAS</v>
      </c>
      <c r="C23" s="2">
        <v>2</v>
      </c>
      <c r="D23" s="2" t="str">
        <v>-</v>
      </c>
      <c r="I23" s="2" t="str">
        <v>ACFP</v>
      </c>
      <c r="J23" s="2">
        <v>3</v>
      </c>
      <c r="M23" s="2" t="str">
        <v>ACFP</v>
      </c>
      <c r="N23" s="2">
        <v>3</v>
      </c>
    </row>
    <row r="24" spans="2:14" x14ac:dyDescent="0.25">
      <c r="B24" s="2" t="str">
        <v>SESGFP</v>
      </c>
      <c r="C24" s="2">
        <v>2</v>
      </c>
      <c r="D24" s="2" t="str">
        <v>-</v>
      </c>
      <c r="I24" s="2" t="str">
        <v>ARNDTN</v>
      </c>
      <c r="J24" s="2">
        <v>3</v>
      </c>
      <c r="M24" s="2" t="str">
        <v>ARNDTN</v>
      </c>
      <c r="N24" s="2">
        <v>3</v>
      </c>
    </row>
    <row r="25" spans="2:14" x14ac:dyDescent="0.25">
      <c r="B25" s="2" t="str">
        <v>ORAFP</v>
      </c>
      <c r="C25" s="2">
        <v>5</v>
      </c>
      <c r="D25" s="2" t="str">
        <v>ORAFP</v>
      </c>
      <c r="I25" s="2" t="str">
        <v>GYCGR</v>
      </c>
      <c r="J25" s="2">
        <v>3</v>
      </c>
      <c r="M25" s="2" t="str">
        <v>GYCGR</v>
      </c>
      <c r="N25" s="2">
        <v>3</v>
      </c>
    </row>
    <row r="26" spans="2:14" x14ac:dyDescent="0.25">
      <c r="B26" s="2" t="str">
        <v>TELEFO</v>
      </c>
      <c r="C26" s="2">
        <v>8</v>
      </c>
      <c r="D26" s="2" t="str">
        <v>TELEFO</v>
      </c>
    </row>
    <row r="27" spans="2:14" x14ac:dyDescent="0.25">
      <c r="B27" s="2" t="str">
        <v>VOD</v>
      </c>
      <c r="C27" s="2">
        <v>2</v>
      </c>
      <c r="D27" s="2" t="str">
        <v>-</v>
      </c>
    </row>
    <row r="28" spans="2:14" x14ac:dyDescent="0.25">
      <c r="B28" s="2" t="str">
        <v>BRITEL</v>
      </c>
      <c r="C28" s="2">
        <v>1</v>
      </c>
      <c r="D28" s="2" t="str">
        <v>-</v>
      </c>
    </row>
    <row r="29" spans="2:14" x14ac:dyDescent="0.25">
      <c r="B29" s="2" t="str">
        <v>IFXGR</v>
      </c>
      <c r="C29" s="2">
        <v>2</v>
      </c>
      <c r="D29" s="2" t="str">
        <v>-</v>
      </c>
    </row>
    <row r="30" spans="2:14" x14ac:dyDescent="0.25">
      <c r="B30" s="2" t="str">
        <v>T</v>
      </c>
      <c r="C30" s="2">
        <v>1</v>
      </c>
      <c r="D30" s="2" t="str">
        <v>-</v>
      </c>
    </row>
    <row r="31" spans="2:14" x14ac:dyDescent="0.25">
      <c r="B31" s="2" t="str">
        <v>ENGIFP</v>
      </c>
      <c r="C31" s="2">
        <v>5</v>
      </c>
      <c r="D31" s="2" t="str">
        <v>ENGIFP</v>
      </c>
    </row>
    <row r="32" spans="2:14" x14ac:dyDescent="0.25">
      <c r="B32" s="2" t="str">
        <v>SEVFP</v>
      </c>
      <c r="C32" s="2">
        <v>3</v>
      </c>
      <c r="D32" s="2" t="str">
        <v>SEVFP</v>
      </c>
    </row>
    <row r="33" spans="2:4" x14ac:dyDescent="0.25">
      <c r="B33" s="2" t="str">
        <v>EDF</v>
      </c>
      <c r="C33" s="2">
        <v>5</v>
      </c>
      <c r="D33" s="2" t="str">
        <v>EDF</v>
      </c>
    </row>
    <row r="34" spans="2:4" x14ac:dyDescent="0.25">
      <c r="B34" s="2" t="str">
        <v>ENBW</v>
      </c>
      <c r="C34" s="2">
        <v>5</v>
      </c>
      <c r="D34" s="2" t="str">
        <v>ENBW</v>
      </c>
    </row>
    <row r="35" spans="2:4" x14ac:dyDescent="0.25">
      <c r="B35" s="2" t="str">
        <v>RWE</v>
      </c>
      <c r="C35" s="2">
        <v>2</v>
      </c>
      <c r="D35" s="2" t="str">
        <v>-</v>
      </c>
    </row>
    <row r="36" spans="2:4" x14ac:dyDescent="0.25">
      <c r="B36" s="2" t="str">
        <v>TENN</v>
      </c>
      <c r="C36" s="2">
        <v>1</v>
      </c>
      <c r="D36" s="2" t="str">
        <v>-</v>
      </c>
    </row>
    <row r="37" spans="2:4" x14ac:dyDescent="0.25">
      <c r="B37" s="2" t="str">
        <v>VATFAL</v>
      </c>
      <c r="C37" s="2">
        <v>1</v>
      </c>
      <c r="D37" s="2" t="str">
        <v>-</v>
      </c>
    </row>
    <row r="38" spans="2:4" x14ac:dyDescent="0.25">
      <c r="B38" s="2" t="str">
        <v>ENELIM</v>
      </c>
      <c r="C38" s="2">
        <v>4</v>
      </c>
      <c r="D38" s="2" t="str">
        <v>ENELIM</v>
      </c>
    </row>
    <row r="39" spans="2:4" x14ac:dyDescent="0.25">
      <c r="B39" s="2" t="str">
        <v>IBESM</v>
      </c>
      <c r="C39" s="2">
        <v>3</v>
      </c>
      <c r="D39" s="2" t="str">
        <v>IBESM</v>
      </c>
    </row>
    <row r="40" spans="2:4" x14ac:dyDescent="0.25">
      <c r="B40" s="2" t="str">
        <v>NTGYSM</v>
      </c>
      <c r="C40" s="2">
        <v>2</v>
      </c>
      <c r="D40" s="2" t="str">
        <v>-</v>
      </c>
    </row>
    <row r="41" spans="2:4" x14ac:dyDescent="0.25">
      <c r="B41" s="2" t="str">
        <v>CNALN</v>
      </c>
      <c r="C41" s="2">
        <v>1</v>
      </c>
      <c r="D41" s="2" t="str">
        <v>-</v>
      </c>
    </row>
    <row r="42" spans="2:4" x14ac:dyDescent="0.25">
      <c r="B42" s="2" t="str">
        <v>NGGLN</v>
      </c>
      <c r="C42" s="2">
        <v>2</v>
      </c>
      <c r="D42" s="2" t="str">
        <v>-</v>
      </c>
    </row>
    <row r="43" spans="2:4" x14ac:dyDescent="0.25">
      <c r="B43" s="2" t="str">
        <v>SSELN</v>
      </c>
      <c r="C43" s="2">
        <v>1</v>
      </c>
      <c r="D43" s="2" t="str">
        <v>-</v>
      </c>
    </row>
    <row r="44" spans="2:4" x14ac:dyDescent="0.25">
      <c r="B44" s="2" t="str">
        <v>ALLRNV</v>
      </c>
      <c r="C44" s="2">
        <v>1</v>
      </c>
      <c r="D44" s="2" t="str">
        <v>-</v>
      </c>
    </row>
    <row r="45" spans="2:4" x14ac:dyDescent="0.25">
      <c r="B45" s="2" t="str">
        <v>ORSTED</v>
      </c>
      <c r="C45" s="2">
        <v>3</v>
      </c>
      <c r="D45" s="2" t="str">
        <v>ORSTED</v>
      </c>
    </row>
    <row r="46" spans="2:4" x14ac:dyDescent="0.25">
      <c r="B46" s="2" t="str">
        <v>STEDIN</v>
      </c>
      <c r="C46" s="2">
        <v>1</v>
      </c>
      <c r="D46" s="2" t="str">
        <v>-</v>
      </c>
    </row>
    <row r="47" spans="2:4" x14ac:dyDescent="0.25">
      <c r="B47" s="2" t="str">
        <v>EDPPL</v>
      </c>
      <c r="C47" s="2">
        <v>2</v>
      </c>
      <c r="D47" s="2" t="str">
        <v>-</v>
      </c>
    </row>
    <row r="48" spans="2:4" x14ac:dyDescent="0.25">
      <c r="B48" s="2" t="str">
        <v>ELIASO</v>
      </c>
      <c r="C48" s="2">
        <v>1</v>
      </c>
      <c r="D48" s="2" t="str">
        <v>-</v>
      </c>
    </row>
    <row r="49" spans="2:4" x14ac:dyDescent="0.25">
      <c r="B49" s="2" t="str">
        <v>VLVY</v>
      </c>
      <c r="C49" s="2">
        <v>1</v>
      </c>
      <c r="D49" s="2" t="str">
        <v>-</v>
      </c>
    </row>
    <row r="50" spans="2:4" x14ac:dyDescent="0.25">
      <c r="B50" s="2" t="str">
        <v>VW</v>
      </c>
      <c r="C50" s="2">
        <v>9</v>
      </c>
      <c r="D50" s="2" t="str">
        <v>VW</v>
      </c>
    </row>
    <row r="51" spans="2:4" x14ac:dyDescent="0.25">
      <c r="B51" s="2" t="str">
        <v>ACFP</v>
      </c>
      <c r="C51" s="2">
        <v>3</v>
      </c>
      <c r="D51" s="2" t="str">
        <v>ACFP</v>
      </c>
    </row>
    <row r="52" spans="2:4" x14ac:dyDescent="0.25">
      <c r="B52" s="2" t="str">
        <v>AFFP</v>
      </c>
      <c r="C52" s="2">
        <v>1</v>
      </c>
      <c r="D52" s="2" t="str">
        <v>-</v>
      </c>
    </row>
    <row r="53" spans="2:4" x14ac:dyDescent="0.25">
      <c r="B53" s="2" t="str">
        <v>LHAGR</v>
      </c>
      <c r="C53" s="2">
        <v>1</v>
      </c>
      <c r="D53" s="2" t="str">
        <v>-</v>
      </c>
    </row>
    <row r="54" spans="2:4" x14ac:dyDescent="0.25">
      <c r="B54" s="2" t="str">
        <v>WIEAV</v>
      </c>
      <c r="C54" s="2">
        <v>1</v>
      </c>
      <c r="D54" s="2" t="str">
        <v>-</v>
      </c>
    </row>
    <row r="55" spans="2:4" x14ac:dyDescent="0.25">
      <c r="B55" s="2" t="str">
        <v>FERSM</v>
      </c>
      <c r="C55" s="2">
        <v>1</v>
      </c>
      <c r="D55" s="2" t="str">
        <v>-</v>
      </c>
    </row>
    <row r="56" spans="2:4" x14ac:dyDescent="0.25">
      <c r="B56" s="2" t="str">
        <v>SBRYLN</v>
      </c>
      <c r="C56" s="2">
        <v>0</v>
      </c>
      <c r="D56" s="2" t="str">
        <v>-</v>
      </c>
    </row>
    <row r="57" spans="2:4" x14ac:dyDescent="0.25">
      <c r="B57" s="2" t="str">
        <v>DBOERS</v>
      </c>
      <c r="C57" s="2">
        <v>1</v>
      </c>
      <c r="D57" s="2" t="str">
        <v>-</v>
      </c>
    </row>
    <row r="58" spans="2:4" x14ac:dyDescent="0.25">
      <c r="B58" s="2" t="str">
        <v>ANNGR</v>
      </c>
      <c r="C58" s="2">
        <v>1</v>
      </c>
      <c r="D58" s="2" t="str">
        <v>-</v>
      </c>
    </row>
    <row r="59" spans="2:4" x14ac:dyDescent="0.25">
      <c r="B59" s="2" t="str">
        <v>ULFP</v>
      </c>
      <c r="C59" s="2">
        <v>2</v>
      </c>
      <c r="D59" s="2" t="str">
        <v>-</v>
      </c>
    </row>
    <row r="60" spans="2:4" x14ac:dyDescent="0.25">
      <c r="B60" s="2" t="str">
        <v>AKFAST</v>
      </c>
      <c r="C60" s="2">
        <v>2</v>
      </c>
      <c r="D60" s="2" t="str">
        <v>-</v>
      </c>
    </row>
    <row r="61" spans="2:4" x14ac:dyDescent="0.25">
      <c r="B61" s="2" t="str">
        <v>BALDER</v>
      </c>
      <c r="C61" s="2">
        <v>1</v>
      </c>
      <c r="D61" s="2" t="str">
        <v>-</v>
      </c>
    </row>
    <row r="62" spans="2:4" x14ac:dyDescent="0.25">
      <c r="B62" s="2" t="str">
        <v>TLGGR</v>
      </c>
      <c r="C62" s="2">
        <v>1</v>
      </c>
      <c r="D62" s="2" t="str">
        <v>-</v>
      </c>
    </row>
    <row r="63" spans="2:4" x14ac:dyDescent="0.25">
      <c r="B63" s="2" t="str">
        <v>HEIBOS</v>
      </c>
      <c r="C63" s="2">
        <v>1</v>
      </c>
      <c r="D63" s="2" t="str">
        <v>-</v>
      </c>
    </row>
    <row r="64" spans="2:4" x14ac:dyDescent="0.25">
      <c r="B64" s="2" t="str">
        <v>SBBBSS</v>
      </c>
      <c r="C64" s="2">
        <v>2</v>
      </c>
      <c r="D64" s="2" t="str">
        <v>-</v>
      </c>
    </row>
    <row r="65" spans="2:4" x14ac:dyDescent="0.25">
      <c r="B65" s="2" t="str">
        <v>ARNDTN</v>
      </c>
      <c r="C65" s="2">
        <v>3</v>
      </c>
      <c r="D65" s="2" t="str">
        <v>ARNDTN</v>
      </c>
    </row>
    <row r="66" spans="2:4" x14ac:dyDescent="0.25">
      <c r="B66" s="2" t="str">
        <v>GYCGR</v>
      </c>
      <c r="C66" s="2">
        <v>3</v>
      </c>
      <c r="D66" s="2" t="str">
        <v>GYCGR</v>
      </c>
    </row>
    <row r="67" spans="2:4" x14ac:dyDescent="0.25">
      <c r="B67" s="2" t="str">
        <v>CPIPGR</v>
      </c>
      <c r="C67" s="2">
        <v>2</v>
      </c>
      <c r="D67" s="2" t="str">
        <v>-</v>
      </c>
    </row>
    <row r="68" spans="2:4" x14ac:dyDescent="0.25">
      <c r="B68" s="2" t="str">
        <v>JUSTLN</v>
      </c>
      <c r="C68" s="2">
        <v>0</v>
      </c>
      <c r="D68" s="2" t="str">
        <v>-</v>
      </c>
    </row>
    <row r="69" spans="2:4" x14ac:dyDescent="0.25">
      <c r="B69" s="2" t="str">
        <v>SZUGR</v>
      </c>
      <c r="C69" s="2">
        <v>1</v>
      </c>
      <c r="D69" s="2" t="str">
        <v>-</v>
      </c>
    </row>
    <row r="70" spans="2:4" x14ac:dyDescent="0.25">
      <c r="B70" s="2" t="str">
        <v>COFP</v>
      </c>
      <c r="C70" s="2">
        <v>1</v>
      </c>
      <c r="D70" s="2" t="str">
        <v>-</v>
      </c>
    </row>
    <row r="71" spans="2:4" x14ac:dyDescent="0.25">
      <c r="B71" s="2" t="str">
        <v>TRAFIG</v>
      </c>
      <c r="C71" s="2">
        <v>1</v>
      </c>
      <c r="D71" s="2" t="str">
        <v>-</v>
      </c>
    </row>
    <row r="72" spans="2:4" x14ac:dyDescent="0.25">
      <c r="B72" s="2" t="str">
        <v>ECLEAR</v>
      </c>
      <c r="C72" s="2">
        <v>1</v>
      </c>
      <c r="D72" s="2" t="str">
        <v>-</v>
      </c>
    </row>
    <row r="73" spans="2:4" x14ac:dyDescent="0.25">
      <c r="B73" s="2" t="str">
        <v>SOFTBK</v>
      </c>
      <c r="C73" s="2">
        <v>0</v>
      </c>
      <c r="D73" s="2" t="str">
        <v>-</v>
      </c>
    </row>
    <row r="74" spans="2:4" x14ac:dyDescent="0.25">
      <c r="B74" s="2" t="str">
        <v>#N/A Invalid Security</v>
      </c>
      <c r="C74" s="2">
        <v>0</v>
      </c>
      <c r="D74" s="2" t="str">
        <v>-</v>
      </c>
    </row>
  </sheetData>
  <conditionalFormatting sqref="J5:J26">
    <cfRule type="dataBar" priority="3">
      <dataBar>
        <cfvo type="min"/>
        <cfvo type="max"/>
        <color rgb="FFFFB628"/>
      </dataBar>
      <extLst>
        <ext xmlns:x14="http://schemas.microsoft.com/office/spreadsheetml/2009/9/main" uri="{B025F937-C7B1-47D3-B67F-A62EFF666E3E}">
          <x14:id>{76339E6C-C09D-4C14-8CA3-C25A189BAAB4}</x14:id>
        </ext>
      </extLst>
    </cfRule>
  </conditionalFormatting>
  <conditionalFormatting sqref="N5:N26">
    <cfRule type="dataBar" priority="1">
      <dataBar>
        <cfvo type="min"/>
        <cfvo type="max"/>
        <color rgb="FFFFB628"/>
      </dataBar>
      <extLst>
        <ext xmlns:x14="http://schemas.microsoft.com/office/spreadsheetml/2009/9/main" uri="{B025F937-C7B1-47D3-B67F-A62EFF666E3E}">
          <x14:id>{F01C3374-1337-4789-AED8-65A8D17FFD42}</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76339E6C-C09D-4C14-8CA3-C25A189BAAB4}">
            <x14:dataBar minLength="0" maxLength="100" border="1" negativeBarBorderColorSameAsPositive="0">
              <x14:cfvo type="autoMin"/>
              <x14:cfvo type="autoMax"/>
              <x14:borderColor rgb="FFFFB628"/>
              <x14:negativeFillColor rgb="FFFF0000"/>
              <x14:negativeBorderColor rgb="FFFF0000"/>
              <x14:axisColor rgb="FF000000"/>
            </x14:dataBar>
          </x14:cfRule>
          <xm:sqref>J5:J26</xm:sqref>
        </x14:conditionalFormatting>
        <x14:conditionalFormatting xmlns:xm="http://schemas.microsoft.com/office/excel/2006/main">
          <x14:cfRule type="dataBar" id="{F01C3374-1337-4789-AED8-65A8D17FFD42}">
            <x14:dataBar minLength="0" maxLength="100" border="1" negativeBarBorderColorSameAsPositive="0">
              <x14:cfvo type="autoMin"/>
              <x14:cfvo type="autoMax"/>
              <x14:borderColor rgb="FFFFB628"/>
              <x14:negativeFillColor rgb="FFFF0000"/>
              <x14:negativeBorderColor rgb="FFFF0000"/>
              <x14:axisColor rgb="FF000000"/>
            </x14:dataBar>
          </x14:cfRule>
          <xm:sqref>N5:N26</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EE748-4A53-4173-9F0D-50FE9DBEC5EF}">
  <sheetPr>
    <tabColor theme="9"/>
  </sheetPr>
  <dimension ref="A2:AH56"/>
  <sheetViews>
    <sheetView showGridLines="0" workbookViewId="0">
      <pane xSplit="3" ySplit="6" topLeftCell="D7" activePane="bottomRight" state="frozen"/>
      <selection pane="topRight" activeCell="D1" sqref="D1"/>
      <selection pane="bottomLeft" activeCell="A6" sqref="A6"/>
      <selection pane="bottomRight" activeCell="O21" sqref="O21"/>
    </sheetView>
  </sheetViews>
  <sheetFormatPr defaultRowHeight="10.5" x14ac:dyDescent="0.25"/>
  <cols>
    <col min="1" max="1" width="8.7265625" style="2"/>
    <col min="2" max="2" width="6.26953125" style="2" bestFit="1" customWidth="1"/>
    <col min="3" max="3" width="8.7265625" style="2"/>
    <col min="4" max="4" width="6.36328125" style="2" bestFit="1" customWidth="1"/>
    <col min="5" max="6" width="8.7265625" style="24"/>
    <col min="7" max="8" width="20.08984375" style="2" bestFit="1" customWidth="1"/>
    <col min="9" max="10" width="9.90625" style="2" bestFit="1" customWidth="1"/>
    <col min="11" max="11" width="8.7265625" style="2"/>
    <col min="12" max="12" width="11.81640625" style="2" customWidth="1"/>
    <col min="13" max="19" width="8.7265625" style="2"/>
    <col min="20" max="20" width="5.36328125" style="2" customWidth="1"/>
    <col min="21" max="21" width="5.26953125" style="2" customWidth="1"/>
    <col min="22" max="22" width="8.7265625" style="2"/>
    <col min="23" max="23" width="21.08984375" style="2" bestFit="1" customWidth="1"/>
    <col min="24" max="24" width="8.7265625" style="2"/>
    <col min="25" max="26" width="9.90625" style="2" bestFit="1" customWidth="1"/>
    <col min="27" max="29" width="8.7265625" style="2"/>
    <col min="30" max="31" width="9.90625" style="2" bestFit="1" customWidth="1"/>
    <col min="32" max="16384" width="8.7265625" style="2"/>
  </cols>
  <sheetData>
    <row r="2" spans="1:34" x14ac:dyDescent="0.25">
      <c r="C2" s="9" t="s">
        <v>249</v>
      </c>
      <c r="D2" s="24" cm="1">
        <f t="array" ref="D2">ROWS(_xlfn._xlws.FILTER(_xlfn.ANCHORARRAY(tkrBbg!Q2),(_xlfn.ANCHORARRAY(tkrBbg!Q2)&lt;&gt;0)*(_xlfn.ANCHORARRAY(tkrBbg!Q2)&lt;&gt;"#N/A Field Not Applicable")*(_xlfn.ANCHORARRAY(tkrBbg!Q2)&lt;&gt;"#N/A Invalid Security")*(_xlfn.ANCHORARRAY(tkrBbg!Q2)&lt;&gt;"#N/A Requesting Data...")*(_xlfn.ANCHORARRAY(tkrBbg!Q2)&lt;&gt;"ticker")))</f>
        <v>68</v>
      </c>
    </row>
    <row r="3" spans="1:34" x14ac:dyDescent="0.25">
      <c r="C3" s="2" t="s">
        <v>333</v>
      </c>
      <c r="D3" s="24">
        <f>ROWS(_xlfn.UNIQUE(_xlfn.ANCHORARRAY(tkrBbg!H2),FALSE,TRUE))</f>
        <v>1</v>
      </c>
      <c r="E3" s="2"/>
      <c r="J3" s="2" t="s">
        <v>339</v>
      </c>
      <c r="K3" s="7">
        <f>AVERAGE(K7:K57)</f>
        <v>3.25351598173516</v>
      </c>
      <c r="M3" s="7">
        <f>AVERAGE(M7:M57)</f>
        <v>345.22950197268597</v>
      </c>
      <c r="N3" s="7">
        <f>AVERAGE(N7:N57)</f>
        <v>368.79528865424584</v>
      </c>
      <c r="P3" s="7" t="e">
        <f>AVERAGE(P7:P57)</f>
        <v>#VALUE!</v>
      </c>
    </row>
    <row r="4" spans="1:34" x14ac:dyDescent="0.25">
      <c r="C4" s="2" t="s">
        <v>334</v>
      </c>
      <c r="D4" s="24">
        <f>D2-D3</f>
        <v>67</v>
      </c>
      <c r="E4" s="2"/>
      <c r="J4" s="2" t="s">
        <v>340</v>
      </c>
      <c r="K4" s="7">
        <f>_xlfn.STDEV.P(K7:K57)</f>
        <v>1.676471127984037</v>
      </c>
      <c r="M4" s="7">
        <f>_xlfn.STDEV.P(M7:M57)</f>
        <v>174.14002106361639</v>
      </c>
      <c r="N4" s="7">
        <f>_xlfn.STDEV.P(N7:N57)</f>
        <v>155.89231190460768</v>
      </c>
      <c r="P4" s="7" t="e">
        <f>_xlfn.STDEV.P(P7:P57)</f>
        <v>#VALUE!</v>
      </c>
      <c r="Y4" s="16"/>
    </row>
    <row r="5" spans="1:34" x14ac:dyDescent="0.25">
      <c r="Y5" s="16">
        <f ca="1">WORKDAY(TODAY()-15,1)</f>
        <v>43993</v>
      </c>
      <c r="Z5" s="16">
        <f ca="1">Y5</f>
        <v>43993</v>
      </c>
      <c r="AD5" s="16">
        <f ca="1">WORKDAY(TODAY()-32,1)</f>
        <v>43976</v>
      </c>
      <c r="AE5" s="16">
        <f ca="1">AD5</f>
        <v>43976</v>
      </c>
    </row>
    <row r="6" spans="1:34" ht="33" x14ac:dyDescent="0.3">
      <c r="A6" s="26" t="s">
        <v>337</v>
      </c>
      <c r="B6" s="26" t="s">
        <v>358</v>
      </c>
      <c r="C6" s="26" t="s">
        <v>224</v>
      </c>
      <c r="D6" s="27" t="s">
        <v>336</v>
      </c>
      <c r="E6" s="26" t="s">
        <v>259</v>
      </c>
      <c r="F6" s="26" t="s">
        <v>260</v>
      </c>
      <c r="G6" s="26" t="s">
        <v>250</v>
      </c>
      <c r="H6" s="26" t="s">
        <v>251</v>
      </c>
      <c r="I6" s="26" t="s">
        <v>255</v>
      </c>
      <c r="J6" s="26" t="s">
        <v>256</v>
      </c>
      <c r="K6" s="26" t="s">
        <v>257</v>
      </c>
      <c r="L6" s="26" t="s">
        <v>252</v>
      </c>
      <c r="M6" s="26" t="s">
        <v>253</v>
      </c>
      <c r="N6" s="26" t="s">
        <v>254</v>
      </c>
      <c r="O6" s="26" t="s">
        <v>258</v>
      </c>
      <c r="P6" s="26" t="s">
        <v>264</v>
      </c>
      <c r="Q6" s="26" t="s">
        <v>263</v>
      </c>
      <c r="R6" s="26" t="s">
        <v>265</v>
      </c>
      <c r="S6" s="26" t="s">
        <v>341</v>
      </c>
      <c r="T6" s="26" t="s">
        <v>361</v>
      </c>
      <c r="U6" s="26" t="s">
        <v>362</v>
      </c>
      <c r="V6" s="1" t="s">
        <v>338</v>
      </c>
      <c r="W6" s="1" t="s">
        <v>235</v>
      </c>
      <c r="X6" s="1" t="s">
        <v>345</v>
      </c>
      <c r="Y6" s="26" t="s">
        <v>359</v>
      </c>
      <c r="Z6" s="26" t="s">
        <v>360</v>
      </c>
      <c r="AA6" s="26" t="s">
        <v>258</v>
      </c>
      <c r="AB6" s="26" t="s">
        <v>264</v>
      </c>
      <c r="AC6" s="26" t="s">
        <v>364</v>
      </c>
      <c r="AD6" s="26" t="s">
        <v>365</v>
      </c>
      <c r="AE6" s="26" t="s">
        <v>366</v>
      </c>
      <c r="AF6" s="26" t="s">
        <v>258</v>
      </c>
      <c r="AG6" s="26" t="s">
        <v>264</v>
      </c>
      <c r="AH6" s="26" t="s">
        <v>364</v>
      </c>
    </row>
    <row r="7" spans="1:34" x14ac:dyDescent="0.25">
      <c r="A7" s="2" t="str" cm="1">
        <f t="array" ref="A7:A50">_xlfn._xlws.SORT(_xlfn._xlws.FILTER(_xlfn.ANCHORARRAY(tkrBbg!Q2),NOT(ISNUMBER(_xlfn.XMATCH(_xlfn.ANCHORARRAY(tkrBbg!Q2),_xlfn.ANCHORARRAY(tkrBbg!Z2))))*(_xlfn.ANCHORARRAY(tkrBbg!Q2)&lt;&gt;0)*(_xlfn.ANCHORARRAY(tkrBbg!Q2)&lt;&gt;"#N/A Field Not Applicable")*(_xlfn.ANCHORARRAY(tkrBbg!Q2)&lt;&gt;"#N/A Invalid Security")*(_xlfn.ANCHORARRAY(tkrBbg!Q2)&lt;&gt;"#N/A Requesting Data...")*(_xlfn.ANCHORARRAY(tkrBbg!Q2)&lt;&gt;"ticker")*(_xlfn.ANCHORARRAY(tkrBbg!Q2)&lt;&gt;"NA error")))</f>
        <v>ACFP</v>
      </c>
      <c r="B7" s="2" cm="1">
        <f t="array" ref="B7:B50">IF(_xlfn.ANCHORARRAY(tkrBbg!AB2)&gt;2,_xlfn.ANCHORARRAY(tkrBbg!AB2),"-")</f>
        <v>3</v>
      </c>
      <c r="C7" s="5" t="s">
        <v>266</v>
      </c>
      <c r="D7" s="24" t="str" cm="1">
        <f t="array" ref="D7:D50">IF(ISNUMBER(_xlfn.XMATCH(_xlfn.ANCHORARRAY(A7),_xlfn.ANCHORARRAY(tkrBbg!Z2))),"single","-")</f>
        <v>-</v>
      </c>
      <c r="E7" s="25" t="s">
        <v>155</v>
      </c>
      <c r="F7" s="25" t="s">
        <v>157</v>
      </c>
      <c r="G7" s="2" t="str" cm="1">
        <f t="array" ref="G7">_xll.BDP(E7,"security_name")</f>
        <v>ACFP 4 1/8 PERP</v>
      </c>
      <c r="H7" s="2" t="str" cm="1">
        <f t="array" ref="H7">_xll.BDP(F7,"security_name")</f>
        <v>ACFP 2 5/8 PERP</v>
      </c>
      <c r="I7" s="16" cm="1">
        <f t="array" ref="I7">_xll.BDP(E7,"nxt_call_dt")*1</f>
        <v>44012</v>
      </c>
      <c r="J7" s="16" cm="1">
        <f t="array" ref="J7">_xll.BDP(F7,"nxt_call_dt")*1</f>
        <v>45687</v>
      </c>
      <c r="K7" s="23">
        <f t="shared" ref="K7:K51" si="0">(J7-I7)/365</f>
        <v>4.5890410958904111</v>
      </c>
      <c r="L7" s="25" t="s">
        <v>3</v>
      </c>
      <c r="M7" s="7" cm="1">
        <f t="array" ref="M7">_xll.BDP(E7,$L7)</f>
        <v>1041.982421875</v>
      </c>
      <c r="N7" s="7" cm="1">
        <f t="array" ref="N7">_xll.BDP(F7,$L7)</f>
        <v>768.6162109375</v>
      </c>
      <c r="O7" s="7">
        <f t="shared" ref="O7:O51" si="1">N7-M7</f>
        <v>-273.3662109375</v>
      </c>
      <c r="P7" s="7">
        <f>IF(K7=0,"-",O7/K7)</f>
        <v>-59.569353428171638</v>
      </c>
      <c r="Q7" s="2" t="str" cm="1">
        <f t="array" ref="Q7">_xll.BDP(E7,"rtg_moody")</f>
        <v>#N/A N/A</v>
      </c>
      <c r="R7" s="2" t="str" cm="1">
        <f t="array" ref="R7">_xll.BDP(F7,"rtg_moody")</f>
        <v>#N/A N/A</v>
      </c>
      <c r="S7" s="22" t="e">
        <f t="shared" ref="S7:S11" si="2">IF(P7="-","-",(P7-$P$3)/(2*$P$4))</f>
        <v>#VALUE!</v>
      </c>
      <c r="T7" s="22" t="str" cm="1">
        <f t="array" ref="T7">_xll.BDP(E7,"crncy")</f>
        <v>EUR</v>
      </c>
      <c r="U7" s="22" t="str" cm="1">
        <f t="array" ref="U7">_xll.BDP(F7,"crncy")</f>
        <v>EUR</v>
      </c>
      <c r="V7" s="2" t="s">
        <v>367</v>
      </c>
      <c r="W7" s="2" t="str" cm="1">
        <f t="array" ref="W7:W50">INDEX(tkrBbg!N:N,_xlfn.XMATCH(_xlfn.ANCHORARRAY(A7),tkrBbg!H:H))</f>
        <v>ACFP 4 1/8 PERP nc-20</v>
      </c>
      <c r="X7" s="2" t="s">
        <v>367</v>
      </c>
      <c r="Y7" s="7" cm="1">
        <f t="array" aca="1" ref="Y7" ca="1">_xll.BDH(E7,$L7,Y$5)</f>
        <v>486.34</v>
      </c>
      <c r="Z7" s="7" cm="1">
        <f t="array" aca="1" ref="Z7" ca="1">_xll.BDH(F7,$L7,Z$5)</f>
        <v>744.149</v>
      </c>
      <c r="AA7" s="7">
        <f t="shared" ref="AA7" ca="1" si="3">Z7-Y7</f>
        <v>257.80900000000003</v>
      </c>
      <c r="AB7" s="7">
        <f t="shared" ref="AB7:AB14" ca="1" si="4">IF(K7=0,"-",AA7/K7)</f>
        <v>56.179274626865677</v>
      </c>
      <c r="AC7" s="7">
        <f ca="1">IF(AB7="-","-",P7-AB7)</f>
        <v>-115.74862805503732</v>
      </c>
      <c r="AD7" s="7" cm="1">
        <f t="array" aca="1" ref="AD7" ca="1">_xll.BDH(E7,$L7,AD$5)</f>
        <v>370.7</v>
      </c>
      <c r="AE7" s="7" cm="1">
        <f t="array" aca="1" ref="AE7" ca="1">_xll.BDH(F7,$L7,AE$5)</f>
        <v>861.01599999999996</v>
      </c>
      <c r="AF7" s="7">
        <f t="shared" ref="AF7:AF18" ca="1" si="5">IFERROR(AE7-AD7,"-")</f>
        <v>490.31599999999997</v>
      </c>
      <c r="AG7" s="7">
        <f ca="1">IF(OR(K7=0,AF7="-"),"-",AF7/K7)</f>
        <v>106.8449791044776</v>
      </c>
      <c r="AH7" s="7">
        <f ca="1">IF(AG7="-","-",P7-AG7)</f>
        <v>-166.41433253264924</v>
      </c>
    </row>
    <row r="8" spans="1:34" x14ac:dyDescent="0.25">
      <c r="A8" s="2" t="str">
        <v>AKEFP</v>
      </c>
      <c r="B8" s="2">
        <v>3</v>
      </c>
      <c r="C8" s="5" t="s">
        <v>268</v>
      </c>
      <c r="D8" s="24" t="str">
        <v>-</v>
      </c>
      <c r="E8" s="25" t="s">
        <v>28</v>
      </c>
      <c r="F8" s="25" t="s">
        <v>30</v>
      </c>
      <c r="G8" s="2" t="str" cm="1">
        <f t="array" ref="G8">_xll.BDP(E8,"security_name")</f>
        <v>AKEFP 4 3/4 PERP</v>
      </c>
      <c r="H8" s="2" t="str" cm="1">
        <f t="array" ref="H8">_xll.BDP(F8,"security_name")</f>
        <v>AKEFP 1 1/2 PERP</v>
      </c>
      <c r="I8" s="16" cm="1">
        <f t="array" ref="I8">_xll.BDP(E8,"nxt_call_dt")*1</f>
        <v>44133</v>
      </c>
      <c r="J8" s="16" cm="1">
        <f t="array" ref="J8">_xll.BDP(F8,"nxt_call_dt")*1</f>
        <v>45951</v>
      </c>
      <c r="K8" s="23">
        <f t="shared" si="0"/>
        <v>4.9808219178082194</v>
      </c>
      <c r="L8" s="25" t="s">
        <v>3</v>
      </c>
      <c r="M8" s="7" cm="1">
        <f t="array" ref="M8">_xll.BDP(E8,$L8)</f>
        <v>235.96818542480469</v>
      </c>
      <c r="N8" s="7" cm="1">
        <f t="array" ref="N8">_xll.BDP(F8,$L8)</f>
        <v>293.12576293945313</v>
      </c>
      <c r="O8" s="7">
        <f t="shared" si="1"/>
        <v>57.157577514648438</v>
      </c>
      <c r="P8" s="7">
        <f t="shared" ref="P8:P51" si="6">IF(K8=0,"-",O8/K8)</f>
        <v>11.475531239189593</v>
      </c>
      <c r="Q8" s="2" t="str" cm="1">
        <f t="array" ref="Q8">_xll.BDP(E8,"rtg_moody")</f>
        <v>Baa3</v>
      </c>
      <c r="R8" s="2" t="str" cm="1">
        <f t="array" ref="R8">_xll.BDP(F8,"rtg_moody")</f>
        <v>Baa3</v>
      </c>
      <c r="S8" s="22" t="e">
        <f t="shared" si="2"/>
        <v>#VALUE!</v>
      </c>
      <c r="T8" s="22" t="str" cm="1">
        <f t="array" ref="T8">_xll.BDP(E8,"crncy")</f>
        <v>EUR</v>
      </c>
      <c r="U8" s="22" t="str" cm="1">
        <f t="array" ref="U8">_xll.BDP(F8,"crncy")</f>
        <v>EUR</v>
      </c>
      <c r="V8" s="2" t="s">
        <v>367</v>
      </c>
      <c r="W8" s="2" t="str">
        <v>AKEFP 4 3/4 PERP nc-20</v>
      </c>
      <c r="X8" s="2" t="s">
        <v>367</v>
      </c>
      <c r="Y8" s="7" cm="1">
        <f t="array" aca="1" ref="Y8" ca="1">_xll.BDH(E8,$L8,Y$5)</f>
        <v>196.869</v>
      </c>
      <c r="Z8" s="7" cm="1">
        <f t="array" aca="1" ref="Z8" ca="1">_xll.BDH(F8,$L8,Z$5)</f>
        <v>264.67099999999999</v>
      </c>
      <c r="AA8" s="7">
        <f t="shared" ref="AA8:AA51" ca="1" si="7">Z8-Y8</f>
        <v>67.801999999999992</v>
      </c>
      <c r="AB8" s="7">
        <f t="shared" ca="1" si="4"/>
        <v>13.612612761276125</v>
      </c>
      <c r="AC8" s="7">
        <f t="shared" ref="AC8:AC51" ca="1" si="8">IF(AB8="-","-",P8-AB8)</f>
        <v>-2.1370815220865325</v>
      </c>
      <c r="AD8" s="7" t="str" cm="1">
        <f t="array" aca="1" ref="AD8" ca="1">_xll.BDH(E8,$L8,AD$5)</f>
        <v>#N/A N/A</v>
      </c>
      <c r="AE8" s="7" cm="1">
        <f t="array" aca="1" ref="AE8" ca="1">_xll.BDH(F8,$L8,AE$5)</f>
        <v>347.58699999999999</v>
      </c>
      <c r="AF8" s="7" t="str">
        <f t="shared" ca="1" si="5"/>
        <v>-</v>
      </c>
      <c r="AG8" s="7" t="str">
        <f t="shared" ref="AG8:AG51" ca="1" si="9">IF(OR(K8=0,AF8="-"),"-",AF8/K8)</f>
        <v>-</v>
      </c>
      <c r="AH8" s="7" t="str">
        <f t="shared" ref="AH8:AH51" ca="1" si="10">IF(AG8="-","-",P8-AG8)</f>
        <v>-</v>
      </c>
    </row>
    <row r="9" spans="1:34" x14ac:dyDescent="0.25">
      <c r="A9" s="2" t="str">
        <v>AKFAST</v>
      </c>
      <c r="B9" s="2" t="str">
        <v>-</v>
      </c>
      <c r="C9" s="5" t="s">
        <v>269</v>
      </c>
      <c r="D9" s="24" t="str">
        <v>-</v>
      </c>
      <c r="E9" s="25" t="s">
        <v>167</v>
      </c>
      <c r="F9" s="25" t="s">
        <v>168</v>
      </c>
      <c r="G9" s="2" t="str" cm="1">
        <f t="array" ref="G9">_xll.BDP(E9,"security_name")</f>
        <v>AKFAST 3 7/8 10/05/78</v>
      </c>
      <c r="H9" s="2" t="str" cm="1">
        <f t="array" ref="H9">_xll.BDP(F9,"security_name")</f>
        <v>AKFAST 2.249 05/17/81</v>
      </c>
      <c r="I9" s="16" cm="1">
        <f t="array" ref="I9">_xll.BDP(E9,"nxt_call_dt")*1</f>
        <v>45115</v>
      </c>
      <c r="J9" s="16" cm="1">
        <f t="array" ref="J9">_xll.BDP(F9,"nxt_call_dt")*1</f>
        <v>46070</v>
      </c>
      <c r="K9" s="23">
        <f t="shared" si="0"/>
        <v>2.6164383561643834</v>
      </c>
      <c r="L9" s="25" t="s">
        <v>3</v>
      </c>
      <c r="M9" s="7" cm="1">
        <f t="array" ref="M9">_xll.BDP(E9,$L9)</f>
        <v>396.24530029296875</v>
      </c>
      <c r="N9" s="7" cm="1">
        <f t="array" ref="N9">_xll.BDP(F9,$L9)</f>
        <v>425.93524169921875</v>
      </c>
      <c r="O9" s="7">
        <f t="shared" si="1"/>
        <v>29.68994140625</v>
      </c>
      <c r="P9" s="7">
        <f t="shared" si="6"/>
        <v>11.34746451652487</v>
      </c>
      <c r="Q9" s="2" t="str" cm="1">
        <f t="array" ref="Q9">_xll.BDP(E9,"rtg_moody")</f>
        <v>#N/A N/A</v>
      </c>
      <c r="R9" s="2" t="str" cm="1">
        <f t="array" ref="R9">_xll.BDP(F9,"rtg_moody")</f>
        <v>#N/A N/A</v>
      </c>
      <c r="S9" s="22" t="e">
        <f t="shared" si="2"/>
        <v>#VALUE!</v>
      </c>
      <c r="T9" s="22" t="str" cm="1">
        <f t="array" ref="T9">_xll.BDP(E9,"crncy")</f>
        <v>EUR</v>
      </c>
      <c r="U9" s="22" t="str" cm="1">
        <f t="array" ref="U9">_xll.BDP(F9,"crncy")</f>
        <v>EUR</v>
      </c>
      <c r="V9" s="2" t="s">
        <v>367</v>
      </c>
      <c r="W9" s="2" t="str">
        <v>AKFAST 3 7/8 10/05/78 nc-23</v>
      </c>
      <c r="X9" s="2" t="s">
        <v>367</v>
      </c>
      <c r="Y9" s="7" cm="1">
        <f t="array" aca="1" ref="Y9" ca="1">_xll.BDH(E9,$L9,Y$5)</f>
        <v>378.3</v>
      </c>
      <c r="Z9" s="7" cm="1">
        <f t="array" aca="1" ref="Z9" ca="1">_xll.BDH(F9,$L9,Z$5)</f>
        <v>410.68900000000002</v>
      </c>
      <c r="AA9" s="7">
        <f t="shared" ca="1" si="7"/>
        <v>32.38900000000001</v>
      </c>
      <c r="AB9" s="7">
        <f t="shared" ca="1" si="4"/>
        <v>12.379041884816759</v>
      </c>
      <c r="AC9" s="7">
        <f t="shared" ca="1" si="8"/>
        <v>-1.0315773682918898</v>
      </c>
      <c r="AD9" s="7" cm="1">
        <f t="array" aca="1" ref="AD9" ca="1">_xll.BDH(E9,$L9,AD$5)</f>
        <v>450.41500000000002</v>
      </c>
      <c r="AE9" s="7" cm="1">
        <f t="array" aca="1" ref="AE9" ca="1">_xll.BDH(F9,$L9,AE$5)</f>
        <v>470.76499999999999</v>
      </c>
      <c r="AF9" s="7">
        <f t="shared" ca="1" si="5"/>
        <v>20.349999999999966</v>
      </c>
      <c r="AG9" s="7">
        <f t="shared" ca="1" si="9"/>
        <v>7.7777486910994638</v>
      </c>
      <c r="AH9" s="7">
        <f t="shared" ca="1" si="10"/>
        <v>3.5697158254254058</v>
      </c>
    </row>
    <row r="10" spans="1:34" x14ac:dyDescent="0.25">
      <c r="A10" s="2" t="str">
        <v>AMXLMM</v>
      </c>
      <c r="B10" s="2" t="str">
        <v>-</v>
      </c>
      <c r="C10" s="5" t="s">
        <v>271</v>
      </c>
      <c r="D10" s="24" t="str">
        <v>-</v>
      </c>
      <c r="E10" s="25" t="s">
        <v>55</v>
      </c>
      <c r="F10" s="25" t="s">
        <v>54</v>
      </c>
      <c r="G10" s="2" t="str" cm="1">
        <f t="array" ref="G10">_xll.BDP(E10,"security_name")</f>
        <v>AMXLMM 6 3/8 09/06/73</v>
      </c>
      <c r="H10" s="2" t="str" cm="1">
        <f t="array" ref="H10">_xll.BDP(F10,"security_name")</f>
        <v>AMXLMM 6 3/8 09/06/73</v>
      </c>
      <c r="I10" s="16" cm="1">
        <f t="array" ref="I10">_xll.BDP(E10,"nxt_call_dt")*1</f>
        <v>44080</v>
      </c>
      <c r="J10" s="16" cm="1">
        <f t="array" ref="J10">_xll.BDP(F10,"nxt_call_dt")*1</f>
        <v>45175</v>
      </c>
      <c r="K10" s="23">
        <f t="shared" si="0"/>
        <v>3</v>
      </c>
      <c r="L10" s="25" t="s">
        <v>3</v>
      </c>
      <c r="M10" s="7" cm="1">
        <f t="array" ref="M10">_xll.BDP(E10,$L10)</f>
        <v>379.45703125</v>
      </c>
      <c r="N10" s="7" cm="1">
        <f t="array" ref="N10">_xll.BDP(F10,$L10)</f>
        <v>242.51664733886719</v>
      </c>
      <c r="O10" s="7">
        <f t="shared" si="1"/>
        <v>-136.94038391113281</v>
      </c>
      <c r="P10" s="7">
        <f t="shared" si="6"/>
        <v>-45.646794637044273</v>
      </c>
      <c r="Q10" s="2" t="str" cm="1">
        <f t="array" ref="Q10">_xll.BDP(E10,"rtg_moody")</f>
        <v>Baa2</v>
      </c>
      <c r="R10" s="2" t="str" cm="1">
        <f t="array" ref="R10">_xll.BDP(F10,"rtg_moody")</f>
        <v>Baa2</v>
      </c>
      <c r="S10" s="22" t="e">
        <f t="shared" si="2"/>
        <v>#VALUE!</v>
      </c>
      <c r="T10" s="22" t="str" cm="1">
        <f t="array" ref="T10">_xll.BDP(E10,"crncy")</f>
        <v>GBP</v>
      </c>
      <c r="U10" s="22" t="str" cm="1">
        <f t="array" ref="U10">_xll.BDP(F10,"crncy")</f>
        <v>EUR</v>
      </c>
      <c r="V10" s="2" t="s">
        <v>367</v>
      </c>
      <c r="W10" s="2" t="str">
        <v>AMXLMM 6 3/8 09/06/73 nc-23</v>
      </c>
      <c r="X10" s="2" t="s">
        <v>367</v>
      </c>
      <c r="Y10" s="7" cm="1">
        <f t="array" aca="1" ref="Y10" ca="1">_xll.BDH(E10,$L10,Y$5)</f>
        <v>338.113</v>
      </c>
      <c r="Z10" s="7" cm="1">
        <f t="array" aca="1" ref="Z10" ca="1">_xll.BDH(F10,$L10,Z$5)</f>
        <v>237.21700000000001</v>
      </c>
      <c r="AA10" s="7">
        <f t="shared" ca="1" si="7"/>
        <v>-100.89599999999999</v>
      </c>
      <c r="AB10" s="7">
        <f t="shared" ca="1" si="4"/>
        <v>-33.631999999999998</v>
      </c>
      <c r="AC10" s="7">
        <f t="shared" ca="1" si="8"/>
        <v>-12.014794637044275</v>
      </c>
      <c r="AD10" s="7" t="str" cm="1">
        <f t="array" aca="1" ref="AD10" ca="1">_xll.BDH(E10,$L10,AD$5)</f>
        <v>#N/A N/A</v>
      </c>
      <c r="AE10" s="7" cm="1">
        <f t="array" aca="1" ref="AE10" ca="1">_xll.BDH(F10,$L10,AE$5)</f>
        <v>261.35199999999998</v>
      </c>
      <c r="AF10" s="7" t="str">
        <f t="shared" ca="1" si="5"/>
        <v>-</v>
      </c>
      <c r="AG10" s="7" t="str">
        <f t="shared" ca="1" si="9"/>
        <v>-</v>
      </c>
      <c r="AH10" s="7" t="str">
        <f t="shared" ca="1" si="10"/>
        <v>-</v>
      </c>
    </row>
    <row r="11" spans="1:34" x14ac:dyDescent="0.25">
      <c r="A11" s="2" t="str">
        <v>ARNDTN</v>
      </c>
      <c r="B11" s="2">
        <v>5</v>
      </c>
      <c r="C11" s="5" t="s">
        <v>273</v>
      </c>
      <c r="D11" s="24" t="str">
        <v>-</v>
      </c>
      <c r="E11" s="25" t="s">
        <v>177</v>
      </c>
      <c r="F11" s="25" t="s">
        <v>176</v>
      </c>
      <c r="G11" s="2" t="str" cm="1">
        <f t="array" ref="G11">_xll.BDP(E11,"security_name")</f>
        <v>ARNDTN 5 1/4 PERP</v>
      </c>
      <c r="H11" s="2" t="str" cm="1">
        <f t="array" ref="H11">_xll.BDP(F11,"security_name")</f>
        <v>ARNDTN 2 7/8 PERP</v>
      </c>
      <c r="I11" s="16" cm="1">
        <f t="array" ref="I11">_xll.BDP(E11,"nxt_call_dt")*1</f>
        <v>45128</v>
      </c>
      <c r="J11" s="16" cm="1">
        <f t="array" ref="J11">_xll.BDP(F11,"nxt_call_dt")*1</f>
        <v>45669</v>
      </c>
      <c r="K11" s="23">
        <f t="shared" si="0"/>
        <v>1.4821917808219178</v>
      </c>
      <c r="L11" s="25" t="s">
        <v>3</v>
      </c>
      <c r="M11" s="7" t="str" cm="1">
        <f t="array" ref="M11">_xll.BDP(E11,$L11)</f>
        <v>#N/A Field Not Applicable</v>
      </c>
      <c r="N11" s="7" cm="1">
        <f t="array" ref="N11">_xll.BDP(F11,$L11)</f>
        <v>443.04840087890625</v>
      </c>
      <c r="O11" s="7" t="e">
        <f t="shared" si="1"/>
        <v>#VALUE!</v>
      </c>
      <c r="P11" s="7" t="e">
        <f t="shared" si="6"/>
        <v>#VALUE!</v>
      </c>
      <c r="Q11" s="2" t="str" cm="1">
        <f t="array" ref="Q11">_xll.BDP(E11,"rtg_moody")</f>
        <v>#N/A N/A</v>
      </c>
      <c r="R11" s="2" t="str" cm="1">
        <f t="array" ref="R11">_xll.BDP(F11,"rtg_moody")</f>
        <v>#N/A N/A</v>
      </c>
      <c r="S11" s="22" t="e">
        <f t="shared" si="2"/>
        <v>#VALUE!</v>
      </c>
      <c r="T11" s="22" t="str" cm="1">
        <f t="array" ref="T11">_xll.BDP(E11,"crncy")</f>
        <v>USD</v>
      </c>
      <c r="U11" s="22" t="str" cm="1">
        <f t="array" ref="U11">_xll.BDP(F11,"crncy")</f>
        <v>EUR</v>
      </c>
      <c r="V11" s="2" t="s">
        <v>367</v>
      </c>
      <c r="W11" s="2" t="str">
        <v>ARNDTN 3 3/4 PERP nc-23</v>
      </c>
      <c r="X11" s="2" t="s">
        <v>367</v>
      </c>
      <c r="Y11" s="7" t="str" cm="1">
        <f t="array" aca="1" ref="Y11" ca="1">_xll.BDH(E11,$L11,Y$5)</f>
        <v>#N/A N/A</v>
      </c>
      <c r="Z11" s="7" cm="1">
        <f t="array" aca="1" ref="Z11" ca="1">_xll.BDH(F11,$L11,Z$5)</f>
        <v>434.05599999999998</v>
      </c>
      <c r="AA11" s="7" t="e">
        <f t="shared" ca="1" si="7"/>
        <v>#VALUE!</v>
      </c>
      <c r="AB11" s="7" t="e">
        <f t="shared" ca="1" si="4"/>
        <v>#VALUE!</v>
      </c>
      <c r="AC11" s="7" t="e">
        <f t="shared" ca="1" si="8"/>
        <v>#VALUE!</v>
      </c>
      <c r="AD11" s="7" t="str" cm="1">
        <f t="array" aca="1" ref="AD11" ca="1">_xll.BDH(E11,$L11,AD$5)</f>
        <v>#N/A N/A</v>
      </c>
      <c r="AE11" s="7" cm="1">
        <f t="array" aca="1" ref="AE11" ca="1">_xll.BDH(F11,$L11,AE$5)</f>
        <v>546.27099999999996</v>
      </c>
      <c r="AF11" s="7" t="str">
        <f t="shared" ca="1" si="5"/>
        <v>-</v>
      </c>
      <c r="AG11" s="7" t="str">
        <f t="shared" ca="1" si="9"/>
        <v>-</v>
      </c>
      <c r="AH11" s="7" t="str">
        <f t="shared" ca="1" si="10"/>
        <v>-</v>
      </c>
    </row>
    <row r="12" spans="1:34" x14ac:dyDescent="0.25">
      <c r="A12" s="2" t="str">
        <v>BAYNGR</v>
      </c>
      <c r="B12" s="2">
        <v>4</v>
      </c>
      <c r="C12" s="5" t="s">
        <v>275</v>
      </c>
      <c r="D12" s="24" t="str">
        <v>-</v>
      </c>
      <c r="E12" s="25" t="s">
        <v>18</v>
      </c>
      <c r="F12" s="25" t="s">
        <v>19</v>
      </c>
      <c r="G12" s="2" t="str" cm="1">
        <f t="array" ref="G12">_xll.BDP(E12,"security_name")</f>
        <v>BAYNGR 3 3/4 07/01/74</v>
      </c>
      <c r="H12" s="2" t="str" cm="1">
        <f t="array" ref="H12">_xll.BDP(F12,"security_name")</f>
        <v>BAYNGR 2 3/8 11/12/79</v>
      </c>
      <c r="I12" s="16" cm="1">
        <f t="array" ref="I12">_xll.BDP(E12,"nxt_call_dt")*1</f>
        <v>45474</v>
      </c>
      <c r="J12" s="16" cm="1">
        <f t="array" ref="J12">_xll.BDP(F12,"nxt_call_dt")*1</f>
        <v>45700</v>
      </c>
      <c r="K12" s="23">
        <f t="shared" si="0"/>
        <v>0.61917808219178083</v>
      </c>
      <c r="L12" s="25" t="s">
        <v>3</v>
      </c>
      <c r="M12" s="7" cm="1">
        <f t="array" ref="M12">_xll.BDP(E12,$L12)</f>
        <v>294.77896118164063</v>
      </c>
      <c r="N12" s="7" cm="1">
        <f t="array" ref="N12">_xll.BDP(F12,$L12)</f>
        <v>311.383056640625</v>
      </c>
      <c r="O12" s="7">
        <f t="shared" si="1"/>
        <v>16.604095458984375</v>
      </c>
      <c r="P12" s="7">
        <f t="shared" si="6"/>
        <v>26.816348860749102</v>
      </c>
      <c r="Q12" s="2" t="str" cm="1">
        <f t="array" ref="Q12">_xll.BDP(E12,"rtg_moody")</f>
        <v>Baa3</v>
      </c>
      <c r="R12" s="2" t="str" cm="1">
        <f t="array" ref="R12">_xll.BDP(F12,"rtg_moody")</f>
        <v>Baa3</v>
      </c>
      <c r="S12" s="22" t="e">
        <f t="shared" ref="S12:S51" si="11">IF(P12="-","-",(P12-$P$3)/(2*$P$4))</f>
        <v>#VALUE!</v>
      </c>
      <c r="T12" s="22" t="str" cm="1">
        <f t="array" ref="T12">_xll.BDP(E12,"crncy")</f>
        <v>EUR</v>
      </c>
      <c r="U12" s="22" t="str" cm="1">
        <f t="array" ref="U12">_xll.BDP(F12,"crncy")</f>
        <v>EUR</v>
      </c>
      <c r="V12" s="2" t="s">
        <v>367</v>
      </c>
      <c r="W12" s="2" t="str">
        <v>BAYNGR 2 3/8 04/02/75 nc-22</v>
      </c>
      <c r="X12" s="2" t="s">
        <v>367</v>
      </c>
      <c r="Y12" s="7" cm="1">
        <f t="array" aca="1" ref="Y12" ca="1">_xll.BDH(E12,$L12,Y$5)</f>
        <v>308.12700000000001</v>
      </c>
      <c r="Z12" s="7" cm="1">
        <f t="array" aca="1" ref="Z12" ca="1">_xll.BDH(F12,$L12,Z$5)</f>
        <v>326.99700000000001</v>
      </c>
      <c r="AA12" s="7">
        <f t="shared" ca="1" si="7"/>
        <v>18.870000000000005</v>
      </c>
      <c r="AB12" s="7">
        <f t="shared" ca="1" si="4"/>
        <v>30.475884955752218</v>
      </c>
      <c r="AC12" s="7">
        <f t="shared" ca="1" si="8"/>
        <v>-3.6595360950031157</v>
      </c>
      <c r="AD12" s="7" cm="1">
        <f t="array" aca="1" ref="AD12" ca="1">_xll.BDH(E12,$L12,AD$5)</f>
        <v>332.161</v>
      </c>
      <c r="AE12" s="7" cm="1">
        <f t="array" aca="1" ref="AE12" ca="1">_xll.BDH(F12,$L12,AE$5)</f>
        <v>362.55200000000002</v>
      </c>
      <c r="AF12" s="7">
        <f t="shared" ca="1" si="5"/>
        <v>30.39100000000002</v>
      </c>
      <c r="AG12" s="7">
        <f t="shared" ca="1" si="9"/>
        <v>49.082809734513305</v>
      </c>
      <c r="AH12" s="7">
        <f t="shared" ca="1" si="10"/>
        <v>-22.266460873764203</v>
      </c>
    </row>
    <row r="13" spans="1:34" x14ac:dyDescent="0.25">
      <c r="A13" s="2" t="str">
        <v>BERTEL</v>
      </c>
      <c r="B13" s="2" t="str">
        <v>-</v>
      </c>
      <c r="C13" s="5" t="s">
        <v>276</v>
      </c>
      <c r="D13" s="24" t="str">
        <v>-</v>
      </c>
      <c r="E13" s="25" t="s">
        <v>56</v>
      </c>
      <c r="F13" s="25" t="s">
        <v>57</v>
      </c>
      <c r="G13" s="2" t="str" cm="1">
        <f t="array" ref="G13">_xll.BDP(E13,"security_name")</f>
        <v>BERTEL 3 04/23/75</v>
      </c>
      <c r="H13" s="2" t="str" cm="1">
        <f t="array" ref="H13">_xll.BDP(F13,"security_name")</f>
        <v>BERTEL 3 1/2 04/23/75</v>
      </c>
      <c r="I13" s="16" cm="1">
        <f t="array" ref="I13">_xll.BDP(E13,"nxt_call_dt")*1</f>
        <v>45039</v>
      </c>
      <c r="J13" s="16" cm="1">
        <f t="array" ref="J13">_xll.BDP(F13,"nxt_call_dt")*1</f>
        <v>46500</v>
      </c>
      <c r="K13" s="23">
        <f t="shared" si="0"/>
        <v>4.0027397260273974</v>
      </c>
      <c r="L13" s="25" t="s">
        <v>3</v>
      </c>
      <c r="M13" s="7" cm="1">
        <f t="array" ref="M13">_xll.BDP(E13,$L13)</f>
        <v>382.703857421875</v>
      </c>
      <c r="N13" s="7" cm="1">
        <f t="array" ref="N13">_xll.BDP(F13,$L13)</f>
        <v>381.36337280273438</v>
      </c>
      <c r="O13" s="7">
        <f t="shared" si="1"/>
        <v>-1.340484619140625</v>
      </c>
      <c r="P13" s="7">
        <f t="shared" si="6"/>
        <v>-0.33489177685580296</v>
      </c>
      <c r="Q13" s="2" t="str" cm="1">
        <f t="array" ref="Q13">_xll.BDP(E13,"rtg_moody")</f>
        <v>Ba1</v>
      </c>
      <c r="R13" s="2" t="str" cm="1">
        <f t="array" ref="R13">_xll.BDP(F13,"rtg_moody")</f>
        <v>Ba1</v>
      </c>
      <c r="S13" s="22" t="e">
        <f t="shared" si="11"/>
        <v>#VALUE!</v>
      </c>
      <c r="T13" s="22" t="str" cm="1">
        <f t="array" ref="T13">_xll.BDP(E13,"crncy")</f>
        <v>EUR</v>
      </c>
      <c r="U13" s="22" t="str" cm="1">
        <f t="array" ref="U13">_xll.BDP(F13,"crncy")</f>
        <v>EUR</v>
      </c>
      <c r="V13" s="2" t="s">
        <v>367</v>
      </c>
      <c r="W13" s="2" t="str">
        <v>BERTEL 3 04/23/75 nc-23</v>
      </c>
      <c r="X13" s="2" t="s">
        <v>367</v>
      </c>
      <c r="Y13" s="7" cm="1">
        <f t="array" aca="1" ref="Y13" ca="1">_xll.BDH(E13,$L13,Y$5)</f>
        <v>387.197</v>
      </c>
      <c r="Z13" s="7" cm="1">
        <f t="array" aca="1" ref="Z13" ca="1">_xll.BDH(F13,$L13,Z$5)</f>
        <v>377</v>
      </c>
      <c r="AA13" s="7">
        <f t="shared" ca="1" si="7"/>
        <v>-10.197000000000003</v>
      </c>
      <c r="AB13" s="7">
        <f t="shared" ca="1" si="4"/>
        <v>-2.5475051334702266</v>
      </c>
      <c r="AC13" s="7">
        <f t="shared" ca="1" si="8"/>
        <v>2.2126133566144235</v>
      </c>
      <c r="AD13" s="7" cm="1">
        <f t="array" aca="1" ref="AD13" ca="1">_xll.BDH(E13,$L13,AD$5)</f>
        <v>457.55500000000001</v>
      </c>
      <c r="AE13" s="7" cm="1">
        <f t="array" aca="1" ref="AE13" ca="1">_xll.BDH(F13,$L13,AE$5)</f>
        <v>419.512</v>
      </c>
      <c r="AF13" s="7">
        <f t="shared" ca="1" si="5"/>
        <v>-38.043000000000006</v>
      </c>
      <c r="AG13" s="7">
        <f t="shared" ca="1" si="9"/>
        <v>-9.5042402464065727</v>
      </c>
      <c r="AH13" s="7">
        <f t="shared" ca="1" si="10"/>
        <v>9.1693484695507692</v>
      </c>
    </row>
    <row r="14" spans="1:34" x14ac:dyDescent="0.25">
      <c r="A14" s="2" t="str">
        <v>BHP</v>
      </c>
      <c r="B14" s="2">
        <v>5</v>
      </c>
      <c r="C14" s="5" t="s">
        <v>277</v>
      </c>
      <c r="D14" s="24" t="str">
        <v>-</v>
      </c>
      <c r="E14" s="25" t="s">
        <v>53</v>
      </c>
      <c r="F14" s="25" t="s">
        <v>51</v>
      </c>
      <c r="G14" s="2" t="str" cm="1">
        <f t="array" ref="G14">_xll.BDP(E14,"security_name")</f>
        <v>BHP 6 1/2 10/22/77</v>
      </c>
      <c r="H14" s="2" t="str" cm="1">
        <f t="array" ref="H14">_xll.BDP(F14,"security_name")</f>
        <v>BHP 6 3/4 10/19/75</v>
      </c>
      <c r="I14" s="16" cm="1">
        <f t="array" ref="I14">_xll.BDP(E14,"nxt_call_dt")*1</f>
        <v>44856</v>
      </c>
      <c r="J14" s="16" cm="1">
        <f t="array" ref="J14">_xll.BDP(F14,"nxt_call_dt")*1</f>
        <v>45950</v>
      </c>
      <c r="K14" s="23">
        <f t="shared" si="0"/>
        <v>2.9972602739726026</v>
      </c>
      <c r="L14" s="25" t="s">
        <v>196</v>
      </c>
      <c r="M14" s="7" cm="1">
        <f t="array" ref="M14">_xll.BDP(E14,$L14)</f>
        <v>259.7515035194611</v>
      </c>
      <c r="N14" s="7" cm="1">
        <f t="array" ref="N14">_xll.BDP(F14,$L14)</f>
        <v>309.1684987830273</v>
      </c>
      <c r="O14" s="7">
        <f t="shared" si="1"/>
        <v>49.416995263566207</v>
      </c>
      <c r="P14" s="7">
        <f t="shared" si="6"/>
        <v>16.487388730531688</v>
      </c>
      <c r="Q14" s="2" t="str" cm="1">
        <f t="array" ref="Q14">_xll.BDP(E14,"rtg_moody")</f>
        <v>Baa1</v>
      </c>
      <c r="R14" s="2" t="str" cm="1">
        <f t="array" ref="R14">_xll.BDP(F14,"rtg_moody")</f>
        <v>Baa1</v>
      </c>
      <c r="S14" s="22" t="e">
        <f t="shared" si="11"/>
        <v>#VALUE!</v>
      </c>
      <c r="T14" s="22" t="str" cm="1">
        <f t="array" ref="T14">_xll.BDP(E14,"crncy")</f>
        <v>GBP</v>
      </c>
      <c r="U14" s="22" t="str" cm="1">
        <f t="array" ref="U14">_xll.BDP(F14,"crncy")</f>
        <v>USD</v>
      </c>
      <c r="V14" s="2" t="s">
        <v>367</v>
      </c>
      <c r="W14" s="2" t="str">
        <v>BHP 4 3/4 04/22/76 nc-21</v>
      </c>
      <c r="X14" s="2" t="s">
        <v>367</v>
      </c>
      <c r="Y14" s="7" cm="1">
        <f t="array" aca="1" ref="Y14" ca="1">_xll.BDH(E14,$L14,Y$5)</f>
        <v>262.12400000000002</v>
      </c>
      <c r="Z14" s="7" cm="1">
        <f t="array" aca="1" ref="Z14" ca="1">_xll.BDH(F14,$L14,Z$5)</f>
        <v>301.85899999999998</v>
      </c>
      <c r="AA14" s="7">
        <f t="shared" ca="1" si="7"/>
        <v>39.734999999999957</v>
      </c>
      <c r="AB14" s="7">
        <f t="shared" ca="1" si="4"/>
        <v>13.257106946983532</v>
      </c>
      <c r="AC14" s="7">
        <f t="shared" ca="1" si="8"/>
        <v>3.2302817835481559</v>
      </c>
      <c r="AD14" s="7" t="str" cm="1">
        <f t="array" aca="1" ref="AD14" ca="1">_xll.BDH(E14,$L14,AD$5)</f>
        <v>#N/A N/A</v>
      </c>
      <c r="AE14" s="7" t="str" cm="1">
        <f t="array" aca="1" ref="AE14" ca="1">_xll.BDH(F14,$L14,AE$5)</f>
        <v>#N/A N/A</v>
      </c>
      <c r="AF14" s="7" t="str">
        <f t="shared" ca="1" si="5"/>
        <v>-</v>
      </c>
      <c r="AG14" s="7" t="str">
        <f t="shared" ca="1" si="9"/>
        <v>-</v>
      </c>
      <c r="AH14" s="7" t="str">
        <f t="shared" ca="1" si="10"/>
        <v>-</v>
      </c>
    </row>
    <row r="15" spans="1:34" x14ac:dyDescent="0.25">
      <c r="A15" s="2" t="str">
        <v>BNFP</v>
      </c>
      <c r="B15" s="2" t="str">
        <v>-</v>
      </c>
      <c r="C15" s="5" t="s">
        <v>407</v>
      </c>
      <c r="D15" s="24" t="str">
        <v>-</v>
      </c>
      <c r="E15" s="25" t="s">
        <v>389</v>
      </c>
      <c r="F15" s="25" t="s">
        <v>390</v>
      </c>
      <c r="G15" s="2" t="str" cm="1">
        <f t="array" ref="G15">_xll.BDP(E15,"security_name")</f>
        <v>BPLN 3 1/4 PERP</v>
      </c>
      <c r="H15" s="2" t="str" cm="1">
        <f t="array" ref="H15">_xll.BDP(F15,"security_name")</f>
        <v>BPLN 3 5/8 PERP</v>
      </c>
      <c r="I15" s="16" cm="1">
        <f t="array" ref="I15">_xll.BDP(E15,"nxt_call_dt")*1</f>
        <v>46103</v>
      </c>
      <c r="J15" s="16" cm="1">
        <f t="array" ref="J15">_xll.BDP(F15,"nxt_call_dt")*1</f>
        <v>47199</v>
      </c>
      <c r="K15" s="23">
        <f>(J15-I15)/365</f>
        <v>3.0027397260273974</v>
      </c>
      <c r="L15" s="25" t="s">
        <v>3</v>
      </c>
      <c r="M15" s="7" cm="1">
        <f t="array" ref="M15">_xll.BDP(E15,$L15)</f>
        <v>355.48992919921875</v>
      </c>
      <c r="N15" s="7" cm="1">
        <f t="array" ref="N15">_xll.BDP(F15,$L15)</f>
        <v>382.8824462890625</v>
      </c>
      <c r="O15" s="7">
        <f>N15-M15</f>
        <v>27.39251708984375</v>
      </c>
      <c r="P15" s="7">
        <f t="shared" si="6"/>
        <v>9.1225079724388394</v>
      </c>
      <c r="Q15" s="2" t="str" cm="1">
        <f t="array" ref="Q15">_xll.BDP(E15,"rtg_moody")</f>
        <v>A3</v>
      </c>
      <c r="R15" s="2" t="str" cm="1">
        <f t="array" ref="R15">_xll.BDP(F15,"rtg_moody")</f>
        <v>A3</v>
      </c>
      <c r="S15" s="22" t="e">
        <f t="shared" si="11"/>
        <v>#VALUE!</v>
      </c>
      <c r="T15" s="22" t="str" cm="1">
        <f t="array" ref="T15">_xll.BDP(E15,"crncy")</f>
        <v>EUR</v>
      </c>
      <c r="U15" s="22" t="str" cm="1">
        <f t="array" ref="U15">_xll.BDP(F15,"crncy")</f>
        <v>EUR</v>
      </c>
      <c r="V15" s="2" t="s">
        <v>367</v>
      </c>
      <c r="W15" s="2" t="str">
        <v>BNFP 1 3/4 PERP nc-23</v>
      </c>
      <c r="X15" s="2" t="s">
        <v>367</v>
      </c>
      <c r="Y15" s="7" t="str" cm="1">
        <f t="array" aca="1" ref="Y15" ca="1">_xll.BDH(E15,$L15,Y$5)</f>
        <v>#N/A N/A</v>
      </c>
      <c r="Z15" s="7" t="str" cm="1">
        <f t="array" aca="1" ref="Z15" ca="1">_xll.BDH(F15,$L15,Z$5)</f>
        <v>#N/A N/A</v>
      </c>
      <c r="AA15" s="7" t="e">
        <f t="shared" ca="1" si="7"/>
        <v>#VALUE!</v>
      </c>
      <c r="AB15" s="7" t="e">
        <f ca="1">IF(K15=0,"-",AA15/K15)</f>
        <v>#VALUE!</v>
      </c>
      <c r="AC15" s="7" t="e">
        <f t="shared" ca="1" si="8"/>
        <v>#VALUE!</v>
      </c>
      <c r="AD15" s="7" t="str" cm="1">
        <f t="array" aca="1" ref="AD15" ca="1">_xll.BDH(E15,$L15,AD$5)</f>
        <v>#N/A N/A</v>
      </c>
      <c r="AE15" s="7" t="str" cm="1">
        <f t="array" aca="1" ref="AE15" ca="1">_xll.BDH(F15,$L15,AE$5)</f>
        <v>#N/A N/A</v>
      </c>
      <c r="AF15" s="7" t="str">
        <f t="shared" ca="1" si="5"/>
        <v>-</v>
      </c>
      <c r="AG15" s="7" t="str">
        <f t="shared" ca="1" si="9"/>
        <v>-</v>
      </c>
      <c r="AH15" s="7" t="str">
        <f t="shared" ca="1" si="10"/>
        <v>-</v>
      </c>
    </row>
    <row r="16" spans="1:34" x14ac:dyDescent="0.25">
      <c r="A16" s="2" t="str">
        <v>CNALN</v>
      </c>
      <c r="B16" s="2" t="str">
        <v>-</v>
      </c>
      <c r="C16" s="5" t="s">
        <v>280</v>
      </c>
      <c r="D16" s="24" t="str">
        <v>-</v>
      </c>
      <c r="E16" s="25" t="s">
        <v>128</v>
      </c>
      <c r="F16" s="25" t="s">
        <v>129</v>
      </c>
      <c r="G16" s="2" t="str" cm="1">
        <f t="array" ref="G16">_xll.BDP(E16,"security_name")</f>
        <v>CNALN 3 04/10/76</v>
      </c>
      <c r="H16" s="2" t="str" cm="1">
        <f t="array" ref="H16">_xll.BDP(F16,"security_name")</f>
        <v>CNALN 5 1/4 04/10/75</v>
      </c>
      <c r="I16" s="16" cm="1">
        <f t="array" ref="I16">_xll.BDP(E16,"nxt_call_dt")*1</f>
        <v>44296</v>
      </c>
      <c r="J16" s="16" cm="1">
        <f t="array" ref="J16">_xll.BDP(F16,"nxt_call_dt")*1</f>
        <v>45757</v>
      </c>
      <c r="K16" s="23">
        <f t="shared" si="0"/>
        <v>4.0027397260273974</v>
      </c>
      <c r="L16" s="25" t="s">
        <v>3</v>
      </c>
      <c r="M16" s="7" cm="1">
        <f t="array" ref="M16">_xll.BDP(E16,$L16)</f>
        <v>491.64886474609375</v>
      </c>
      <c r="N16" s="7" cm="1">
        <f t="array" ref="N16">_xll.BDP(F16,$L16)</f>
        <v>506.25619506835938</v>
      </c>
      <c r="O16" s="7">
        <f t="shared" si="1"/>
        <v>14.607330322265625</v>
      </c>
      <c r="P16" s="7">
        <f t="shared" si="6"/>
        <v>3.6493330373901114</v>
      </c>
      <c r="Q16" s="2" t="str" cm="1">
        <f t="array" ref="Q16">_xll.BDP(E16,"rtg_moody")</f>
        <v>Ba1</v>
      </c>
      <c r="R16" s="2" t="str" cm="1">
        <f t="array" ref="R16">_xll.BDP(F16,"rtg_moody")</f>
        <v>Ba1</v>
      </c>
      <c r="S16" s="22" t="e">
        <f t="shared" si="11"/>
        <v>#VALUE!</v>
      </c>
      <c r="T16" s="22" t="str" cm="1">
        <f t="array" ref="T16">_xll.BDP(E16,"crncy")</f>
        <v>EUR</v>
      </c>
      <c r="U16" s="22" t="str" cm="1">
        <f t="array" ref="U16">_xll.BDP(F16,"crncy")</f>
        <v>GBP</v>
      </c>
      <c r="V16" s="2" t="s">
        <v>367</v>
      </c>
      <c r="W16" s="2" t="str">
        <v>CNALN 3 04/10/76 nc-21</v>
      </c>
      <c r="X16" s="2" t="s">
        <v>367</v>
      </c>
      <c r="Y16" s="7" cm="1">
        <f t="array" aca="1" ref="Y16" ca="1">_xll.BDH(E16,$L16,Y$5)</f>
        <v>486.40600000000001</v>
      </c>
      <c r="Z16" s="7" cm="1">
        <f t="array" aca="1" ref="Z16" ca="1">_xll.BDH(F16,$L16,Z$5)</f>
        <v>507.04</v>
      </c>
      <c r="AA16" s="7">
        <f t="shared" ca="1" si="7"/>
        <v>20.634000000000015</v>
      </c>
      <c r="AB16" s="7">
        <f t="shared" ref="AB16:AB51" ca="1" si="12">IF(K16=0,"-",AA16/K16)</f>
        <v>5.1549691991786482</v>
      </c>
      <c r="AC16" s="7">
        <f t="shared" ca="1" si="8"/>
        <v>-1.5056361617885368</v>
      </c>
      <c r="AD16" s="7" cm="1">
        <f t="array" aca="1" ref="AD16" ca="1">_xll.BDH(E16,$L16,AD$5)</f>
        <v>653.67700000000002</v>
      </c>
      <c r="AE16" s="7" t="str" cm="1">
        <f t="array" aca="1" ref="AE16" ca="1">_xll.BDH(F16,$L16,AE$5)</f>
        <v>#N/A N/A</v>
      </c>
      <c r="AF16" s="7" t="str">
        <f t="shared" ca="1" si="5"/>
        <v>-</v>
      </c>
      <c r="AG16" s="7" t="str">
        <f t="shared" ca="1" si="9"/>
        <v>-</v>
      </c>
      <c r="AH16" s="7" t="str">
        <f t="shared" ca="1" si="10"/>
        <v>-</v>
      </c>
    </row>
    <row r="17" spans="1:34" x14ac:dyDescent="0.25">
      <c r="A17" s="2" t="str">
        <v>CPIPGR</v>
      </c>
      <c r="B17" s="2" t="str">
        <v>-</v>
      </c>
      <c r="C17" s="5" t="s">
        <v>282</v>
      </c>
      <c r="D17" s="24" t="str">
        <v>-</v>
      </c>
      <c r="E17" s="25" t="s">
        <v>182</v>
      </c>
      <c r="F17" s="25" t="s">
        <v>183</v>
      </c>
      <c r="G17" s="2" t="str" cm="1">
        <f t="array" ref="G17">_xll.BDP(E17,"security_name")</f>
        <v>CPIPGR 4 3/8 PERP</v>
      </c>
      <c r="H17" s="2" t="str" cm="1">
        <f t="array" ref="H17">_xll.BDP(F17,"security_name")</f>
        <v>CPIPGR 4 7/8 PERP</v>
      </c>
      <c r="I17" s="16" cm="1">
        <f t="array" ref="I17">_xll.BDP(E17,"nxt_call_dt")*1</f>
        <v>45147</v>
      </c>
      <c r="J17" s="16" cm="1">
        <f t="array" ref="J17">_xll.BDP(F17,"nxt_call_dt")*1</f>
        <v>45854</v>
      </c>
      <c r="K17" s="23">
        <f t="shared" si="0"/>
        <v>1.9369863013698629</v>
      </c>
      <c r="L17" s="25" t="s">
        <v>3</v>
      </c>
      <c r="M17" s="7" cm="1">
        <f t="array" ref="M17">_xll.BDP(E17,$L17)</f>
        <v>512.5029296875</v>
      </c>
      <c r="N17" s="7" cm="1">
        <f t="array" ref="N17">_xll.BDP(F17,$L17)</f>
        <v>548.37567138671875</v>
      </c>
      <c r="O17" s="7">
        <f t="shared" si="1"/>
        <v>35.87274169921875</v>
      </c>
      <c r="P17" s="7">
        <f t="shared" si="6"/>
        <v>18.519873720247304</v>
      </c>
      <c r="Q17" s="2" t="str" cm="1">
        <f t="array" ref="Q17">_xll.BDP(E17,"rtg_moody")</f>
        <v>Ba1</v>
      </c>
      <c r="R17" s="2" t="str" cm="1">
        <f t="array" ref="R17">_xll.BDP(F17,"rtg_moody")</f>
        <v>Ba1</v>
      </c>
      <c r="S17" s="22" t="e">
        <f t="shared" si="11"/>
        <v>#VALUE!</v>
      </c>
      <c r="T17" s="22" t="str" cm="1">
        <f t="array" ref="T17">_xll.BDP(E17,"crncy")</f>
        <v>EUR</v>
      </c>
      <c r="U17" s="22" t="str" cm="1">
        <f t="array" ref="U17">_xll.BDP(F17,"crncy")</f>
        <v>EUR</v>
      </c>
      <c r="V17" s="2" t="s">
        <v>367</v>
      </c>
      <c r="W17" s="2" t="str">
        <v>CPIPGR 4 3/8 PERP nc-23</v>
      </c>
      <c r="X17" s="2" t="s">
        <v>367</v>
      </c>
      <c r="Y17" s="7" cm="1">
        <f t="array" aca="1" ref="Y17" ca="1">_xll.BDH(E17,$L17,Y$5)</f>
        <v>553.10799999999995</v>
      </c>
      <c r="Z17" s="7" cm="1">
        <f t="array" aca="1" ref="Z17" ca="1">_xll.BDH(F17,$L17,Z$5)</f>
        <v>575.70500000000004</v>
      </c>
      <c r="AA17" s="7">
        <f t="shared" ca="1" si="7"/>
        <v>22.597000000000094</v>
      </c>
      <c r="AB17" s="7">
        <f t="shared" ca="1" si="12"/>
        <v>11.6660608203678</v>
      </c>
      <c r="AC17" s="7">
        <f t="shared" ca="1" si="8"/>
        <v>6.8538128998795038</v>
      </c>
      <c r="AD17" s="7" cm="1">
        <f t="array" aca="1" ref="AD17" ca="1">_xll.BDH(E17,$L17,AD$5)</f>
        <v>697.76599999999996</v>
      </c>
      <c r="AE17" s="7" cm="1">
        <f t="array" aca="1" ref="AE17" ca="1">_xll.BDH(F17,$L17,AE$5)</f>
        <v>712.53800000000001</v>
      </c>
      <c r="AF17" s="7">
        <f t="shared" ca="1" si="5"/>
        <v>14.772000000000048</v>
      </c>
      <c r="AG17" s="7">
        <f t="shared" ca="1" si="9"/>
        <v>7.6262800565771114</v>
      </c>
      <c r="AH17" s="7">
        <f t="shared" ca="1" si="10"/>
        <v>10.893593663670192</v>
      </c>
    </row>
    <row r="18" spans="1:34" x14ac:dyDescent="0.25">
      <c r="A18" s="2" t="str">
        <v>DBHNGR</v>
      </c>
      <c r="B18" s="2" t="str">
        <v>-</v>
      </c>
      <c r="C18" s="5" t="s">
        <v>283</v>
      </c>
      <c r="D18" s="24" t="str">
        <v>-</v>
      </c>
      <c r="E18" s="25" t="s">
        <v>34</v>
      </c>
      <c r="F18" s="25" t="s">
        <v>35</v>
      </c>
      <c r="G18" s="2" t="str" cm="1">
        <f t="array" ref="G18">_xll.BDP(E18,"security_name")</f>
        <v>DBHNGR 0.95 PERP</v>
      </c>
      <c r="H18" s="2" t="str" cm="1">
        <f t="array" ref="H18">_xll.BDP(F18,"security_name")</f>
        <v>DBHNGR 1.6 PERP</v>
      </c>
      <c r="I18" s="16" cm="1">
        <f t="array" ref="I18">_xll.BDP(E18,"nxt_call_dt")*1</f>
        <v>45679</v>
      </c>
      <c r="J18" s="16" cm="1">
        <f t="array" ref="J18">_xll.BDP(F18,"nxt_call_dt")*1</f>
        <v>47317</v>
      </c>
      <c r="K18" s="23">
        <f t="shared" si="0"/>
        <v>4.4876712328767123</v>
      </c>
      <c r="L18" s="25" t="s">
        <v>196</v>
      </c>
      <c r="M18" s="7" cm="1">
        <f t="array" ref="M18">_xll.BDP(E18,$L18)</f>
        <v>198.42171062088804</v>
      </c>
      <c r="N18" s="7" cm="1">
        <f t="array" ref="N18">_xll.BDP(F18,$L18)</f>
        <v>205.27243420892484</v>
      </c>
      <c r="O18" s="7">
        <f t="shared" si="1"/>
        <v>6.8507235880368</v>
      </c>
      <c r="P18" s="7">
        <f t="shared" si="6"/>
        <v>1.5265653904966008</v>
      </c>
      <c r="Q18" s="2" t="str" cm="1">
        <f t="array" ref="Q18">_xll.BDP(E18,"rtg_moody")</f>
        <v>A2</v>
      </c>
      <c r="R18" s="2" t="str" cm="1">
        <f t="array" ref="R18">_xll.BDP(F18,"rtg_moody")</f>
        <v>A2</v>
      </c>
      <c r="S18" s="22" t="e">
        <f t="shared" si="11"/>
        <v>#VALUE!</v>
      </c>
      <c r="T18" s="22" t="str" cm="1">
        <f t="array" ref="T18">_xll.BDP(E18,"crncy")</f>
        <v>EUR</v>
      </c>
      <c r="U18" s="22" t="str" cm="1">
        <f t="array" ref="U18">_xll.BDP(F18,"crncy")</f>
        <v>EUR</v>
      </c>
      <c r="V18" s="2" t="s">
        <v>367</v>
      </c>
      <c r="W18" s="2" t="str">
        <v>DBHNGR 0.95 PERP nc-25</v>
      </c>
      <c r="X18" s="2" t="s">
        <v>367</v>
      </c>
      <c r="Y18" s="7" cm="1">
        <f t="array" aca="1" ref="Y18" ca="1">_xll.BDH(E18,$L18,Y$5)</f>
        <v>183.37700000000001</v>
      </c>
      <c r="Z18" s="7" cm="1">
        <f t="array" aca="1" ref="Z18" ca="1">_xll.BDH(F18,$L18,Z$5)</f>
        <v>194.00399999999999</v>
      </c>
      <c r="AA18" s="7">
        <f t="shared" ca="1" si="7"/>
        <v>10.626999999999981</v>
      </c>
      <c r="AB18" s="7">
        <f t="shared" ca="1" si="12"/>
        <v>2.3680433455433412</v>
      </c>
      <c r="AC18" s="7">
        <f t="shared" ca="1" si="8"/>
        <v>-0.84147795504674039</v>
      </c>
      <c r="AD18" s="7" cm="1">
        <f t="array" aca="1" ref="AD18" ca="1">_xll.BDH(E18,$L18,AD$5)</f>
        <v>152.72499999999999</v>
      </c>
      <c r="AE18" s="7" cm="1">
        <f t="array" aca="1" ref="AE18" ca="1">_xll.BDH(F18,$L18,AE$5)</f>
        <v>191.20500000000001</v>
      </c>
      <c r="AF18" s="7">
        <f t="shared" ca="1" si="5"/>
        <v>38.480000000000018</v>
      </c>
      <c r="AG18" s="7">
        <f t="shared" ca="1" si="9"/>
        <v>8.5746031746031779</v>
      </c>
      <c r="AH18" s="7">
        <f t="shared" ca="1" si="10"/>
        <v>-7.0480377841065769</v>
      </c>
    </row>
    <row r="19" spans="1:34" x14ac:dyDescent="0.25">
      <c r="A19" s="2" t="str">
        <v>EDF</v>
      </c>
      <c r="B19" s="2">
        <v>9</v>
      </c>
      <c r="C19" s="5" t="s">
        <v>234</v>
      </c>
      <c r="D19" s="24" t="str">
        <v>-</v>
      </c>
      <c r="E19" s="25" t="s">
        <v>163</v>
      </c>
      <c r="F19" s="25" t="s">
        <v>223</v>
      </c>
      <c r="G19" s="2" t="str" cm="1">
        <f t="array" ref="G19">_xll.BDP(E19,"security_name")</f>
        <v>DBOERS 2 3/4 02/05/41</v>
      </c>
      <c r="H19" s="2" t="str" cm="1">
        <f t="array" ref="H19">_xll.BDP(F19,"security_name")</f>
        <v>DBOERS 1 1/4 06/16/47</v>
      </c>
      <c r="I19" s="16" cm="1">
        <f t="array" ref="I19">_xll.BDP(E19,"nxt_call_dt")*1</f>
        <v>44140</v>
      </c>
      <c r="J19" s="16" cm="1">
        <f t="array" ref="J19">_xll.BDP(F19,"nxt_call_dt")*1</f>
        <v>46462</v>
      </c>
      <c r="K19" s="23">
        <f t="shared" si="0"/>
        <v>6.3616438356164382</v>
      </c>
      <c r="L19" s="25" t="s">
        <v>196</v>
      </c>
      <c r="M19" s="7" cm="1">
        <f t="array" ref="M19">_xll.BDP(E19,$L19)</f>
        <v>66.238423938500318</v>
      </c>
      <c r="N19" s="7" cm="1">
        <f t="array" ref="N19">_xll.BDP(F19,$L19)</f>
        <v>153.14595883756562</v>
      </c>
      <c r="O19" s="7">
        <f t="shared" si="1"/>
        <v>86.907534899065297</v>
      </c>
      <c r="P19" s="7">
        <f t="shared" si="6"/>
        <v>13.661175813160567</v>
      </c>
      <c r="Q19" s="2" t="str" cm="1">
        <f t="array" ref="Q19">_xll.BDP(E19,"rtg_moody")</f>
        <v>#N/A N/A</v>
      </c>
      <c r="R19" s="2" t="str" cm="1">
        <f t="array" ref="R19">_xll.BDP(F19,"rtg_moody")</f>
        <v>#N/A N/A</v>
      </c>
      <c r="S19" s="22" t="e">
        <f t="shared" si="11"/>
        <v>#VALUE!</v>
      </c>
      <c r="T19" s="22" t="str" cm="1">
        <f t="array" ref="T19">_xll.BDP(E19,"crncy")</f>
        <v>EUR</v>
      </c>
      <c r="U19" s="22" t="str" cm="1">
        <f t="array" ref="U19">_xll.BDP(F19,"crncy")</f>
        <v>EUR</v>
      </c>
      <c r="V19" s="2" t="s">
        <v>367</v>
      </c>
      <c r="W19" s="2" t="str">
        <v>EDF 4 1/8 PERP nc-22</v>
      </c>
      <c r="X19" s="2" t="s">
        <v>367</v>
      </c>
      <c r="Y19" s="7" cm="1">
        <f t="array" aca="1" ref="Y19" ca="1">_xll.BDH(E19,$L19,Y$5)</f>
        <v>49.743000000000002</v>
      </c>
      <c r="Z19" s="28">
        <f ca="1">Y19</f>
        <v>49.743000000000002</v>
      </c>
      <c r="AA19" s="7">
        <f t="shared" ca="1" si="7"/>
        <v>0</v>
      </c>
      <c r="AB19" s="7">
        <f t="shared" ca="1" si="12"/>
        <v>0</v>
      </c>
      <c r="AC19" s="7">
        <f t="shared" ca="1" si="8"/>
        <v>13.661175813160567</v>
      </c>
      <c r="AD19" s="7" cm="1">
        <f t="array" aca="1" ref="AD19" ca="1">_xll.BDH(E19,$L19,AD$5)</f>
        <v>122.91200000000001</v>
      </c>
      <c r="AE19" s="7" t="str" cm="1">
        <f t="array" aca="1" ref="AE19" ca="1">_xll.BDH(F19,$L19,AE$5)</f>
        <v>#N/A N/A</v>
      </c>
      <c r="AF19" s="7" t="str">
        <f ca="1">IFERROR(AE19-AD19,"-")</f>
        <v>-</v>
      </c>
      <c r="AG19" s="7" t="str">
        <f t="shared" ca="1" si="9"/>
        <v>-</v>
      </c>
      <c r="AH19" s="7" t="str">
        <f t="shared" ca="1" si="10"/>
        <v>-</v>
      </c>
    </row>
    <row r="20" spans="1:34" x14ac:dyDescent="0.25">
      <c r="A20" s="2" t="str">
        <v>EDPPL</v>
      </c>
      <c r="B20" s="2" t="str">
        <v>-</v>
      </c>
      <c r="C20" s="5" t="s">
        <v>285</v>
      </c>
      <c r="D20" s="24" t="str">
        <v>-</v>
      </c>
      <c r="E20" s="25" t="s">
        <v>97</v>
      </c>
      <c r="F20" s="25" t="s">
        <v>100</v>
      </c>
      <c r="G20" s="2" t="str" cm="1">
        <f t="array" ref="G20">_xll.BDP(E20,"security_name")</f>
        <v>EDF 4 PERP</v>
      </c>
      <c r="H20" s="2" t="str" cm="1">
        <f t="array" ref="H20">_xll.BDP(F20,"security_name")</f>
        <v>EDF 3 PERP</v>
      </c>
      <c r="I20" s="16" cm="1">
        <f t="array" ref="I20">_xll.BDP(E20,"nxt_call_dt")*1</f>
        <v>45477</v>
      </c>
      <c r="J20" s="16" cm="1">
        <f t="array" ref="J20">_xll.BDP(F20,"nxt_call_dt")*1</f>
        <v>46633</v>
      </c>
      <c r="K20" s="23">
        <f t="shared" si="0"/>
        <v>3.1671232876712327</v>
      </c>
      <c r="L20" s="25" t="s">
        <v>3</v>
      </c>
      <c r="M20" s="7" cm="1">
        <f t="array" ref="M20">_xll.BDP(E20,$L20)</f>
        <v>397.13302612304688</v>
      </c>
      <c r="N20" s="7" cm="1">
        <f t="array" ref="N20">_xll.BDP(F20,$L20)</f>
        <v>413.5859375</v>
      </c>
      <c r="O20" s="7">
        <f t="shared" si="1"/>
        <v>16.452911376953125</v>
      </c>
      <c r="P20" s="7">
        <f t="shared" si="6"/>
        <v>5.1949071389168608</v>
      </c>
      <c r="Q20" s="2" t="str" cm="1">
        <f t="array" ref="Q20">_xll.BDP(E20,"rtg_moody")</f>
        <v>Baa3</v>
      </c>
      <c r="R20" s="2" t="str" cm="1">
        <f t="array" ref="R20">_xll.BDP(F20,"rtg_moody")</f>
        <v>Baa3</v>
      </c>
      <c r="S20" s="22" t="e">
        <f t="shared" si="11"/>
        <v>#VALUE!</v>
      </c>
      <c r="T20" s="22" t="str" cm="1">
        <f t="array" ref="T20">_xll.BDP(E20,"crncy")</f>
        <v>EUR</v>
      </c>
      <c r="U20" s="22" t="str" cm="1">
        <f t="array" ref="U20">_xll.BDP(F20,"crncy")</f>
        <v>EUR</v>
      </c>
      <c r="V20" s="2" t="s">
        <v>367</v>
      </c>
      <c r="W20" s="2" t="str">
        <v>EDPPL 4.496 04/30/79 nc-24</v>
      </c>
      <c r="X20" s="2" t="s">
        <v>367</v>
      </c>
      <c r="Y20" s="7" cm="1">
        <f t="array" aca="1" ref="Y20" ca="1">_xll.BDH(E20,$L20,Y$5)</f>
        <v>393.73</v>
      </c>
      <c r="Z20" s="7" cm="1">
        <f t="array" aca="1" ref="Z20" ca="1">_xll.BDH(F20,$L20,Z$5)</f>
        <v>381.79700000000003</v>
      </c>
      <c r="AA20" s="7">
        <f t="shared" ca="1" si="7"/>
        <v>-11.932999999999993</v>
      </c>
      <c r="AB20" s="7">
        <f t="shared" ca="1" si="12"/>
        <v>-3.7677724913494788</v>
      </c>
      <c r="AC20" s="7">
        <f t="shared" ca="1" si="8"/>
        <v>8.9626796302663401</v>
      </c>
      <c r="AD20" s="7" cm="1">
        <f t="array" aca="1" ref="AD20" ca="1">_xll.BDH(E20,$L20,AD$5)</f>
        <v>440.56400000000002</v>
      </c>
      <c r="AE20" s="7" cm="1">
        <f t="array" aca="1" ref="AE20" ca="1">_xll.BDH(F20,$L20,AE$5)</f>
        <v>437.26499999999999</v>
      </c>
      <c r="AF20" s="7">
        <f t="shared" ref="AF20:AF51" ca="1" si="13">IFERROR(AE20-AD20,"-")</f>
        <v>-3.299000000000035</v>
      </c>
      <c r="AG20" s="7">
        <f t="shared" ca="1" si="9"/>
        <v>-1.0416392733564124</v>
      </c>
      <c r="AH20" s="7">
        <f t="shared" ca="1" si="10"/>
        <v>6.236546412273273</v>
      </c>
    </row>
    <row r="21" spans="1:34" x14ac:dyDescent="0.25">
      <c r="A21" s="2" t="str">
        <v>ENBW</v>
      </c>
      <c r="B21" s="2">
        <v>6</v>
      </c>
      <c r="C21" s="5" t="s">
        <v>286</v>
      </c>
      <c r="D21" s="24" t="str">
        <v>-</v>
      </c>
      <c r="E21" s="25" t="s">
        <v>142</v>
      </c>
      <c r="F21" s="25" t="s">
        <v>143</v>
      </c>
      <c r="G21" s="2" t="str" cm="1">
        <f t="array" ref="G21">_xll.BDP(E21,"security_name")</f>
        <v>EDPPL 4.496 04/30/79</v>
      </c>
      <c r="H21" s="2" t="str" cm="1">
        <f t="array" ref="H21">_xll.BDP(F21,"security_name")</f>
        <v>EDPPL 1.7 07/20/80</v>
      </c>
      <c r="I21" s="16" cm="1">
        <f t="array" ref="I21">_xll.BDP(E21,"nxt_call_dt")*1</f>
        <v>45321</v>
      </c>
      <c r="J21" s="16" cm="1">
        <f t="array" ref="J21">_xll.BDP(F21,"nxt_call_dt")*1</f>
        <v>45767</v>
      </c>
      <c r="K21" s="23">
        <f t="shared" si="0"/>
        <v>1.2219178082191782</v>
      </c>
      <c r="L21" s="25" t="s">
        <v>3</v>
      </c>
      <c r="M21" s="7" cm="1">
        <f t="array" ref="M21">_xll.BDP(E21,$L21)</f>
        <v>282.87893676757813</v>
      </c>
      <c r="N21" s="7" cm="1">
        <f t="array" ref="N21">_xll.BDP(F21,$L21)</f>
        <v>202.97334289550781</v>
      </c>
      <c r="O21" s="7">
        <f t="shared" si="1"/>
        <v>-79.905593872070313</v>
      </c>
      <c r="P21" s="7">
        <f t="shared" si="6"/>
        <v>-65.393591397546331</v>
      </c>
      <c r="Q21" s="2" t="str" cm="1">
        <f t="array" ref="Q21">_xll.BDP(E21,"rtg_moody")</f>
        <v>Ba2</v>
      </c>
      <c r="R21" s="2" t="str" cm="1">
        <f t="array" ref="R21">_xll.BDP(F21,"rtg_moody")</f>
        <v>Ba2</v>
      </c>
      <c r="S21" s="22" t="e">
        <f t="shared" si="11"/>
        <v>#VALUE!</v>
      </c>
      <c r="T21" s="22" t="str" cm="1">
        <f t="array" ref="T21">_xll.BDP(E21,"crncy")</f>
        <v>EUR</v>
      </c>
      <c r="U21" s="22" t="str" cm="1">
        <f t="array" ref="U21">_xll.BDP(F21,"crncy")</f>
        <v>EUR</v>
      </c>
      <c r="V21" s="2" t="s">
        <v>367</v>
      </c>
      <c r="W21" s="2" t="str">
        <v>ENBW 3 5/8 04/02/76 nc-21</v>
      </c>
      <c r="X21" s="2" t="s">
        <v>367</v>
      </c>
      <c r="Y21" s="7" cm="1">
        <f t="array" aca="1" ref="Y21" ca="1">_xll.BDH(E21,$L21,Y$5)</f>
        <v>280.24599999999998</v>
      </c>
      <c r="Z21" s="7" cm="1">
        <f t="array" aca="1" ref="Z21" ca="1">_xll.BDH(F21,$L21,Z$5)</f>
        <v>205.47399999999999</v>
      </c>
      <c r="AA21" s="7">
        <f t="shared" ca="1" si="7"/>
        <v>-74.771999999999991</v>
      </c>
      <c r="AB21" s="7">
        <f t="shared" ca="1" si="12"/>
        <v>-61.192331838565011</v>
      </c>
      <c r="AC21" s="7">
        <f t="shared" ca="1" si="8"/>
        <v>-4.2012595589813202</v>
      </c>
      <c r="AD21" s="7" cm="1">
        <f t="array" aca="1" ref="AD21" ca="1">_xll.BDH(E21,$L21,AD$5)</f>
        <v>356.10500000000002</v>
      </c>
      <c r="AE21" s="7" cm="1">
        <f t="array" aca="1" ref="AE21" ca="1">_xll.BDH(F21,$L21,AE$5)</f>
        <v>212.25899999999999</v>
      </c>
      <c r="AF21" s="7">
        <f t="shared" ca="1" si="13"/>
        <v>-143.84600000000003</v>
      </c>
      <c r="AG21" s="7">
        <f t="shared" ca="1" si="9"/>
        <v>-117.72150224215248</v>
      </c>
      <c r="AH21" s="7">
        <f t="shared" ca="1" si="10"/>
        <v>52.327910844606151</v>
      </c>
    </row>
    <row r="22" spans="1:34" x14ac:dyDescent="0.25">
      <c r="A22" s="2" t="str">
        <v>ENELIM</v>
      </c>
      <c r="B22" s="2">
        <v>7</v>
      </c>
      <c r="C22" s="5" t="s">
        <v>288</v>
      </c>
      <c r="D22" s="24" t="str">
        <v>-</v>
      </c>
      <c r="E22" s="25" t="s">
        <v>106</v>
      </c>
      <c r="F22" s="25" t="s">
        <v>108</v>
      </c>
      <c r="G22" s="2" t="str" cm="1">
        <f t="array" ref="G22">_xll.BDP(E22,"security_name")</f>
        <v>ENBW 3 3/8 04/05/77</v>
      </c>
      <c r="H22" s="2" t="str" cm="1">
        <f t="array" ref="H22">_xll.BDP(F22,"security_name")</f>
        <v>ENBW 1 5/8 08/05/79</v>
      </c>
      <c r="I22" s="16" cm="1">
        <f t="array" ref="I22">_xll.BDP(E22,"nxt_call_dt")*1</f>
        <v>44566</v>
      </c>
      <c r="J22" s="16" cm="1">
        <f t="array" ref="J22">_xll.BDP(F22,"nxt_call_dt")*1</f>
        <v>46512</v>
      </c>
      <c r="K22" s="23">
        <f t="shared" si="0"/>
        <v>5.3315068493150681</v>
      </c>
      <c r="L22" s="25" t="s">
        <v>3</v>
      </c>
      <c r="M22" s="7" cm="1">
        <f t="array" ref="M22">_xll.BDP(E22,$L22)</f>
        <v>165.05926513671875</v>
      </c>
      <c r="N22" s="7" cm="1">
        <f t="array" ref="N22">_xll.BDP(F22,$L22)</f>
        <v>230.135498046875</v>
      </c>
      <c r="O22" s="7">
        <f t="shared" si="1"/>
        <v>65.07623291015625</v>
      </c>
      <c r="P22" s="7">
        <f t="shared" si="6"/>
        <v>12.205973798667539</v>
      </c>
      <c r="Q22" s="2" t="str" cm="1">
        <f t="array" ref="Q22">_xll.BDP(E22,"rtg_moody")</f>
        <v>Baa2</v>
      </c>
      <c r="R22" s="2" t="str" cm="1">
        <f t="array" ref="R22">_xll.BDP(F22,"rtg_moody")</f>
        <v>Baa2</v>
      </c>
      <c r="S22" s="22" t="e">
        <f t="shared" si="11"/>
        <v>#VALUE!</v>
      </c>
      <c r="T22" s="22" t="str" cm="1">
        <f t="array" ref="T22">_xll.BDP(E22,"crncy")</f>
        <v>EUR</v>
      </c>
      <c r="U22" s="22" t="str" cm="1">
        <f t="array" ref="U22">_xll.BDP(F22,"crncy")</f>
        <v>EUR</v>
      </c>
      <c r="V22" s="2" t="s">
        <v>367</v>
      </c>
      <c r="W22" s="2" t="str">
        <v>ENELIM 2 1/2 11/24/78 nc-23</v>
      </c>
      <c r="X22" s="2" t="s">
        <v>367</v>
      </c>
      <c r="Y22" s="7" cm="1">
        <f t="array" aca="1" ref="Y22" ca="1">_xll.BDH(E22,$L22,Y$5)</f>
        <v>134.029</v>
      </c>
      <c r="Z22" s="7" cm="1">
        <f t="array" aca="1" ref="Z22" ca="1">_xll.BDH(F22,$L22,Z$5)</f>
        <v>217.732</v>
      </c>
      <c r="AA22" s="7">
        <f t="shared" ca="1" si="7"/>
        <v>83.703000000000003</v>
      </c>
      <c r="AB22" s="7">
        <f t="shared" ca="1" si="12"/>
        <v>15.699689105858171</v>
      </c>
      <c r="AC22" s="7">
        <f t="shared" ca="1" si="8"/>
        <v>-3.4937153071906319</v>
      </c>
      <c r="AD22" s="7" cm="1">
        <f t="array" aca="1" ref="AD22" ca="1">_xll.BDH(E22,$L22,AD$5)</f>
        <v>182.048</v>
      </c>
      <c r="AE22" s="7" cm="1">
        <f t="array" aca="1" ref="AE22" ca="1">_xll.BDH(F22,$L22,AE$5)</f>
        <v>247.636</v>
      </c>
      <c r="AF22" s="7">
        <f t="shared" ca="1" si="13"/>
        <v>65.587999999999994</v>
      </c>
      <c r="AG22" s="7">
        <f t="shared" ca="1" si="9"/>
        <v>12.301963001027749</v>
      </c>
      <c r="AH22" s="7">
        <f t="shared" ca="1" si="10"/>
        <v>-9.5989202360209802E-2</v>
      </c>
    </row>
    <row r="23" spans="1:34" x14ac:dyDescent="0.25">
      <c r="A23" s="2" t="str">
        <v>ENGIFP</v>
      </c>
      <c r="B23" s="2">
        <v>5</v>
      </c>
      <c r="C23" s="5" t="s">
        <v>289</v>
      </c>
      <c r="D23" s="24" t="str">
        <v>-</v>
      </c>
      <c r="E23" s="25" t="s">
        <v>116</v>
      </c>
      <c r="F23" s="25" t="s">
        <v>119</v>
      </c>
      <c r="G23" s="2" t="str" cm="1">
        <f t="array" ref="G23">_xll.BDP(E23,"security_name")</f>
        <v>ENELIM 2 1/2 11/24/78</v>
      </c>
      <c r="H23" s="2" t="str" cm="1">
        <f t="array" ref="H23">_xll.BDP(F23,"security_name")</f>
        <v>ENELIM 3 3/8 11/24/81</v>
      </c>
      <c r="I23" s="16" cm="1">
        <f t="array" ref="I23">_xll.BDP(E23,"nxt_call_dt")*1</f>
        <v>45162</v>
      </c>
      <c r="J23" s="16" cm="1">
        <f t="array" ref="J23">_xll.BDP(F23,"nxt_call_dt")*1</f>
        <v>46258</v>
      </c>
      <c r="K23" s="23">
        <f t="shared" si="0"/>
        <v>3.0027397260273974</v>
      </c>
      <c r="L23" s="25" t="s">
        <v>3</v>
      </c>
      <c r="M23" s="7" cm="1">
        <f t="array" ref="M23">_xll.BDP(E23,$L23)</f>
        <v>269.15914916992188</v>
      </c>
      <c r="N23" s="7" cm="1">
        <f t="array" ref="N23">_xll.BDP(F23,$L23)</f>
        <v>311.22122192382813</v>
      </c>
      <c r="O23" s="7">
        <f t="shared" si="1"/>
        <v>42.06207275390625</v>
      </c>
      <c r="P23" s="7">
        <f t="shared" si="6"/>
        <v>14.007898316766223</v>
      </c>
      <c r="Q23" s="2" t="str" cm="1">
        <f t="array" ref="Q23">_xll.BDP(E23,"rtg_moody")</f>
        <v>Ba1</v>
      </c>
      <c r="R23" s="2" t="str" cm="1">
        <f t="array" ref="R23">_xll.BDP(F23,"rtg_moody")</f>
        <v>Ba1</v>
      </c>
      <c r="S23" s="22" t="e">
        <f t="shared" si="11"/>
        <v>#VALUE!</v>
      </c>
      <c r="T23" s="22" t="str" cm="1">
        <f t="array" ref="T23">_xll.BDP(E23,"crncy")</f>
        <v>EUR</v>
      </c>
      <c r="U23" s="22" t="str" cm="1">
        <f t="array" ref="U23">_xll.BDP(F23,"crncy")</f>
        <v>EUR</v>
      </c>
      <c r="V23" s="2" t="s">
        <v>367</v>
      </c>
      <c r="W23" s="2" t="str">
        <v>ENGIFP 4 3/4 PERP nc-21</v>
      </c>
      <c r="X23" s="2" t="s">
        <v>367</v>
      </c>
      <c r="Y23" s="7" cm="1">
        <f t="array" aca="1" ref="Y23" ca="1">_xll.BDH(E23,$L23,Y$5)</f>
        <v>245.02699999999999</v>
      </c>
      <c r="Z23" s="7" cm="1">
        <f t="array" aca="1" ref="Z23" ca="1">_xll.BDH(F23,$L23,Z$5)</f>
        <v>291.69</v>
      </c>
      <c r="AA23" s="7">
        <f t="shared" ca="1" si="7"/>
        <v>46.663000000000011</v>
      </c>
      <c r="AB23" s="7">
        <f t="shared" ca="1" si="12"/>
        <v>15.540141423357667</v>
      </c>
      <c r="AC23" s="7">
        <f t="shared" ca="1" si="8"/>
        <v>-1.5322431065914444</v>
      </c>
      <c r="AD23" s="7" cm="1">
        <f t="array" aca="1" ref="AD23" ca="1">_xll.BDH(E23,$L23,AD$5)</f>
        <v>289.00599999999997</v>
      </c>
      <c r="AE23" s="7" cm="1">
        <f t="array" aca="1" ref="AE23" ca="1">_xll.BDH(F23,$L23,AE$5)</f>
        <v>327.714</v>
      </c>
      <c r="AF23" s="7">
        <f t="shared" ca="1" si="13"/>
        <v>38.708000000000027</v>
      </c>
      <c r="AG23" s="7">
        <f t="shared" ca="1" si="9"/>
        <v>12.890894160583951</v>
      </c>
      <c r="AH23" s="7">
        <f t="shared" ca="1" si="10"/>
        <v>1.1170041561822721</v>
      </c>
    </row>
    <row r="24" spans="1:34" x14ac:dyDescent="0.25">
      <c r="A24" s="2" t="str">
        <v>ERFFP</v>
      </c>
      <c r="B24" s="2">
        <v>3</v>
      </c>
      <c r="C24" s="5" t="s">
        <v>290</v>
      </c>
      <c r="D24" s="24" t="str">
        <v>-</v>
      </c>
      <c r="E24" s="25" t="s">
        <v>89</v>
      </c>
      <c r="F24" s="25" t="s">
        <v>92</v>
      </c>
      <c r="G24" s="2" t="str" cm="1">
        <f t="array" ref="G24">_xll.BDP(E24,"security_name")</f>
        <v>ENGIFP 1 3/8 PERP</v>
      </c>
      <c r="H24" s="2" t="str" cm="1">
        <f t="array" ref="H24">_xll.BDP(F24,"security_name")</f>
        <v>ENGIFP 1 5/8 PERP</v>
      </c>
      <c r="I24" s="16" cm="1">
        <f t="array" ref="I24">_xll.BDP(E24,"nxt_call_dt")*1</f>
        <v>44942</v>
      </c>
      <c r="J24" s="16" cm="1">
        <f t="array" ref="J24">_xll.BDP(F24,"nxt_call_dt")*1</f>
        <v>45755</v>
      </c>
      <c r="K24" s="23">
        <f t="shared" si="0"/>
        <v>2.2273972602739724</v>
      </c>
      <c r="L24" s="25" t="s">
        <v>3</v>
      </c>
      <c r="M24" s="7" cm="1">
        <f t="array" ref="M24">_xll.BDP(E24,$L24)</f>
        <v>276.31051635742188</v>
      </c>
      <c r="N24" s="7" cm="1">
        <f t="array" ref="N24">_xll.BDP(F24,$L24)</f>
        <v>247.26072692871094</v>
      </c>
      <c r="O24" s="7">
        <f t="shared" si="1"/>
        <v>-29.049789428710938</v>
      </c>
      <c r="P24" s="7">
        <f t="shared" si="6"/>
        <v>-13.042033384353619</v>
      </c>
      <c r="Q24" s="2" t="str" cm="1">
        <f t="array" ref="Q24">_xll.BDP(E24,"rtg_moody")</f>
        <v>Baa2</v>
      </c>
      <c r="R24" s="2" t="str" cm="1">
        <f t="array" ref="R24">_xll.BDP(F24,"rtg_moody")</f>
        <v>Baa2</v>
      </c>
      <c r="S24" s="22" t="e">
        <f t="shared" si="11"/>
        <v>#VALUE!</v>
      </c>
      <c r="T24" s="22" t="str" cm="1">
        <f t="array" ref="T24">_xll.BDP(E24,"crncy")</f>
        <v>EUR</v>
      </c>
      <c r="U24" s="22" t="str" cm="1">
        <f t="array" ref="U24">_xll.BDP(F24,"crncy")</f>
        <v>EUR</v>
      </c>
      <c r="V24" s="2" t="s">
        <v>367</v>
      </c>
      <c r="W24" s="2" t="str">
        <v>ERFFP 2 7/8 PERP nc-22</v>
      </c>
      <c r="X24" s="2" t="s">
        <v>367</v>
      </c>
      <c r="Y24" s="7" cm="1">
        <f t="array" aca="1" ref="Y24" ca="1">_xll.BDH(E24,$L24,Y$5)</f>
        <v>274.12299999999999</v>
      </c>
      <c r="Z24" s="7" cm="1">
        <f t="array" aca="1" ref="Z24" ca="1">_xll.BDH(F24,$L24,Z$5)</f>
        <v>228.041</v>
      </c>
      <c r="AA24" s="7">
        <f t="shared" ca="1" si="7"/>
        <v>-46.081999999999994</v>
      </c>
      <c r="AB24" s="7">
        <f t="shared" ca="1" si="12"/>
        <v>-20.68872078720787</v>
      </c>
      <c r="AC24" s="7">
        <f t="shared" ca="1" si="8"/>
        <v>7.6466874028542513</v>
      </c>
      <c r="AD24" s="7" cm="1">
        <f t="array" aca="1" ref="AD24" ca="1">_xll.BDH(E24,$L24,AD$5)</f>
        <v>251.69399999999999</v>
      </c>
      <c r="AE24" s="7" cm="1">
        <f t="array" aca="1" ref="AE24" ca="1">_xll.BDH(F24,$L24,AE$5)</f>
        <v>256.70600000000002</v>
      </c>
      <c r="AF24" s="7">
        <f t="shared" ca="1" si="13"/>
        <v>5.0120000000000289</v>
      </c>
      <c r="AG24" s="7">
        <f t="shared" ca="1" si="9"/>
        <v>2.2501599015990292</v>
      </c>
      <c r="AH24" s="7">
        <f t="shared" ca="1" si="10"/>
        <v>-15.292193285952649</v>
      </c>
    </row>
    <row r="25" spans="1:34" x14ac:dyDescent="0.25">
      <c r="A25" s="2" t="str">
        <v>GYCGR</v>
      </c>
      <c r="B25" s="2">
        <v>3</v>
      </c>
      <c r="C25" s="5" t="s">
        <v>291</v>
      </c>
      <c r="D25" s="24" t="str">
        <v>-</v>
      </c>
      <c r="E25" s="25" t="s">
        <v>22</v>
      </c>
      <c r="F25" s="25" t="s">
        <v>8</v>
      </c>
      <c r="G25" s="2" t="str" cm="1">
        <f t="array" ref="G25">_xll.BDP(E25,"security_name")</f>
        <v>ERFFP 2 7/8 PERP</v>
      </c>
      <c r="H25" s="2" t="str" cm="1">
        <f t="array" ref="H25">_xll.BDP(F25,"security_name")</f>
        <v>ERFFP 3 1/4 PERP</v>
      </c>
      <c r="I25" s="16" cm="1">
        <f t="array" ref="I25">_xll.BDP(E25,"nxt_call_dt")*1</f>
        <v>44784</v>
      </c>
      <c r="J25" s="16" cm="1">
        <f t="array" ref="J25">_xll.BDP(F25,"nxt_call_dt")*1</f>
        <v>45974</v>
      </c>
      <c r="K25" s="23">
        <f t="shared" si="0"/>
        <v>3.2602739726027399</v>
      </c>
      <c r="L25" s="25" t="s">
        <v>3</v>
      </c>
      <c r="M25" s="7" cm="1">
        <f t="array" ref="M25">_xll.BDP(E25,$L25)</f>
        <v>445.55731201171875</v>
      </c>
      <c r="N25" s="7" cm="1">
        <f t="array" ref="N25">_xll.BDP(F25,$L25)</f>
        <v>445.4141845703125</v>
      </c>
      <c r="O25" s="7">
        <f t="shared" si="1"/>
        <v>-0.14312744140625</v>
      </c>
      <c r="P25" s="7">
        <f t="shared" si="6"/>
        <v>-4.3900433708639705E-2</v>
      </c>
      <c r="Q25" s="2" t="str" cm="1">
        <f t="array" ref="Q25">_xll.BDP(E25,"rtg_moody")</f>
        <v>#N/A N/A</v>
      </c>
      <c r="R25" s="2" t="str" cm="1">
        <f t="array" ref="R25">_xll.BDP(F25,"rtg_moody")</f>
        <v>#N/A N/A</v>
      </c>
      <c r="S25" s="22" t="e">
        <f t="shared" si="11"/>
        <v>#VALUE!</v>
      </c>
      <c r="T25" s="22" t="str" cm="1">
        <f t="array" ref="T25">_xll.BDP(E25,"crncy")</f>
        <v>EUR</v>
      </c>
      <c r="U25" s="22" t="str" cm="1">
        <f t="array" ref="U25">_xll.BDP(F25,"crncy")</f>
        <v>EUR</v>
      </c>
      <c r="V25" s="2" t="s">
        <v>367</v>
      </c>
      <c r="W25" s="2" t="str">
        <v>GYCGR 3 3/4 PERP nc-22</v>
      </c>
      <c r="X25" s="2" t="s">
        <v>367</v>
      </c>
      <c r="Y25" s="7" cm="1">
        <f t="array" aca="1" ref="Y25" ca="1">_xll.BDH(E25,$L25,Y$5)</f>
        <v>433.94099999999997</v>
      </c>
      <c r="Z25" s="7" cm="1">
        <f t="array" aca="1" ref="Z25" ca="1">_xll.BDH(F25,$L25,Z$5)</f>
        <v>435.892</v>
      </c>
      <c r="AA25" s="7">
        <f t="shared" ca="1" si="7"/>
        <v>1.9510000000000218</v>
      </c>
      <c r="AB25" s="7">
        <f t="shared" ca="1" si="12"/>
        <v>0.59841596638656125</v>
      </c>
      <c r="AC25" s="7">
        <f t="shared" ca="1" si="8"/>
        <v>-0.64231640009520097</v>
      </c>
      <c r="AD25" s="7" cm="1">
        <f t="array" aca="1" ref="AD25" ca="1">_xll.BDH(E25,$L25,AD$5)</f>
        <v>516.24099999999999</v>
      </c>
      <c r="AE25" s="7" cm="1">
        <f t="array" aca="1" ref="AE25" ca="1">_xll.BDH(F25,$L25,AE$5)</f>
        <v>509.791</v>
      </c>
      <c r="AF25" s="7">
        <f t="shared" ca="1" si="13"/>
        <v>-6.4499999999999886</v>
      </c>
      <c r="AG25" s="7">
        <f t="shared" ca="1" si="9"/>
        <v>-1.9783613445378117</v>
      </c>
      <c r="AH25" s="7">
        <f t="shared" ca="1" si="10"/>
        <v>1.9344609108291719</v>
      </c>
    </row>
    <row r="26" spans="1:34" x14ac:dyDescent="0.25">
      <c r="A26" s="2" t="str">
        <v>IBESM</v>
      </c>
      <c r="B26" s="2">
        <v>3</v>
      </c>
      <c r="C26" s="5" t="s">
        <v>294</v>
      </c>
      <c r="D26" s="24" t="str">
        <v>-</v>
      </c>
      <c r="E26" s="25" t="s">
        <v>179</v>
      </c>
      <c r="F26" s="25" t="s">
        <v>181</v>
      </c>
      <c r="G26" s="2" t="str" cm="1">
        <f t="array" ref="G26">_xll.BDP(E26,"security_name")</f>
        <v>GYCGR 3 3/4 PERP</v>
      </c>
      <c r="H26" s="2" t="str" cm="1">
        <f t="array" ref="H26">_xll.BDP(F26,"security_name")</f>
        <v>GYCGR 2 1/2 PERP</v>
      </c>
      <c r="I26" s="16" cm="1">
        <f t="array" ref="I26">_xll.BDP(E26,"nxt_call_dt")*1</f>
        <v>44610</v>
      </c>
      <c r="J26" s="16" cm="1">
        <f t="array" ref="J26">_xll.BDP(F26,"nxt_call_dt")*1</f>
        <v>45131</v>
      </c>
      <c r="K26" s="23">
        <f t="shared" si="0"/>
        <v>1.4273972602739726</v>
      </c>
      <c r="L26" s="25" t="s">
        <v>3</v>
      </c>
      <c r="M26" s="7" cm="1">
        <f t="array" ref="M26">_xll.BDP(E26,$L26)</f>
        <v>261.15585327148438</v>
      </c>
      <c r="N26" s="7" cm="1">
        <f t="array" ref="N26">_xll.BDP(F26,$L26)</f>
        <v>327.72323608398438</v>
      </c>
      <c r="O26" s="7">
        <f t="shared" si="1"/>
        <v>66.5673828125</v>
      </c>
      <c r="P26" s="7">
        <f t="shared" si="6"/>
        <v>46.635498515475049</v>
      </c>
      <c r="Q26" s="2" t="str" cm="1">
        <f t="array" ref="Q26">_xll.BDP(E26,"rtg_moody")</f>
        <v>Baa3</v>
      </c>
      <c r="R26" s="2" t="str" cm="1">
        <f t="array" ref="R26">_xll.BDP(F26,"rtg_moody")</f>
        <v>Baa3</v>
      </c>
      <c r="S26" s="22" t="e">
        <f t="shared" si="11"/>
        <v>#VALUE!</v>
      </c>
      <c r="T26" s="22" t="str" cm="1">
        <f t="array" ref="T26">_xll.BDP(E26,"crncy")</f>
        <v>EUR</v>
      </c>
      <c r="U26" s="22" t="str" cm="1">
        <f t="array" ref="U26">_xll.BDP(F26,"crncy")</f>
        <v>EUR</v>
      </c>
      <c r="V26" s="2" t="s">
        <v>367</v>
      </c>
      <c r="W26" s="2" t="str">
        <v>IBESM 1 7/8 PERP nc-23</v>
      </c>
      <c r="X26" s="2" t="s">
        <v>367</v>
      </c>
      <c r="Y26" s="7" cm="1">
        <f t="array" aca="1" ref="Y26" ca="1">_xll.BDH(E26,$L26,Y$5)</f>
        <v>238.30799999999999</v>
      </c>
      <c r="Z26" s="7" cm="1">
        <f t="array" aca="1" ref="Z26" ca="1">_xll.BDH(F26,$L26,Z$5)</f>
        <v>317.54199999999997</v>
      </c>
      <c r="AA26" s="7">
        <f t="shared" ca="1" si="7"/>
        <v>79.23399999999998</v>
      </c>
      <c r="AB26" s="7">
        <f t="shared" ca="1" si="12"/>
        <v>55.509424184261022</v>
      </c>
      <c r="AC26" s="7">
        <f t="shared" ca="1" si="8"/>
        <v>-8.8739256687859722</v>
      </c>
      <c r="AD26" s="7" cm="1">
        <f t="array" aca="1" ref="AD26" ca="1">_xll.BDH(E26,$L26,AD$5)</f>
        <v>330.03300000000002</v>
      </c>
      <c r="AE26" s="7" cm="1">
        <f t="array" aca="1" ref="AE26" ca="1">_xll.BDH(F26,$L26,AE$5)</f>
        <v>396.459</v>
      </c>
      <c r="AF26" s="7">
        <f t="shared" ca="1" si="13"/>
        <v>66.425999999999988</v>
      </c>
      <c r="AG26" s="7">
        <f t="shared" ca="1" si="9"/>
        <v>46.536449136276381</v>
      </c>
      <c r="AH26" s="7">
        <f t="shared" ca="1" si="10"/>
        <v>9.9049379198667964E-2</v>
      </c>
    </row>
    <row r="27" spans="1:34" x14ac:dyDescent="0.25">
      <c r="A27" s="2" t="str">
        <v>IFXGR</v>
      </c>
      <c r="B27" s="2" t="str">
        <v>-</v>
      </c>
      <c r="C27" s="5" t="s">
        <v>296</v>
      </c>
      <c r="D27" s="24" t="str">
        <v>-</v>
      </c>
      <c r="E27" s="25" t="s">
        <v>123</v>
      </c>
      <c r="F27" s="25" t="s">
        <v>125</v>
      </c>
      <c r="G27" s="2" t="str" cm="1">
        <f t="array" ref="G27">_xll.BDP(E27,"security_name")</f>
        <v>IBESM 1 7/8 PERP</v>
      </c>
      <c r="H27" s="2" t="str" cm="1">
        <f t="array" ref="H27">_xll.BDP(F27,"security_name")</f>
        <v>IBESM 3 1/4 PERP</v>
      </c>
      <c r="I27" s="16" cm="1">
        <f t="array" ref="I27">_xll.BDP(E27,"nxt_call_dt")*1</f>
        <v>44979</v>
      </c>
      <c r="J27" s="16" cm="1">
        <f t="array" ref="J27">_xll.BDP(F27,"nxt_call_dt")*1</f>
        <v>45608</v>
      </c>
      <c r="K27" s="23">
        <f t="shared" si="0"/>
        <v>1.7232876712328766</v>
      </c>
      <c r="L27" s="25" t="s">
        <v>3</v>
      </c>
      <c r="M27" s="7" cm="1">
        <f t="array" ref="M27">_xll.BDP(E27,$L27)</f>
        <v>214.82508850097656</v>
      </c>
      <c r="N27" s="7" cm="1">
        <f t="array" ref="N27">_xll.BDP(F27,$L27)</f>
        <v>206.04299926757813</v>
      </c>
      <c r="O27" s="7">
        <f t="shared" si="1"/>
        <v>-8.7820892333984375</v>
      </c>
      <c r="P27" s="7">
        <f t="shared" si="6"/>
        <v>-5.0961249128623685</v>
      </c>
      <c r="Q27" s="2" t="str" cm="1">
        <f t="array" ref="Q27">_xll.BDP(E27,"rtg_moody")</f>
        <v>Baa3</v>
      </c>
      <c r="R27" s="2" t="str" cm="1">
        <f t="array" ref="R27">_xll.BDP(F27,"rtg_moody")</f>
        <v>Baa3</v>
      </c>
      <c r="S27" s="22" t="e">
        <f t="shared" si="11"/>
        <v>#VALUE!</v>
      </c>
      <c r="T27" s="22" t="str" cm="1">
        <f t="array" ref="T27">_xll.BDP(E27,"crncy")</f>
        <v>EUR</v>
      </c>
      <c r="U27" s="22" t="str" cm="1">
        <f t="array" ref="U27">_xll.BDP(F27,"crncy")</f>
        <v>EUR</v>
      </c>
      <c r="V27" s="2" t="s">
        <v>367</v>
      </c>
      <c r="W27" s="2" t="str">
        <v>IFXGR 2 7/8 PERP nc-25</v>
      </c>
      <c r="X27" s="2" t="s">
        <v>367</v>
      </c>
      <c r="Y27" s="7" cm="1">
        <f t="array" aca="1" ref="Y27" ca="1">_xll.BDH(E27,$L27,Y$5)</f>
        <v>197.078</v>
      </c>
      <c r="Z27" s="7" cm="1">
        <f t="array" aca="1" ref="Z27" ca="1">_xll.BDH(F27,$L27,Z$5)</f>
        <v>194.65899999999999</v>
      </c>
      <c r="AA27" s="7">
        <f t="shared" ca="1" si="7"/>
        <v>-2.4190000000000111</v>
      </c>
      <c r="AB27" s="7">
        <f t="shared" ca="1" si="12"/>
        <v>-1.4037122416534247</v>
      </c>
      <c r="AC27" s="7">
        <f t="shared" ca="1" si="8"/>
        <v>-3.6924126712089436</v>
      </c>
      <c r="AD27" s="7" cm="1">
        <f t="array" aca="1" ref="AD27" ca="1">_xll.BDH(E27,$L27,AD$5)</f>
        <v>209.87899999999999</v>
      </c>
      <c r="AE27" s="7" cm="1">
        <f t="array" aca="1" ref="AE27" ca="1">_xll.BDH(F27,$L27,AE$5)</f>
        <v>219.411</v>
      </c>
      <c r="AF27" s="7">
        <f t="shared" ca="1" si="13"/>
        <v>9.5320000000000107</v>
      </c>
      <c r="AG27" s="7">
        <f t="shared" ca="1" si="9"/>
        <v>5.531287758346588</v>
      </c>
      <c r="AH27" s="7">
        <f t="shared" ca="1" si="10"/>
        <v>-10.627412671208956</v>
      </c>
    </row>
    <row r="28" spans="1:34" x14ac:dyDescent="0.25">
      <c r="A28" s="2" t="str">
        <v>KPN</v>
      </c>
      <c r="B28" s="2" t="str">
        <v>-</v>
      </c>
      <c r="C28" s="5" t="s">
        <v>297</v>
      </c>
      <c r="D28" s="24" t="str">
        <v>-</v>
      </c>
      <c r="E28" s="25" t="s">
        <v>85</v>
      </c>
      <c r="F28" s="25" t="s">
        <v>86</v>
      </c>
      <c r="G28" s="2" t="str" cm="1">
        <f t="array" ref="G28">_xll.BDP(E28,"security_name")</f>
        <v>IFXGR 2 7/8 PERP</v>
      </c>
      <c r="H28" s="2" t="str" cm="1">
        <f t="array" ref="H28">_xll.BDP(F28,"security_name")</f>
        <v>IFXGR 3 5/8 PERP</v>
      </c>
      <c r="I28" s="16" cm="1">
        <f t="array" ref="I28">_xll.BDP(E28,"nxt_call_dt")*1</f>
        <v>45658</v>
      </c>
      <c r="J28" s="16" cm="1">
        <f t="array" ref="J28">_xll.BDP(F28,"nxt_call_dt")*1</f>
        <v>46753</v>
      </c>
      <c r="K28" s="23">
        <f t="shared" si="0"/>
        <v>3</v>
      </c>
      <c r="L28" s="25" t="s">
        <v>3</v>
      </c>
      <c r="M28" s="7" cm="1">
        <f t="array" ref="M28">_xll.BDP(E28,$L28)</f>
        <v>382.66546630859375</v>
      </c>
      <c r="N28" s="7" cm="1">
        <f t="array" ref="N28">_xll.BDP(F28,$L28)</f>
        <v>393.62130737304688</v>
      </c>
      <c r="O28" s="7">
        <f t="shared" si="1"/>
        <v>10.955841064453125</v>
      </c>
      <c r="P28" s="7">
        <f t="shared" si="6"/>
        <v>3.651947021484375</v>
      </c>
      <c r="Q28" s="2" t="str" cm="1">
        <f t="array" ref="Q28">_xll.BDP(E28,"rtg_moody")</f>
        <v>#N/A N/A</v>
      </c>
      <c r="R28" s="2" t="str" cm="1">
        <f t="array" ref="R28">_xll.BDP(F28,"rtg_moody")</f>
        <v>#N/A N/A</v>
      </c>
      <c r="S28" s="22" t="e">
        <f t="shared" si="11"/>
        <v>#VALUE!</v>
      </c>
      <c r="T28" s="22" t="str" cm="1">
        <f t="array" ref="T28">_xll.BDP(E28,"crncy")</f>
        <v>EUR</v>
      </c>
      <c r="U28" s="22" t="str" cm="1">
        <f t="array" ref="U28">_xll.BDP(F28,"crncy")</f>
        <v>EUR</v>
      </c>
      <c r="V28" s="2" t="s">
        <v>367</v>
      </c>
      <c r="W28" s="2" t="str">
        <v>KPN 7 03/28/73 nc-23</v>
      </c>
      <c r="X28" s="2" t="s">
        <v>367</v>
      </c>
      <c r="Y28" s="7" cm="1">
        <f t="array" aca="1" ref="Y28" ca="1">_xll.BDH(E28,$L28,Y$5)</f>
        <v>377.6</v>
      </c>
      <c r="Z28" s="7" cm="1">
        <f t="array" aca="1" ref="Z28" ca="1">_xll.BDH(F28,$L28,Z$5)</f>
        <v>383.94099999999997</v>
      </c>
      <c r="AA28" s="7">
        <f t="shared" ca="1" si="7"/>
        <v>6.3409999999999513</v>
      </c>
      <c r="AB28" s="7">
        <f t="shared" ca="1" si="12"/>
        <v>2.1136666666666506</v>
      </c>
      <c r="AC28" s="7">
        <f t="shared" ca="1" si="8"/>
        <v>1.5382803548177244</v>
      </c>
      <c r="AD28" s="7" cm="1">
        <f t="array" aca="1" ref="AD28" ca="1">_xll.BDH(E28,$L28,AD$5)</f>
        <v>432.20600000000002</v>
      </c>
      <c r="AE28" s="7" cm="1">
        <f t="array" aca="1" ref="AE28" ca="1">_xll.BDH(F28,$L28,AE$5)</f>
        <v>462.89100000000002</v>
      </c>
      <c r="AF28" s="7">
        <f t="shared" ca="1" si="13"/>
        <v>30.685000000000002</v>
      </c>
      <c r="AG28" s="7">
        <f t="shared" ca="1" si="9"/>
        <v>10.228333333333333</v>
      </c>
      <c r="AH28" s="7">
        <f t="shared" ca="1" si="10"/>
        <v>-6.5763863118489585</v>
      </c>
    </row>
    <row r="29" spans="1:34" x14ac:dyDescent="0.25">
      <c r="A29" s="2" t="str">
        <v>MRKGR</v>
      </c>
      <c r="B29" s="2">
        <v>4</v>
      </c>
      <c r="C29" s="5" t="s">
        <v>299</v>
      </c>
      <c r="D29" s="24" t="str">
        <v>-</v>
      </c>
      <c r="E29" s="25" t="s">
        <v>58</v>
      </c>
      <c r="F29" s="25" t="s">
        <v>59</v>
      </c>
      <c r="G29" s="2" t="str" cm="1">
        <f t="array" ref="G29">_xll.BDP(E29,"security_name")</f>
        <v>KPN 7 03/28/73</v>
      </c>
      <c r="H29" s="2" t="str" cm="1">
        <f t="array" ref="H29">_xll.BDP(F29,"security_name")</f>
        <v>KPN 2 PERP</v>
      </c>
      <c r="I29" s="16" cm="1">
        <f t="array" ref="I29">_xll.BDP(E29,"nxt_call_dt")*1</f>
        <v>45013</v>
      </c>
      <c r="J29" s="16" cm="1">
        <f t="array" ref="J29">_xll.BDP(F29,"nxt_call_dt")*1</f>
        <v>45604</v>
      </c>
      <c r="K29" s="23">
        <f t="shared" si="0"/>
        <v>1.6191780821917807</v>
      </c>
      <c r="L29" s="25" t="s">
        <v>3</v>
      </c>
      <c r="M29" s="7" cm="1">
        <f t="array" ref="M29">_xll.BDP(E29,$L29)</f>
        <v>367.71456909179688</v>
      </c>
      <c r="N29" s="7" cm="1">
        <f t="array" ref="N29">_xll.BDP(F29,$L29)</f>
        <v>375.24990844726563</v>
      </c>
      <c r="O29" s="7">
        <f t="shared" si="1"/>
        <v>7.53533935546875</v>
      </c>
      <c r="P29" s="7">
        <f t="shared" si="6"/>
        <v>4.6538051856955907</v>
      </c>
      <c r="Q29" s="2" t="str" cm="1">
        <f t="array" ref="Q29">_xll.BDP(E29,"rtg_moody")</f>
        <v>Ba2</v>
      </c>
      <c r="R29" s="2" t="str" cm="1">
        <f t="array" ref="R29">_xll.BDP(F29,"rtg_moody")</f>
        <v>Ba2</v>
      </c>
      <c r="S29" s="22" t="e">
        <f t="shared" si="11"/>
        <v>#VALUE!</v>
      </c>
      <c r="T29" s="22" t="str" cm="1">
        <f t="array" ref="T29">_xll.BDP(E29,"crncy")</f>
        <v>USD</v>
      </c>
      <c r="U29" s="22" t="str" cm="1">
        <f t="array" ref="U29">_xll.BDP(F29,"crncy")</f>
        <v>EUR</v>
      </c>
      <c r="V29" s="2" t="s">
        <v>367</v>
      </c>
      <c r="W29" s="2" t="str">
        <v>MRKGR 2 5/8 12/12/74 nc-21</v>
      </c>
      <c r="X29" s="2" t="s">
        <v>367</v>
      </c>
      <c r="Y29" s="7" cm="1">
        <f t="array" aca="1" ref="Y29" ca="1">_xll.BDH(E29,$L29,Y$5)</f>
        <v>366.21300000000002</v>
      </c>
      <c r="Z29" s="7" cm="1">
        <f t="array" aca="1" ref="Z29" ca="1">_xll.BDH(F29,$L29,Z$5)</f>
        <v>362.94099999999997</v>
      </c>
      <c r="AA29" s="7">
        <f t="shared" ca="1" si="7"/>
        <v>-3.2720000000000482</v>
      </c>
      <c r="AB29" s="7">
        <f t="shared" ca="1" si="12"/>
        <v>-2.0207783417936001</v>
      </c>
      <c r="AC29" s="7">
        <f t="shared" ca="1" si="8"/>
        <v>6.6745835274891903</v>
      </c>
      <c r="AD29" s="7" t="str" cm="1">
        <f t="array" aca="1" ref="AD29" ca="1">_xll.BDH(E29,$L29,AD$5)</f>
        <v>#N/A N/A</v>
      </c>
      <c r="AE29" s="7" cm="1">
        <f t="array" aca="1" ref="AE29" ca="1">_xll.BDH(F29,$L29,AE$5)</f>
        <v>363.39800000000002</v>
      </c>
      <c r="AF29" s="7" t="str">
        <f t="shared" ca="1" si="13"/>
        <v>-</v>
      </c>
      <c r="AG29" s="7" t="str">
        <f t="shared" ca="1" si="9"/>
        <v>-</v>
      </c>
      <c r="AH29" s="7" t="str">
        <f t="shared" ca="1" si="10"/>
        <v>-</v>
      </c>
    </row>
    <row r="30" spans="1:34" x14ac:dyDescent="0.25">
      <c r="A30" s="2" t="str">
        <v>NGGLN</v>
      </c>
      <c r="B30" s="2">
        <v>3</v>
      </c>
      <c r="C30" s="5" t="s">
        <v>303</v>
      </c>
      <c r="D30" s="24" t="str">
        <v>-</v>
      </c>
      <c r="E30" s="25" t="s">
        <v>24</v>
      </c>
      <c r="F30" s="25" t="s">
        <v>27</v>
      </c>
      <c r="G30" s="2" t="str" cm="1">
        <f t="array" ref="G30">_xll.BDP(E30,"security_name")</f>
        <v>MRKGR 2 5/8 12/12/74</v>
      </c>
      <c r="H30" s="2" t="str" cm="1">
        <f t="array" ref="H30">_xll.BDP(F30,"security_name")</f>
        <v>MRKGR 2 7/8 06/25/79</v>
      </c>
      <c r="I30" s="16" cm="1">
        <f t="array" ref="I30">_xll.BDP(E30,"nxt_call_dt")*1</f>
        <v>44359</v>
      </c>
      <c r="J30" s="16" cm="1">
        <f t="array" ref="J30">_xll.BDP(F30,"nxt_call_dt")*1</f>
        <v>47202</v>
      </c>
      <c r="K30" s="23">
        <f t="shared" si="0"/>
        <v>7.7890410958904113</v>
      </c>
      <c r="L30" s="25" t="s">
        <v>3</v>
      </c>
      <c r="M30" s="7" cm="1">
        <f t="array" ref="M30">_xll.BDP(E30,$L30)</f>
        <v>196.57235717773438</v>
      </c>
      <c r="N30" s="7" cm="1">
        <f t="array" ref="N30">_xll.BDP(F30,$L30)</f>
        <v>249.37799072265625</v>
      </c>
      <c r="O30" s="7">
        <f t="shared" si="1"/>
        <v>52.805633544921875</v>
      </c>
      <c r="P30" s="7">
        <f t="shared" si="6"/>
        <v>6.7794781019685137</v>
      </c>
      <c r="Q30" s="2" t="str" cm="1">
        <f t="array" ref="Q30">_xll.BDP(E30,"rtg_moody")</f>
        <v>Baa3</v>
      </c>
      <c r="R30" s="2" t="str" cm="1">
        <f t="array" ref="R30">_xll.BDP(F30,"rtg_moody")</f>
        <v>Baa3</v>
      </c>
      <c r="S30" s="22" t="e">
        <f t="shared" si="11"/>
        <v>#VALUE!</v>
      </c>
      <c r="T30" s="22" t="str" cm="1">
        <f t="array" ref="T30">_xll.BDP(E30,"crncy")</f>
        <v>EUR</v>
      </c>
      <c r="U30" s="22" t="str" cm="1">
        <f t="array" ref="U30">_xll.BDP(F30,"crncy")</f>
        <v>EUR</v>
      </c>
      <c r="V30" s="2" t="s">
        <v>367</v>
      </c>
      <c r="W30" s="2" t="str">
        <v>NGGLN 1 5/8 12/05/79 nc-24</v>
      </c>
      <c r="X30" s="2" t="s">
        <v>367</v>
      </c>
      <c r="Y30" s="7" cm="1">
        <f t="array" aca="1" ref="Y30" ca="1">_xll.BDH(E30,$L30,Y$5)</f>
        <v>169.649</v>
      </c>
      <c r="Z30" s="7" cm="1">
        <f t="array" aca="1" ref="Z30" ca="1">_xll.BDH(F30,$L30,Z$5)</f>
        <v>234.08799999999999</v>
      </c>
      <c r="AA30" s="7">
        <f t="shared" ca="1" si="7"/>
        <v>64.438999999999993</v>
      </c>
      <c r="AB30" s="7">
        <f t="shared" ca="1" si="12"/>
        <v>8.2730337671473784</v>
      </c>
      <c r="AC30" s="7">
        <f t="shared" ca="1" si="8"/>
        <v>-1.4935556651788646</v>
      </c>
      <c r="AD30" s="7" cm="1">
        <f t="array" aca="1" ref="AD30" ca="1">_xll.BDH(E30,$L30,AD$5)</f>
        <v>151.74</v>
      </c>
      <c r="AE30" s="7" cm="1">
        <f t="array" aca="1" ref="AE30" ca="1">_xll.BDH(F30,$L30,AE$5)</f>
        <v>255.60599999999999</v>
      </c>
      <c r="AF30" s="7">
        <f t="shared" ca="1" si="13"/>
        <v>103.86599999999999</v>
      </c>
      <c r="AG30" s="7">
        <f t="shared" ca="1" si="9"/>
        <v>13.334889201547659</v>
      </c>
      <c r="AH30" s="7">
        <f t="shared" ca="1" si="10"/>
        <v>-6.5554110995791453</v>
      </c>
    </row>
    <row r="31" spans="1:34" x14ac:dyDescent="0.25">
      <c r="A31" s="2" t="str">
        <v>NTGYSM</v>
      </c>
      <c r="B31" s="2" t="str">
        <v>-</v>
      </c>
      <c r="C31" s="5" t="s">
        <v>304</v>
      </c>
      <c r="D31" s="24" t="str">
        <v>-</v>
      </c>
      <c r="E31" s="25" t="s">
        <v>130</v>
      </c>
      <c r="F31" s="25" t="s">
        <v>131</v>
      </c>
      <c r="G31" s="2" t="str" cm="1">
        <f t="array" ref="G31">_xll.BDP(E31,"security_name")</f>
        <v>NGGLN 1 5/8 12/05/79</v>
      </c>
      <c r="H31" s="2" t="str" cm="1">
        <f t="array" ref="H31">_xll.BDP(F31,"security_name")</f>
        <v>NGGLN 2 1/8 09/05/82</v>
      </c>
      <c r="I31" s="16" cm="1">
        <f t="array" ref="I31">_xll.BDP(E31,"nxt_call_dt")*1</f>
        <v>45540</v>
      </c>
      <c r="J31" s="16" cm="1">
        <f t="array" ref="J31">_xll.BDP(F31,"nxt_call_dt")*1</f>
        <v>46543</v>
      </c>
      <c r="K31" s="23">
        <f t="shared" si="0"/>
        <v>2.7479452054794522</v>
      </c>
      <c r="L31" s="25" t="s">
        <v>3</v>
      </c>
      <c r="M31" s="7" cm="1">
        <f t="array" ref="M31">_xll.BDP(E31,$L31)</f>
        <v>231.0321044921875</v>
      </c>
      <c r="N31" s="7" cm="1">
        <f t="array" ref="N31">_xll.BDP(F31,$L31)</f>
        <v>256.98529052734375</v>
      </c>
      <c r="O31" s="7">
        <f t="shared" si="1"/>
        <v>25.95318603515625</v>
      </c>
      <c r="P31" s="7">
        <f t="shared" si="6"/>
        <v>9.4445791653360232</v>
      </c>
      <c r="Q31" s="2" t="str" cm="1">
        <f t="array" ref="Q31">_xll.BDP(E31,"rtg_moody")</f>
        <v>Baa3</v>
      </c>
      <c r="R31" s="2" t="str" cm="1">
        <f t="array" ref="R31">_xll.BDP(F31,"rtg_moody")</f>
        <v>Baa3</v>
      </c>
      <c r="S31" s="22" t="e">
        <f t="shared" si="11"/>
        <v>#VALUE!</v>
      </c>
      <c r="T31" s="22" t="str" cm="1">
        <f t="array" ref="T31">_xll.BDP(E31,"crncy")</f>
        <v>EUR</v>
      </c>
      <c r="U31" s="22" t="str" cm="1">
        <f t="array" ref="U31">_xll.BDP(F31,"crncy")</f>
        <v>EUR</v>
      </c>
      <c r="V31" s="2" t="s">
        <v>367</v>
      </c>
      <c r="W31" s="2" t="str">
        <v>NTGYSM 4 1/8 PERP nc-22</v>
      </c>
      <c r="X31" s="2" t="s">
        <v>367</v>
      </c>
      <c r="Y31" s="7" cm="1">
        <f t="array" aca="1" ref="Y31" ca="1">_xll.BDH(E31,$L31,Y$5)</f>
        <v>201.12</v>
      </c>
      <c r="Z31" s="7" cm="1">
        <f t="array" aca="1" ref="Z31" ca="1">_xll.BDH(F31,$L31,Z$5)</f>
        <v>242.416</v>
      </c>
      <c r="AA31" s="7">
        <f t="shared" ca="1" si="7"/>
        <v>41.295999999999992</v>
      </c>
      <c r="AB31" s="7">
        <f t="shared" ca="1" si="12"/>
        <v>15.027956131605182</v>
      </c>
      <c r="AC31" s="7">
        <f t="shared" ca="1" si="8"/>
        <v>-5.5833769662691584</v>
      </c>
      <c r="AD31" s="7" cm="1">
        <f t="array" aca="1" ref="AD31" ca="1">_xll.BDH(E31,$L31,AD$5)</f>
        <v>246.179</v>
      </c>
      <c r="AE31" s="7" cm="1">
        <f t="array" aca="1" ref="AE31" ca="1">_xll.BDH(F31,$L31,AE$5)</f>
        <v>280.42700000000002</v>
      </c>
      <c r="AF31" s="7">
        <f t="shared" ca="1" si="13"/>
        <v>34.248000000000019</v>
      </c>
      <c r="AG31" s="7">
        <f t="shared" ca="1" si="9"/>
        <v>12.463130608175479</v>
      </c>
      <c r="AH31" s="7">
        <f t="shared" ca="1" si="10"/>
        <v>-3.0185514428394562</v>
      </c>
    </row>
    <row r="32" spans="1:34" x14ac:dyDescent="0.25">
      <c r="A32" s="2" t="str">
        <v>OMVAV</v>
      </c>
      <c r="B32" s="2">
        <v>3</v>
      </c>
      <c r="C32" s="5" t="s">
        <v>305</v>
      </c>
      <c r="D32" s="24" t="str">
        <v>-</v>
      </c>
      <c r="E32" s="25" t="s">
        <v>126</v>
      </c>
      <c r="F32" s="25" t="s">
        <v>127</v>
      </c>
      <c r="G32" s="2" t="str" cm="1">
        <f t="array" ref="G32">_xll.BDP(E32,"security_name")</f>
        <v>NTGYSM 4 1/8 PERP</v>
      </c>
      <c r="H32" s="2" t="str" cm="1">
        <f t="array" ref="H32">_xll.BDP(F32,"security_name")</f>
        <v>NTGYSM 3 3/8 PERP</v>
      </c>
      <c r="I32" s="16" cm="1">
        <f t="array" ref="I32">_xll.BDP(E32,"nxt_call_dt")*1</f>
        <v>44883</v>
      </c>
      <c r="J32" s="16" cm="1">
        <f t="array" ref="J32">_xll.BDP(F32,"nxt_call_dt")*1</f>
        <v>45406</v>
      </c>
      <c r="K32" s="23">
        <f t="shared" si="0"/>
        <v>1.4328767123287671</v>
      </c>
      <c r="L32" s="25" t="s">
        <v>3</v>
      </c>
      <c r="M32" s="7" cm="1">
        <f t="array" ref="M32">_xll.BDP(E32,$L32)</f>
        <v>320.9066162109375</v>
      </c>
      <c r="N32" s="7" cm="1">
        <f t="array" ref="N32">_xll.BDP(F32,$L32)</f>
        <v>354.87380981445313</v>
      </c>
      <c r="O32" s="7">
        <f t="shared" si="1"/>
        <v>33.967193603515625</v>
      </c>
      <c r="P32" s="7">
        <f t="shared" si="6"/>
        <v>23.705594006277636</v>
      </c>
      <c r="Q32" s="2" t="str" cm="1">
        <f t="array" ref="Q32">_xll.BDP(E32,"rtg_moody")</f>
        <v>Ba1u</v>
      </c>
      <c r="R32" s="2" t="str" cm="1">
        <f t="array" ref="R32">_xll.BDP(F32,"rtg_moody")</f>
        <v>Ba1u</v>
      </c>
      <c r="S32" s="22" t="e">
        <f t="shared" si="11"/>
        <v>#VALUE!</v>
      </c>
      <c r="T32" s="22" t="str" cm="1">
        <f t="array" ref="T32">_xll.BDP(E32,"crncy")</f>
        <v>EUR</v>
      </c>
      <c r="U32" s="22" t="str" cm="1">
        <f t="array" ref="U32">_xll.BDP(F32,"crncy")</f>
        <v>EUR</v>
      </c>
      <c r="V32" s="2" t="s">
        <v>367</v>
      </c>
      <c r="W32" s="2" t="str">
        <v>OMVAV 5 1/4 PERP nc-21</v>
      </c>
      <c r="X32" s="2" t="s">
        <v>367</v>
      </c>
      <c r="Y32" s="7" cm="1">
        <f t="array" aca="1" ref="Y32" ca="1">_xll.BDH(E32,$L32,Y$5)</f>
        <v>313.14499999999998</v>
      </c>
      <c r="Z32" s="7" cm="1">
        <f t="array" aca="1" ref="Z32" ca="1">_xll.BDH(F32,$L32,Z$5)</f>
        <v>332.36700000000002</v>
      </c>
      <c r="AA32" s="7">
        <f t="shared" ca="1" si="7"/>
        <v>19.222000000000037</v>
      </c>
      <c r="AB32" s="7">
        <f t="shared" ca="1" si="12"/>
        <v>13.41497131931169</v>
      </c>
      <c r="AC32" s="7">
        <f t="shared" ca="1" si="8"/>
        <v>10.290622686965946</v>
      </c>
      <c r="AD32" s="7" cm="1">
        <f t="array" aca="1" ref="AD32" ca="1">_xll.BDH(E32,$L32,AD$5)</f>
        <v>372.935</v>
      </c>
      <c r="AE32" s="7" cm="1">
        <f t="array" aca="1" ref="AE32" ca="1">_xll.BDH(F32,$L32,AE$5)</f>
        <v>383.36700000000002</v>
      </c>
      <c r="AF32" s="7">
        <f t="shared" ca="1" si="13"/>
        <v>10.432000000000016</v>
      </c>
      <c r="AG32" s="7">
        <f t="shared" ca="1" si="9"/>
        <v>7.2804588910133958</v>
      </c>
      <c r="AH32" s="7">
        <f t="shared" ca="1" si="10"/>
        <v>16.42513511526424</v>
      </c>
    </row>
    <row r="33" spans="1:34" x14ac:dyDescent="0.25">
      <c r="A33" s="2" t="str">
        <v>ORAFP</v>
      </c>
      <c r="B33" s="2">
        <v>7</v>
      </c>
      <c r="C33" s="5" t="s">
        <v>306</v>
      </c>
      <c r="D33" s="24" t="str">
        <v>-</v>
      </c>
      <c r="E33" s="25" t="s">
        <v>36</v>
      </c>
      <c r="F33" s="25" t="s">
        <v>38</v>
      </c>
      <c r="G33" s="2" t="str" cm="1">
        <f t="array" ref="G33">_xll.BDP(E33,"security_name")</f>
        <v>OMVAV 5 1/4 PERP</v>
      </c>
      <c r="H33" s="2" t="str" cm="1">
        <f t="array" ref="H33">_xll.BDP(F33,"security_name")</f>
        <v>OMVAV 6 1/4 PERP</v>
      </c>
      <c r="I33" s="16" cm="1">
        <f t="array" ref="I33">_xll.BDP(E33,"nxt_call_dt")*1</f>
        <v>44539</v>
      </c>
      <c r="J33" s="16" cm="1">
        <f t="array" ref="J33">_xll.BDP(F33,"nxt_call_dt")*1</f>
        <v>46000</v>
      </c>
      <c r="K33" s="23">
        <f t="shared" si="0"/>
        <v>4.0027397260273974</v>
      </c>
      <c r="L33" s="25" t="s">
        <v>3</v>
      </c>
      <c r="M33" s="7" cm="1">
        <f t="array" ref="M33">_xll.BDP(E33,$L33)</f>
        <v>221.44712829589844</v>
      </c>
      <c r="N33" s="7" cm="1">
        <f t="array" ref="N33">_xll.BDP(F33,$L33)</f>
        <v>308.90853881835938</v>
      </c>
      <c r="O33" s="7">
        <f t="shared" si="1"/>
        <v>87.461410522460938</v>
      </c>
      <c r="P33" s="7">
        <f t="shared" si="6"/>
        <v>21.85038661238757</v>
      </c>
      <c r="Q33" s="2" t="str" cm="1">
        <f t="array" ref="Q33">_xll.BDP(E33,"rtg_moody")</f>
        <v>Baa2</v>
      </c>
      <c r="R33" s="2" t="str" cm="1">
        <f t="array" ref="R33">_xll.BDP(F33,"rtg_moody")</f>
        <v>Baa2</v>
      </c>
      <c r="S33" s="22" t="e">
        <f t="shared" si="11"/>
        <v>#VALUE!</v>
      </c>
      <c r="T33" s="22" t="str" cm="1">
        <f t="array" ref="T33">_xll.BDP(E33,"crncy")</f>
        <v>EUR</v>
      </c>
      <c r="U33" s="22" t="str" cm="1">
        <f t="array" ref="U33">_xll.BDP(F33,"crncy")</f>
        <v>EUR</v>
      </c>
      <c r="V33" s="2" t="s">
        <v>367</v>
      </c>
      <c r="W33" s="2" t="str">
        <v>ORAFP 4 PERP nc-21</v>
      </c>
      <c r="X33" s="2" t="s">
        <v>367</v>
      </c>
      <c r="Y33" s="7" cm="1">
        <f t="array" aca="1" ref="Y33" ca="1">_xll.BDH(E33,$L33,Y$5)</f>
        <v>189.435</v>
      </c>
      <c r="Z33" s="7" cm="1">
        <f t="array" aca="1" ref="Z33" ca="1">_xll.BDH(F33,$L33,Z$5)</f>
        <v>290.14600000000002</v>
      </c>
      <c r="AA33" s="7">
        <f t="shared" ca="1" si="7"/>
        <v>100.71100000000001</v>
      </c>
      <c r="AB33" s="7">
        <f t="shared" ca="1" si="12"/>
        <v>25.160516769336073</v>
      </c>
      <c r="AC33" s="7">
        <f t="shared" ca="1" si="8"/>
        <v>-3.3101301569485031</v>
      </c>
      <c r="AD33" s="7" cm="1">
        <f t="array" aca="1" ref="AD33" ca="1">_xll.BDH(E33,$L33,AD$5)</f>
        <v>302.18099999999998</v>
      </c>
      <c r="AE33" s="7" cm="1">
        <f t="array" aca="1" ref="AE33" ca="1">_xll.BDH(F33,$L33,AE$5)</f>
        <v>348.06299999999999</v>
      </c>
      <c r="AF33" s="7">
        <f t="shared" ca="1" si="13"/>
        <v>45.882000000000005</v>
      </c>
      <c r="AG33" s="7">
        <f t="shared" ca="1" si="9"/>
        <v>11.462648870636551</v>
      </c>
      <c r="AH33" s="7">
        <f t="shared" ca="1" si="10"/>
        <v>10.387737741751019</v>
      </c>
    </row>
    <row r="34" spans="1:34" x14ac:dyDescent="0.25">
      <c r="A34" s="2" t="str">
        <v>ORSTED</v>
      </c>
      <c r="B34" s="2">
        <v>3</v>
      </c>
      <c r="C34" s="5" t="s">
        <v>307</v>
      </c>
      <c r="D34" s="24" t="str">
        <v>-</v>
      </c>
      <c r="E34" s="25" t="s">
        <v>64</v>
      </c>
      <c r="F34" s="25" t="s">
        <v>68</v>
      </c>
      <c r="G34" s="2" t="str" cm="1">
        <f t="array" ref="G34">_xll.BDP(E34,"security_name")</f>
        <v>ORAFP 4 PERP</v>
      </c>
      <c r="H34" s="2" t="str" cm="1">
        <f t="array" ref="H34">_xll.BDP(F34,"security_name")</f>
        <v>ORAFP 1 3/4 PERP</v>
      </c>
      <c r="I34" s="16" cm="1">
        <f t="array" ref="I34">_xll.BDP(E34,"nxt_call_dt")*1</f>
        <v>44470</v>
      </c>
      <c r="J34" s="16" cm="1">
        <f t="array" ref="J34">_xll.BDP(F34,"nxt_call_dt")*1</f>
        <v>46375</v>
      </c>
      <c r="K34" s="23">
        <f t="shared" si="0"/>
        <v>5.2191780821917808</v>
      </c>
      <c r="L34" s="25" t="s">
        <v>3</v>
      </c>
      <c r="M34" s="7" cm="1">
        <f t="array" ref="M34">_xll.BDP(E34,$L34)</f>
        <v>149.85977172851563</v>
      </c>
      <c r="N34" s="7" cm="1">
        <f t="array" ref="N34">_xll.BDP(F34,$L34)</f>
        <v>239.07115173339844</v>
      </c>
      <c r="O34" s="7">
        <f t="shared" si="1"/>
        <v>89.211380004882813</v>
      </c>
      <c r="P34" s="7">
        <f t="shared" si="6"/>
        <v>17.092994069177021</v>
      </c>
      <c r="Q34" s="2" t="str" cm="1">
        <f t="array" ref="Q34">_xll.BDP(E34,"rtg_moody")</f>
        <v>Baa3</v>
      </c>
      <c r="R34" s="2" t="str" cm="1">
        <f t="array" ref="R34">_xll.BDP(F34,"rtg_moody")</f>
        <v>Baa3</v>
      </c>
      <c r="S34" s="22" t="e">
        <f t="shared" si="11"/>
        <v>#VALUE!</v>
      </c>
      <c r="T34" s="22" t="str" cm="1">
        <f t="array" ref="T34">_xll.BDP(E34,"crncy")</f>
        <v>EUR</v>
      </c>
      <c r="U34" s="22" t="str" cm="1">
        <f t="array" ref="U34">_xll.BDP(F34,"crncy")</f>
        <v>EUR</v>
      </c>
      <c r="V34" s="2" t="s">
        <v>367</v>
      </c>
      <c r="W34" s="2" t="str">
        <v>ORSTED 6 1/4 06/26/13 nc-23</v>
      </c>
      <c r="X34" s="2" t="s">
        <v>367</v>
      </c>
      <c r="Y34" s="7" cm="1">
        <f t="array" aca="1" ref="Y34" ca="1">_xll.BDH(E34,$L34,Y$5)</f>
        <v>145.26900000000001</v>
      </c>
      <c r="Z34" s="7" cm="1">
        <f t="array" aca="1" ref="Z34" ca="1">_xll.BDH(F34,$L34,Z$5)</f>
        <v>221.761</v>
      </c>
      <c r="AA34" s="7">
        <f t="shared" ca="1" si="7"/>
        <v>76.49199999999999</v>
      </c>
      <c r="AB34" s="7">
        <f t="shared" ca="1" si="12"/>
        <v>14.655947506561677</v>
      </c>
      <c r="AC34" s="7">
        <f t="shared" ca="1" si="8"/>
        <v>2.4370465626153432</v>
      </c>
      <c r="AD34" s="7" cm="1">
        <f t="array" aca="1" ref="AD34" ca="1">_xll.BDH(E34,$L34,AD$5)</f>
        <v>154.18899999999999</v>
      </c>
      <c r="AE34" s="7" cm="1">
        <f t="array" aca="1" ref="AE34" ca="1">_xll.BDH(F34,$L34,AE$5)</f>
        <v>244.66200000000001</v>
      </c>
      <c r="AF34" s="7">
        <f t="shared" ca="1" si="13"/>
        <v>90.473000000000013</v>
      </c>
      <c r="AG34" s="7">
        <f t="shared" ca="1" si="9"/>
        <v>17.334721784776907</v>
      </c>
      <c r="AH34" s="7">
        <f t="shared" ca="1" si="10"/>
        <v>-0.24172771559988604</v>
      </c>
    </row>
    <row r="35" spans="1:34" x14ac:dyDescent="0.25">
      <c r="A35" s="2" t="str">
        <v>REPSM</v>
      </c>
      <c r="B35" s="2">
        <v>4</v>
      </c>
      <c r="C35" s="5" t="s">
        <v>308</v>
      </c>
      <c r="D35" s="24" t="str">
        <v>-</v>
      </c>
      <c r="E35" s="25" t="s">
        <v>138</v>
      </c>
      <c r="F35" s="25" t="s">
        <v>140</v>
      </c>
      <c r="G35" s="2" t="str" cm="1">
        <f t="array" ref="G35">_xll.BDP(E35,"security_name")</f>
        <v>ORSTED 6 1/4 06/26/13</v>
      </c>
      <c r="H35" s="2" t="str" cm="1">
        <f t="array" ref="H35">_xll.BDP(F35,"security_name")</f>
        <v>ORSTED 1 3/4 12/09/19</v>
      </c>
      <c r="I35" s="16" cm="1">
        <f t="array" ref="I35">_xll.BDP(E35,"nxt_call_dt")*1</f>
        <v>45103</v>
      </c>
      <c r="J35" s="16" cm="1">
        <f t="array" ref="J35">_xll.BDP(F35,"nxt_call_dt")*1</f>
        <v>46639</v>
      </c>
      <c r="K35" s="23">
        <f t="shared" si="0"/>
        <v>4.2082191780821914</v>
      </c>
      <c r="L35" s="25" t="s">
        <v>3</v>
      </c>
      <c r="M35" s="7" cm="1">
        <f t="array" ref="M35">_xll.BDP(E35,$L35)</f>
        <v>180.26583862304688</v>
      </c>
      <c r="N35" s="7" cm="1">
        <f t="array" ref="N35">_xll.BDP(F35,$L35)</f>
        <v>217.87710571289063</v>
      </c>
      <c r="O35" s="7">
        <f t="shared" si="1"/>
        <v>37.61126708984375</v>
      </c>
      <c r="P35" s="7">
        <f t="shared" si="6"/>
        <v>8.9375732342402152</v>
      </c>
      <c r="Q35" s="2" t="str" cm="1">
        <f t="array" ref="Q35">_xll.BDP(E35,"rtg_moody")</f>
        <v>Baa3</v>
      </c>
      <c r="R35" s="2" t="str" cm="1">
        <f t="array" ref="R35">_xll.BDP(F35,"rtg_moody")</f>
        <v>Baa3</v>
      </c>
      <c r="S35" s="22" t="e">
        <f t="shared" si="11"/>
        <v>#VALUE!</v>
      </c>
      <c r="T35" s="22" t="str" cm="1">
        <f t="array" ref="T35">_xll.BDP(E35,"crncy")</f>
        <v>EUR</v>
      </c>
      <c r="U35" s="22" t="str" cm="1">
        <f t="array" ref="U35">_xll.BDP(F35,"crncy")</f>
        <v>EUR</v>
      </c>
      <c r="V35" s="2" t="s">
        <v>367</v>
      </c>
      <c r="W35" s="2" t="str">
        <v>REPSM 3 7/8 PERP nc-21</v>
      </c>
      <c r="X35" s="2" t="s">
        <v>367</v>
      </c>
      <c r="Y35" s="7" cm="1">
        <f t="array" aca="1" ref="Y35" ca="1">_xll.BDH(E35,$L35,Y$5)</f>
        <v>163.98</v>
      </c>
      <c r="Z35" s="7" cm="1">
        <f t="array" aca="1" ref="Z35" ca="1">_xll.BDH(F35,$L35,Z$5)</f>
        <v>208.5</v>
      </c>
      <c r="AA35" s="7">
        <f t="shared" ca="1" si="7"/>
        <v>44.52000000000001</v>
      </c>
      <c r="AB35" s="7">
        <f t="shared" ca="1" si="12"/>
        <v>10.579296875000004</v>
      </c>
      <c r="AC35" s="7">
        <f t="shared" ca="1" si="8"/>
        <v>-1.641723640759789</v>
      </c>
      <c r="AD35" s="7" cm="1">
        <f t="array" aca="1" ref="AD35" ca="1">_xll.BDH(E35,$L35,AD$5)</f>
        <v>174.30600000000001</v>
      </c>
      <c r="AE35" s="7" cm="1">
        <f t="array" aca="1" ref="AE35" ca="1">_xll.BDH(F35,$L35,AE$5)</f>
        <v>209.99199999999999</v>
      </c>
      <c r="AF35" s="7">
        <f t="shared" ca="1" si="13"/>
        <v>35.685999999999979</v>
      </c>
      <c r="AG35" s="7">
        <f t="shared" ca="1" si="9"/>
        <v>8.4800716145833288</v>
      </c>
      <c r="AH35" s="7">
        <f t="shared" ca="1" si="10"/>
        <v>0.4575016196568864</v>
      </c>
    </row>
    <row r="36" spans="1:34" x14ac:dyDescent="0.25">
      <c r="A36" s="2" t="str">
        <v>RWE</v>
      </c>
      <c r="B36" s="2">
        <v>3</v>
      </c>
      <c r="C36" s="5" t="s">
        <v>309</v>
      </c>
      <c r="D36" s="24" t="str">
        <v>-</v>
      </c>
      <c r="E36" s="25" t="s">
        <v>39</v>
      </c>
      <c r="F36" s="25" t="s">
        <v>41</v>
      </c>
      <c r="G36" s="2" t="str" cm="1">
        <f t="array" ref="G36">_xll.BDP(E36,"security_name")</f>
        <v>REPSM 3 7/8 PERP</v>
      </c>
      <c r="H36" s="2" t="str" cm="1">
        <f t="array" ref="H36">_xll.BDP(F36,"security_name")</f>
        <v>REPSM 3 3/4 PERP</v>
      </c>
      <c r="I36" s="16" cm="1">
        <f t="array" ref="I36">_xll.BDP(E36,"nxt_call_dt")*1</f>
        <v>44280</v>
      </c>
      <c r="J36" s="16" cm="1">
        <f t="array" ref="J36">_xll.BDP(F36,"nxt_call_dt")*1</f>
        <v>46092</v>
      </c>
      <c r="K36" s="23">
        <f t="shared" si="0"/>
        <v>4.9643835616438352</v>
      </c>
      <c r="L36" s="25" t="s">
        <v>3</v>
      </c>
      <c r="M36" s="7" cm="1">
        <f t="array" ref="M36">_xll.BDP(E36,$L36)</f>
        <v>266.62591552734375</v>
      </c>
      <c r="N36" s="7" cm="1">
        <f t="array" ref="N36">_xll.BDP(F36,$L36)</f>
        <v>409.1732177734375</v>
      </c>
      <c r="O36" s="7">
        <f t="shared" si="1"/>
        <v>142.54730224609375</v>
      </c>
      <c r="P36" s="7">
        <f t="shared" si="6"/>
        <v>28.713998520874295</v>
      </c>
      <c r="Q36" s="2" t="str" cm="1">
        <f t="array" ref="Q36">_xll.BDP(E36,"rtg_moody")</f>
        <v>Ba1</v>
      </c>
      <c r="R36" s="2" t="str" cm="1">
        <f t="array" ref="R36">_xll.BDP(F36,"rtg_moody")</f>
        <v>Ba1</v>
      </c>
      <c r="S36" s="22" t="e">
        <f t="shared" si="11"/>
        <v>#VALUE!</v>
      </c>
      <c r="T36" s="22" t="str" cm="1">
        <f t="array" ref="T36">_xll.BDP(E36,"crncy")</f>
        <v>EUR</v>
      </c>
      <c r="U36" s="22" t="str" cm="1">
        <f t="array" ref="U36">_xll.BDP(F36,"crncy")</f>
        <v>EUR</v>
      </c>
      <c r="V36" s="2" t="s">
        <v>367</v>
      </c>
      <c r="W36" s="2" t="str">
        <v>RWE 2 3/4 04/21/75 nc-20</v>
      </c>
      <c r="X36" s="2" t="s">
        <v>346</v>
      </c>
      <c r="Y36" s="7" cm="1">
        <f t="array" aca="1" ref="Y36" ca="1">_xll.BDH(E36,$L36,Y$5)</f>
        <v>261.36200000000002</v>
      </c>
      <c r="Z36" s="7" cm="1">
        <f t="array" aca="1" ref="Z36" ca="1">_xll.BDH(F36,$L36,Z$5)</f>
        <v>385.358</v>
      </c>
      <c r="AA36" s="7">
        <f t="shared" ca="1" si="7"/>
        <v>123.99599999999998</v>
      </c>
      <c r="AB36" s="7">
        <f t="shared" ca="1" si="12"/>
        <v>24.97711920529801</v>
      </c>
      <c r="AC36" s="7">
        <f t="shared" ca="1" si="8"/>
        <v>3.7368793155762852</v>
      </c>
      <c r="AD36" s="7" cm="1">
        <f t="array" aca="1" ref="AD36" ca="1">_xll.BDH(E36,$L36,AD$5)</f>
        <v>325.642</v>
      </c>
      <c r="AE36" s="7" t="str" cm="1">
        <f t="array" aca="1" ref="AE36" ca="1">_xll.BDH(F36,$L36,AE$5)</f>
        <v>#N/A N/A</v>
      </c>
      <c r="AF36" s="7" t="str">
        <f t="shared" ca="1" si="13"/>
        <v>-</v>
      </c>
      <c r="AG36" s="7" t="str">
        <f t="shared" ca="1" si="9"/>
        <v>-</v>
      </c>
      <c r="AH36" s="7" t="str">
        <f t="shared" ca="1" si="10"/>
        <v>-</v>
      </c>
    </row>
    <row r="37" spans="1:34" x14ac:dyDescent="0.25">
      <c r="A37" s="2" t="str">
        <v>SBBBSS</v>
      </c>
      <c r="B37" s="2" t="str">
        <v>-</v>
      </c>
      <c r="C37" s="5" t="s">
        <v>310</v>
      </c>
      <c r="D37" s="24" t="str">
        <v>-</v>
      </c>
      <c r="E37" s="25" t="s">
        <v>111</v>
      </c>
      <c r="F37" s="25" t="s">
        <v>112</v>
      </c>
      <c r="G37" s="2" t="str" cm="1">
        <f t="array" ref="G37">_xll.BDP(E37,"security_name")</f>
        <v>RWE 3 1/2 04/21/75</v>
      </c>
      <c r="H37" s="2" t="str" cm="1">
        <f t="array" ref="H37">_xll.BDP(F37,"security_name")</f>
        <v>RWE 6 5/8 07/30/75</v>
      </c>
      <c r="I37" s="16" cm="1">
        <f t="array" ref="I37">_xll.BDP(E37,"nxt_call_dt")*1</f>
        <v>45768</v>
      </c>
      <c r="J37" s="16" cm="1">
        <f t="array" ref="J37">_xll.BDP(F37,"nxt_call_dt")*1</f>
        <v>46111</v>
      </c>
      <c r="K37" s="23">
        <f t="shared" si="0"/>
        <v>0.9397260273972603</v>
      </c>
      <c r="L37" s="25" t="s">
        <v>3</v>
      </c>
      <c r="M37" s="7" cm="1">
        <f t="array" ref="M37">_xll.BDP(E37,$L37)</f>
        <v>288.09799194335938</v>
      </c>
      <c r="N37" s="7" cm="1">
        <f t="array" ref="N37">_xll.BDP(F37,$L37)</f>
        <v>409.18380737304688</v>
      </c>
      <c r="O37" s="7">
        <f t="shared" si="1"/>
        <v>121.0858154296875</v>
      </c>
      <c r="P37" s="7">
        <f t="shared" si="6"/>
        <v>128.85225257095024</v>
      </c>
      <c r="Q37" s="2" t="str" cm="1">
        <f t="array" ref="Q37">_xll.BDP(E37,"rtg_moody")</f>
        <v>Ba2</v>
      </c>
      <c r="R37" s="2" t="str" cm="1">
        <f t="array" ref="R37">_xll.BDP(F37,"rtg_moody")</f>
        <v>Ba2</v>
      </c>
      <c r="S37" s="22" t="e">
        <f t="shared" si="11"/>
        <v>#VALUE!</v>
      </c>
      <c r="T37" s="22" t="str" cm="1">
        <f t="array" ref="T37">_xll.BDP(E37,"crncy")</f>
        <v>EUR</v>
      </c>
      <c r="U37" s="22" t="str" cm="1">
        <f t="array" ref="U37">_xll.BDP(F37,"crncy")</f>
        <v>USD</v>
      </c>
      <c r="V37" s="2" t="s">
        <v>367</v>
      </c>
      <c r="W37" s="2" t="str">
        <v>SBBBSS 4 5/8 PERP nc-24</v>
      </c>
      <c r="X37" s="2" t="s">
        <v>367</v>
      </c>
      <c r="Y37" s="7" cm="1">
        <f t="array" aca="1" ref="Y37" ca="1">_xll.BDH(E37,$L37,Y$5)</f>
        <v>286.90100000000001</v>
      </c>
      <c r="Z37" s="7" cm="1">
        <f t="array" aca="1" ref="Z37" ca="1">_xll.BDH(F37,$L37,Z$5)</f>
        <v>413.75900000000001</v>
      </c>
      <c r="AA37" s="7">
        <f t="shared" ca="1" si="7"/>
        <v>126.858</v>
      </c>
      <c r="AB37" s="7">
        <f t="shared" ca="1" si="12"/>
        <v>134.99466472303206</v>
      </c>
      <c r="AC37" s="7">
        <f t="shared" ca="1" si="8"/>
        <v>-6.1424121520818176</v>
      </c>
      <c r="AD37" s="7" cm="1">
        <f t="array" aca="1" ref="AD37" ca="1">_xll.BDH(E37,$L37,AD$5)</f>
        <v>323.38799999999998</v>
      </c>
      <c r="AE37" s="7" t="str" cm="1">
        <f t="array" aca="1" ref="AE37" ca="1">_xll.BDH(F37,$L37,AE$5)</f>
        <v>#N/A N/A</v>
      </c>
      <c r="AF37" s="7" t="str">
        <f t="shared" ca="1" si="13"/>
        <v>-</v>
      </c>
      <c r="AG37" s="7" t="str">
        <f t="shared" ca="1" si="9"/>
        <v>-</v>
      </c>
      <c r="AH37" s="7" t="str">
        <f t="shared" ca="1" si="10"/>
        <v>-</v>
      </c>
    </row>
    <row r="38" spans="1:34" x14ac:dyDescent="0.25">
      <c r="A38" s="2" t="str">
        <v>SESGFP</v>
      </c>
      <c r="B38" s="2" t="str">
        <v>-</v>
      </c>
      <c r="C38" s="5" t="s">
        <v>311</v>
      </c>
      <c r="D38" s="24" t="str">
        <v>-</v>
      </c>
      <c r="E38" s="25" t="s">
        <v>172</v>
      </c>
      <c r="F38" s="25" t="s">
        <v>173</v>
      </c>
      <c r="G38" s="2" t="str" cm="1">
        <f t="array" ref="G38">_xll.BDP(E38,"security_name")</f>
        <v>SBBBSS 4 5/8 PERP</v>
      </c>
      <c r="H38" s="2" t="str" cm="1">
        <f t="array" ref="H38">_xll.BDP(F38,"security_name")</f>
        <v>SBBBSS 2.624 PERP</v>
      </c>
      <c r="I38" s="16" cm="1">
        <f t="array" ref="I38">_xll.BDP(E38,"nxt_call_dt")*1</f>
        <v>45409</v>
      </c>
      <c r="J38" s="16" cm="1">
        <f t="array" ref="J38">_xll.BDP(F38,"nxt_call_dt")*1</f>
        <v>45687</v>
      </c>
      <c r="K38" s="23">
        <f t="shared" si="0"/>
        <v>0.76164383561643834</v>
      </c>
      <c r="L38" s="25" t="s">
        <v>3</v>
      </c>
      <c r="M38" s="7" cm="1">
        <f t="array" ref="M38">_xll.BDP(E38,$L38)</f>
        <v>464.90362548828125</v>
      </c>
      <c r="N38" s="7" cm="1">
        <f t="array" ref="N38">_xll.BDP(F38,$L38)</f>
        <v>473.85317993164063</v>
      </c>
      <c r="O38" s="7">
        <f t="shared" si="1"/>
        <v>8.949554443359375</v>
      </c>
      <c r="P38" s="7">
        <f t="shared" si="6"/>
        <v>11.750314287144503</v>
      </c>
      <c r="Q38" s="2" t="str" cm="1">
        <f t="array" ref="Q38">_xll.BDP(E38,"rtg_moody")</f>
        <v>#N/A N/A</v>
      </c>
      <c r="R38" s="2" t="str" cm="1">
        <f t="array" ref="R38">_xll.BDP(F38,"rtg_moody")</f>
        <v>#N/A N/A</v>
      </c>
      <c r="S38" s="22" t="e">
        <f t="shared" si="11"/>
        <v>#VALUE!</v>
      </c>
      <c r="T38" s="22" t="str" cm="1">
        <f t="array" ref="T38">_xll.BDP(E38,"crncy")</f>
        <v>EUR</v>
      </c>
      <c r="U38" s="22" t="str" cm="1">
        <f t="array" ref="U38">_xll.BDP(F38,"crncy")</f>
        <v>EUR</v>
      </c>
      <c r="V38" s="2" t="s">
        <v>367</v>
      </c>
      <c r="W38" s="2" t="str">
        <v>SESGFP 4 5/8 PERP nc-22</v>
      </c>
      <c r="X38" s="2" t="s">
        <v>367</v>
      </c>
      <c r="Y38" s="7" cm="1">
        <f t="array" aca="1" ref="Y38" ca="1">_xll.BDH(E38,$L38,Y$5)</f>
        <v>542.50199999999995</v>
      </c>
      <c r="Z38" s="7" cm="1">
        <f t="array" aca="1" ref="Z38" ca="1">_xll.BDH(F38,$L38,Z$5)</f>
        <v>519.19000000000005</v>
      </c>
      <c r="AA38" s="7">
        <f t="shared" ca="1" si="7"/>
        <v>-23.311999999999898</v>
      </c>
      <c r="AB38" s="7">
        <f t="shared" ca="1" si="12"/>
        <v>-30.607482014388356</v>
      </c>
      <c r="AC38" s="7">
        <f t="shared" ca="1" si="8"/>
        <v>42.357796301532858</v>
      </c>
      <c r="AD38" s="7" cm="1">
        <f t="array" aca="1" ref="AD38" ca="1">_xll.BDH(E38,$L38,AD$5)</f>
        <v>698.93799999999999</v>
      </c>
      <c r="AE38" s="7" cm="1">
        <f t="array" aca="1" ref="AE38" ca="1">_xll.BDH(F38,$L38,AE$5)</f>
        <v>645.58100000000002</v>
      </c>
      <c r="AF38" s="7">
        <f t="shared" ca="1" si="13"/>
        <v>-53.356999999999971</v>
      </c>
      <c r="AG38" s="7">
        <f t="shared" ca="1" si="9"/>
        <v>-70.055053956834499</v>
      </c>
      <c r="AH38" s="7">
        <f t="shared" ca="1" si="10"/>
        <v>81.805368243979004</v>
      </c>
    </row>
    <row r="39" spans="1:34" x14ac:dyDescent="0.25">
      <c r="A39" s="2" t="str">
        <v>SEVFP</v>
      </c>
      <c r="B39" s="2">
        <v>3</v>
      </c>
      <c r="C39" s="5" t="s">
        <v>313</v>
      </c>
      <c r="D39" s="24" t="str">
        <v>-</v>
      </c>
      <c r="E39" s="25" t="s">
        <v>62</v>
      </c>
      <c r="F39" s="25" t="s">
        <v>63</v>
      </c>
      <c r="G39" s="2" t="str" cm="1">
        <f t="array" ref="G39">_xll.BDP(E39,"security_name")</f>
        <v>SESGFP 4 5/8 PERP</v>
      </c>
      <c r="H39" s="2" t="str" cm="1">
        <f t="array" ref="H39">_xll.BDP(F39,"security_name")</f>
        <v>SESGFP 5 5/8 PERP</v>
      </c>
      <c r="I39" s="16" cm="1">
        <f t="array" ref="I39">_xll.BDP(E39,"nxt_call_dt")*1</f>
        <v>44563</v>
      </c>
      <c r="J39" s="16" cm="1">
        <f t="array" ref="J39">_xll.BDP(F39,"nxt_call_dt")*1</f>
        <v>45320</v>
      </c>
      <c r="K39" s="23">
        <f t="shared" si="0"/>
        <v>2.0739726027397261</v>
      </c>
      <c r="L39" s="25" t="s">
        <v>3</v>
      </c>
      <c r="M39" s="7" cm="1">
        <f t="array" ref="M39">_xll.BDP(E39,$L39)</f>
        <v>399.79852294921875</v>
      </c>
      <c r="N39" s="7" cm="1">
        <f t="array" ref="N39">_xll.BDP(F39,$L39)</f>
        <v>515.6943359375</v>
      </c>
      <c r="O39" s="7">
        <f t="shared" si="1"/>
        <v>115.89581298828125</v>
      </c>
      <c r="P39" s="7">
        <f t="shared" si="6"/>
        <v>55.881072312711566</v>
      </c>
      <c r="Q39" s="2" t="str" cm="1">
        <f t="array" ref="Q39">_xll.BDP(E39,"rtg_moody")</f>
        <v>Ba1</v>
      </c>
      <c r="R39" s="2" t="str" cm="1">
        <f t="array" ref="R39">_xll.BDP(F39,"rtg_moody")</f>
        <v>Ba1</v>
      </c>
      <c r="S39" s="22" t="e">
        <f t="shared" si="11"/>
        <v>#VALUE!</v>
      </c>
      <c r="T39" s="22" t="str" cm="1">
        <f t="array" ref="T39">_xll.BDP(E39,"crncy")</f>
        <v>EUR</v>
      </c>
      <c r="U39" s="22" t="str" cm="1">
        <f t="array" ref="U39">_xll.BDP(F39,"crncy")</f>
        <v>EUR</v>
      </c>
      <c r="V39" s="2" t="s">
        <v>367</v>
      </c>
      <c r="W39" s="2" t="str">
        <v>SEVFP 2 1/2 PERP nc-22</v>
      </c>
      <c r="X39" s="2" t="s">
        <v>367</v>
      </c>
      <c r="Y39" s="7" cm="1">
        <f t="array" aca="1" ref="Y39" ca="1">_xll.BDH(E39,$L39,Y$5)</f>
        <v>391.846</v>
      </c>
      <c r="Z39" s="7" cm="1">
        <f t="array" aca="1" ref="Z39" ca="1">_xll.BDH(F39,$L39,Z$5)</f>
        <v>487.50900000000001</v>
      </c>
      <c r="AA39" s="7">
        <f t="shared" ca="1" si="7"/>
        <v>95.663000000000011</v>
      </c>
      <c r="AB39" s="7">
        <f t="shared" ca="1" si="12"/>
        <v>46.125488771466316</v>
      </c>
      <c r="AC39" s="7">
        <f t="shared" ca="1" si="8"/>
        <v>9.755583541245251</v>
      </c>
      <c r="AD39" s="7" cm="1">
        <f t="array" aca="1" ref="AD39" ca="1">_xll.BDH(E39,$L39,AD$5)</f>
        <v>548.75800000000004</v>
      </c>
      <c r="AE39" s="7" cm="1">
        <f t="array" aca="1" ref="AE39" ca="1">_xll.BDH(F39,$L39,AE$5)</f>
        <v>609.42700000000002</v>
      </c>
      <c r="AF39" s="7">
        <f t="shared" ca="1" si="13"/>
        <v>60.668999999999983</v>
      </c>
      <c r="AG39" s="7">
        <f t="shared" ca="1" si="9"/>
        <v>29.252556142668418</v>
      </c>
      <c r="AH39" s="7">
        <f t="shared" ca="1" si="10"/>
        <v>26.628516170043149</v>
      </c>
    </row>
    <row r="40" spans="1:34" x14ac:dyDescent="0.25">
      <c r="A40" s="2" t="str">
        <v>SOFTBK</v>
      </c>
      <c r="B40" s="2" t="str">
        <v>-</v>
      </c>
      <c r="C40" s="5" t="s">
        <v>314</v>
      </c>
      <c r="D40" s="24" t="str">
        <v>-</v>
      </c>
      <c r="E40" s="25" t="s">
        <v>93</v>
      </c>
      <c r="F40" s="25" t="s">
        <v>95</v>
      </c>
      <c r="G40" s="2" t="str" cm="1">
        <f t="array" ref="G40">_xll.BDP(E40,"security_name")</f>
        <v>SEVFP 2 1/2 PERP</v>
      </c>
      <c r="H40" s="2" t="str" cm="1">
        <f t="array" ref="H40">_xll.BDP(F40,"security_name")</f>
        <v>SEVFP 1 5/8 PERP</v>
      </c>
      <c r="I40" s="16" cm="1">
        <f t="array" ref="I40">_xll.BDP(E40,"nxt_call_dt")*1</f>
        <v>44650</v>
      </c>
      <c r="J40" s="16" cm="1">
        <f t="array" ref="J40">_xll.BDP(F40,"nxt_call_dt")*1</f>
        <v>46174</v>
      </c>
      <c r="K40" s="23">
        <f t="shared" si="0"/>
        <v>4.1753424657534248</v>
      </c>
      <c r="L40" s="25" t="s">
        <v>3</v>
      </c>
      <c r="M40" s="7" cm="1">
        <f t="array" ref="M40">_xll.BDP(E40,$L40)</f>
        <v>261.09295654296875</v>
      </c>
      <c r="N40" s="7" cm="1">
        <f t="array" ref="N40">_xll.BDP(F40,$L40)</f>
        <v>303.25454711914063</v>
      </c>
      <c r="O40" s="7">
        <f t="shared" si="1"/>
        <v>42.161590576171875</v>
      </c>
      <c r="P40" s="7">
        <f t="shared" si="6"/>
        <v>10.097756273164524</v>
      </c>
      <c r="Q40" s="2" t="str" cm="1">
        <f t="array" ref="Q40">_xll.BDP(E40,"rtg_moody")</f>
        <v>Baa3</v>
      </c>
      <c r="R40" s="2" t="str" cm="1">
        <f t="array" ref="R40">_xll.BDP(F40,"rtg_moody")</f>
        <v>Baa3</v>
      </c>
      <c r="S40" s="22" t="e">
        <f t="shared" si="11"/>
        <v>#VALUE!</v>
      </c>
      <c r="T40" s="22" t="str" cm="1">
        <f t="array" ref="T40">_xll.BDP(E40,"crncy")</f>
        <v>EUR</v>
      </c>
      <c r="U40" s="22" t="str" cm="1">
        <f t="array" ref="U40">_xll.BDP(F40,"crncy")</f>
        <v>EUR</v>
      </c>
      <c r="V40" s="2" t="s">
        <v>367</v>
      </c>
      <c r="W40" s="2" t="str">
        <v>SOFTBK 6 PERP nc-23</v>
      </c>
      <c r="X40" s="2" t="s">
        <v>367</v>
      </c>
      <c r="Y40" s="7" cm="1">
        <f t="array" aca="1" ref="Y40" ca="1">_xll.BDH(E40,$L40,Y$5)</f>
        <v>246.99700000000001</v>
      </c>
      <c r="Z40" s="7" cm="1">
        <f t="array" aca="1" ref="Z40" ca="1">_xll.BDH(F40,$L40,Z$5)</f>
        <v>282.58800000000002</v>
      </c>
      <c r="AA40" s="7">
        <f t="shared" ca="1" si="7"/>
        <v>35.591000000000008</v>
      </c>
      <c r="AB40" s="7">
        <f t="shared" ca="1" si="12"/>
        <v>8.5240912073490822</v>
      </c>
      <c r="AC40" s="7">
        <f t="shared" ca="1" si="8"/>
        <v>1.5736650658154421</v>
      </c>
      <c r="AD40" s="7" cm="1">
        <f t="array" aca="1" ref="AD40" ca="1">_xll.BDH(E40,$L40,AD$5)</f>
        <v>275.56599999999997</v>
      </c>
      <c r="AE40" s="7" cm="1">
        <f t="array" aca="1" ref="AE40" ca="1">_xll.BDH(F40,$L40,AE$5)</f>
        <v>325.11799999999999</v>
      </c>
      <c r="AF40" s="7">
        <f t="shared" ca="1" si="13"/>
        <v>49.552000000000021</v>
      </c>
      <c r="AG40" s="7">
        <f t="shared" ca="1" si="9"/>
        <v>11.867769028871395</v>
      </c>
      <c r="AH40" s="7">
        <f t="shared" ca="1" si="10"/>
        <v>-1.7700127557068708</v>
      </c>
    </row>
    <row r="41" spans="1:34" x14ac:dyDescent="0.25">
      <c r="A41" s="2" t="str">
        <v>SOLBBB</v>
      </c>
      <c r="B41" s="2">
        <v>3</v>
      </c>
      <c r="C41" s="5" t="s">
        <v>315</v>
      </c>
      <c r="D41" s="24" t="str">
        <v>-</v>
      </c>
      <c r="E41" s="25" t="s">
        <v>190</v>
      </c>
      <c r="F41" s="25" t="s">
        <v>191</v>
      </c>
      <c r="G41" s="2" t="str" cm="1">
        <f t="array" ref="G41">_xll.BDP(E41,"security_name")</f>
        <v>SOFTBK 6 PERP</v>
      </c>
      <c r="H41" s="2" t="str" cm="1">
        <f t="array" ref="H41">_xll.BDP(F41,"security_name")</f>
        <v>SOFTBK 6 7/8 PERP</v>
      </c>
      <c r="I41" s="16" cm="1">
        <f t="array" ref="I41">_xll.BDP(E41,"nxt_call_dt")*1</f>
        <v>45126</v>
      </c>
      <c r="J41" s="16" cm="1">
        <f t="array" ref="J41">_xll.BDP(F41,"nxt_call_dt")*1</f>
        <v>46587</v>
      </c>
      <c r="K41" s="23">
        <f t="shared" si="0"/>
        <v>4.0027397260273974</v>
      </c>
      <c r="L41" s="25" t="s">
        <v>3</v>
      </c>
      <c r="M41" s="7" cm="1">
        <f t="array" ref="M41">_xll.BDP(E41,$L41)</f>
        <v>864.04559326171875</v>
      </c>
      <c r="N41" s="7" cm="1">
        <f t="array" ref="N41">_xll.BDP(F41,$L41)</f>
        <v>748.85748291015625</v>
      </c>
      <c r="O41" s="7">
        <f t="shared" si="1"/>
        <v>-115.1881103515625</v>
      </c>
      <c r="P41" s="7">
        <f t="shared" si="6"/>
        <v>-28.777317096728481</v>
      </c>
      <c r="Q41" s="2" t="str" cm="1">
        <f t="array" ref="Q41">_xll.BDP(E41,"rtg_moody")</f>
        <v>B2u *-</v>
      </c>
      <c r="R41" s="2" t="str" cm="1">
        <f t="array" ref="R41">_xll.BDP(F41,"rtg_moody")</f>
        <v>B2u *-</v>
      </c>
      <c r="S41" s="22" t="e">
        <f t="shared" si="11"/>
        <v>#VALUE!</v>
      </c>
      <c r="T41" s="22" t="str" cm="1">
        <f t="array" ref="T41">_xll.BDP(E41,"crncy")</f>
        <v>USD</v>
      </c>
      <c r="U41" s="22" t="str" cm="1">
        <f t="array" ref="U41">_xll.BDP(F41,"crncy")</f>
        <v>USD</v>
      </c>
      <c r="V41" s="2" t="s">
        <v>367</v>
      </c>
      <c r="W41" s="2" t="str">
        <v>SOLBBB 5.425 PERP nc-23</v>
      </c>
      <c r="X41" s="2" t="s">
        <v>367</v>
      </c>
      <c r="Y41" s="7" cm="1">
        <f t="array" aca="1" ref="Y41" ca="1">_xll.BDH(E41,$L41,Y$5)</f>
        <v>884.99900000000002</v>
      </c>
      <c r="Z41" s="7" cm="1">
        <f t="array" aca="1" ref="Z41" ca="1">_xll.BDH(F41,$L41,Z$5)</f>
        <v>746.83</v>
      </c>
      <c r="AA41" s="7">
        <f t="shared" ca="1" si="7"/>
        <v>-138.16899999999998</v>
      </c>
      <c r="AB41" s="7">
        <f t="shared" ca="1" si="12"/>
        <v>-34.518607118412042</v>
      </c>
      <c r="AC41" s="7">
        <f t="shared" ca="1" si="8"/>
        <v>5.741290021683561</v>
      </c>
      <c r="AD41" s="7" cm="1">
        <f t="array" aca="1" ref="AD41" ca="1">_xll.BDH(E41,$L41,AD$5)</f>
        <v>831.71100000000001</v>
      </c>
      <c r="AE41" s="7" cm="1">
        <f t="array" aca="1" ref="AE41" ca="1">_xll.BDH(F41,$L41,AE$5)</f>
        <v>734.01599999999996</v>
      </c>
      <c r="AF41" s="7">
        <f t="shared" ca="1" si="13"/>
        <v>-97.69500000000005</v>
      </c>
      <c r="AG41" s="7">
        <f t="shared" ca="1" si="9"/>
        <v>-24.407032854209458</v>
      </c>
      <c r="AH41" s="7">
        <f t="shared" ca="1" si="10"/>
        <v>-4.3702842425190234</v>
      </c>
    </row>
    <row r="42" spans="1:34" x14ac:dyDescent="0.25">
      <c r="A42" s="2" t="str">
        <v>SSELN</v>
      </c>
      <c r="B42" s="2">
        <v>4</v>
      </c>
      <c r="C42" s="5" t="s">
        <v>225</v>
      </c>
      <c r="D42" s="24" t="str">
        <v>-</v>
      </c>
      <c r="E42" s="25" t="s">
        <v>7</v>
      </c>
      <c r="F42" s="25" t="s">
        <v>5</v>
      </c>
      <c r="G42" s="2" t="str" cm="1">
        <f t="array" ref="G42">_xll.BDP(E42,"security_name")</f>
        <v>SOLBBB 5.118 PERP</v>
      </c>
      <c r="H42" s="2" t="str" cm="1">
        <f t="array" ref="H42">_xll.BDP(F42,"security_name")</f>
        <v>SOLBBB 4 1/4 PERP</v>
      </c>
      <c r="I42" s="16" cm="1">
        <f t="array" ref="I42">_xll.BDP(E42,"nxt_call_dt")*1</f>
        <v>44349</v>
      </c>
      <c r="J42" s="16" cm="1">
        <f t="array" ref="J42">_xll.BDP(F42,"nxt_call_dt")*1</f>
        <v>45264</v>
      </c>
      <c r="K42" s="23">
        <f t="shared" si="0"/>
        <v>2.506849315068493</v>
      </c>
      <c r="L42" s="25" t="s">
        <v>3</v>
      </c>
      <c r="M42" s="7" cm="1">
        <f t="array" ref="M42">_xll.BDP(E42,$L42)</f>
        <v>346.31570434570313</v>
      </c>
      <c r="N42" s="7" cm="1">
        <f t="array" ref="N42">_xll.BDP(F42,$L42)</f>
        <v>351.035400390625</v>
      </c>
      <c r="O42" s="7">
        <f t="shared" si="1"/>
        <v>4.719696044921875</v>
      </c>
      <c r="P42" s="7">
        <f t="shared" si="6"/>
        <v>1.8827202802147371</v>
      </c>
      <c r="Q42" s="2" t="str" cm="1">
        <f t="array" ref="Q42">_xll.BDP(E42,"rtg_moody")</f>
        <v>Ba1</v>
      </c>
      <c r="R42" s="2" t="str" cm="1">
        <f t="array" ref="R42">_xll.BDP(F42,"rtg_moody")</f>
        <v>Ba1</v>
      </c>
      <c r="S42" s="22" t="e">
        <f t="shared" si="11"/>
        <v>#VALUE!</v>
      </c>
      <c r="T42" s="22" t="str" cm="1">
        <f t="array" ref="T42">_xll.BDP(E42,"crncy")</f>
        <v>EUR</v>
      </c>
      <c r="U42" s="22" t="str" cm="1">
        <f t="array" ref="U42">_xll.BDP(F42,"crncy")</f>
        <v>EUR</v>
      </c>
      <c r="V42" s="2" t="s">
        <v>367</v>
      </c>
      <c r="W42" s="2" t="str">
        <v>SSELN 2 3/8 PERP nc-21</v>
      </c>
      <c r="X42" s="2" t="s">
        <v>367</v>
      </c>
      <c r="Y42" s="7" cm="1">
        <f t="array" aca="1" ref="Y42" ca="1">_xll.BDH(E42,$L42,Y$5)</f>
        <v>279.125</v>
      </c>
      <c r="Z42" s="7" cm="1">
        <f t="array" aca="1" ref="Z42" ca="1">_xll.BDH(F42,$L42,Z$5)</f>
        <v>321.31400000000002</v>
      </c>
      <c r="AA42" s="7">
        <f t="shared" ca="1" si="7"/>
        <v>42.189000000000021</v>
      </c>
      <c r="AB42" s="7">
        <f t="shared" ca="1" si="12"/>
        <v>16.8294918032787</v>
      </c>
      <c r="AC42" s="7">
        <f t="shared" ca="1" si="8"/>
        <v>-14.946771523063962</v>
      </c>
      <c r="AD42" s="7" cm="1">
        <f t="array" aca="1" ref="AD42" ca="1">_xll.BDH(E42,$L42,AD$5)</f>
        <v>453.512</v>
      </c>
      <c r="AE42" s="7" cm="1">
        <f t="array" aca="1" ref="AE42" ca="1">_xll.BDH(F42,$L42,AE$5)</f>
        <v>442.95600000000002</v>
      </c>
      <c r="AF42" s="7">
        <f t="shared" ca="1" si="13"/>
        <v>-10.555999999999983</v>
      </c>
      <c r="AG42" s="7">
        <f t="shared" ca="1" si="9"/>
        <v>-4.2108633879781356</v>
      </c>
      <c r="AH42" s="7">
        <f t="shared" ca="1" si="10"/>
        <v>6.0935836681928723</v>
      </c>
    </row>
    <row r="43" spans="1:34" x14ac:dyDescent="0.25">
      <c r="A43" s="2" t="str">
        <v>TELEFO</v>
      </c>
      <c r="B43" s="2">
        <v>8</v>
      </c>
      <c r="C43" s="5" t="s">
        <v>316</v>
      </c>
      <c r="D43" s="24" t="str">
        <v>-</v>
      </c>
      <c r="E43" s="25" t="s">
        <v>141</v>
      </c>
      <c r="F43" s="25" t="str">
        <f>E43</f>
        <v>EK605885 Corp</v>
      </c>
      <c r="G43" s="2" t="str" cm="1">
        <f t="array" ref="G43">_xll.BDP(E43,"security_name")</f>
        <v>STEDIN 3 1/4 PERP</v>
      </c>
      <c r="H43" s="2" t="str" cm="1">
        <f t="array" ref="H43">_xll.BDP(F43,"security_name")</f>
        <v>STEDIN 3 1/4 PERP</v>
      </c>
      <c r="I43" s="16" cm="1">
        <f t="array" ref="I43">_xll.BDP(E43,"nxt_call_dt")*1</f>
        <v>44531</v>
      </c>
      <c r="J43" s="16" cm="1">
        <f t="array" ref="J43">_xll.BDP(F43,"nxt_call_dt")*1</f>
        <v>44531</v>
      </c>
      <c r="K43" s="23">
        <f t="shared" si="0"/>
        <v>0</v>
      </c>
      <c r="L43" s="25" t="s">
        <v>3</v>
      </c>
      <c r="M43" s="7" cm="1">
        <f t="array" ref="M43">_xll.BDP(E43,$L43)</f>
        <v>255.65242004394531</v>
      </c>
      <c r="N43" s="7" cm="1">
        <f t="array" ref="N43">_xll.BDP(F43,$L43)</f>
        <v>255.65242004394531</v>
      </c>
      <c r="O43" s="7">
        <f t="shared" si="1"/>
        <v>0</v>
      </c>
      <c r="P43" s="7" t="str">
        <f t="shared" si="6"/>
        <v>-</v>
      </c>
      <c r="Q43" s="2" t="str" cm="1">
        <f t="array" ref="Q43">_xll.BDP(E43,"rtg_moody")</f>
        <v>#N/A N/A</v>
      </c>
      <c r="R43" s="2" t="str" cm="1">
        <f t="array" ref="R43">_xll.BDP(F43,"rtg_moody")</f>
        <v>#N/A N/A</v>
      </c>
      <c r="S43" s="22" t="str">
        <f t="shared" si="11"/>
        <v>-</v>
      </c>
      <c r="T43" s="22" t="str" cm="1">
        <f t="array" ref="T43">_xll.BDP(E43,"crncy")</f>
        <v>EUR</v>
      </c>
      <c r="U43" s="22" t="str" cm="1">
        <f t="array" ref="U43">_xll.BDP(F43,"crncy")</f>
        <v>EUR</v>
      </c>
      <c r="V43" s="2" t="s">
        <v>367</v>
      </c>
      <c r="W43" s="2" t="str">
        <v>TELEFO 3 3/4 PERP nc-22</v>
      </c>
      <c r="X43" s="2" t="s">
        <v>367</v>
      </c>
      <c r="Y43" s="7" cm="1">
        <f t="array" aca="1" ref="Y43" ca="1">_xll.BDH(E43,$L43,Y$5)</f>
        <v>231.57400000000001</v>
      </c>
      <c r="Z43" s="7" cm="1">
        <f t="array" aca="1" ref="Z43" ca="1">_xll.BDH(F43,$L43,Z$5)</f>
        <v>231.57400000000001</v>
      </c>
      <c r="AA43" s="7">
        <f t="shared" ca="1" si="7"/>
        <v>0</v>
      </c>
      <c r="AB43" s="7" t="str">
        <f t="shared" si="12"/>
        <v>-</v>
      </c>
      <c r="AC43" s="7" t="str">
        <f t="shared" si="8"/>
        <v>-</v>
      </c>
      <c r="AD43" s="7" cm="1">
        <f t="array" aca="1" ref="AD43" ca="1">_xll.BDH(E43,$L43,AD$5)</f>
        <v>228.56299999999999</v>
      </c>
      <c r="AE43" s="7" cm="1">
        <f t="array" aca="1" ref="AE43" ca="1">_xll.BDH(F43,$L43,AE$5)</f>
        <v>228.56299999999999</v>
      </c>
      <c r="AF43" s="7">
        <f t="shared" ca="1" si="13"/>
        <v>0</v>
      </c>
      <c r="AG43" s="7" t="str">
        <f t="shared" ca="1" si="9"/>
        <v>-</v>
      </c>
      <c r="AH43" s="7" t="str">
        <f t="shared" ca="1" si="10"/>
        <v>-</v>
      </c>
    </row>
    <row r="44" spans="1:34" x14ac:dyDescent="0.25">
      <c r="A44" s="2" t="str">
        <v>TELIAS</v>
      </c>
      <c r="B44" s="2" t="str">
        <v>-</v>
      </c>
      <c r="C44" s="5" t="s">
        <v>320</v>
      </c>
      <c r="D44" s="24" t="str">
        <v>-</v>
      </c>
      <c r="E44" s="25" t="s">
        <v>73</v>
      </c>
      <c r="F44" s="25" t="s">
        <v>78</v>
      </c>
      <c r="G44" s="2" t="str" cm="1">
        <f t="array" ref="G44">_xll.BDP(E44,"security_name")</f>
        <v>TELEFO 3 PERP</v>
      </c>
      <c r="H44" s="2" t="str" cm="1">
        <f t="array" ref="H44">_xll.BDP(F44,"security_name")</f>
        <v>TELEFO 2 7/8 PERP</v>
      </c>
      <c r="I44" s="16" cm="1">
        <f t="array" ref="I44">_xll.BDP(E44,"nxt_call_dt")*1</f>
        <v>45173</v>
      </c>
      <c r="J44" s="16" cm="1">
        <f t="array" ref="J44">_xll.BDP(F44,"nxt_call_dt")*1</f>
        <v>46562</v>
      </c>
      <c r="K44" s="23">
        <f t="shared" si="0"/>
        <v>3.8054794520547945</v>
      </c>
      <c r="L44" s="25" t="s">
        <v>3</v>
      </c>
      <c r="M44" s="7" cm="1">
        <f t="array" ref="M44">_xll.BDP(E44,$L44)</f>
        <v>411.68072509765625</v>
      </c>
      <c r="N44" s="7" cm="1">
        <f t="array" ref="N44">_xll.BDP(F44,$L44)</f>
        <v>386.03927612304688</v>
      </c>
      <c r="O44" s="7">
        <f t="shared" si="1"/>
        <v>-25.641448974609375</v>
      </c>
      <c r="P44" s="7">
        <f t="shared" si="6"/>
        <v>-6.7380337478275178</v>
      </c>
      <c r="Q44" s="2" t="str" cm="1">
        <f t="array" ref="Q44">_xll.BDP(E44,"rtg_moody")</f>
        <v>Ba2</v>
      </c>
      <c r="R44" s="2" t="str" cm="1">
        <f t="array" ref="R44">_xll.BDP(F44,"rtg_moody")</f>
        <v>Ba2</v>
      </c>
      <c r="S44" s="22" t="e">
        <f t="shared" si="11"/>
        <v>#VALUE!</v>
      </c>
      <c r="T44" s="22" t="str" cm="1">
        <f t="array" ref="T44">_xll.BDP(E44,"crncy")</f>
        <v>EUR</v>
      </c>
      <c r="U44" s="22" t="str" cm="1">
        <f t="array" ref="U44">_xll.BDP(F44,"crncy")</f>
        <v>EUR</v>
      </c>
      <c r="V44" s="2" t="s">
        <v>367</v>
      </c>
      <c r="W44" s="2" t="str">
        <v>TELIAS 3 04/04/78 nc-23</v>
      </c>
      <c r="X44" s="2" t="s">
        <v>367</v>
      </c>
      <c r="Y44" s="7" cm="1">
        <f t="array" aca="1" ref="Y44" ca="1">_xll.BDH(E44,$L44,Y$5)</f>
        <v>398.31</v>
      </c>
      <c r="Z44" s="7" cm="1">
        <f t="array" aca="1" ref="Z44" ca="1">_xll.BDH(F44,$L44,Z$5)</f>
        <v>362.72300000000001</v>
      </c>
      <c r="AA44" s="7">
        <f t="shared" ca="1" si="7"/>
        <v>-35.586999999999989</v>
      </c>
      <c r="AB44" s="7">
        <f t="shared" ca="1" si="12"/>
        <v>-9.3515154787616961</v>
      </c>
      <c r="AC44" s="7">
        <f t="shared" ca="1" si="8"/>
        <v>2.6134817309341782</v>
      </c>
      <c r="AD44" s="7" cm="1">
        <f t="array" aca="1" ref="AD44" ca="1">_xll.BDH(E44,$L44,AD$5)</f>
        <v>408.67200000000003</v>
      </c>
      <c r="AE44" s="7" cm="1">
        <f t="array" aca="1" ref="AE44" ca="1">_xll.BDH(F44,$L44,AE$5)</f>
        <v>392.01100000000002</v>
      </c>
      <c r="AF44" s="7">
        <f t="shared" ca="1" si="13"/>
        <v>-16.661000000000001</v>
      </c>
      <c r="AG44" s="7">
        <f t="shared" ca="1" si="9"/>
        <v>-4.3781605471562282</v>
      </c>
      <c r="AH44" s="7">
        <f t="shared" ca="1" si="10"/>
        <v>-2.3598732006712897</v>
      </c>
    </row>
    <row r="45" spans="1:34" x14ac:dyDescent="0.25">
      <c r="A45" s="2" t="str">
        <v>TOTAL</v>
      </c>
      <c r="B45" s="2">
        <v>6</v>
      </c>
      <c r="C45" s="5" t="s">
        <v>321</v>
      </c>
      <c r="D45" s="24" t="str">
        <v>-</v>
      </c>
      <c r="E45" s="25" t="s">
        <v>60</v>
      </c>
      <c r="F45" s="25" t="s">
        <v>61</v>
      </c>
      <c r="G45" s="2" t="str" cm="1">
        <f t="array" ref="G45">_xll.BDP(E45,"security_name")</f>
        <v>TELIAS 3 04/04/78</v>
      </c>
      <c r="H45" s="2" t="str" cm="1">
        <f t="array" ref="H45">_xll.BDP(F45,"security_name")</f>
        <v>TELIAS 1 3/8 05/11/81</v>
      </c>
      <c r="I45" s="16" cm="1">
        <f t="array" ref="I45">_xll.BDP(E45,"nxt_call_dt")*1</f>
        <v>45020</v>
      </c>
      <c r="J45" s="16" cm="1">
        <f t="array" ref="J45">_xll.BDP(F45,"nxt_call_dt")*1</f>
        <v>46064</v>
      </c>
      <c r="K45" s="23">
        <f t="shared" si="0"/>
        <v>2.8602739726027395</v>
      </c>
      <c r="L45" s="25" t="s">
        <v>3</v>
      </c>
      <c r="M45" s="7" cm="1">
        <f t="array" ref="M45">_xll.BDP(E45,$L45)</f>
        <v>246.10333251953125</v>
      </c>
      <c r="N45" s="7" cm="1">
        <f t="array" ref="N45">_xll.BDP(F45,$L45)</f>
        <v>271.53109741210938</v>
      </c>
      <c r="O45" s="7">
        <f t="shared" si="1"/>
        <v>25.427764892578125</v>
      </c>
      <c r="P45" s="7">
        <f t="shared" si="6"/>
        <v>8.8899752737461846</v>
      </c>
      <c r="Q45" s="2" t="str" cm="1">
        <f t="array" ref="Q45">_xll.BDP(E45,"rtg_moody")</f>
        <v>Baa3</v>
      </c>
      <c r="R45" s="2" t="str" cm="1">
        <f t="array" ref="R45">_xll.BDP(F45,"rtg_moody")</f>
        <v>Baa3</v>
      </c>
      <c r="S45" s="22" t="e">
        <f t="shared" si="11"/>
        <v>#VALUE!</v>
      </c>
      <c r="T45" s="22" t="str" cm="1">
        <f t="array" ref="T45">_xll.BDP(E45,"crncy")</f>
        <v>EUR</v>
      </c>
      <c r="U45" s="22" t="str" cm="1">
        <f t="array" ref="U45">_xll.BDP(F45,"crncy")</f>
        <v>EUR</v>
      </c>
      <c r="V45" s="2" t="s">
        <v>367</v>
      </c>
      <c r="W45" s="2" t="str">
        <v>TOTAL 2 1/4 PERP nc-21</v>
      </c>
      <c r="X45" s="2" t="s">
        <v>367</v>
      </c>
      <c r="Y45" s="7" cm="1">
        <f t="array" aca="1" ref="Y45" ca="1">_xll.BDH(E45,$L45,Y$5)</f>
        <v>243.37100000000001</v>
      </c>
      <c r="Z45" s="7" cm="1">
        <f t="array" aca="1" ref="Z45" ca="1">_xll.BDH(F45,$L45,Z$5)</f>
        <v>266.92099999999999</v>
      </c>
      <c r="AA45" s="7">
        <f t="shared" ca="1" si="7"/>
        <v>23.549999999999983</v>
      </c>
      <c r="AB45" s="7">
        <f t="shared" ca="1" si="12"/>
        <v>8.2334770114942479</v>
      </c>
      <c r="AC45" s="7">
        <f t="shared" ca="1" si="8"/>
        <v>0.65649826225193664</v>
      </c>
      <c r="AD45" s="7" cm="1">
        <f t="array" aca="1" ref="AD45" ca="1">_xll.BDH(E45,$L45,AD$5)</f>
        <v>237.02799999999999</v>
      </c>
      <c r="AE45" s="7" cm="1">
        <f t="array" aca="1" ref="AE45" ca="1">_xll.BDH(F45,$L45,AE$5)</f>
        <v>280.57</v>
      </c>
      <c r="AF45" s="7">
        <f t="shared" ca="1" si="13"/>
        <v>43.542000000000002</v>
      </c>
      <c r="AG45" s="7">
        <f t="shared" ca="1" si="9"/>
        <v>15.223017241379312</v>
      </c>
      <c r="AH45" s="7">
        <f t="shared" ca="1" si="10"/>
        <v>-6.3330419676331271</v>
      </c>
    </row>
    <row r="46" spans="1:34" x14ac:dyDescent="0.25">
      <c r="A46" s="2" t="str">
        <v>TRAFIG</v>
      </c>
      <c r="B46" s="2" t="str">
        <v>-</v>
      </c>
      <c r="C46" s="5" t="s">
        <v>324</v>
      </c>
      <c r="D46" s="24" t="str">
        <v>-</v>
      </c>
      <c r="E46" s="25" t="s">
        <v>44</v>
      </c>
      <c r="F46" s="25" t="s">
        <v>48</v>
      </c>
      <c r="G46" s="2" t="str" cm="1">
        <f t="array" ref="G46">_xll.BDP(E46,"security_name")</f>
        <v>TOTAL 3 7/8 PERP</v>
      </c>
      <c r="H46" s="2" t="str" cm="1">
        <f t="array" ref="H46">_xll.BDP(F46,"security_name")</f>
        <v>TOTAL 3.369 PERP</v>
      </c>
      <c r="I46" s="16" cm="1">
        <f t="array" ref="I46">_xll.BDP(E46,"nxt_call_dt")*1</f>
        <v>44699</v>
      </c>
      <c r="J46" s="16" cm="1">
        <f t="array" ref="J46">_xll.BDP(F46,"nxt_call_dt")*1</f>
        <v>46301</v>
      </c>
      <c r="K46" s="23">
        <f t="shared" si="0"/>
        <v>4.3890410958904109</v>
      </c>
      <c r="L46" s="25" t="s">
        <v>3</v>
      </c>
      <c r="M46" s="7" cm="1">
        <f t="array" ref="M46">_xll.BDP(E46,$L46)</f>
        <v>255.85136413574219</v>
      </c>
      <c r="N46" s="7" cm="1">
        <f t="array" ref="N46">_xll.BDP(F46,$L46)</f>
        <v>256.19790649414063</v>
      </c>
      <c r="O46" s="7">
        <f t="shared" si="1"/>
        <v>0.3465423583984375</v>
      </c>
      <c r="P46" s="7">
        <f t="shared" si="6"/>
        <v>7.8956280159444253E-2</v>
      </c>
      <c r="Q46" s="2" t="str" cm="1">
        <f t="array" ref="Q46">_xll.BDP(E46,"rtg_moody")</f>
        <v>A2</v>
      </c>
      <c r="R46" s="2" t="str" cm="1">
        <f t="array" ref="R46">_xll.BDP(F46,"rtg_moody")</f>
        <v>A2</v>
      </c>
      <c r="S46" s="22" t="e">
        <f t="shared" si="11"/>
        <v>#VALUE!</v>
      </c>
      <c r="T46" s="22" t="str" cm="1">
        <f t="array" ref="T46">_xll.BDP(E46,"crncy")</f>
        <v>EUR</v>
      </c>
      <c r="U46" s="22" t="str" cm="1">
        <f t="array" ref="U46">_xll.BDP(F46,"crncy")</f>
        <v>EUR</v>
      </c>
      <c r="V46" s="2" t="s">
        <v>367</v>
      </c>
      <c r="W46" s="2" t="str">
        <v>TRAFIG 6 7/8 PERP nc-21</v>
      </c>
      <c r="X46" s="2" t="s">
        <v>367</v>
      </c>
      <c r="Y46" s="7" cm="1">
        <f t="array" aca="1" ref="Y46" ca="1">_xll.BDH(E46,$L46,Y$5)</f>
        <v>193.886</v>
      </c>
      <c r="Z46" s="7" cm="1">
        <f t="array" aca="1" ref="Z46" ca="1">_xll.BDH(F46,$L46,Z$5)</f>
        <v>222.34800000000001</v>
      </c>
      <c r="AA46" s="7">
        <f t="shared" ca="1" si="7"/>
        <v>28.462000000000018</v>
      </c>
      <c r="AB46" s="7">
        <f t="shared" ca="1" si="12"/>
        <v>6.4847877652933876</v>
      </c>
      <c r="AC46" s="7">
        <f t="shared" ca="1" si="8"/>
        <v>-6.4058314851339437</v>
      </c>
      <c r="AD46" s="7" cm="1">
        <f t="array" aca="1" ref="AD46" ca="1">_xll.BDH(E46,$L46,AD$5)</f>
        <v>191.31299999999999</v>
      </c>
      <c r="AE46" s="7" cm="1">
        <f t="array" aca="1" ref="AE46" ca="1">_xll.BDH(F46,$L46,AE$5)</f>
        <v>247.51599999999999</v>
      </c>
      <c r="AF46" s="7">
        <f t="shared" ca="1" si="13"/>
        <v>56.203000000000003</v>
      </c>
      <c r="AG46" s="7">
        <f t="shared" ca="1" si="9"/>
        <v>12.805302746566792</v>
      </c>
      <c r="AH46" s="7">
        <f t="shared" ca="1" si="10"/>
        <v>-12.726346466407348</v>
      </c>
    </row>
    <row r="47" spans="1:34" x14ac:dyDescent="0.25">
      <c r="A47" s="2" t="str">
        <v>ULFP</v>
      </c>
      <c r="B47" s="2" t="str">
        <v>-</v>
      </c>
      <c r="C47" s="5" t="s">
        <v>325</v>
      </c>
      <c r="D47" s="24" t="str">
        <v>-</v>
      </c>
      <c r="E47" s="25" t="s">
        <v>187</v>
      </c>
      <c r="F47" s="25" t="s">
        <v>188</v>
      </c>
      <c r="G47" s="2" t="str" cm="1">
        <f t="array" ref="G47">_xll.BDP(E47,"security_name")</f>
        <v>TRAFIG 6 7/8 PERP</v>
      </c>
      <c r="H47" s="2" t="str" cm="1">
        <f t="array" ref="H47">_xll.BDP(F47,"security_name")</f>
        <v>TRAFIG 7 1/2 PERP</v>
      </c>
      <c r="I47" s="16" cm="1">
        <f t="array" ref="I47">_xll.BDP(E47,"nxt_call_dt")*1</f>
        <v>44552</v>
      </c>
      <c r="J47" s="16" cm="1">
        <f t="array" ref="J47">_xll.BDP(F47,"nxt_call_dt")*1</f>
        <v>45504</v>
      </c>
      <c r="K47" s="23">
        <f t="shared" si="0"/>
        <v>2.6082191780821917</v>
      </c>
      <c r="L47" s="25" t="s">
        <v>3</v>
      </c>
      <c r="M47" s="7" t="str" cm="1">
        <f t="array" ref="M47">_xll.BDP(E47,$L47)</f>
        <v>#N/A Field Not Applicable</v>
      </c>
      <c r="N47" s="7" cm="1">
        <f t="array" ref="N47">_xll.BDP(F47,$L47)</f>
        <v>949.2974853515625</v>
      </c>
      <c r="O47" s="7" t="e">
        <f t="shared" si="1"/>
        <v>#VALUE!</v>
      </c>
      <c r="P47" s="7" t="e">
        <f t="shared" si="6"/>
        <v>#VALUE!</v>
      </c>
      <c r="Q47" s="2" t="str" cm="1">
        <f t="array" ref="Q47">_xll.BDP(E47,"rtg_moody")</f>
        <v>#N/A N/A</v>
      </c>
      <c r="R47" s="2" t="str" cm="1">
        <f t="array" ref="R47">_xll.BDP(F47,"rtg_moody")</f>
        <v>#N/A N/A</v>
      </c>
      <c r="S47" s="22" t="e">
        <f t="shared" si="11"/>
        <v>#VALUE!</v>
      </c>
      <c r="T47" s="22" t="str" cm="1">
        <f t="array" ref="T47">_xll.BDP(E47,"crncy")</f>
        <v>USD</v>
      </c>
      <c r="U47" s="22" t="str" cm="1">
        <f t="array" ref="U47">_xll.BDP(F47,"crncy")</f>
        <v>EUR</v>
      </c>
      <c r="V47" s="2" t="s">
        <v>367</v>
      </c>
      <c r="W47" s="2" t="str">
        <v>ULFP 2 1/8 PERP nc-23</v>
      </c>
      <c r="X47" s="2" t="s">
        <v>367</v>
      </c>
      <c r="Y47" s="7" t="str" cm="1">
        <f t="array" aca="1" ref="Y47" ca="1">_xll.BDH(E47,$L47,Y$5)</f>
        <v>#N/A N/A</v>
      </c>
      <c r="Z47" s="7" cm="1">
        <f t="array" aca="1" ref="Z47" ca="1">_xll.BDH(F47,$L47,Z$5)</f>
        <v>1028.9839999999999</v>
      </c>
      <c r="AA47" s="7" t="e">
        <f t="shared" ca="1" si="7"/>
        <v>#VALUE!</v>
      </c>
      <c r="AB47" s="7" t="e">
        <f t="shared" ca="1" si="12"/>
        <v>#VALUE!</v>
      </c>
      <c r="AC47" s="7" t="e">
        <f t="shared" ca="1" si="8"/>
        <v>#VALUE!</v>
      </c>
      <c r="AD47" s="7" t="str" cm="1">
        <f t="array" aca="1" ref="AD47" ca="1">_xll.BDH(E47,$L47,AD$5)</f>
        <v>#N/A N/A</v>
      </c>
      <c r="AE47" s="7" cm="1">
        <f t="array" aca="1" ref="AE47" ca="1">_xll.BDH(F47,$L47,AE$5)</f>
        <v>1164.163</v>
      </c>
      <c r="AF47" s="7" t="str">
        <f t="shared" ca="1" si="13"/>
        <v>-</v>
      </c>
      <c r="AG47" s="7" t="str">
        <f t="shared" ca="1" si="9"/>
        <v>-</v>
      </c>
      <c r="AH47" s="7" t="str">
        <f t="shared" ca="1" si="10"/>
        <v>-</v>
      </c>
    </row>
    <row r="48" spans="1:34" x14ac:dyDescent="0.25">
      <c r="A48" s="2" t="str">
        <v>VATFAL</v>
      </c>
      <c r="B48" s="2" t="str">
        <v>-</v>
      </c>
      <c r="C48" s="5" t="s">
        <v>326</v>
      </c>
      <c r="D48" s="24" t="str">
        <v>-</v>
      </c>
      <c r="E48" s="25" t="s">
        <v>165</v>
      </c>
      <c r="F48" s="25" t="s">
        <v>166</v>
      </c>
      <c r="G48" s="2" t="str" cm="1">
        <f t="array" ref="G48">_xll.BDP(E48,"security_name")</f>
        <v>ULFP 2 1/8 PERP</v>
      </c>
      <c r="H48" s="2" t="str" cm="1">
        <f t="array" ref="H48">_xll.BDP(F48,"security_name")</f>
        <v>ULFP 2 7/8 PERP</v>
      </c>
      <c r="I48" s="16" cm="1">
        <f t="array" ref="I48">_xll.BDP(E48,"nxt_call_dt")*1</f>
        <v>45132</v>
      </c>
      <c r="J48" s="16" cm="1">
        <f t="array" ref="J48">_xll.BDP(F48,"nxt_call_dt")*1</f>
        <v>46047</v>
      </c>
      <c r="K48" s="23">
        <f t="shared" si="0"/>
        <v>2.506849315068493</v>
      </c>
      <c r="L48" s="25" t="s">
        <v>3</v>
      </c>
      <c r="M48" s="7" cm="1">
        <f t="array" ref="M48">_xll.BDP(E48,$L48)</f>
        <v>661.51348876953125</v>
      </c>
      <c r="N48" s="7" cm="1">
        <f t="array" ref="N48">_xll.BDP(F48,$L48)</f>
        <v>542.11865234375</v>
      </c>
      <c r="O48" s="7">
        <f t="shared" si="1"/>
        <v>-119.39483642578125</v>
      </c>
      <c r="P48" s="7">
        <f t="shared" si="6"/>
        <v>-47.62744841028433</v>
      </c>
      <c r="Q48" s="2" t="str" cm="1">
        <f t="array" ref="Q48">_xll.BDP(E48,"rtg_moody")</f>
        <v>Baa2</v>
      </c>
      <c r="R48" s="2" t="str" cm="1">
        <f t="array" ref="R48">_xll.BDP(F48,"rtg_moody")</f>
        <v>Baa2</v>
      </c>
      <c r="S48" s="22" t="e">
        <f t="shared" si="11"/>
        <v>#VALUE!</v>
      </c>
      <c r="T48" s="22" t="str" cm="1">
        <f t="array" ref="T48">_xll.BDP(E48,"crncy")</f>
        <v>EUR</v>
      </c>
      <c r="U48" s="22" t="str" cm="1">
        <f t="array" ref="U48">_xll.BDP(F48,"crncy")</f>
        <v>EUR</v>
      </c>
      <c r="V48" s="2" t="s">
        <v>367</v>
      </c>
      <c r="W48" s="2" t="str">
        <v>VATFAL 3 03/19/77 nc-27</v>
      </c>
      <c r="X48" s="2" t="s">
        <v>367</v>
      </c>
      <c r="Y48" s="7" cm="1">
        <f t="array" aca="1" ref="Y48" ca="1">_xll.BDH(E48,$L48,Y$5)</f>
        <v>718.70899999999995</v>
      </c>
      <c r="Z48" s="7" cm="1">
        <f t="array" aca="1" ref="Z48" ca="1">_xll.BDH(F48,$L48,Z$5)</f>
        <v>576.48500000000001</v>
      </c>
      <c r="AA48" s="7">
        <f t="shared" ca="1" si="7"/>
        <v>-142.22399999999993</v>
      </c>
      <c r="AB48" s="7">
        <f t="shared" ca="1" si="12"/>
        <v>-56.734163934426206</v>
      </c>
      <c r="AC48" s="7">
        <f t="shared" ca="1" si="8"/>
        <v>9.106715524141876</v>
      </c>
      <c r="AD48" s="7" cm="1">
        <f t="array" aca="1" ref="AD48" ca="1">_xll.BDH(E48,$L48,AD$5)</f>
        <v>813.80100000000004</v>
      </c>
      <c r="AE48" s="7" cm="1">
        <f t="array" aca="1" ref="AE48" ca="1">_xll.BDH(F48,$L48,AE$5)</f>
        <v>664.04600000000005</v>
      </c>
      <c r="AF48" s="7">
        <f t="shared" ca="1" si="13"/>
        <v>-149.755</v>
      </c>
      <c r="AG48" s="7">
        <f t="shared" ca="1" si="9"/>
        <v>-59.738333333333337</v>
      </c>
      <c r="AH48" s="7">
        <f t="shared" ca="1" si="10"/>
        <v>12.110884923049007</v>
      </c>
    </row>
    <row r="49" spans="1:34" x14ac:dyDescent="0.25">
      <c r="A49" s="2" t="str">
        <v>VOD</v>
      </c>
      <c r="B49" s="2">
        <v>5</v>
      </c>
      <c r="C49" s="5" t="s">
        <v>327</v>
      </c>
      <c r="D49" s="24" t="str">
        <v>-</v>
      </c>
      <c r="E49" s="25" t="s">
        <v>115</v>
      </c>
      <c r="F49" s="25" t="s">
        <v>114</v>
      </c>
      <c r="G49" s="2" t="str" cm="1">
        <f t="array" ref="G49">_xll.BDP(E49,"security_name")</f>
        <v>VATFAL 6.1 11/19/78</v>
      </c>
      <c r="H49" s="2" t="str" cm="1">
        <f t="array" ref="H49">_xll.BDP(F49,"security_name")</f>
        <v>VATFAL 3 03/19/77</v>
      </c>
      <c r="I49" s="16" cm="1">
        <f t="array" ref="I49">_xll.BDP(E49,"nxt_call_dt")*1</f>
        <v>45249</v>
      </c>
      <c r="J49" s="16" cm="1">
        <f t="array" ref="J49">_xll.BDP(F49,"nxt_call_dt")*1</f>
        <v>46465</v>
      </c>
      <c r="K49" s="23">
        <f t="shared" si="0"/>
        <v>3.3315068493150686</v>
      </c>
      <c r="L49" s="25" t="s">
        <v>196</v>
      </c>
      <c r="M49" s="7" cm="1">
        <f t="array" ref="M49">_xll.BDP(E49,$L49)</f>
        <v>419.20049227887222</v>
      </c>
      <c r="N49" s="7" cm="1">
        <f t="array" ref="N49">_xll.BDP(F49,$L49)</f>
        <v>267.35592854416234</v>
      </c>
      <c r="O49" s="7">
        <f t="shared" si="1"/>
        <v>-151.84456373470988</v>
      </c>
      <c r="P49" s="7">
        <f t="shared" si="6"/>
        <v>-45.578343555237751</v>
      </c>
      <c r="Q49" s="2" t="str" cm="1">
        <f t="array" ref="Q49">_xll.BDP(E49,"rtg_moody")</f>
        <v>Baa2</v>
      </c>
      <c r="R49" s="2" t="str" cm="1">
        <f t="array" ref="R49">_xll.BDP(F49,"rtg_moody")</f>
        <v>Baa2</v>
      </c>
      <c r="S49" s="22" t="e">
        <f t="shared" si="11"/>
        <v>#VALUE!</v>
      </c>
      <c r="T49" s="22" t="str" cm="1">
        <f t="array" ref="T49">_xll.BDP(E49,"crncy")</f>
        <v>USD</v>
      </c>
      <c r="U49" s="22" t="str" cm="1">
        <f t="array" ref="U49">_xll.BDP(F49,"crncy")</f>
        <v>EUR</v>
      </c>
      <c r="V49" s="2" t="s">
        <v>367</v>
      </c>
      <c r="W49" s="2" t="str">
        <v>VOD 3.1 01/03/79 nc-23</v>
      </c>
      <c r="X49" s="2" t="s">
        <v>367</v>
      </c>
      <c r="Y49" s="7" cm="1">
        <f t="array" aca="1" ref="Y49" ca="1">_xll.BDH(E49,$L49,Y$5)</f>
        <v>414.67099999999999</v>
      </c>
      <c r="Z49" s="7" cm="1">
        <f t="array" aca="1" ref="Z49" ca="1">_xll.BDH(F49,$L49,Z$5)</f>
        <v>267.12599999999998</v>
      </c>
      <c r="AA49" s="7">
        <f t="shared" ca="1" si="7"/>
        <v>-147.54500000000002</v>
      </c>
      <c r="AB49" s="7">
        <f t="shared" ca="1" si="12"/>
        <v>-44.287767269736847</v>
      </c>
      <c r="AC49" s="7">
        <f t="shared" ca="1" si="8"/>
        <v>-1.2905762855009044</v>
      </c>
      <c r="AD49" s="7" t="str" cm="1">
        <f t="array" aca="1" ref="AD49" ca="1">_xll.BDH(E49,$L49,AD$5)</f>
        <v>#N/A N/A</v>
      </c>
      <c r="AE49" s="7" cm="1">
        <f t="array" aca="1" ref="AE49" ca="1">_xll.BDH(F49,$L49,AE$5)</f>
        <v>282.54399999999998</v>
      </c>
      <c r="AF49" s="7" t="str">
        <f t="shared" ca="1" si="13"/>
        <v>-</v>
      </c>
      <c r="AG49" s="7" t="str">
        <f t="shared" ca="1" si="9"/>
        <v>-</v>
      </c>
      <c r="AH49" s="7" t="str">
        <f t="shared" ca="1" si="10"/>
        <v>-</v>
      </c>
    </row>
    <row r="50" spans="1:34" x14ac:dyDescent="0.25">
      <c r="A50" s="2" t="str">
        <v>VW</v>
      </c>
      <c r="B50" s="2">
        <v>9</v>
      </c>
      <c r="C50" s="5" t="s">
        <v>329</v>
      </c>
      <c r="D50" s="24" t="str">
        <v>-</v>
      </c>
      <c r="E50" s="25" t="s">
        <v>79</v>
      </c>
      <c r="F50" s="25" t="s">
        <v>80</v>
      </c>
      <c r="G50" s="2" t="str" cm="1">
        <f t="array" ref="G50">_xll.BDP(E50,"security_name")</f>
        <v>VOD 3.1 01/03/79</v>
      </c>
      <c r="H50" s="2" t="str" cm="1">
        <f t="array" ref="H50">_xll.BDP(F50,"security_name")</f>
        <v>VOD 4.2 10/03/78</v>
      </c>
      <c r="I50" s="16" cm="1">
        <f t="array" ref="I50">_xll.BDP(E50,"nxt_call_dt")*1</f>
        <v>45202</v>
      </c>
      <c r="J50" s="16" cm="1">
        <f t="array" ref="J50">_xll.BDP(F50,"nxt_call_dt")*1</f>
        <v>46937</v>
      </c>
      <c r="K50" s="23">
        <f t="shared" si="0"/>
        <v>4.7534246575342465</v>
      </c>
      <c r="L50" s="25" t="s">
        <v>3</v>
      </c>
      <c r="M50" s="7" cm="1">
        <f t="array" ref="M50">_xll.BDP(E50,$L50)</f>
        <v>339.024169921875</v>
      </c>
      <c r="N50" s="7" cm="1">
        <f t="array" ref="N50">_xll.BDP(F50,$L50)</f>
        <v>320.74908447265625</v>
      </c>
      <c r="O50" s="7">
        <f t="shared" si="1"/>
        <v>-18.27508544921875</v>
      </c>
      <c r="P50" s="7">
        <f t="shared" si="6"/>
        <v>-3.8446145181353568</v>
      </c>
      <c r="Q50" s="2" t="str" cm="1">
        <f t="array" ref="Q50">_xll.BDP(E50,"rtg_moody")</f>
        <v>Ba1</v>
      </c>
      <c r="R50" s="2" t="str" cm="1">
        <f t="array" ref="R50">_xll.BDP(F50,"rtg_moody")</f>
        <v>Ba1</v>
      </c>
      <c r="S50" s="22" t="e">
        <f t="shared" si="11"/>
        <v>#VALUE!</v>
      </c>
      <c r="T50" s="22" t="str" cm="1">
        <f t="array" ref="T50">_xll.BDP(E50,"crncy")</f>
        <v>EUR</v>
      </c>
      <c r="U50" s="22" t="str" cm="1">
        <f t="array" ref="U50">_xll.BDP(F50,"crncy")</f>
        <v>EUR</v>
      </c>
      <c r="V50" s="2" t="s">
        <v>367</v>
      </c>
      <c r="W50" s="2" t="str">
        <v>VW 3 3/4 PERP nc-21</v>
      </c>
      <c r="X50" s="2" t="s">
        <v>367</v>
      </c>
      <c r="Y50" s="7" cm="1">
        <f t="array" aca="1" ref="Y50" ca="1">_xll.BDH(E50,$L50,Y$5)</f>
        <v>310.27999999999997</v>
      </c>
      <c r="Z50" s="7" cm="1">
        <f t="array" aca="1" ref="Z50" ca="1">_xll.BDH(F50,$L50,Z$5)</f>
        <v>314.61500000000001</v>
      </c>
      <c r="AA50" s="7">
        <f t="shared" ca="1" si="7"/>
        <v>4.3350000000000364</v>
      </c>
      <c r="AB50" s="7">
        <f t="shared" ca="1" si="12"/>
        <v>0.91197406340058407</v>
      </c>
      <c r="AC50" s="7">
        <f t="shared" ca="1" si="8"/>
        <v>-4.756588581535941</v>
      </c>
      <c r="AD50" s="7" cm="1">
        <f t="array" aca="1" ref="AD50" ca="1">_xll.BDH(E50,$L50,AD$5)</f>
        <v>341.56200000000001</v>
      </c>
      <c r="AE50" s="7" cm="1">
        <f t="array" aca="1" ref="AE50" ca="1">_xll.BDH(F50,$L50,AE$5)</f>
        <v>358.363</v>
      </c>
      <c r="AF50" s="7">
        <f t="shared" ca="1" si="13"/>
        <v>16.800999999999988</v>
      </c>
      <c r="AG50" s="7">
        <f t="shared" ca="1" si="9"/>
        <v>3.5345043227665682</v>
      </c>
      <c r="AH50" s="7">
        <f t="shared" ca="1" si="10"/>
        <v>-7.379118840901925</v>
      </c>
    </row>
    <row r="51" spans="1:34" x14ac:dyDescent="0.25">
      <c r="C51" s="5" t="s">
        <v>330</v>
      </c>
      <c r="D51" s="24"/>
      <c r="E51" s="25" t="s">
        <v>148</v>
      </c>
      <c r="F51" s="25" t="s">
        <v>154</v>
      </c>
      <c r="G51" s="2" t="str" cm="1">
        <f t="array" ref="G51">_xll.BDP(E51,"security_name")</f>
        <v>VW 2.7 PERP</v>
      </c>
      <c r="H51" s="2" t="str" cm="1">
        <f t="array" ref="H51">_xll.BDP(F51,"security_name")</f>
        <v>VW 3 1/2 PERP</v>
      </c>
      <c r="I51" s="16" cm="1">
        <f t="array" ref="I51">_xll.BDP(E51,"nxt_call_dt")*1</f>
        <v>44909</v>
      </c>
      <c r="J51" s="16" cm="1">
        <f t="array" ref="J51">_xll.BDP(F51,"nxt_call_dt")*1</f>
        <v>47562</v>
      </c>
      <c r="K51" s="23">
        <f t="shared" si="0"/>
        <v>7.2684931506849315</v>
      </c>
      <c r="L51" s="25" t="s">
        <v>3</v>
      </c>
      <c r="M51" s="7" cm="1">
        <f t="array" ref="M51">_xll.BDP(E51,$L51)</f>
        <v>387.23016357421875</v>
      </c>
      <c r="N51" s="7" cm="1">
        <f t="array" ref="N51">_xll.BDP(F51,$L51)</f>
        <v>384.38201904296875</v>
      </c>
      <c r="O51" s="7">
        <f t="shared" si="1"/>
        <v>-2.84814453125</v>
      </c>
      <c r="P51" s="7">
        <f t="shared" si="6"/>
        <v>-0.39184800373398038</v>
      </c>
      <c r="Q51" s="2" t="str" cm="1">
        <f t="array" ref="Q51">_xll.BDP(E51,"rtg_moody")</f>
        <v>Baa2</v>
      </c>
      <c r="R51" s="2" t="str" cm="1">
        <f t="array" ref="R51">_xll.BDP(F51,"rtg_moody")</f>
        <v>Baa2</v>
      </c>
      <c r="S51" s="22" t="e">
        <f t="shared" si="11"/>
        <v>#VALUE!</v>
      </c>
      <c r="T51" s="22" t="str" cm="1">
        <f t="array" ref="T51">_xll.BDP(E51,"crncy")</f>
        <v>EUR</v>
      </c>
      <c r="U51" s="22" t="str" cm="1">
        <f t="array" ref="U51">_xll.BDP(F51,"crncy")</f>
        <v>EUR</v>
      </c>
      <c r="X51" s="2" t="s">
        <v>367</v>
      </c>
      <c r="Y51" s="7" cm="1">
        <f t="array" aca="1" ref="Y51" ca="1">_xll.BDH(E51,$L51,Y$5)</f>
        <v>344.47300000000001</v>
      </c>
      <c r="Z51" s="7" cm="1">
        <f t="array" aca="1" ref="Z51" ca="1">_xll.BDH(F51,$L51,Z$5)</f>
        <v>379.69499999999999</v>
      </c>
      <c r="AA51" s="7">
        <f t="shared" ca="1" si="7"/>
        <v>35.22199999999998</v>
      </c>
      <c r="AB51" s="7">
        <f t="shared" ca="1" si="12"/>
        <v>4.8458462118356547</v>
      </c>
      <c r="AC51" s="7">
        <f t="shared" ca="1" si="8"/>
        <v>-5.2376942155696353</v>
      </c>
      <c r="AD51" s="7" cm="1">
        <f t="array" aca="1" ref="AD51" ca="1">_xll.BDH(E51,$L51,AD$5)</f>
        <v>407.52499999999998</v>
      </c>
      <c r="AE51" s="7" cm="1">
        <f t="array" aca="1" ref="AE51" ca="1">_xll.BDH(F51,$L51,AE$5)</f>
        <v>400.65100000000001</v>
      </c>
      <c r="AF51" s="7">
        <f t="shared" ca="1" si="13"/>
        <v>-6.8739999999999668</v>
      </c>
      <c r="AG51" s="7">
        <f t="shared" ca="1" si="9"/>
        <v>-0.94572559366754161</v>
      </c>
      <c r="AH51" s="7">
        <f t="shared" ca="1" si="10"/>
        <v>0.55387758993356129</v>
      </c>
    </row>
    <row r="52" spans="1:34" x14ac:dyDescent="0.25">
      <c r="S52" s="22"/>
      <c r="T52" s="22"/>
      <c r="U52" s="22"/>
    </row>
    <row r="53" spans="1:34" x14ac:dyDescent="0.25">
      <c r="S53" s="22"/>
      <c r="T53" s="22"/>
      <c r="U53" s="22"/>
    </row>
    <row r="54" spans="1:34" x14ac:dyDescent="0.25">
      <c r="S54" s="22"/>
      <c r="T54" s="22"/>
      <c r="U54" s="22"/>
    </row>
    <row r="55" spans="1:34" x14ac:dyDescent="0.25">
      <c r="S55" s="22"/>
      <c r="T55" s="22"/>
      <c r="U55" s="22"/>
    </row>
    <row r="56" spans="1:34" x14ac:dyDescent="0.25">
      <c r="S56" s="22"/>
      <c r="T56" s="22"/>
      <c r="U56" s="22"/>
    </row>
  </sheetData>
  <conditionalFormatting sqref="T7:U51">
    <cfRule type="dataBar" priority="7">
      <dataBar>
        <cfvo type="min"/>
        <cfvo type="max"/>
        <color rgb="FF63C384"/>
      </dataBar>
      <extLst>
        <ext xmlns:x14="http://schemas.microsoft.com/office/spreadsheetml/2009/9/main" uri="{B025F937-C7B1-47D3-B67F-A62EFF666E3E}">
          <x14:id>{9AC90B7C-8E12-4110-B0DE-3BABB2FCD895}</x14:id>
        </ext>
      </extLst>
    </cfRule>
  </conditionalFormatting>
  <conditionalFormatting sqref="AC7:AC51">
    <cfRule type="dataBar" priority="3">
      <dataBar>
        <cfvo type="min"/>
        <cfvo type="max"/>
        <color rgb="FF63C384"/>
      </dataBar>
      <extLst>
        <ext xmlns:x14="http://schemas.microsoft.com/office/spreadsheetml/2009/9/main" uri="{B025F937-C7B1-47D3-B67F-A62EFF666E3E}">
          <x14:id>{FA3CDF8D-5A76-4612-9D53-8E0EB3758725}</x14:id>
        </ext>
      </extLst>
    </cfRule>
  </conditionalFormatting>
  <conditionalFormatting sqref="AH7:AH51">
    <cfRule type="dataBar" priority="2">
      <dataBar>
        <cfvo type="min"/>
        <cfvo type="max"/>
        <color rgb="FF63C384"/>
      </dataBar>
      <extLst>
        <ext xmlns:x14="http://schemas.microsoft.com/office/spreadsheetml/2009/9/main" uri="{B025F937-C7B1-47D3-B67F-A62EFF666E3E}">
          <x14:id>{55F6EAF8-76E2-4928-BBA0-9859D25BB4F3}</x14:id>
        </ext>
      </extLst>
    </cfRule>
  </conditionalFormatting>
  <conditionalFormatting sqref="P7:P51">
    <cfRule type="dataBar" priority="1">
      <dataBar>
        <cfvo type="min"/>
        <cfvo type="max"/>
        <color rgb="FF63C384"/>
      </dataBar>
      <extLst>
        <ext xmlns:x14="http://schemas.microsoft.com/office/spreadsheetml/2009/9/main" uri="{B025F937-C7B1-47D3-B67F-A62EFF666E3E}">
          <x14:id>{0D9620A6-5AEE-4229-A8C4-B85D6415BEAE}</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9AC90B7C-8E12-4110-B0DE-3BABB2FCD895}">
            <x14:dataBar minLength="0" maxLength="100" gradient="0">
              <x14:cfvo type="autoMin"/>
              <x14:cfvo type="autoMax"/>
              <x14:negativeFillColor rgb="FFFF0000"/>
              <x14:axisColor rgb="FF000000"/>
            </x14:dataBar>
          </x14:cfRule>
          <xm:sqref>T7:U51</xm:sqref>
        </x14:conditionalFormatting>
        <x14:conditionalFormatting xmlns:xm="http://schemas.microsoft.com/office/excel/2006/main">
          <x14:cfRule type="dataBar" id="{FA3CDF8D-5A76-4612-9D53-8E0EB3758725}">
            <x14:dataBar minLength="0" maxLength="100" border="1" negativeBarBorderColorSameAsPositive="0">
              <x14:cfvo type="autoMin"/>
              <x14:cfvo type="autoMax"/>
              <x14:borderColor rgb="FF63C384"/>
              <x14:negativeFillColor rgb="FFFF0000"/>
              <x14:negativeBorderColor rgb="FFFF0000"/>
              <x14:axisColor rgb="FF000000"/>
            </x14:dataBar>
          </x14:cfRule>
          <xm:sqref>AC7:AC51</xm:sqref>
        </x14:conditionalFormatting>
        <x14:conditionalFormatting xmlns:xm="http://schemas.microsoft.com/office/excel/2006/main">
          <x14:cfRule type="dataBar" id="{55F6EAF8-76E2-4928-BBA0-9859D25BB4F3}">
            <x14:dataBar minLength="0" maxLength="100" border="1" negativeBarBorderColorSameAsPositive="0">
              <x14:cfvo type="autoMin"/>
              <x14:cfvo type="autoMax"/>
              <x14:borderColor rgb="FF63C384"/>
              <x14:negativeFillColor rgb="FFFF0000"/>
              <x14:negativeBorderColor rgb="FFFF0000"/>
              <x14:axisColor rgb="FF000000"/>
            </x14:dataBar>
          </x14:cfRule>
          <xm:sqref>AH7:AH51</xm:sqref>
        </x14:conditionalFormatting>
        <x14:conditionalFormatting xmlns:xm="http://schemas.microsoft.com/office/excel/2006/main">
          <x14:cfRule type="dataBar" id="{0D9620A6-5AEE-4229-A8C4-B85D6415BEAE}">
            <x14:dataBar minLength="0" maxLength="100" gradient="0">
              <x14:cfvo type="autoMin"/>
              <x14:cfvo type="autoMax"/>
              <x14:negativeFillColor rgb="FFFF0000"/>
              <x14:axisColor rgb="FF000000"/>
            </x14:dataBar>
          </x14:cfRule>
          <xm:sqref>P7:P51</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BF67B449-1DCE-4392-8B76-B3E8E9F22EEA}">
          <x14:formula1>
            <xm:f>tkrBbg!$AC:$AC</xm:f>
          </x14:formula1>
          <xm:sqref>L7:L51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75001-F3D2-484A-BFB0-8C5B3AB2F04A}">
  <sheetPr>
    <tabColor theme="9"/>
  </sheetPr>
  <dimension ref="A2:U79"/>
  <sheetViews>
    <sheetView showGridLines="0" workbookViewId="0">
      <pane xSplit="2" ySplit="6" topLeftCell="C7" activePane="bottomRight" state="frozen"/>
      <selection pane="topRight" activeCell="D1" sqref="D1"/>
      <selection pane="bottomLeft" activeCell="A6" sqref="A6"/>
      <selection pane="bottomRight" activeCell="A25" sqref="A25"/>
    </sheetView>
  </sheetViews>
  <sheetFormatPr defaultRowHeight="10.5" x14ac:dyDescent="0.25"/>
  <cols>
    <col min="1" max="2" width="8.7265625" style="2"/>
    <col min="3" max="3" width="6.36328125" style="2" bestFit="1" customWidth="1"/>
    <col min="4" max="5" width="8.7265625" style="24"/>
    <col min="6" max="7" width="20.08984375" style="2" bestFit="1" customWidth="1"/>
    <col min="8" max="9" width="9.90625" style="2" bestFit="1" customWidth="1"/>
    <col min="10" max="10" width="8.7265625" style="2"/>
    <col min="11" max="11" width="11.81640625" style="2" customWidth="1"/>
    <col min="12" max="19" width="8.7265625" style="2"/>
    <col min="20" max="20" width="21.08984375" style="2" bestFit="1" customWidth="1"/>
    <col min="21" max="16384" width="8.7265625" style="2"/>
  </cols>
  <sheetData>
    <row r="2" spans="1:21" x14ac:dyDescent="0.25">
      <c r="B2" s="9" t="s">
        <v>249</v>
      </c>
      <c r="C2" s="24" cm="1">
        <f t="array" ref="C2">ROWS(_xlfn._xlws.FILTER(_xlfn.ANCHORARRAY(tkrBbg!Q2),(_xlfn.ANCHORARRAY(tkrBbg!Q2)&lt;&gt;0)*(_xlfn.ANCHORARRAY(tkrBbg!Q2)&lt;&gt;"#N/A Field Not Applicable")*(_xlfn.ANCHORARRAY(tkrBbg!Q2)&lt;&gt;"#N/A Invalid Security")*(_xlfn.ANCHORARRAY(tkrBbg!Q2)&lt;&gt;"#N/A Requesting Data...")*(_xlfn.ANCHORARRAY(tkrBbg!Q2)&lt;&gt;"ticker")))</f>
        <v>68</v>
      </c>
    </row>
    <row r="3" spans="1:21" x14ac:dyDescent="0.25">
      <c r="B3" s="2" t="s">
        <v>333</v>
      </c>
      <c r="C3" s="24">
        <f>ROWS(_xlfn.UNIQUE(_xlfn.ANCHORARRAY(tkrBbg!H2),FALSE,TRUE))</f>
        <v>1</v>
      </c>
      <c r="D3" s="2"/>
      <c r="I3" s="2" t="s">
        <v>339</v>
      </c>
      <c r="J3" s="7">
        <f>AVERAGE(J7:J80)</f>
        <v>2.2229653505237712</v>
      </c>
      <c r="L3" s="7">
        <f>AVERAGE(L7:L80)</f>
        <v>476.06317379177329</v>
      </c>
      <c r="M3" s="7">
        <f>AVERAGE(M7:M80)</f>
        <v>461.00186212441457</v>
      </c>
      <c r="O3" s="7" t="e">
        <f>AVERAGE(O7:O80)</f>
        <v>#VALUE!</v>
      </c>
    </row>
    <row r="4" spans="1:21" x14ac:dyDescent="0.25">
      <c r="B4" s="2" t="s">
        <v>334</v>
      </c>
      <c r="C4" s="24">
        <f>C2-C3</f>
        <v>67</v>
      </c>
      <c r="D4" s="2"/>
      <c r="I4" s="2" t="s">
        <v>340</v>
      </c>
      <c r="J4" s="7">
        <f>_xlfn.STDEV.P(J7:J80)</f>
        <v>2.0747811757451804</v>
      </c>
      <c r="L4" s="7">
        <f>_xlfn.STDEV.P(L7:L80)</f>
        <v>580.65680573370742</v>
      </c>
      <c r="M4" s="7">
        <f>_xlfn.STDEV.P(M7:M80)</f>
        <v>550.26084367781061</v>
      </c>
      <c r="O4" s="7" t="e">
        <f>_xlfn.STDEV.P(O7:O80)</f>
        <v>#VALUE!</v>
      </c>
    </row>
    <row r="6" spans="1:21" ht="22" x14ac:dyDescent="0.3">
      <c r="A6" s="26" t="s">
        <v>337</v>
      </c>
      <c r="B6" s="26" t="s">
        <v>224</v>
      </c>
      <c r="C6" s="27" t="s">
        <v>336</v>
      </c>
      <c r="D6" s="26" t="s">
        <v>259</v>
      </c>
      <c r="E6" s="26" t="s">
        <v>260</v>
      </c>
      <c r="F6" s="26" t="s">
        <v>250</v>
      </c>
      <c r="G6" s="26" t="s">
        <v>251</v>
      </c>
      <c r="H6" s="26" t="s">
        <v>255</v>
      </c>
      <c r="I6" s="26" t="s">
        <v>256</v>
      </c>
      <c r="J6" s="26" t="s">
        <v>257</v>
      </c>
      <c r="K6" s="26" t="s">
        <v>252</v>
      </c>
      <c r="L6" s="26" t="s">
        <v>253</v>
      </c>
      <c r="M6" s="26" t="s">
        <v>254</v>
      </c>
      <c r="N6" s="26" t="s">
        <v>258</v>
      </c>
      <c r="O6" s="26" t="s">
        <v>264</v>
      </c>
      <c r="P6" s="26" t="s">
        <v>263</v>
      </c>
      <c r="Q6" s="26" t="s">
        <v>265</v>
      </c>
      <c r="R6" s="26" t="s">
        <v>341</v>
      </c>
      <c r="S6" s="1" t="s">
        <v>338</v>
      </c>
      <c r="T6" s="1" t="s">
        <v>235</v>
      </c>
      <c r="U6" s="1" t="s">
        <v>345</v>
      </c>
    </row>
    <row r="7" spans="1:21" x14ac:dyDescent="0.25">
      <c r="A7" s="2" t="str" cm="1">
        <f t="array" ref="A7:A74">_xlfn._xlws.SORT(_xlfn._xlws.FILTER(_xlfn.ANCHORARRAY(tkrBbg!Q2),(_xlfn.ANCHORARRAY(tkrBbg!Q2)&lt;&gt;0)*(_xlfn.ANCHORARRAY(tkrBbg!Q2)&lt;&gt;"#N/A Field Not Applicable")*(_xlfn.ANCHORARRAY(tkrBbg!Q2)&lt;&gt;"#N/A Invalid Security")*(_xlfn.ANCHORARRAY(tkrBbg!Q2)&lt;&gt;"#N/A Requesting Data...")*(_xlfn.ANCHORARRAY(tkrBbg!Q2)&lt;&gt;"ticker")*(_xlfn.ANCHORARRAY(tkrBbg!Q2)&lt;&gt;"NA error")))</f>
        <v>ACFP</v>
      </c>
      <c r="B7" s="5" t="s">
        <v>266</v>
      </c>
      <c r="C7" s="24" t="str" cm="1">
        <f t="array" ref="C7:C74">IF(ISNUMBER(_xlfn.XMATCH(_xlfn.ANCHORARRAY(A7),_xlfn.ANCHORARRAY(tkrBbg!Z2))),"single","-")</f>
        <v>-</v>
      </c>
      <c r="D7" s="25" t="s">
        <v>155</v>
      </c>
      <c r="E7" s="25" t="s">
        <v>157</v>
      </c>
      <c r="F7" s="2" t="str" cm="1">
        <f t="array" ref="F7">_xll.BDP(D7,"security_name")</f>
        <v>ACFP 4 1/8 PERP</v>
      </c>
      <c r="G7" s="2" t="str" cm="1">
        <f t="array" ref="G7">_xll.BDP(E7,"security_name")</f>
        <v>ACFP 2 5/8 PERP</v>
      </c>
      <c r="H7" s="16" cm="1">
        <f t="array" ref="H7">_xll.BDP(D7,"nxt_call_dt")*1</f>
        <v>44012</v>
      </c>
      <c r="I7" s="16" cm="1">
        <f t="array" ref="I7">_xll.BDP(E7,"nxt_call_dt")*1</f>
        <v>45687</v>
      </c>
      <c r="J7" s="23">
        <f t="shared" ref="J7:J11" si="0">(I7-H7)/365</f>
        <v>4.5890410958904111</v>
      </c>
      <c r="K7" s="25" t="s">
        <v>3</v>
      </c>
      <c r="L7" s="7" cm="1">
        <f t="array" ref="L7">_xll.BDP(D7,$K7)</f>
        <v>1041.982421875</v>
      </c>
      <c r="M7" s="7" cm="1">
        <f t="array" ref="M7">_xll.BDP(E7,$K7)</f>
        <v>768.6162109375</v>
      </c>
      <c r="N7" s="7">
        <f t="shared" ref="N7:N21" si="1">M7-L7</f>
        <v>-273.3662109375</v>
      </c>
      <c r="O7" s="7">
        <f>IF(J7=0,"-",N7/J7)</f>
        <v>-59.569353428171638</v>
      </c>
      <c r="P7" s="2" t="str" cm="1">
        <f t="array" ref="P7">_xll.BDP(D7,"rtg_moody")</f>
        <v>#N/A N/A</v>
      </c>
      <c r="Q7" s="2" t="str" cm="1">
        <f t="array" ref="Q7">_xll.BDP(E7,"rtg_moody")</f>
        <v>#N/A N/A</v>
      </c>
      <c r="R7" s="22" t="e">
        <f t="shared" ref="R7:R11" si="2">IF(O7="-","-",(O7-$O$3)/(2*$O$4))</f>
        <v>#VALUE!</v>
      </c>
      <c r="T7" s="2" t="str" cm="1">
        <f t="array" ref="T7:T74">INDEX(tkrBbg!N:N,_xlfn.XMATCH(_xlfn.ANCHORARRAY(A7),tkrBbg!H:H))</f>
        <v>ACFP 4 1/8 PERP nc-20</v>
      </c>
    </row>
    <row r="8" spans="1:21" x14ac:dyDescent="0.25">
      <c r="A8" s="2" t="str">
        <v>AFFP</v>
      </c>
      <c r="B8" s="5" t="s">
        <v>267</v>
      </c>
      <c r="C8" s="24" t="str">
        <v>single</v>
      </c>
      <c r="D8" s="25" t="s">
        <v>158</v>
      </c>
      <c r="E8" s="25" t="s">
        <v>261</v>
      </c>
      <c r="F8" s="2" t="str" cm="1">
        <f t="array" ref="F8">_xll.BDP(D8,"security_name")</f>
        <v>AFFP 6 1/4 PERP</v>
      </c>
      <c r="G8" s="2" t="str" cm="1">
        <f t="array" ref="G8">_xll.BDP(E8,"security_name")</f>
        <v>AFFP 1 7/8 01/16/25</v>
      </c>
      <c r="H8" s="16" cm="1">
        <f t="array" ref="H8">_xll.BDP(D8,"nxt_call_dt")*1</f>
        <v>44105</v>
      </c>
      <c r="I8" s="16" cm="1">
        <f t="array" ref="I8">_xll.BDP(E8,"nxt_call_dt")*1</f>
        <v>45581</v>
      </c>
      <c r="J8" s="23">
        <f t="shared" si="0"/>
        <v>4.043835616438356</v>
      </c>
      <c r="K8" s="25" t="s">
        <v>3</v>
      </c>
      <c r="L8" s="7" cm="1">
        <f t="array" ref="L8">_xll.BDP(D8,$K8)</f>
        <v>1347.0894775390625</v>
      </c>
      <c r="M8" s="7" cm="1">
        <f t="array" ref="M8">_xll.BDP(E8,$K8)</f>
        <v>634.45294189453125</v>
      </c>
      <c r="N8" s="7">
        <f t="shared" si="1"/>
        <v>-712.63653564453125</v>
      </c>
      <c r="O8" s="7">
        <f t="shared" ref="O8:O15" si="3">IF(J8=0,"-",N8/J8)</f>
        <v>-176.22786958689289</v>
      </c>
      <c r="P8" s="2" t="str" cm="1">
        <f t="array" ref="P8">_xll.BDP(D8,"rtg_moody")</f>
        <v>#N/A N/A</v>
      </c>
      <c r="Q8" s="2" t="str" cm="1">
        <f t="array" ref="Q8">_xll.BDP(E8,"rtg_moody")</f>
        <v>#N/A N/A</v>
      </c>
      <c r="R8" s="22" t="e">
        <f t="shared" si="2"/>
        <v>#VALUE!</v>
      </c>
      <c r="T8" s="2" t="str">
        <v>AFFP 6 1/4 PERP nc-20</v>
      </c>
    </row>
    <row r="9" spans="1:21" x14ac:dyDescent="0.25">
      <c r="A9" s="2" t="str">
        <v>AKEFP</v>
      </c>
      <c r="B9" s="5" t="s">
        <v>268</v>
      </c>
      <c r="C9" s="24" t="str">
        <v>-</v>
      </c>
      <c r="D9" s="25" t="s">
        <v>28</v>
      </c>
      <c r="E9" s="25" t="s">
        <v>30</v>
      </c>
      <c r="F9" s="2" t="str" cm="1">
        <f t="array" ref="F9">_xll.BDP(D9,"security_name")</f>
        <v>AKEFP 4 3/4 PERP</v>
      </c>
      <c r="G9" s="2" t="str" cm="1">
        <f t="array" ref="G9">_xll.BDP(E9,"security_name")</f>
        <v>AKEFP 1 1/2 PERP</v>
      </c>
      <c r="H9" s="16" cm="1">
        <f t="array" ref="H9">_xll.BDP(D9,"nxt_call_dt")*1</f>
        <v>44133</v>
      </c>
      <c r="I9" s="16" cm="1">
        <f t="array" ref="I9">_xll.BDP(E9,"nxt_call_dt")*1</f>
        <v>45951</v>
      </c>
      <c r="J9" s="23">
        <f t="shared" si="0"/>
        <v>4.9808219178082194</v>
      </c>
      <c r="K9" s="25" t="s">
        <v>3</v>
      </c>
      <c r="L9" s="7" cm="1">
        <f t="array" ref="L9">_xll.BDP(D9,$K9)</f>
        <v>235.96818542480469</v>
      </c>
      <c r="M9" s="7" cm="1">
        <f t="array" ref="M9">_xll.BDP(E9,$K9)</f>
        <v>293.12576293945313</v>
      </c>
      <c r="N9" s="7">
        <f t="shared" si="1"/>
        <v>57.157577514648438</v>
      </c>
      <c r="O9" s="7">
        <f t="shared" si="3"/>
        <v>11.475531239189593</v>
      </c>
      <c r="P9" s="2" t="str" cm="1">
        <f t="array" ref="P9">_xll.BDP(D9,"rtg_moody")</f>
        <v>Baa3</v>
      </c>
      <c r="Q9" s="2" t="str" cm="1">
        <f t="array" ref="Q9">_xll.BDP(E9,"rtg_moody")</f>
        <v>Baa3</v>
      </c>
      <c r="R9" s="22" t="e">
        <f t="shared" si="2"/>
        <v>#VALUE!</v>
      </c>
      <c r="T9" s="2" t="str">
        <v>AKEFP 4 3/4 PERP nc-20</v>
      </c>
    </row>
    <row r="10" spans="1:21" x14ac:dyDescent="0.25">
      <c r="A10" s="2" t="str">
        <v>AKFAST</v>
      </c>
      <c r="B10" s="5" t="s">
        <v>269</v>
      </c>
      <c r="C10" s="24" t="str">
        <v>-</v>
      </c>
      <c r="D10" s="25" t="s">
        <v>167</v>
      </c>
      <c r="E10" s="25" t="s">
        <v>168</v>
      </c>
      <c r="F10" s="2" t="str" cm="1">
        <f t="array" ref="F10">_xll.BDP(D10,"security_name")</f>
        <v>AKFAST 3 7/8 10/05/78</v>
      </c>
      <c r="G10" s="2" t="str" cm="1">
        <f t="array" ref="G10">_xll.BDP(E10,"security_name")</f>
        <v>AKFAST 2.249 05/17/81</v>
      </c>
      <c r="H10" s="16" cm="1">
        <f t="array" ref="H10">_xll.BDP(D10,"nxt_call_dt")*1</f>
        <v>45115</v>
      </c>
      <c r="I10" s="16" cm="1">
        <f t="array" ref="I10">_xll.BDP(E10,"nxt_call_dt")*1</f>
        <v>46070</v>
      </c>
      <c r="J10" s="23">
        <f t="shared" si="0"/>
        <v>2.6164383561643834</v>
      </c>
      <c r="K10" s="25" t="s">
        <v>3</v>
      </c>
      <c r="L10" s="7" cm="1">
        <f t="array" ref="L10">_xll.BDP(D10,$K10)</f>
        <v>396.24530029296875</v>
      </c>
      <c r="M10" s="7" cm="1">
        <f t="array" ref="M10">_xll.BDP(E10,$K10)</f>
        <v>425.93524169921875</v>
      </c>
      <c r="N10" s="7">
        <f t="shared" si="1"/>
        <v>29.68994140625</v>
      </c>
      <c r="O10" s="7">
        <f t="shared" si="3"/>
        <v>11.34746451652487</v>
      </c>
      <c r="P10" s="2" t="str" cm="1">
        <f t="array" ref="P10">_xll.BDP(D10,"rtg_moody")</f>
        <v>#N/A N/A</v>
      </c>
      <c r="Q10" s="2" t="str" cm="1">
        <f t="array" ref="Q10">_xll.BDP(E10,"rtg_moody")</f>
        <v>#N/A N/A</v>
      </c>
      <c r="R10" s="22" t="e">
        <f t="shared" si="2"/>
        <v>#VALUE!</v>
      </c>
      <c r="T10" s="2" t="str">
        <v>AKFAST 3 7/8 10/05/78 nc-23</v>
      </c>
    </row>
    <row r="11" spans="1:21" x14ac:dyDescent="0.25">
      <c r="A11" s="2" t="str">
        <v>ALLRNV</v>
      </c>
      <c r="B11" s="5" t="s">
        <v>270</v>
      </c>
      <c r="C11" s="24" t="str">
        <v>single</v>
      </c>
      <c r="D11" s="25" t="s">
        <v>137</v>
      </c>
      <c r="E11" s="25" t="s">
        <v>262</v>
      </c>
      <c r="F11" s="2" t="str" cm="1">
        <f t="array" ref="F11">_xll.BDP(D11,"security_name")</f>
        <v>ALLRNV 1 5/8 PERP</v>
      </c>
      <c r="G11" s="2" t="str" cm="1">
        <f t="array" ref="G11">_xll.BDP(E11,"security_name")</f>
        <v>ALLRNV 0 3/8 06/10/30</v>
      </c>
      <c r="H11" s="16" cm="1">
        <f t="array" ref="H11">_xll.BDP(D11,"nxt_call_dt")*1</f>
        <v>45746</v>
      </c>
      <c r="I11" s="16" cm="1">
        <f t="array" ref="I11">_xll.BDP(E11,"nxt_call_dt")*1</f>
        <v>47552</v>
      </c>
      <c r="J11" s="23">
        <f t="shared" si="0"/>
        <v>4.9479452054794519</v>
      </c>
      <c r="K11" s="25" t="s">
        <v>3</v>
      </c>
      <c r="L11" s="7" cm="1">
        <f t="array" ref="L11">_xll.BDP(D11,$K11)</f>
        <v>142.35517883300781</v>
      </c>
      <c r="M11" s="7" cm="1">
        <f t="array" ref="M11">_xll.BDP(E11,$K11)</f>
        <v>40.166481018066406</v>
      </c>
      <c r="N11" s="7">
        <f t="shared" si="1"/>
        <v>-102.18869781494141</v>
      </c>
      <c r="O11" s="7">
        <f t="shared" si="3"/>
        <v>-20.652754541779409</v>
      </c>
      <c r="P11" s="2" t="str" cm="1">
        <f t="array" ref="P11">_xll.BDP(D11,"rtg_moody")</f>
        <v>A2</v>
      </c>
      <c r="Q11" s="2" t="str" cm="1">
        <f t="array" ref="Q11">_xll.BDP(E11,"rtg_moody")</f>
        <v>Aa2</v>
      </c>
      <c r="R11" s="22" t="e">
        <f t="shared" si="2"/>
        <v>#VALUE!</v>
      </c>
      <c r="T11" s="2" t="str">
        <v>ALLRNV 1 5/8 PERP nc-25</v>
      </c>
    </row>
    <row r="12" spans="1:21" x14ac:dyDescent="0.25">
      <c r="A12" s="2" t="str">
        <v>AMXLMM</v>
      </c>
      <c r="B12" s="5" t="s">
        <v>271</v>
      </c>
      <c r="C12" s="24" t="str">
        <v>-</v>
      </c>
      <c r="D12" s="25" t="s">
        <v>55</v>
      </c>
      <c r="E12" s="25" t="s">
        <v>55</v>
      </c>
      <c r="F12" s="2" t="str" cm="1">
        <f t="array" ref="F12">_xll.BDP(D12,"security_name")</f>
        <v>AMXLMM 6 3/8 09/06/73</v>
      </c>
      <c r="G12" s="2" t="str" cm="1">
        <f t="array" ref="G12">_xll.BDP(E12,"security_name")</f>
        <v>AMXLMM 6 3/8 09/06/73</v>
      </c>
      <c r="H12" s="16" cm="1">
        <f t="array" ref="H12">_xll.BDP(D12,"nxt_call_dt")*1</f>
        <v>44080</v>
      </c>
      <c r="I12" s="16" cm="1">
        <f t="array" ref="I12">_xll.BDP(E12,"nxt_call_dt")*1</f>
        <v>44080</v>
      </c>
      <c r="J12" s="23">
        <f t="shared" ref="J12" si="4">(I12-H12)/365</f>
        <v>0</v>
      </c>
      <c r="K12" s="25" t="s">
        <v>3</v>
      </c>
      <c r="L12" s="7" cm="1">
        <f t="array" ref="L12">_xll.BDP(D12,$K12)</f>
        <v>379.45703125</v>
      </c>
      <c r="M12" s="7" cm="1">
        <f t="array" ref="M12">_xll.BDP(E12,$K12)</f>
        <v>379.45703125</v>
      </c>
      <c r="N12" s="7">
        <f t="shared" si="1"/>
        <v>0</v>
      </c>
      <c r="O12" s="7" t="str">
        <f t="shared" si="3"/>
        <v>-</v>
      </c>
      <c r="P12" s="2" t="str" cm="1">
        <f t="array" ref="P12">_xll.BDP(D12,"rtg_moody")</f>
        <v>Baa2</v>
      </c>
      <c r="Q12" s="2" t="str" cm="1">
        <f t="array" ref="Q12">_xll.BDP(E12,"rtg_moody")</f>
        <v>Baa2</v>
      </c>
      <c r="R12" s="22" t="str">
        <f>IF(O12="-","-",(O12-$O$3)/(2*$O$4))</f>
        <v>-</v>
      </c>
      <c r="T12" s="2" t="str">
        <v>AMXLMM 6 3/8 09/06/73 nc-23</v>
      </c>
    </row>
    <row r="13" spans="1:21" x14ac:dyDescent="0.25">
      <c r="A13" s="2" t="str">
        <v>ANNGR</v>
      </c>
      <c r="B13" s="5" t="s">
        <v>272</v>
      </c>
      <c r="C13" s="24" t="str">
        <v>single</v>
      </c>
      <c r="D13" s="25" t="s">
        <v>164</v>
      </c>
      <c r="E13" s="25" t="str">
        <f>D13</f>
        <v>EK642935 Corp</v>
      </c>
      <c r="F13" s="2" t="str" cm="1">
        <f t="array" ref="F13">_xll.BDP(D13,"security_name")</f>
        <v>ANNGR 4 PERP</v>
      </c>
      <c r="G13" s="2" t="str" cm="1">
        <f t="array" ref="G13">_xll.BDP(E13,"security_name")</f>
        <v>ANNGR 4 PERP</v>
      </c>
      <c r="H13" s="16" cm="1">
        <f t="array" ref="H13">_xll.BDP(D13,"nxt_call_dt")*1</f>
        <v>44547</v>
      </c>
      <c r="I13" s="16" cm="1">
        <f t="array" ref="I13">_xll.BDP(E13,"nxt_call_dt")*1</f>
        <v>44547</v>
      </c>
      <c r="J13" s="23">
        <f t="shared" ref="J13" si="5">(I13-H13)/365</f>
        <v>0</v>
      </c>
      <c r="K13" s="25" t="s">
        <v>3</v>
      </c>
      <c r="L13" s="7" cm="1">
        <f t="array" ref="L13">_xll.BDP(D13,$K13)</f>
        <v>241.59030151367188</v>
      </c>
      <c r="M13" s="7" cm="1">
        <f t="array" ref="M13">_xll.BDP(E13,$K13)</f>
        <v>241.59030151367188</v>
      </c>
      <c r="N13" s="7">
        <f t="shared" si="1"/>
        <v>0</v>
      </c>
      <c r="O13" s="7" t="str">
        <f t="shared" si="3"/>
        <v>-</v>
      </c>
      <c r="P13" s="2" t="str" cm="1">
        <f t="array" ref="P13">_xll.BDP(D13,"rtg_moody")</f>
        <v>#N/A N/A</v>
      </c>
      <c r="Q13" s="2" t="str" cm="1">
        <f t="array" ref="Q13">_xll.BDP(E13,"rtg_moody")</f>
        <v>#N/A N/A</v>
      </c>
      <c r="R13" s="22" t="str">
        <f t="shared" ref="R13:R74" si="6">IF(O13="-","-",(O13-$O$3)/(2*$O$4))</f>
        <v>-</v>
      </c>
      <c r="T13" s="2" t="str">
        <v>ANNGR 4 PERP nc-21</v>
      </c>
    </row>
    <row r="14" spans="1:21" x14ac:dyDescent="0.25">
      <c r="A14" s="2" t="str">
        <v>ARNDTN</v>
      </c>
      <c r="B14" s="5" t="s">
        <v>273</v>
      </c>
      <c r="C14" s="24" t="str">
        <v>-</v>
      </c>
      <c r="D14" s="25" t="s">
        <v>177</v>
      </c>
      <c r="E14" s="25" t="s">
        <v>176</v>
      </c>
      <c r="F14" s="2" t="str" cm="1">
        <f t="array" ref="F14">_xll.BDP(D14,"security_name")</f>
        <v>ARNDTN 5 1/4 PERP</v>
      </c>
      <c r="G14" s="2" t="str" cm="1">
        <f t="array" ref="G14">_xll.BDP(E14,"security_name")</f>
        <v>ARNDTN 2 7/8 PERP</v>
      </c>
      <c r="H14" s="16" cm="1">
        <f t="array" ref="H14">_xll.BDP(D14,"nxt_call_dt")*1</f>
        <v>45128</v>
      </c>
      <c r="I14" s="16" cm="1">
        <f t="array" ref="I14">_xll.BDP(E14,"nxt_call_dt")*1</f>
        <v>45669</v>
      </c>
      <c r="J14" s="23">
        <f t="shared" ref="J14" si="7">(I14-H14)/365</f>
        <v>1.4821917808219178</v>
      </c>
      <c r="K14" s="25" t="s">
        <v>3</v>
      </c>
      <c r="L14" s="7" t="str" cm="1">
        <f t="array" ref="L14">_xll.BDP(D14,$K14)</f>
        <v>#N/A Field Not Applicable</v>
      </c>
      <c r="M14" s="7" cm="1">
        <f t="array" ref="M14">_xll.BDP(E14,$K14)</f>
        <v>443.04840087890625</v>
      </c>
      <c r="N14" s="7" t="e">
        <f t="shared" si="1"/>
        <v>#VALUE!</v>
      </c>
      <c r="O14" s="7" t="e">
        <f t="shared" si="3"/>
        <v>#VALUE!</v>
      </c>
      <c r="P14" s="2" t="str" cm="1">
        <f t="array" ref="P14">_xll.BDP(D14,"rtg_moody")</f>
        <v>#N/A N/A</v>
      </c>
      <c r="Q14" s="2" t="str" cm="1">
        <f t="array" ref="Q14">_xll.BDP(E14,"rtg_moody")</f>
        <v>#N/A N/A</v>
      </c>
      <c r="R14" s="22" t="e">
        <f t="shared" si="6"/>
        <v>#VALUE!</v>
      </c>
      <c r="T14" s="2" t="str">
        <v>ARNDTN 3 3/4 PERP nc-23</v>
      </c>
    </row>
    <row r="15" spans="1:21" x14ac:dyDescent="0.25">
      <c r="A15" s="2" t="str">
        <v>BALDER</v>
      </c>
      <c r="B15" s="5" t="s">
        <v>274</v>
      </c>
      <c r="C15" s="24" t="str">
        <v>single</v>
      </c>
      <c r="D15" s="25" t="s">
        <v>169</v>
      </c>
      <c r="E15" s="25" t="str">
        <f>D15</f>
        <v>AO971106 Corp</v>
      </c>
      <c r="F15" s="2" t="str" cm="1">
        <f t="array" ref="F15">_xll.BDP(D15,"security_name")</f>
        <v>BALDER 3 03/07/78</v>
      </c>
      <c r="G15" s="2" t="str" cm="1">
        <f t="array" ref="G15">_xll.BDP(E15,"security_name")</f>
        <v>BALDER 3 03/07/78</v>
      </c>
      <c r="H15" s="16" cm="1">
        <f t="array" ref="H15">_xll.BDP(D15,"nxt_call_dt")*1</f>
        <v>44992</v>
      </c>
      <c r="I15" s="16" cm="1">
        <f t="array" ref="I15">_xll.BDP(E15,"nxt_call_dt")*1</f>
        <v>44992</v>
      </c>
      <c r="J15" s="23">
        <f t="shared" ref="J15" si="8">(I15-H15)/365</f>
        <v>0</v>
      </c>
      <c r="K15" s="25" t="s">
        <v>3</v>
      </c>
      <c r="L15" s="7" cm="1">
        <f t="array" ref="L15">_xll.BDP(D15,$K15)</f>
        <v>507.47341918945313</v>
      </c>
      <c r="M15" s="7" cm="1">
        <f t="array" ref="M15">_xll.BDP(E15,$K15)</f>
        <v>507.47341918945313</v>
      </c>
      <c r="N15" s="7">
        <f t="shared" si="1"/>
        <v>0</v>
      </c>
      <c r="O15" s="7" t="str">
        <f t="shared" si="3"/>
        <v>-</v>
      </c>
      <c r="P15" s="2" t="str" cm="1">
        <f t="array" ref="P15">_xll.BDP(D15,"rtg_moody")</f>
        <v>Ba2u</v>
      </c>
      <c r="Q15" s="2" t="str" cm="1">
        <f t="array" ref="Q15">_xll.BDP(E15,"rtg_moody")</f>
        <v>Ba2u</v>
      </c>
      <c r="R15" s="22" t="str">
        <f t="shared" si="6"/>
        <v>-</v>
      </c>
      <c r="T15" s="2" t="str">
        <v>BALDER 3 03/07/78 nc-23</v>
      </c>
    </row>
    <row r="16" spans="1:21" x14ac:dyDescent="0.25">
      <c r="A16" s="2" t="str">
        <v>BAYNGR</v>
      </c>
      <c r="B16" s="5" t="s">
        <v>275</v>
      </c>
      <c r="C16" s="24" t="str">
        <v>-</v>
      </c>
      <c r="D16" s="25" t="s">
        <v>18</v>
      </c>
      <c r="E16" s="25" t="s">
        <v>19</v>
      </c>
      <c r="F16" s="2" t="str" cm="1">
        <f t="array" ref="F16">_xll.BDP(D16,"security_name")</f>
        <v>BAYNGR 3 3/4 07/01/74</v>
      </c>
      <c r="G16" s="2" t="str" cm="1">
        <f t="array" ref="G16">_xll.BDP(E16,"security_name")</f>
        <v>BAYNGR 2 3/8 11/12/79</v>
      </c>
      <c r="H16" s="16" cm="1">
        <f t="array" ref="H16">_xll.BDP(D16,"nxt_call_dt")*1</f>
        <v>45474</v>
      </c>
      <c r="I16" s="16" cm="1">
        <f t="array" ref="I16">_xll.BDP(E16,"nxt_call_dt")*1</f>
        <v>45700</v>
      </c>
      <c r="J16" s="23">
        <f t="shared" ref="J16" si="9">(I16-H16)/365</f>
        <v>0.61917808219178083</v>
      </c>
      <c r="K16" s="25" t="s">
        <v>3</v>
      </c>
      <c r="L16" s="7" cm="1">
        <f t="array" ref="L16">_xll.BDP(D16,$K16)</f>
        <v>294.77896118164063</v>
      </c>
      <c r="M16" s="7" cm="1">
        <f t="array" ref="M16">_xll.BDP(E16,$K16)</f>
        <v>311.383056640625</v>
      </c>
      <c r="N16" s="7">
        <f t="shared" si="1"/>
        <v>16.604095458984375</v>
      </c>
      <c r="O16" s="7">
        <f t="shared" ref="O16" si="10">IF(J16=0,"-",N16/J16)</f>
        <v>26.816348860749102</v>
      </c>
      <c r="P16" s="2" t="str" cm="1">
        <f t="array" ref="P16">_xll.BDP(D16,"rtg_moody")</f>
        <v>Baa3</v>
      </c>
      <c r="Q16" s="2" t="str" cm="1">
        <f t="array" ref="Q16">_xll.BDP(E16,"rtg_moody")</f>
        <v>Baa3</v>
      </c>
      <c r="R16" s="22" t="e">
        <f t="shared" si="6"/>
        <v>#VALUE!</v>
      </c>
      <c r="T16" s="2" t="str">
        <v>BAYNGR 2 3/8 04/02/75 nc-22</v>
      </c>
    </row>
    <row r="17" spans="1:20" x14ac:dyDescent="0.25">
      <c r="A17" s="2" t="str">
        <v>BERTEL</v>
      </c>
      <c r="B17" s="5" t="s">
        <v>276</v>
      </c>
      <c r="C17" s="24" t="str">
        <v>-</v>
      </c>
      <c r="D17" s="25" t="s">
        <v>56</v>
      </c>
      <c r="E17" s="25" t="s">
        <v>57</v>
      </c>
      <c r="F17" s="2" t="str" cm="1">
        <f t="array" ref="F17">_xll.BDP(D17,"security_name")</f>
        <v>BERTEL 3 04/23/75</v>
      </c>
      <c r="G17" s="2" t="str" cm="1">
        <f t="array" ref="G17">_xll.BDP(E17,"security_name")</f>
        <v>BERTEL 3 1/2 04/23/75</v>
      </c>
      <c r="H17" s="16" cm="1">
        <f t="array" ref="H17">_xll.BDP(D17,"nxt_call_dt")*1</f>
        <v>45039</v>
      </c>
      <c r="I17" s="16" cm="1">
        <f t="array" ref="I17">_xll.BDP(E17,"nxt_call_dt")*1</f>
        <v>46500</v>
      </c>
      <c r="J17" s="23">
        <f t="shared" ref="J17" si="11">(I17-H17)/365</f>
        <v>4.0027397260273974</v>
      </c>
      <c r="K17" s="25" t="s">
        <v>3</v>
      </c>
      <c r="L17" s="7" cm="1">
        <f t="array" ref="L17">_xll.BDP(D17,$K17)</f>
        <v>382.703857421875</v>
      </c>
      <c r="M17" s="7" cm="1">
        <f t="array" ref="M17">_xll.BDP(E17,$K17)</f>
        <v>381.36337280273438</v>
      </c>
      <c r="N17" s="7">
        <f t="shared" si="1"/>
        <v>-1.340484619140625</v>
      </c>
      <c r="O17" s="7">
        <f t="shared" ref="O17:O18" si="12">IF(J17=0,"-",N17/J17)</f>
        <v>-0.33489177685580296</v>
      </c>
      <c r="P17" s="2" t="str" cm="1">
        <f t="array" ref="P17">_xll.BDP(D17,"rtg_moody")</f>
        <v>Ba1</v>
      </c>
      <c r="Q17" s="2" t="str" cm="1">
        <f t="array" ref="Q17">_xll.BDP(E17,"rtg_moody")</f>
        <v>Ba1</v>
      </c>
      <c r="R17" s="22" t="e">
        <f t="shared" si="6"/>
        <v>#VALUE!</v>
      </c>
      <c r="T17" s="2" t="str">
        <v>BERTEL 3 04/23/75 nc-23</v>
      </c>
    </row>
    <row r="18" spans="1:20" x14ac:dyDescent="0.25">
      <c r="A18" s="2" t="str">
        <v>BHP</v>
      </c>
      <c r="B18" s="5" t="s">
        <v>277</v>
      </c>
      <c r="C18" s="24" t="str">
        <v>-</v>
      </c>
      <c r="D18" s="25" t="s">
        <v>53</v>
      </c>
      <c r="E18" s="25" t="s">
        <v>51</v>
      </c>
      <c r="F18" s="2" t="str" cm="1">
        <f t="array" ref="F18">_xll.BDP(D18,"security_name")</f>
        <v>BHP 6 1/2 10/22/77</v>
      </c>
      <c r="G18" s="2" t="str" cm="1">
        <f t="array" ref="G18">_xll.BDP(E18,"security_name")</f>
        <v>BHP 6 3/4 10/19/75</v>
      </c>
      <c r="H18" s="16" cm="1">
        <f t="array" ref="H18">_xll.BDP(D18,"nxt_call_dt")*1</f>
        <v>44856</v>
      </c>
      <c r="I18" s="16" cm="1">
        <f t="array" ref="I18">_xll.BDP(E18,"nxt_call_dt")*1</f>
        <v>45950</v>
      </c>
      <c r="J18" s="23">
        <f t="shared" ref="J18" si="13">(I18-H18)/365</f>
        <v>2.9972602739726026</v>
      </c>
      <c r="K18" s="25" t="s">
        <v>196</v>
      </c>
      <c r="L18" s="7" cm="1">
        <f t="array" ref="L18">_xll.BDP(D18,$K18)</f>
        <v>259.7515035194611</v>
      </c>
      <c r="M18" s="7" cm="1">
        <f t="array" ref="M18">_xll.BDP(E18,$K18)</f>
        <v>309.1684987830273</v>
      </c>
      <c r="N18" s="7">
        <f t="shared" si="1"/>
        <v>49.416995263566207</v>
      </c>
      <c r="O18" s="7">
        <f t="shared" si="12"/>
        <v>16.487388730531688</v>
      </c>
      <c r="P18" s="2" t="str" cm="1">
        <f t="array" ref="P18">_xll.BDP(D18,"rtg_moody")</f>
        <v>Baa1</v>
      </c>
      <c r="Q18" s="2" t="str" cm="1">
        <f t="array" ref="Q18">_xll.BDP(E18,"rtg_moody")</f>
        <v>Baa1</v>
      </c>
      <c r="R18" s="22" t="e">
        <f t="shared" si="6"/>
        <v>#VALUE!</v>
      </c>
      <c r="T18" s="2" t="str">
        <v>BHP 4 3/4 04/22/76 nc-21</v>
      </c>
    </row>
    <row r="19" spans="1:20" x14ac:dyDescent="0.25">
      <c r="A19" s="2" t="str">
        <v>BNFP</v>
      </c>
      <c r="B19" s="5" t="s">
        <v>278</v>
      </c>
      <c r="C19" s="24" t="str">
        <v>-</v>
      </c>
      <c r="D19" s="25" t="s">
        <v>21</v>
      </c>
      <c r="E19" s="25" t="s">
        <v>21</v>
      </c>
      <c r="F19" s="2" t="str" cm="1">
        <f t="array" ref="F19">_xll.BDP(D19,"security_name")</f>
        <v>BNFP 1 3/4 PERP</v>
      </c>
      <c r="G19" s="2" t="str" cm="1">
        <f t="array" ref="G19">_xll.BDP(E19,"security_name")</f>
        <v>BNFP 1 3/4 PERP</v>
      </c>
      <c r="H19" s="16" cm="1">
        <f t="array" ref="H19">_xll.BDP(D19,"nxt_call_dt")*1</f>
        <v>45012</v>
      </c>
      <c r="I19" s="16" cm="1">
        <f t="array" ref="I19">_xll.BDP(E19,"nxt_call_dt")*1</f>
        <v>45012</v>
      </c>
      <c r="J19" s="23">
        <f t="shared" ref="J19" si="14">(I19-H19)/365</f>
        <v>0</v>
      </c>
      <c r="K19" s="25" t="s">
        <v>3</v>
      </c>
      <c r="L19" s="7" cm="1">
        <f t="array" ref="L19">_xll.BDP(D19,$K19)</f>
        <v>226.68864440917969</v>
      </c>
      <c r="M19" s="7" cm="1">
        <f t="array" ref="M19">_xll.BDP(E19,$K19)</f>
        <v>226.68864440917969</v>
      </c>
      <c r="N19" s="7">
        <f t="shared" si="1"/>
        <v>0</v>
      </c>
      <c r="O19" s="7" t="str">
        <f t="shared" ref="O19" si="15">IF(J19=0,"-",N19/J19)</f>
        <v>-</v>
      </c>
      <c r="P19" s="2" t="str" cm="1">
        <f t="array" ref="P19">_xll.BDP(D19,"rtg_moody")</f>
        <v>Baa3</v>
      </c>
      <c r="Q19" s="2" t="str" cm="1">
        <f t="array" ref="Q19">_xll.BDP(E19,"rtg_moody")</f>
        <v>Baa3</v>
      </c>
      <c r="R19" s="22" t="str">
        <f t="shared" si="6"/>
        <v>-</v>
      </c>
      <c r="T19" s="2" t="str">
        <v>BNFP 1 3/4 PERP nc-23</v>
      </c>
    </row>
    <row r="20" spans="1:20" x14ac:dyDescent="0.25">
      <c r="A20" s="2" t="str">
        <v>BRITEL</v>
      </c>
      <c r="B20" s="5" t="s">
        <v>279</v>
      </c>
      <c r="C20" s="24" t="str">
        <v>single</v>
      </c>
      <c r="D20" s="25" t="s">
        <v>84</v>
      </c>
      <c r="E20" s="25" t="str">
        <f>D20</f>
        <v>BG013162 Corp</v>
      </c>
      <c r="F20" s="2" t="str" cm="1">
        <f t="array" ref="F20">_xll.BDP(D20,"security_name")</f>
        <v>BRITEL 1.874 08/18/80</v>
      </c>
      <c r="G20" s="2" t="str" cm="1">
        <f t="array" ref="G20">_xll.BDP(E20,"security_name")</f>
        <v>BRITEL 1.874 08/18/80</v>
      </c>
      <c r="H20" s="16" cm="1">
        <f t="array" ref="H20">_xll.BDP(D20,"nxt_call_dt")*1</f>
        <v>45795</v>
      </c>
      <c r="I20" s="16" cm="1">
        <f t="array" ref="I20">_xll.BDP(E20,"nxt_call_dt")*1</f>
        <v>45795</v>
      </c>
      <c r="J20" s="23">
        <f t="shared" ref="J20" si="16">(I20-H20)/365</f>
        <v>0</v>
      </c>
      <c r="K20" s="25" t="s">
        <v>3</v>
      </c>
      <c r="L20" s="7" cm="1">
        <f t="array" ref="L20">_xll.BDP(D20,$K20)</f>
        <v>391.66961669921875</v>
      </c>
      <c r="M20" s="7" cm="1">
        <f t="array" ref="M20">_xll.BDP(E20,$K20)</f>
        <v>391.66961669921875</v>
      </c>
      <c r="N20" s="7">
        <f t="shared" si="1"/>
        <v>0</v>
      </c>
      <c r="O20" s="7" t="str">
        <f t="shared" ref="O20" si="17">IF(J20=0,"-",N20/J20)</f>
        <v>-</v>
      </c>
      <c r="P20" s="2" t="str" cm="1">
        <f t="array" ref="P20">_xll.BDP(D20,"rtg_moody")</f>
        <v>Ba1</v>
      </c>
      <c r="Q20" s="2" t="str" cm="1">
        <f t="array" ref="Q20">_xll.BDP(E20,"rtg_moody")</f>
        <v>Ba1</v>
      </c>
      <c r="R20" s="22" t="str">
        <f t="shared" si="6"/>
        <v>-</v>
      </c>
      <c r="T20" s="2" t="str">
        <v>BRITEL 1.874 08/18/80 nc-25</v>
      </c>
    </row>
    <row r="21" spans="1:20" x14ac:dyDescent="0.25">
      <c r="A21" s="2" t="str">
        <v>CNALN</v>
      </c>
      <c r="B21" s="5" t="s">
        <v>280</v>
      </c>
      <c r="C21" s="24" t="str">
        <v>-</v>
      </c>
      <c r="D21" s="25" t="s">
        <v>128</v>
      </c>
      <c r="E21" s="25" t="s">
        <v>129</v>
      </c>
      <c r="F21" s="2" t="str" cm="1">
        <f t="array" ref="F21">_xll.BDP(D21,"security_name")</f>
        <v>CNALN 3 04/10/76</v>
      </c>
      <c r="G21" s="2" t="str" cm="1">
        <f t="array" ref="G21">_xll.BDP(E21,"security_name")</f>
        <v>CNALN 5 1/4 04/10/75</v>
      </c>
      <c r="H21" s="16" cm="1">
        <f t="array" ref="H21">_xll.BDP(D21,"nxt_call_dt")*1</f>
        <v>44296</v>
      </c>
      <c r="I21" s="16" cm="1">
        <f t="array" ref="I21">_xll.BDP(E21,"nxt_call_dt")*1</f>
        <v>45757</v>
      </c>
      <c r="J21" s="23">
        <f t="shared" ref="J21" si="18">(I21-H21)/365</f>
        <v>4.0027397260273974</v>
      </c>
      <c r="K21" s="25" t="s">
        <v>3</v>
      </c>
      <c r="L21" s="7" cm="1">
        <f t="array" ref="L21">_xll.BDP(D21,$K21)</f>
        <v>491.64886474609375</v>
      </c>
      <c r="M21" s="7" cm="1">
        <f t="array" ref="M21">_xll.BDP(E21,$K21)</f>
        <v>506.25619506835938</v>
      </c>
      <c r="N21" s="7">
        <f t="shared" si="1"/>
        <v>14.607330322265625</v>
      </c>
      <c r="O21" s="7">
        <f t="shared" ref="O21" si="19">IF(J21=0,"-",N21/J21)</f>
        <v>3.6493330373901114</v>
      </c>
      <c r="P21" s="2" t="str" cm="1">
        <f t="array" ref="P21">_xll.BDP(D21,"rtg_moody")</f>
        <v>Ba1</v>
      </c>
      <c r="Q21" s="2" t="str" cm="1">
        <f t="array" ref="Q21">_xll.BDP(E21,"rtg_moody")</f>
        <v>Ba1</v>
      </c>
      <c r="R21" s="22" t="e">
        <f t="shared" si="6"/>
        <v>#VALUE!</v>
      </c>
      <c r="T21" s="2" t="str">
        <v>CNALN 3 04/10/76 nc-21</v>
      </c>
    </row>
    <row r="22" spans="1:20" x14ac:dyDescent="0.25">
      <c r="A22" s="2" t="str">
        <v>COFP</v>
      </c>
      <c r="B22" s="5" t="s">
        <v>281</v>
      </c>
      <c r="C22" s="24" t="str">
        <v>single</v>
      </c>
      <c r="D22" s="25" t="s">
        <v>186</v>
      </c>
      <c r="E22" s="25" t="str">
        <f>D22</f>
        <v>EJ891119 Corp</v>
      </c>
      <c r="F22" s="2" t="str" cm="1">
        <f t="array" ref="F22">_xll.BDP(D22,"security_name")</f>
        <v>COFP 3.992 PERP</v>
      </c>
      <c r="G22" s="2" t="str" cm="1">
        <f t="array" ref="G22">_xll.BDP(E22,"security_name")</f>
        <v>COFP 3.992 PERP</v>
      </c>
      <c r="H22" s="16" cm="1">
        <f t="array" ref="H22">_xll.BDP(D22,"nxt_call_dt")*1</f>
        <v>45322</v>
      </c>
      <c r="I22" s="16" cm="1">
        <f t="array" ref="I22">_xll.BDP(E22,"nxt_call_dt")*1</f>
        <v>45322</v>
      </c>
      <c r="J22" s="23">
        <f t="shared" ref="J22:J26" si="20">(I22-H22)/365</f>
        <v>0</v>
      </c>
      <c r="K22" s="25" t="s">
        <v>3</v>
      </c>
      <c r="L22" s="7" cm="1">
        <f t="array" ref="L22">_xll.BDP(D22,$K22)</f>
        <v>2844.324462890625</v>
      </c>
      <c r="M22" s="7" cm="1">
        <f t="array" ref="M22">_xll.BDP(E22,$K22)</f>
        <v>2844.324462890625</v>
      </c>
      <c r="N22" s="7">
        <f t="shared" ref="N22:N26" si="21">M22-L22</f>
        <v>0</v>
      </c>
      <c r="O22" s="7" t="str">
        <f t="shared" ref="O22:O26" si="22">IF(J22=0,"-",N22/J22)</f>
        <v>-</v>
      </c>
      <c r="P22" s="2" t="str" cm="1">
        <f t="array" ref="P22">_xll.BDP(D22,"rtg_moody")</f>
        <v>Caa1</v>
      </c>
      <c r="Q22" s="2" t="str" cm="1">
        <f t="array" ref="Q22">_xll.BDP(E22,"rtg_moody")</f>
        <v>Caa1</v>
      </c>
      <c r="R22" s="22" t="str">
        <f t="shared" si="6"/>
        <v>-</v>
      </c>
      <c r="T22" s="2" t="str">
        <v>COFP 3.992 PERP nc-24</v>
      </c>
    </row>
    <row r="23" spans="1:20" x14ac:dyDescent="0.25">
      <c r="A23" s="2" t="str">
        <v>CPIPGR</v>
      </c>
      <c r="B23" s="5" t="s">
        <v>282</v>
      </c>
      <c r="C23" s="24" t="str">
        <v>-</v>
      </c>
      <c r="D23" s="25" t="s">
        <v>182</v>
      </c>
      <c r="E23" s="25" t="s">
        <v>183</v>
      </c>
      <c r="F23" s="2" t="str" cm="1">
        <f t="array" ref="F23">_xll.BDP(D23,"security_name")</f>
        <v>CPIPGR 4 3/8 PERP</v>
      </c>
      <c r="G23" s="2" t="str" cm="1">
        <f t="array" ref="G23">_xll.BDP(E23,"security_name")</f>
        <v>CPIPGR 4 7/8 PERP</v>
      </c>
      <c r="H23" s="16" cm="1">
        <f t="array" ref="H23">_xll.BDP(D23,"nxt_call_dt")*1</f>
        <v>45147</v>
      </c>
      <c r="I23" s="16" cm="1">
        <f t="array" ref="I23">_xll.BDP(E23,"nxt_call_dt")*1</f>
        <v>45854</v>
      </c>
      <c r="J23" s="23">
        <f t="shared" si="20"/>
        <v>1.9369863013698629</v>
      </c>
      <c r="K23" s="25" t="s">
        <v>3</v>
      </c>
      <c r="L23" s="7" cm="1">
        <f t="array" ref="L23">_xll.BDP(D23,$K23)</f>
        <v>512.5029296875</v>
      </c>
      <c r="M23" s="7" cm="1">
        <f t="array" ref="M23">_xll.BDP(E23,$K23)</f>
        <v>548.37567138671875</v>
      </c>
      <c r="N23" s="7">
        <f t="shared" si="21"/>
        <v>35.87274169921875</v>
      </c>
      <c r="O23" s="7">
        <f t="shared" si="22"/>
        <v>18.519873720247304</v>
      </c>
      <c r="P23" s="2" t="str" cm="1">
        <f t="array" ref="P23">_xll.BDP(D23,"rtg_moody")</f>
        <v>Ba1</v>
      </c>
      <c r="Q23" s="2" t="str" cm="1">
        <f t="array" ref="Q23">_xll.BDP(E23,"rtg_moody")</f>
        <v>Ba1</v>
      </c>
      <c r="R23" s="22" t="e">
        <f t="shared" si="6"/>
        <v>#VALUE!</v>
      </c>
      <c r="T23" s="2" t="str">
        <v>CPIPGR 4 3/8 PERP nc-23</v>
      </c>
    </row>
    <row r="24" spans="1:20" x14ac:dyDescent="0.25">
      <c r="A24" s="2" t="str">
        <v>DBHNGR</v>
      </c>
      <c r="B24" s="5" t="s">
        <v>283</v>
      </c>
      <c r="C24" s="24" t="str">
        <v>-</v>
      </c>
      <c r="D24" s="25" t="s">
        <v>34</v>
      </c>
      <c r="E24" s="25" t="s">
        <v>35</v>
      </c>
      <c r="F24" s="2" t="str" cm="1">
        <f t="array" ref="F24">_xll.BDP(D24,"security_name")</f>
        <v>DBHNGR 0.95 PERP</v>
      </c>
      <c r="G24" s="2" t="str" cm="1">
        <f t="array" ref="G24">_xll.BDP(E24,"security_name")</f>
        <v>DBHNGR 1.6 PERP</v>
      </c>
      <c r="H24" s="16" cm="1">
        <f t="array" ref="H24">_xll.BDP(D24,"nxt_call_dt")*1</f>
        <v>45679</v>
      </c>
      <c r="I24" s="16" cm="1">
        <f t="array" ref="I24">_xll.BDP(E24,"nxt_call_dt")*1</f>
        <v>47317</v>
      </c>
      <c r="J24" s="23">
        <f t="shared" si="20"/>
        <v>4.4876712328767123</v>
      </c>
      <c r="K24" s="25" t="s">
        <v>3</v>
      </c>
      <c r="L24" s="7" cm="1">
        <f t="array" ref="L24">_xll.BDP(D24,$K24)</f>
        <v>202.43130493164063</v>
      </c>
      <c r="M24" s="7" cm="1">
        <f t="array" ref="M24">_xll.BDP(E24,$K24)</f>
        <v>205.89497375488281</v>
      </c>
      <c r="N24" s="7">
        <f t="shared" si="21"/>
        <v>3.4636688232421875</v>
      </c>
      <c r="O24" s="7">
        <f t="shared" si="22"/>
        <v>0.77181875487386964</v>
      </c>
      <c r="P24" s="2" t="str" cm="1">
        <f t="array" ref="P24">_xll.BDP(D24,"rtg_moody")</f>
        <v>A2</v>
      </c>
      <c r="Q24" s="2" t="str" cm="1">
        <f t="array" ref="Q24">_xll.BDP(E24,"rtg_moody")</f>
        <v>A2</v>
      </c>
      <c r="R24" s="22" t="e">
        <f t="shared" si="6"/>
        <v>#VALUE!</v>
      </c>
      <c r="T24" s="2" t="str">
        <v>DBHNGR 0.95 PERP nc-25</v>
      </c>
    </row>
    <row r="25" spans="1:20" x14ac:dyDescent="0.25">
      <c r="A25" s="2" t="str">
        <v>DBOERS</v>
      </c>
      <c r="B25" s="5" t="s">
        <v>234</v>
      </c>
      <c r="C25" s="24" t="str">
        <v>single</v>
      </c>
      <c r="D25" s="25" t="s">
        <v>163</v>
      </c>
      <c r="E25" s="25" t="s">
        <v>223</v>
      </c>
      <c r="F25" s="2" t="str" cm="1">
        <f t="array" ref="F25">_xll.BDP(D25,"security_name")</f>
        <v>DBOERS 2 3/4 02/05/41</v>
      </c>
      <c r="G25" s="2" t="str" cm="1">
        <f t="array" ref="G25">_xll.BDP(E25,"security_name")</f>
        <v>DBOERS 1 1/4 06/16/47</v>
      </c>
      <c r="H25" s="16" cm="1">
        <f t="array" ref="H25">_xll.BDP(D25,"nxt_call_dt")*1</f>
        <v>44140</v>
      </c>
      <c r="I25" s="16" cm="1">
        <f t="array" ref="I25">_xll.BDP(E25,"nxt_call_dt")*1</f>
        <v>46462</v>
      </c>
      <c r="J25" s="23">
        <f t="shared" si="20"/>
        <v>6.3616438356164382</v>
      </c>
      <c r="K25" s="25" t="s">
        <v>3</v>
      </c>
      <c r="L25" s="7" cm="1">
        <f t="array" ref="L25">_xll.BDP(D25,$K25)</f>
        <v>75.504234313964844</v>
      </c>
      <c r="M25" s="7" cm="1">
        <f t="array" ref="M25">_xll.BDP(E25,$K25)</f>
        <v>152.7452392578125</v>
      </c>
      <c r="N25" s="7">
        <f t="shared" si="21"/>
        <v>77.241004943847656</v>
      </c>
      <c r="O25" s="7">
        <f t="shared" si="22"/>
        <v>12.141673903748663</v>
      </c>
      <c r="P25" s="2" t="str" cm="1">
        <f t="array" ref="P25">_xll.BDP(D25,"rtg_moody")</f>
        <v>#N/A N/A</v>
      </c>
      <c r="Q25" s="2" t="str" cm="1">
        <f t="array" ref="Q25">_xll.BDP(E25,"rtg_moody")</f>
        <v>#N/A N/A</v>
      </c>
      <c r="R25" s="22" t="e">
        <f t="shared" si="6"/>
        <v>#VALUE!</v>
      </c>
      <c r="T25" s="2" t="str">
        <v>DBOERS 2 3/4 02/05/41 nc-20</v>
      </c>
    </row>
    <row r="26" spans="1:20" x14ac:dyDescent="0.25">
      <c r="A26" s="2" t="str">
        <v>ECLEAR</v>
      </c>
      <c r="B26" s="5" t="s">
        <v>284</v>
      </c>
      <c r="C26" s="24" t="str">
        <v>single</v>
      </c>
      <c r="D26" s="25" t="s">
        <v>189</v>
      </c>
      <c r="E26" s="25" t="str">
        <f>D26</f>
        <v>AR887333 Corp</v>
      </c>
      <c r="F26" s="2" t="str" cm="1">
        <f t="array" ref="F26">_xll.BDP(D26,"security_name")</f>
        <v>ECLEAR 2 5/8 04/11/48</v>
      </c>
      <c r="G26" s="2" t="str" cm="1">
        <f t="array" ref="G26">_xll.BDP(E26,"security_name")</f>
        <v>ECLEAR 2 5/8 04/11/48</v>
      </c>
      <c r="H26" s="16" cm="1">
        <f t="array" ref="H26">_xll.BDP(D26,"nxt_call_dt")*1</f>
        <v>46854</v>
      </c>
      <c r="I26" s="16" cm="1">
        <f t="array" ref="I26">_xll.BDP(E26,"nxt_call_dt")*1</f>
        <v>46854</v>
      </c>
      <c r="J26" s="23">
        <f t="shared" si="20"/>
        <v>0</v>
      </c>
      <c r="K26" s="25" t="s">
        <v>3</v>
      </c>
      <c r="L26" s="7" cm="1">
        <f t="array" ref="L26">_xll.BDP(D26,$K26)</f>
        <v>196.12937927246094</v>
      </c>
      <c r="M26" s="7" cm="1">
        <f t="array" ref="M26">_xll.BDP(E26,$K26)</f>
        <v>196.12937927246094</v>
      </c>
      <c r="N26" s="7">
        <f t="shared" si="21"/>
        <v>0</v>
      </c>
      <c r="O26" s="7" t="str">
        <f t="shared" si="22"/>
        <v>-</v>
      </c>
      <c r="P26" s="2" t="str" cm="1">
        <f t="array" ref="P26">_xll.BDP(D26,"rtg_moody")</f>
        <v>#N/A N/A</v>
      </c>
      <c r="Q26" s="2" t="str" cm="1">
        <f t="array" ref="Q26">_xll.BDP(E26,"rtg_moody")</f>
        <v>#N/A N/A</v>
      </c>
      <c r="R26" s="22" t="str">
        <f t="shared" si="6"/>
        <v>-</v>
      </c>
      <c r="T26" s="2" t="str">
        <v>ECLEAR 2 5/8 04/11/48 nc-28</v>
      </c>
    </row>
    <row r="27" spans="1:20" x14ac:dyDescent="0.25">
      <c r="A27" s="2" t="str">
        <v>EDF</v>
      </c>
      <c r="B27" s="5" t="s">
        <v>285</v>
      </c>
      <c r="C27" s="24" t="str">
        <v>-</v>
      </c>
      <c r="D27" s="25" t="s">
        <v>97</v>
      </c>
      <c r="E27" s="25" t="s">
        <v>100</v>
      </c>
      <c r="F27" s="2" t="str" cm="1">
        <f t="array" ref="F27">_xll.BDP(D27,"security_name")</f>
        <v>EDF 4 PERP</v>
      </c>
      <c r="G27" s="2" t="str" cm="1">
        <f t="array" ref="G27">_xll.BDP(E27,"security_name")</f>
        <v>EDF 3 PERP</v>
      </c>
      <c r="H27" s="16" cm="1">
        <f t="array" ref="H27">_xll.BDP(D27,"nxt_call_dt")*1</f>
        <v>45477</v>
      </c>
      <c r="I27" s="16" cm="1">
        <f t="array" ref="I27">_xll.BDP(E27,"nxt_call_dt")*1</f>
        <v>46633</v>
      </c>
      <c r="J27" s="23">
        <f t="shared" ref="J27:J28" si="23">(I27-H27)/365</f>
        <v>3.1671232876712327</v>
      </c>
      <c r="K27" s="25" t="s">
        <v>3</v>
      </c>
      <c r="L27" s="7" cm="1">
        <f t="array" ref="L27">_xll.BDP(D27,$K27)</f>
        <v>397.13302612304688</v>
      </c>
      <c r="M27" s="7" cm="1">
        <f t="array" ref="M27">_xll.BDP(E27,$K27)</f>
        <v>413.5859375</v>
      </c>
      <c r="N27" s="7">
        <f t="shared" ref="N27:N28" si="24">M27-L27</f>
        <v>16.452911376953125</v>
      </c>
      <c r="O27" s="7">
        <f t="shared" ref="O27:O28" si="25">IF(J27=0,"-",N27/J27)</f>
        <v>5.1949071389168608</v>
      </c>
      <c r="P27" s="2" t="str" cm="1">
        <f t="array" ref="P27">_xll.BDP(D27,"rtg_moody")</f>
        <v>Baa3</v>
      </c>
      <c r="Q27" s="2" t="str" cm="1">
        <f t="array" ref="Q27">_xll.BDP(E27,"rtg_moody")</f>
        <v>Baa3</v>
      </c>
      <c r="R27" s="22" t="e">
        <f t="shared" si="6"/>
        <v>#VALUE!</v>
      </c>
      <c r="T27" s="2" t="str">
        <v>EDF 4 1/8 PERP nc-22</v>
      </c>
    </row>
    <row r="28" spans="1:20" x14ac:dyDescent="0.25">
      <c r="A28" s="2" t="str">
        <v>EDPPL</v>
      </c>
      <c r="B28" s="5" t="s">
        <v>286</v>
      </c>
      <c r="C28" s="24" t="str">
        <v>-</v>
      </c>
      <c r="D28" s="25" t="s">
        <v>142</v>
      </c>
      <c r="E28" s="25" t="s">
        <v>143</v>
      </c>
      <c r="F28" s="2" t="str" cm="1">
        <f t="array" ref="F28">_xll.BDP(D28,"security_name")</f>
        <v>EDPPL 4.496 04/30/79</v>
      </c>
      <c r="G28" s="2" t="str" cm="1">
        <f t="array" ref="G28">_xll.BDP(E28,"security_name")</f>
        <v>EDPPL 1.7 07/20/80</v>
      </c>
      <c r="H28" s="16" cm="1">
        <f t="array" ref="H28">_xll.BDP(D28,"nxt_call_dt")*1</f>
        <v>45321</v>
      </c>
      <c r="I28" s="16" cm="1">
        <f t="array" ref="I28">_xll.BDP(E28,"nxt_call_dt")*1</f>
        <v>45767</v>
      </c>
      <c r="J28" s="23">
        <f t="shared" si="23"/>
        <v>1.2219178082191782</v>
      </c>
      <c r="K28" s="25" t="s">
        <v>3</v>
      </c>
      <c r="L28" s="7" cm="1">
        <f t="array" ref="L28">_xll.BDP(D28,$K28)</f>
        <v>282.87893676757813</v>
      </c>
      <c r="M28" s="7" cm="1">
        <f t="array" ref="M28">_xll.BDP(E28,$K28)</f>
        <v>202.97334289550781</v>
      </c>
      <c r="N28" s="7">
        <f t="shared" si="24"/>
        <v>-79.905593872070313</v>
      </c>
      <c r="O28" s="7">
        <f t="shared" si="25"/>
        <v>-65.393591397546331</v>
      </c>
      <c r="P28" s="2" t="str" cm="1">
        <f t="array" ref="P28">_xll.BDP(D28,"rtg_moody")</f>
        <v>Ba2</v>
      </c>
      <c r="Q28" s="2" t="str" cm="1">
        <f t="array" ref="Q28">_xll.BDP(E28,"rtg_moody")</f>
        <v>Ba2</v>
      </c>
      <c r="R28" s="22" t="e">
        <f t="shared" si="6"/>
        <v>#VALUE!</v>
      </c>
      <c r="T28" s="2" t="str">
        <v>EDPPL 4.496 04/30/79 nc-24</v>
      </c>
    </row>
    <row r="29" spans="1:20" x14ac:dyDescent="0.25">
      <c r="A29" s="2" t="str">
        <v>ELIASO</v>
      </c>
      <c r="B29" s="5" t="s">
        <v>287</v>
      </c>
      <c r="C29" s="24" t="str">
        <v>single</v>
      </c>
      <c r="D29" s="25" t="s">
        <v>144</v>
      </c>
      <c r="E29" s="25" t="str">
        <f>D29</f>
        <v>AU216832 Corp</v>
      </c>
      <c r="F29" s="2" t="str" cm="1">
        <f t="array" ref="F29">_xll.BDP(D29,"security_name")</f>
        <v>ELIASO 2 3/4 PERP</v>
      </c>
      <c r="G29" s="2" t="str" cm="1">
        <f t="array" ref="G29">_xll.BDP(E29,"security_name")</f>
        <v>ELIASO 2 3/4 PERP</v>
      </c>
      <c r="H29" s="16" cm="1">
        <f t="array" ref="H29">_xll.BDP(D29,"nxt_call_dt")*1</f>
        <v>45174</v>
      </c>
      <c r="I29" s="16" cm="1">
        <f t="array" ref="I29">_xll.BDP(E29,"nxt_call_dt")*1</f>
        <v>45174</v>
      </c>
      <c r="J29" s="23">
        <f t="shared" ref="J29:J30" si="26">(I29-H29)/365</f>
        <v>0</v>
      </c>
      <c r="K29" s="25" t="s">
        <v>3</v>
      </c>
      <c r="L29" s="7" cm="1">
        <f t="array" ref="L29">_xll.BDP(D29,$K29)</f>
        <v>244.90846252441406</v>
      </c>
      <c r="M29" s="7" cm="1">
        <f t="array" ref="M29">_xll.BDP(E29,$K29)</f>
        <v>244.90846252441406</v>
      </c>
      <c r="N29" s="7">
        <f t="shared" ref="N29:N30" si="27">M29-L29</f>
        <v>0</v>
      </c>
      <c r="O29" s="7" t="str">
        <f t="shared" ref="O29:O30" si="28">IF(J29=0,"-",N29/J29)</f>
        <v>-</v>
      </c>
      <c r="P29" s="2" t="str" cm="1">
        <f t="array" ref="P29">_xll.BDP(D29,"rtg_moody")</f>
        <v>#N/A N/A</v>
      </c>
      <c r="Q29" s="2" t="str" cm="1">
        <f t="array" ref="Q29">_xll.BDP(E29,"rtg_moody")</f>
        <v>#N/A N/A</v>
      </c>
      <c r="R29" s="22" t="str">
        <f t="shared" si="6"/>
        <v>-</v>
      </c>
      <c r="T29" s="2" t="str">
        <v>ELIASO 2 3/4 PERP nc-23</v>
      </c>
    </row>
    <row r="30" spans="1:20" x14ac:dyDescent="0.25">
      <c r="A30" s="2" t="str">
        <v>ENBW</v>
      </c>
      <c r="B30" s="5" t="s">
        <v>288</v>
      </c>
      <c r="C30" s="24" t="str">
        <v>-</v>
      </c>
      <c r="D30" s="25" t="s">
        <v>106</v>
      </c>
      <c r="E30" s="25" t="s">
        <v>108</v>
      </c>
      <c r="F30" s="2" t="str" cm="1">
        <f t="array" ref="F30">_xll.BDP(D30,"security_name")</f>
        <v>ENBW 3 3/8 04/05/77</v>
      </c>
      <c r="G30" s="2" t="str" cm="1">
        <f t="array" ref="G30">_xll.BDP(E30,"security_name")</f>
        <v>ENBW 1 5/8 08/05/79</v>
      </c>
      <c r="H30" s="16" cm="1">
        <f t="array" ref="H30">_xll.BDP(D30,"nxt_call_dt")*1</f>
        <v>44566</v>
      </c>
      <c r="I30" s="16" cm="1">
        <f t="array" ref="I30">_xll.BDP(E30,"nxt_call_dt")*1</f>
        <v>46512</v>
      </c>
      <c r="J30" s="23">
        <f t="shared" si="26"/>
        <v>5.3315068493150681</v>
      </c>
      <c r="K30" s="25" t="s">
        <v>3</v>
      </c>
      <c r="L30" s="7" cm="1">
        <f t="array" ref="L30">_xll.BDP(D30,$K30)</f>
        <v>165.05926513671875</v>
      </c>
      <c r="M30" s="7" cm="1">
        <f t="array" ref="M30">_xll.BDP(E30,$K30)</f>
        <v>230.135498046875</v>
      </c>
      <c r="N30" s="7">
        <f t="shared" si="27"/>
        <v>65.07623291015625</v>
      </c>
      <c r="O30" s="7">
        <f t="shared" si="28"/>
        <v>12.205973798667539</v>
      </c>
      <c r="P30" s="2" t="str" cm="1">
        <f t="array" ref="P30">_xll.BDP(D30,"rtg_moody")</f>
        <v>Baa2</v>
      </c>
      <c r="Q30" s="2" t="str" cm="1">
        <f t="array" ref="Q30">_xll.BDP(E30,"rtg_moody")</f>
        <v>Baa2</v>
      </c>
      <c r="R30" s="22" t="e">
        <f t="shared" si="6"/>
        <v>#VALUE!</v>
      </c>
      <c r="T30" s="2" t="str">
        <v>ENBW 3 5/8 04/02/76 nc-21</v>
      </c>
    </row>
    <row r="31" spans="1:20" x14ac:dyDescent="0.25">
      <c r="A31" s="2" t="str">
        <v>ENELIM</v>
      </c>
      <c r="B31" s="5" t="s">
        <v>289</v>
      </c>
      <c r="C31" s="24" t="str">
        <v>-</v>
      </c>
      <c r="D31" s="25" t="s">
        <v>116</v>
      </c>
      <c r="E31" s="25" t="s">
        <v>119</v>
      </c>
      <c r="F31" s="2" t="str" cm="1">
        <f t="array" ref="F31">_xll.BDP(D31,"security_name")</f>
        <v>ENELIM 2 1/2 11/24/78</v>
      </c>
      <c r="G31" s="2" t="str" cm="1">
        <f t="array" ref="G31">_xll.BDP(E31,"security_name")</f>
        <v>ENELIM 3 3/8 11/24/81</v>
      </c>
      <c r="H31" s="16" cm="1">
        <f t="array" ref="H31">_xll.BDP(D31,"nxt_call_dt")*1</f>
        <v>45162</v>
      </c>
      <c r="I31" s="16" cm="1">
        <f t="array" ref="I31">_xll.BDP(E31,"nxt_call_dt")*1</f>
        <v>46258</v>
      </c>
      <c r="J31" s="23">
        <f t="shared" ref="J31" si="29">(I31-H31)/365</f>
        <v>3.0027397260273974</v>
      </c>
      <c r="K31" s="25" t="s">
        <v>3</v>
      </c>
      <c r="L31" s="7" cm="1">
        <f t="array" ref="L31">_xll.BDP(D31,$K31)</f>
        <v>269.15914916992188</v>
      </c>
      <c r="M31" s="7" cm="1">
        <f t="array" ref="M31">_xll.BDP(E31,$K31)</f>
        <v>311.22122192382813</v>
      </c>
      <c r="N31" s="7">
        <f t="shared" ref="N31" si="30">M31-L31</f>
        <v>42.06207275390625</v>
      </c>
      <c r="O31" s="7">
        <f t="shared" ref="O31" si="31">IF(J31=0,"-",N31/J31)</f>
        <v>14.007898316766223</v>
      </c>
      <c r="P31" s="2" t="str" cm="1">
        <f t="array" ref="P31">_xll.BDP(D31,"rtg_moody")</f>
        <v>Ba1</v>
      </c>
      <c r="Q31" s="2" t="str" cm="1">
        <f t="array" ref="Q31">_xll.BDP(E31,"rtg_moody")</f>
        <v>Ba1</v>
      </c>
      <c r="R31" s="22" t="e">
        <f t="shared" si="6"/>
        <v>#VALUE!</v>
      </c>
      <c r="T31" s="2" t="str">
        <v>ENELIM 2 1/2 11/24/78 nc-23</v>
      </c>
    </row>
    <row r="32" spans="1:20" x14ac:dyDescent="0.25">
      <c r="A32" s="2" t="str">
        <v>ENGIFP</v>
      </c>
      <c r="B32" s="5" t="s">
        <v>290</v>
      </c>
      <c r="C32" s="24" t="str">
        <v>-</v>
      </c>
      <c r="D32" s="25" t="s">
        <v>89</v>
      </c>
      <c r="E32" s="25" t="s">
        <v>92</v>
      </c>
      <c r="F32" s="2" t="str" cm="1">
        <f t="array" ref="F32">_xll.BDP(D32,"security_name")</f>
        <v>ENGIFP 1 3/8 PERP</v>
      </c>
      <c r="G32" s="2" t="str" cm="1">
        <f t="array" ref="G32">_xll.BDP(E32,"security_name")</f>
        <v>ENGIFP 1 5/8 PERP</v>
      </c>
      <c r="H32" s="16" cm="1">
        <f t="array" ref="H32">_xll.BDP(D32,"nxt_call_dt")*1</f>
        <v>44942</v>
      </c>
      <c r="I32" s="16" cm="1">
        <f t="array" ref="I32">_xll.BDP(E32,"nxt_call_dt")*1</f>
        <v>45755</v>
      </c>
      <c r="J32" s="23">
        <f t="shared" ref="J32:J36" si="32">(I32-H32)/365</f>
        <v>2.2273972602739724</v>
      </c>
      <c r="K32" s="25" t="s">
        <v>3</v>
      </c>
      <c r="L32" s="7" cm="1">
        <f t="array" ref="L32">_xll.BDP(D32,$K32)</f>
        <v>276.31051635742188</v>
      </c>
      <c r="M32" s="7" cm="1">
        <f t="array" ref="M32">_xll.BDP(E32,$K32)</f>
        <v>247.26072692871094</v>
      </c>
      <c r="N32" s="7">
        <f t="shared" ref="N32:N36" si="33">M32-L32</f>
        <v>-29.049789428710938</v>
      </c>
      <c r="O32" s="7">
        <f t="shared" ref="O32:O36" si="34">IF(J32=0,"-",N32/J32)</f>
        <v>-13.042033384353619</v>
      </c>
      <c r="P32" s="2" t="str" cm="1">
        <f t="array" ref="P32">_xll.BDP(D32,"rtg_moody")</f>
        <v>Baa2</v>
      </c>
      <c r="Q32" s="2" t="str" cm="1">
        <f t="array" ref="Q32">_xll.BDP(E32,"rtg_moody")</f>
        <v>Baa2</v>
      </c>
      <c r="R32" s="22" t="e">
        <f t="shared" si="6"/>
        <v>#VALUE!</v>
      </c>
      <c r="T32" s="2" t="str">
        <v>ENGIFP 4 3/4 PERP nc-21</v>
      </c>
    </row>
    <row r="33" spans="1:21" x14ac:dyDescent="0.25">
      <c r="A33" s="2" t="str">
        <v>ERFFP</v>
      </c>
      <c r="B33" s="5" t="s">
        <v>291</v>
      </c>
      <c r="C33" s="24" t="str">
        <v>-</v>
      </c>
      <c r="D33" s="25" t="s">
        <v>22</v>
      </c>
      <c r="E33" s="25" t="s">
        <v>8</v>
      </c>
      <c r="F33" s="2" t="str" cm="1">
        <f t="array" ref="F33">_xll.BDP(D33,"security_name")</f>
        <v>ERFFP 2 7/8 PERP</v>
      </c>
      <c r="G33" s="2" t="str" cm="1">
        <f t="array" ref="G33">_xll.BDP(E33,"security_name")</f>
        <v>ERFFP 3 1/4 PERP</v>
      </c>
      <c r="H33" s="16" cm="1">
        <f t="array" ref="H33">_xll.BDP(D33,"nxt_call_dt")*1</f>
        <v>44784</v>
      </c>
      <c r="I33" s="16" cm="1">
        <f t="array" ref="I33">_xll.BDP(E33,"nxt_call_dt")*1</f>
        <v>45974</v>
      </c>
      <c r="J33" s="23">
        <f t="shared" si="32"/>
        <v>3.2602739726027399</v>
      </c>
      <c r="K33" s="25" t="s">
        <v>3</v>
      </c>
      <c r="L33" s="7" cm="1">
        <f t="array" ref="L33">_xll.BDP(D33,$K33)</f>
        <v>445.55731201171875</v>
      </c>
      <c r="M33" s="7" cm="1">
        <f t="array" ref="M33">_xll.BDP(E33,$K33)</f>
        <v>445.4141845703125</v>
      </c>
      <c r="N33" s="7">
        <f t="shared" si="33"/>
        <v>-0.14312744140625</v>
      </c>
      <c r="O33" s="7">
        <f t="shared" si="34"/>
        <v>-4.3900433708639705E-2</v>
      </c>
      <c r="P33" s="2" t="str" cm="1">
        <f t="array" ref="P33">_xll.BDP(D33,"rtg_moody")</f>
        <v>#N/A N/A</v>
      </c>
      <c r="Q33" s="2" t="str" cm="1">
        <f t="array" ref="Q33">_xll.BDP(E33,"rtg_moody")</f>
        <v>#N/A N/A</v>
      </c>
      <c r="R33" s="22" t="e">
        <f t="shared" si="6"/>
        <v>#VALUE!</v>
      </c>
      <c r="T33" s="2" t="str">
        <v>ERFFP 2 7/8 PERP nc-22</v>
      </c>
    </row>
    <row r="34" spans="1:21" x14ac:dyDescent="0.25">
      <c r="A34" s="2" t="str">
        <v>EVKGR</v>
      </c>
      <c r="B34" s="5" t="s">
        <v>292</v>
      </c>
      <c r="C34" s="24" t="str">
        <v>single</v>
      </c>
      <c r="D34" s="25" t="s">
        <v>33</v>
      </c>
      <c r="E34" s="25" t="str">
        <f>D34</f>
        <v>AO148682 Corp</v>
      </c>
      <c r="F34" s="2" t="str" cm="1">
        <f t="array" ref="F34">_xll.BDP(D34,"security_name")</f>
        <v>EVKGR 2 1/8 07/07/77</v>
      </c>
      <c r="G34" s="2" t="str" cm="1">
        <f t="array" ref="G34">_xll.BDP(E34,"security_name")</f>
        <v>EVKGR 2 1/8 07/07/77</v>
      </c>
      <c r="H34" s="16" cm="1">
        <f t="array" ref="H34">_xll.BDP(D34,"nxt_call_dt")*1</f>
        <v>44780</v>
      </c>
      <c r="I34" s="16" cm="1">
        <f t="array" ref="I34">_xll.BDP(E34,"nxt_call_dt")*1</f>
        <v>44780</v>
      </c>
      <c r="J34" s="23">
        <f t="shared" si="32"/>
        <v>0</v>
      </c>
      <c r="K34" s="25" t="s">
        <v>3</v>
      </c>
      <c r="L34" s="7" cm="1">
        <f t="array" ref="L34">_xll.BDP(D34,$K34)</f>
        <v>309.46731567382813</v>
      </c>
      <c r="M34" s="7" cm="1">
        <f t="array" ref="M34">_xll.BDP(E34,$K34)</f>
        <v>309.46731567382813</v>
      </c>
      <c r="N34" s="7">
        <f t="shared" si="33"/>
        <v>0</v>
      </c>
      <c r="O34" s="7" t="str">
        <f t="shared" si="34"/>
        <v>-</v>
      </c>
      <c r="P34" s="2" t="str" cm="1">
        <f t="array" ref="P34">_xll.BDP(D34,"rtg_moody")</f>
        <v>Baa3</v>
      </c>
      <c r="Q34" s="2" t="str" cm="1">
        <f t="array" ref="Q34">_xll.BDP(E34,"rtg_moody")</f>
        <v>Baa3</v>
      </c>
      <c r="R34" s="22" t="str">
        <f t="shared" si="6"/>
        <v>-</v>
      </c>
      <c r="T34" s="2" t="str">
        <v>EVKGR 2 1/8 07/07/77 nc-22</v>
      </c>
    </row>
    <row r="35" spans="1:21" x14ac:dyDescent="0.25">
      <c r="A35" s="2" t="str">
        <v>FERSM</v>
      </c>
      <c r="B35" s="5" t="s">
        <v>293</v>
      </c>
      <c r="C35" s="24" t="str">
        <v>single</v>
      </c>
      <c r="D35" s="25" t="s">
        <v>161</v>
      </c>
      <c r="E35" s="25" t="str">
        <f>D35</f>
        <v>AP909674 Corp</v>
      </c>
      <c r="F35" s="2" t="str" cm="1">
        <f t="array" ref="F35">_xll.BDP(D35,"security_name")</f>
        <v>FERSM 2.124 PERP</v>
      </c>
      <c r="G35" s="2" t="str" cm="1">
        <f t="array" ref="G35">_xll.BDP(E35,"security_name")</f>
        <v>FERSM 2.124 PERP</v>
      </c>
      <c r="H35" s="16" cm="1">
        <f t="array" ref="H35">_xll.BDP(D35,"nxt_call_dt")*1</f>
        <v>44971</v>
      </c>
      <c r="I35" s="16" cm="1">
        <f t="array" ref="I35">_xll.BDP(E35,"nxt_call_dt")*1</f>
        <v>44971</v>
      </c>
      <c r="J35" s="23">
        <f t="shared" si="32"/>
        <v>0</v>
      </c>
      <c r="K35" s="25" t="s">
        <v>3</v>
      </c>
      <c r="L35" s="7" cm="1">
        <f t="array" ref="L35">_xll.BDP(D35,$K35)</f>
        <v>484.6168212890625</v>
      </c>
      <c r="M35" s="7" cm="1">
        <f t="array" ref="M35">_xll.BDP(E35,$K35)</f>
        <v>484.6168212890625</v>
      </c>
      <c r="N35" s="7">
        <f t="shared" si="33"/>
        <v>0</v>
      </c>
      <c r="O35" s="7" t="str">
        <f t="shared" si="34"/>
        <v>-</v>
      </c>
      <c r="P35" s="2" t="str" cm="1">
        <f t="array" ref="P35">_xll.BDP(D35,"rtg_moody")</f>
        <v>#N/A N/A</v>
      </c>
      <c r="Q35" s="2" t="str" cm="1">
        <f t="array" ref="Q35">_xll.BDP(E35,"rtg_moody")</f>
        <v>#N/A N/A</v>
      </c>
      <c r="R35" s="22" t="str">
        <f t="shared" si="6"/>
        <v>-</v>
      </c>
      <c r="T35" s="2" t="str">
        <v>FERSM 2.124 PERP nc-23</v>
      </c>
    </row>
    <row r="36" spans="1:21" x14ac:dyDescent="0.25">
      <c r="A36" s="2" t="str">
        <v>GYCGR</v>
      </c>
      <c r="B36" s="5" t="s">
        <v>294</v>
      </c>
      <c r="C36" s="24" t="str">
        <v>-</v>
      </c>
      <c r="D36" s="25" t="s">
        <v>179</v>
      </c>
      <c r="E36" s="25" t="s">
        <v>181</v>
      </c>
      <c r="F36" s="2" t="str" cm="1">
        <f t="array" ref="F36">_xll.BDP(D36,"security_name")</f>
        <v>GYCGR 3 3/4 PERP</v>
      </c>
      <c r="G36" s="2" t="str" cm="1">
        <f t="array" ref="G36">_xll.BDP(E36,"security_name")</f>
        <v>GYCGR 2 1/2 PERP</v>
      </c>
      <c r="H36" s="16" cm="1">
        <f t="array" ref="H36">_xll.BDP(D36,"nxt_call_dt")*1</f>
        <v>44610</v>
      </c>
      <c r="I36" s="16" cm="1">
        <f t="array" ref="I36">_xll.BDP(E36,"nxt_call_dt")*1</f>
        <v>45131</v>
      </c>
      <c r="J36" s="23">
        <f t="shared" si="32"/>
        <v>1.4273972602739726</v>
      </c>
      <c r="K36" s="25" t="s">
        <v>3</v>
      </c>
      <c r="L36" s="7" cm="1">
        <f t="array" ref="L36">_xll.BDP(D36,$K36)</f>
        <v>261.15585327148438</v>
      </c>
      <c r="M36" s="7" cm="1">
        <f t="array" ref="M36">_xll.BDP(E36,$K36)</f>
        <v>327.72323608398438</v>
      </c>
      <c r="N36" s="7">
        <f t="shared" si="33"/>
        <v>66.5673828125</v>
      </c>
      <c r="O36" s="7">
        <f t="shared" si="34"/>
        <v>46.635498515475049</v>
      </c>
      <c r="P36" s="2" t="str" cm="1">
        <f t="array" ref="P36">_xll.BDP(D36,"rtg_moody")</f>
        <v>Baa3</v>
      </c>
      <c r="Q36" s="2" t="str" cm="1">
        <f t="array" ref="Q36">_xll.BDP(E36,"rtg_moody")</f>
        <v>Baa3</v>
      </c>
      <c r="R36" s="22" t="e">
        <f t="shared" si="6"/>
        <v>#VALUE!</v>
      </c>
      <c r="T36" s="2" t="str">
        <v>GYCGR 3 3/4 PERP nc-22</v>
      </c>
      <c r="U36" s="2" t="s">
        <v>346</v>
      </c>
    </row>
    <row r="37" spans="1:21" x14ac:dyDescent="0.25">
      <c r="A37" s="2" t="str">
        <v>HEIBOS</v>
      </c>
      <c r="B37" s="5" t="s">
        <v>295</v>
      </c>
      <c r="C37" s="24" t="str">
        <v>single</v>
      </c>
      <c r="D37" s="25" t="s">
        <v>171</v>
      </c>
      <c r="E37" s="25" t="str">
        <f>D37</f>
        <v>ZQ578143 Corp</v>
      </c>
      <c r="F37" s="2" t="str" cm="1">
        <f t="array" ref="F37">_xll.BDP(D37,"security_name")</f>
        <v>HEIBOS 3.248 PERP</v>
      </c>
      <c r="G37" s="2" t="str" cm="1">
        <f t="array" ref="G37">_xll.BDP(E37,"security_name")</f>
        <v>HEIBOS 3.248 PERP</v>
      </c>
      <c r="H37" s="16" cm="1">
        <f t="array" ref="H37">_xll.BDP(D37,"nxt_call_dt")*1</f>
        <v>45615</v>
      </c>
      <c r="I37" s="16" cm="1">
        <f t="array" ref="I37">_xll.BDP(E37,"nxt_call_dt")*1</f>
        <v>45615</v>
      </c>
      <c r="J37" s="23">
        <f t="shared" ref="J37:J38" si="35">(I37-H37)/365</f>
        <v>0</v>
      </c>
      <c r="K37" s="25" t="s">
        <v>3</v>
      </c>
      <c r="L37" s="7" cm="1">
        <f t="array" ref="L37">_xll.BDP(D37,$K37)</f>
        <v>480.8272705078125</v>
      </c>
      <c r="M37" s="7" cm="1">
        <f t="array" ref="M37">_xll.BDP(E37,$K37)</f>
        <v>480.8272705078125</v>
      </c>
      <c r="N37" s="7">
        <f t="shared" ref="N37:N38" si="36">M37-L37</f>
        <v>0</v>
      </c>
      <c r="O37" s="7" t="str">
        <f t="shared" ref="O37:O38" si="37">IF(J37=0,"-",N37/J37)</f>
        <v>-</v>
      </c>
      <c r="P37" s="2" t="str" cm="1">
        <f t="array" ref="P37">_xll.BDP(D37,"rtg_moody")</f>
        <v>#N/A N/A</v>
      </c>
      <c r="Q37" s="2" t="str" cm="1">
        <f t="array" ref="Q37">_xll.BDP(E37,"rtg_moody")</f>
        <v>#N/A N/A</v>
      </c>
      <c r="R37" s="22" t="str">
        <f t="shared" si="6"/>
        <v>-</v>
      </c>
      <c r="T37" s="2" t="str">
        <v>HEIBOS 3.248 PERP nc-24</v>
      </c>
    </row>
    <row r="38" spans="1:21" x14ac:dyDescent="0.25">
      <c r="A38" s="2" t="str">
        <v>IBESM</v>
      </c>
      <c r="B38" s="5" t="s">
        <v>296</v>
      </c>
      <c r="C38" s="24" t="str">
        <v>-</v>
      </c>
      <c r="D38" s="25" t="s">
        <v>123</v>
      </c>
      <c r="E38" s="25" t="s">
        <v>125</v>
      </c>
      <c r="F38" s="2" t="str" cm="1">
        <f t="array" ref="F38">_xll.BDP(D38,"security_name")</f>
        <v>IBESM 1 7/8 PERP</v>
      </c>
      <c r="G38" s="2" t="str" cm="1">
        <f t="array" ref="G38">_xll.BDP(E38,"security_name")</f>
        <v>IBESM 3 1/4 PERP</v>
      </c>
      <c r="H38" s="16" cm="1">
        <f t="array" ref="H38">_xll.BDP(D38,"nxt_call_dt")*1</f>
        <v>44979</v>
      </c>
      <c r="I38" s="16" cm="1">
        <f t="array" ref="I38">_xll.BDP(E38,"nxt_call_dt")*1</f>
        <v>45608</v>
      </c>
      <c r="J38" s="23">
        <f t="shared" si="35"/>
        <v>1.7232876712328766</v>
      </c>
      <c r="K38" s="25" t="s">
        <v>3</v>
      </c>
      <c r="L38" s="7" cm="1">
        <f t="array" ref="L38">_xll.BDP(D38,$K38)</f>
        <v>214.82508850097656</v>
      </c>
      <c r="M38" s="7" cm="1">
        <f t="array" ref="M38">_xll.BDP(E38,$K38)</f>
        <v>206.04299926757813</v>
      </c>
      <c r="N38" s="7">
        <f t="shared" si="36"/>
        <v>-8.7820892333984375</v>
      </c>
      <c r="O38" s="7">
        <f t="shared" si="37"/>
        <v>-5.0961249128623685</v>
      </c>
      <c r="P38" s="2" t="str" cm="1">
        <f t="array" ref="P38">_xll.BDP(D38,"rtg_moody")</f>
        <v>Baa3</v>
      </c>
      <c r="Q38" s="2" t="str" cm="1">
        <f t="array" ref="Q38">_xll.BDP(E38,"rtg_moody")</f>
        <v>Baa3</v>
      </c>
      <c r="R38" s="22" t="e">
        <f t="shared" si="6"/>
        <v>#VALUE!</v>
      </c>
      <c r="T38" s="2" t="str">
        <v>IBESM 1 7/8 PERP nc-23</v>
      </c>
    </row>
    <row r="39" spans="1:21" x14ac:dyDescent="0.25">
      <c r="A39" s="2" t="str">
        <v>IFXGR</v>
      </c>
      <c r="B39" s="5" t="s">
        <v>297</v>
      </c>
      <c r="C39" s="24" t="str">
        <v>-</v>
      </c>
      <c r="D39" s="25" t="s">
        <v>85</v>
      </c>
      <c r="E39" s="25" t="s">
        <v>86</v>
      </c>
      <c r="F39" s="2" t="str" cm="1">
        <f t="array" ref="F39">_xll.BDP(D39,"security_name")</f>
        <v>IFXGR 2 7/8 PERP</v>
      </c>
      <c r="G39" s="2" t="str" cm="1">
        <f t="array" ref="G39">_xll.BDP(E39,"security_name")</f>
        <v>IFXGR 3 5/8 PERP</v>
      </c>
      <c r="H39" s="16" cm="1">
        <f t="array" ref="H39">_xll.BDP(D39,"nxt_call_dt")*1</f>
        <v>45658</v>
      </c>
      <c r="I39" s="16" cm="1">
        <f t="array" ref="I39">_xll.BDP(E39,"nxt_call_dt")*1</f>
        <v>46753</v>
      </c>
      <c r="J39" s="23">
        <f t="shared" ref="J39" si="38">(I39-H39)/365</f>
        <v>3</v>
      </c>
      <c r="K39" s="25" t="s">
        <v>3</v>
      </c>
      <c r="L39" s="7" cm="1">
        <f t="array" ref="L39">_xll.BDP(D39,$K39)</f>
        <v>382.66546630859375</v>
      </c>
      <c r="M39" s="7" cm="1">
        <f t="array" ref="M39">_xll.BDP(E39,$K39)</f>
        <v>393.62130737304688</v>
      </c>
      <c r="N39" s="7">
        <f t="shared" ref="N39" si="39">M39-L39</f>
        <v>10.955841064453125</v>
      </c>
      <c r="O39" s="7">
        <f t="shared" ref="O39" si="40">IF(J39=0,"-",N39/J39)</f>
        <v>3.651947021484375</v>
      </c>
      <c r="P39" s="2" t="str" cm="1">
        <f t="array" ref="P39">_xll.BDP(D39,"rtg_moody")</f>
        <v>#N/A N/A</v>
      </c>
      <c r="Q39" s="2" t="str" cm="1">
        <f t="array" ref="Q39">_xll.BDP(E39,"rtg_moody")</f>
        <v>#N/A N/A</v>
      </c>
      <c r="R39" s="22" t="e">
        <f t="shared" si="6"/>
        <v>#VALUE!</v>
      </c>
      <c r="T39" s="2" t="str">
        <v>IFXGR 2 7/8 PERP nc-25</v>
      </c>
    </row>
    <row r="40" spans="1:21" x14ac:dyDescent="0.25">
      <c r="A40" s="2" t="str">
        <v>JUSTLN</v>
      </c>
      <c r="B40" s="5" t="s">
        <v>298</v>
      </c>
      <c r="C40" s="24" t="str">
        <v>single</v>
      </c>
      <c r="D40" s="25" t="s">
        <v>184</v>
      </c>
      <c r="E40" s="25" t="str">
        <f>D40</f>
        <v>AX691342 Corp</v>
      </c>
      <c r="F40" s="2" t="str" cm="1">
        <f t="array" ref="F40">_xll.BDP(D40,"security_name")</f>
        <v>JUSTLN 9 3/8 PERP</v>
      </c>
      <c r="G40" s="2" t="str" cm="1">
        <f t="array" ref="G40">_xll.BDP(E40,"security_name")</f>
        <v>JUSTLN 9 3/8 PERP</v>
      </c>
      <c r="H40" s="16" cm="1">
        <f t="array" ref="H40">_xll.BDP(D40,"nxt_call_dt")*1</f>
        <v>45408</v>
      </c>
      <c r="I40" s="16" cm="1">
        <f t="array" ref="I40">_xll.BDP(E40,"nxt_call_dt")*1</f>
        <v>45408</v>
      </c>
      <c r="J40" s="23">
        <f t="shared" ref="J40" si="41">(I40-H40)/365</f>
        <v>0</v>
      </c>
      <c r="K40" s="25" t="s">
        <v>3</v>
      </c>
      <c r="L40" s="7" cm="1">
        <f t="array" ref="L40">_xll.BDP(D40,$K40)</f>
        <v>1080.8194580078125</v>
      </c>
      <c r="M40" s="7" cm="1">
        <f t="array" ref="M40">_xll.BDP(E40,$K40)</f>
        <v>1080.8194580078125</v>
      </c>
      <c r="N40" s="7">
        <f t="shared" ref="N40" si="42">M40-L40</f>
        <v>0</v>
      </c>
      <c r="O40" s="7" t="str">
        <f t="shared" ref="O40" si="43">IF(J40=0,"-",N40/J40)</f>
        <v>-</v>
      </c>
      <c r="P40" s="2" t="str" cm="1">
        <f t="array" ref="P40">_xll.BDP(D40,"rtg_moody")</f>
        <v>#N/A N/A</v>
      </c>
      <c r="Q40" s="2" t="str" cm="1">
        <f t="array" ref="Q40">_xll.BDP(E40,"rtg_moody")</f>
        <v>#N/A N/A</v>
      </c>
      <c r="R40" s="22" t="str">
        <f t="shared" si="6"/>
        <v>-</v>
      </c>
      <c r="T40" s="2" t="str">
        <v>JUSTLN 9 3/8 PERP nc-24</v>
      </c>
    </row>
    <row r="41" spans="1:21" x14ac:dyDescent="0.25">
      <c r="A41" s="2" t="str">
        <v>KPN</v>
      </c>
      <c r="B41" s="5" t="s">
        <v>299</v>
      </c>
      <c r="C41" s="24" t="str">
        <v>-</v>
      </c>
      <c r="D41" s="25" t="s">
        <v>58</v>
      </c>
      <c r="E41" s="25" t="s">
        <v>59</v>
      </c>
      <c r="F41" s="2" t="str" cm="1">
        <f t="array" ref="F41">_xll.BDP(D41,"security_name")</f>
        <v>KPN 7 03/28/73</v>
      </c>
      <c r="G41" s="2" t="str" cm="1">
        <f t="array" ref="G41">_xll.BDP(E41,"security_name")</f>
        <v>KPN 2 PERP</v>
      </c>
      <c r="H41" s="16" cm="1">
        <f t="array" ref="H41">_xll.BDP(D41,"nxt_call_dt")*1</f>
        <v>45013</v>
      </c>
      <c r="I41" s="16" cm="1">
        <f t="array" ref="I41">_xll.BDP(E41,"nxt_call_dt")*1</f>
        <v>45604</v>
      </c>
      <c r="J41" s="23">
        <f t="shared" ref="J41" si="44">(I41-H41)/365</f>
        <v>1.6191780821917807</v>
      </c>
      <c r="K41" s="25" t="s">
        <v>3</v>
      </c>
      <c r="L41" s="7" cm="1">
        <f t="array" ref="L41">_xll.BDP(D41,$K41)</f>
        <v>367.71456909179688</v>
      </c>
      <c r="M41" s="7" cm="1">
        <f t="array" ref="M41">_xll.BDP(E41,$K41)</f>
        <v>375.24990844726563</v>
      </c>
      <c r="N41" s="7">
        <f t="shared" ref="N41" si="45">M41-L41</f>
        <v>7.53533935546875</v>
      </c>
      <c r="O41" s="7">
        <f t="shared" ref="O41" si="46">IF(J41=0,"-",N41/J41)</f>
        <v>4.6538051856955907</v>
      </c>
      <c r="P41" s="2" t="str" cm="1">
        <f t="array" ref="P41">_xll.BDP(D41,"rtg_moody")</f>
        <v>Ba2</v>
      </c>
      <c r="Q41" s="2" t="str" cm="1">
        <f t="array" ref="Q41">_xll.BDP(E41,"rtg_moody")</f>
        <v>Ba2</v>
      </c>
      <c r="R41" s="22" t="e">
        <f t="shared" si="6"/>
        <v>#VALUE!</v>
      </c>
      <c r="S41" s="2" t="s">
        <v>342</v>
      </c>
      <c r="T41" s="2" t="str">
        <v>KPN 7 03/28/73 nc-23</v>
      </c>
    </row>
    <row r="42" spans="1:21" x14ac:dyDescent="0.25">
      <c r="A42" s="2" t="str">
        <v>LHAGR</v>
      </c>
      <c r="B42" s="5" t="s">
        <v>300</v>
      </c>
      <c r="C42" s="24" t="str">
        <v>single</v>
      </c>
      <c r="D42" s="25" t="s">
        <v>159</v>
      </c>
      <c r="E42" s="25" t="str">
        <f>D42</f>
        <v>UV429459 Corp</v>
      </c>
      <c r="F42" s="2" t="str" cm="1">
        <f t="array" ref="F42">_xll.BDP(D42,"security_name")</f>
        <v>LHAGR 5 1/8 08/12/75</v>
      </c>
      <c r="G42" s="2" t="str" cm="1">
        <f t="array" ref="G42">_xll.BDP(E42,"security_name")</f>
        <v>LHAGR 5 1/8 08/12/75</v>
      </c>
      <c r="H42" s="16" cm="1">
        <f t="array" ref="H42">_xll.BDP(D42,"nxt_call_dt")*1</f>
        <v>44239</v>
      </c>
      <c r="I42" s="16" cm="1">
        <f t="array" ref="I42">_xll.BDP(E42,"nxt_call_dt")*1</f>
        <v>44239</v>
      </c>
      <c r="J42" s="23">
        <f t="shared" ref="J42" si="47">(I42-H42)/365</f>
        <v>0</v>
      </c>
      <c r="K42" s="25" t="s">
        <v>3</v>
      </c>
      <c r="L42" s="7" cm="1">
        <f t="array" ref="L42">_xll.BDP(D42,$K42)</f>
        <v>3984.152587890625</v>
      </c>
      <c r="M42" s="7" cm="1">
        <f t="array" ref="M42">_xll.BDP(E42,$K42)</f>
        <v>3984.152587890625</v>
      </c>
      <c r="N42" s="7">
        <f t="shared" ref="N42" si="48">M42-L42</f>
        <v>0</v>
      </c>
      <c r="O42" s="7" t="str">
        <f t="shared" ref="O42" si="49">IF(J42=0,"-",N42/J42)</f>
        <v>-</v>
      </c>
      <c r="P42" s="2" t="str" cm="1">
        <f t="array" ref="P42">_xll.BDP(D42,"rtg_moody")</f>
        <v>#N/A N/A</v>
      </c>
      <c r="Q42" s="2" t="str" cm="1">
        <f t="array" ref="Q42">_xll.BDP(E42,"rtg_moody")</f>
        <v>#N/A N/A</v>
      </c>
      <c r="R42" s="22" t="str">
        <f t="shared" si="6"/>
        <v>-</v>
      </c>
      <c r="T42" s="2" t="str">
        <v>LHAGR 5 1/8 08/12/75 nc-21</v>
      </c>
    </row>
    <row r="43" spans="1:21" x14ac:dyDescent="0.25">
      <c r="A43" s="2" t="str">
        <v>LHNVX</v>
      </c>
      <c r="B43" s="5" t="s">
        <v>301</v>
      </c>
      <c r="C43" s="24" t="str">
        <v>single</v>
      </c>
      <c r="D43" s="25" t="s">
        <v>32</v>
      </c>
      <c r="E43" s="25" t="str">
        <f>D43</f>
        <v>AX960245 Corp</v>
      </c>
      <c r="F43" s="2" t="str" cm="1">
        <f t="array" ref="F43">_xll.BDP(D43,"security_name")</f>
        <v>LHNVX 3 PERP</v>
      </c>
      <c r="G43" s="2" t="str" cm="1">
        <f t="array" ref="G43">_xll.BDP(E43,"security_name")</f>
        <v>LHNVX 3 PERP</v>
      </c>
      <c r="H43" s="16" cm="1">
        <f t="array" ref="H43">_xll.BDP(D43,"nxt_call_dt")*1</f>
        <v>45478</v>
      </c>
      <c r="I43" s="16" cm="1">
        <f t="array" ref="I43">_xll.BDP(E43,"nxt_call_dt")*1</f>
        <v>45478</v>
      </c>
      <c r="J43" s="23">
        <f t="shared" ref="J43:J45" si="50">(I43-H43)/365</f>
        <v>0</v>
      </c>
      <c r="K43" s="25" t="s">
        <v>3</v>
      </c>
      <c r="L43" s="7" cm="1">
        <f t="array" ref="L43">_xll.BDP(D43,$K43)</f>
        <v>299.80010986328125</v>
      </c>
      <c r="M43" s="7" cm="1">
        <f t="array" ref="M43">_xll.BDP(E43,$K43)</f>
        <v>299.80010986328125</v>
      </c>
      <c r="N43" s="7">
        <f t="shared" ref="N43:N45" si="51">M43-L43</f>
        <v>0</v>
      </c>
      <c r="O43" s="7" t="str">
        <f t="shared" ref="O43:O45" si="52">IF(J43=0,"-",N43/J43)</f>
        <v>-</v>
      </c>
      <c r="P43" s="2" t="str" cm="1">
        <f t="array" ref="P43">_xll.BDP(D43,"rtg_moody")</f>
        <v>Ba1</v>
      </c>
      <c r="Q43" s="2" t="str" cm="1">
        <f t="array" ref="Q43">_xll.BDP(E43,"rtg_moody")</f>
        <v>Ba1</v>
      </c>
      <c r="R43" s="22" t="str">
        <f t="shared" si="6"/>
        <v>-</v>
      </c>
      <c r="T43" s="2" t="str">
        <v>LHNVX 3 PERP nc-24</v>
      </c>
    </row>
    <row r="44" spans="1:21" x14ac:dyDescent="0.25">
      <c r="A44" s="2" t="str">
        <v>LXSGR</v>
      </c>
      <c r="B44" s="5" t="s">
        <v>302</v>
      </c>
      <c r="C44" s="24" t="str">
        <v>single</v>
      </c>
      <c r="D44" s="25" t="s">
        <v>31</v>
      </c>
      <c r="E44" s="25" t="str">
        <f>D44</f>
        <v>AL243419 Corp</v>
      </c>
      <c r="F44" s="2" t="str" cm="1">
        <f t="array" ref="F44">_xll.BDP(D44,"security_name")</f>
        <v>LXSGR 4 1/2 12/06/76</v>
      </c>
      <c r="G44" s="2" t="str" cm="1">
        <f t="array" ref="G44">_xll.BDP(E44,"security_name")</f>
        <v>LXSGR 4 1/2 12/06/76</v>
      </c>
      <c r="H44" s="16" cm="1">
        <f t="array" ref="H44">_xll.BDP(D44,"nxt_call_dt")*1</f>
        <v>45083</v>
      </c>
      <c r="I44" s="16" cm="1">
        <f t="array" ref="I44">_xll.BDP(E44,"nxt_call_dt")*1</f>
        <v>45083</v>
      </c>
      <c r="J44" s="23">
        <f t="shared" si="50"/>
        <v>0</v>
      </c>
      <c r="K44" s="25" t="s">
        <v>3</v>
      </c>
      <c r="L44" s="7" cm="1">
        <f t="array" ref="L44">_xll.BDP(D44,$K44)</f>
        <v>323.54473876953125</v>
      </c>
      <c r="M44" s="7" cm="1">
        <f t="array" ref="M44">_xll.BDP(E44,$K44)</f>
        <v>323.54473876953125</v>
      </c>
      <c r="N44" s="7">
        <f t="shared" si="51"/>
        <v>0</v>
      </c>
      <c r="O44" s="7" t="str">
        <f t="shared" si="52"/>
        <v>-</v>
      </c>
      <c r="P44" s="2" t="str" cm="1">
        <f t="array" ref="P44">_xll.BDP(D44,"rtg_moody")</f>
        <v>Ba1</v>
      </c>
      <c r="Q44" s="2" t="str" cm="1">
        <f t="array" ref="Q44">_xll.BDP(E44,"rtg_moody")</f>
        <v>Ba1</v>
      </c>
      <c r="R44" s="22" t="str">
        <f t="shared" si="6"/>
        <v>-</v>
      </c>
      <c r="T44" s="2" t="str">
        <v>LXSGR 4 1/2 12/06/76 nc-23</v>
      </c>
    </row>
    <row r="45" spans="1:21" x14ac:dyDescent="0.25">
      <c r="A45" s="2" t="str">
        <v>MRKGR</v>
      </c>
      <c r="B45" s="5" t="s">
        <v>303</v>
      </c>
      <c r="C45" s="24" t="str">
        <v>-</v>
      </c>
      <c r="D45" s="25" t="s">
        <v>24</v>
      </c>
      <c r="E45" s="25" t="s">
        <v>27</v>
      </c>
      <c r="F45" s="2" t="str" cm="1">
        <f t="array" ref="F45">_xll.BDP(D45,"security_name")</f>
        <v>MRKGR 2 5/8 12/12/74</v>
      </c>
      <c r="G45" s="2" t="str" cm="1">
        <f t="array" ref="G45">_xll.BDP(E45,"security_name")</f>
        <v>MRKGR 2 7/8 06/25/79</v>
      </c>
      <c r="H45" s="16" cm="1">
        <f t="array" ref="H45">_xll.BDP(D45,"nxt_call_dt")*1</f>
        <v>44359</v>
      </c>
      <c r="I45" s="16" cm="1">
        <f t="array" ref="I45">_xll.BDP(E45,"nxt_call_dt")*1</f>
        <v>47202</v>
      </c>
      <c r="J45" s="23">
        <f t="shared" si="50"/>
        <v>7.7890410958904113</v>
      </c>
      <c r="K45" s="25" t="s">
        <v>3</v>
      </c>
      <c r="L45" s="7" cm="1">
        <f t="array" ref="L45">_xll.BDP(D45,$K45)</f>
        <v>196.57235717773438</v>
      </c>
      <c r="M45" s="7" cm="1">
        <f t="array" ref="M45">_xll.BDP(E45,$K45)</f>
        <v>249.37799072265625</v>
      </c>
      <c r="N45" s="7">
        <f t="shared" si="51"/>
        <v>52.805633544921875</v>
      </c>
      <c r="O45" s="7">
        <f t="shared" si="52"/>
        <v>6.7794781019685137</v>
      </c>
      <c r="P45" s="2" t="str" cm="1">
        <f t="array" ref="P45">_xll.BDP(D45,"rtg_moody")</f>
        <v>Baa3</v>
      </c>
      <c r="Q45" s="2" t="str" cm="1">
        <f t="array" ref="Q45">_xll.BDP(E45,"rtg_moody")</f>
        <v>Baa3</v>
      </c>
      <c r="R45" s="22" t="e">
        <f t="shared" si="6"/>
        <v>#VALUE!</v>
      </c>
      <c r="T45" s="2" t="str">
        <v>MRKGR 2 5/8 12/12/74 nc-21</v>
      </c>
    </row>
    <row r="46" spans="1:21" x14ac:dyDescent="0.25">
      <c r="A46" s="2" t="str">
        <v>NGGLN</v>
      </c>
      <c r="B46" s="5" t="s">
        <v>304</v>
      </c>
      <c r="C46" s="24" t="str">
        <v>-</v>
      </c>
      <c r="D46" s="25" t="s">
        <v>130</v>
      </c>
      <c r="E46" s="25" t="s">
        <v>131</v>
      </c>
      <c r="F46" s="2" t="str" cm="1">
        <f t="array" ref="F46">_xll.BDP(D46,"security_name")</f>
        <v>NGGLN 1 5/8 12/05/79</v>
      </c>
      <c r="G46" s="2" t="str" cm="1">
        <f t="array" ref="G46">_xll.BDP(E46,"security_name")</f>
        <v>NGGLN 2 1/8 09/05/82</v>
      </c>
      <c r="H46" s="16" cm="1">
        <f t="array" ref="H46">_xll.BDP(D46,"nxt_call_dt")*1</f>
        <v>45540</v>
      </c>
      <c r="I46" s="16" cm="1">
        <f t="array" ref="I46">_xll.BDP(E46,"nxt_call_dt")*1</f>
        <v>46543</v>
      </c>
      <c r="J46" s="23">
        <f t="shared" ref="J46" si="53">(I46-H46)/365</f>
        <v>2.7479452054794522</v>
      </c>
      <c r="K46" s="25" t="s">
        <v>3</v>
      </c>
      <c r="L46" s="7" cm="1">
        <f t="array" ref="L46">_xll.BDP(D46,$K46)</f>
        <v>231.0321044921875</v>
      </c>
      <c r="M46" s="7" cm="1">
        <f t="array" ref="M46">_xll.BDP(E46,$K46)</f>
        <v>256.98529052734375</v>
      </c>
      <c r="N46" s="7">
        <f t="shared" ref="N46" si="54">M46-L46</f>
        <v>25.95318603515625</v>
      </c>
      <c r="O46" s="7">
        <f t="shared" ref="O46" si="55">IF(J46=0,"-",N46/J46)</f>
        <v>9.4445791653360232</v>
      </c>
      <c r="P46" s="2" t="str" cm="1">
        <f t="array" ref="P46">_xll.BDP(D46,"rtg_moody")</f>
        <v>Baa3</v>
      </c>
      <c r="Q46" s="2" t="str" cm="1">
        <f t="array" ref="Q46">_xll.BDP(E46,"rtg_moody")</f>
        <v>Baa3</v>
      </c>
      <c r="R46" s="22" t="e">
        <f t="shared" si="6"/>
        <v>#VALUE!</v>
      </c>
      <c r="T46" s="2" t="str">
        <v>NGGLN 1 5/8 12/05/79 nc-24</v>
      </c>
    </row>
    <row r="47" spans="1:21" x14ac:dyDescent="0.25">
      <c r="A47" s="2" t="str">
        <v>NTGYSM</v>
      </c>
      <c r="B47" s="5" t="s">
        <v>305</v>
      </c>
      <c r="C47" s="24" t="str">
        <v>-</v>
      </c>
      <c r="D47" s="25" t="s">
        <v>126</v>
      </c>
      <c r="E47" s="25" t="s">
        <v>127</v>
      </c>
      <c r="F47" s="2" t="str" cm="1">
        <f t="array" ref="F47">_xll.BDP(D47,"security_name")</f>
        <v>NTGYSM 4 1/8 PERP</v>
      </c>
      <c r="G47" s="2" t="str" cm="1">
        <f t="array" ref="G47">_xll.BDP(E47,"security_name")</f>
        <v>NTGYSM 3 3/8 PERP</v>
      </c>
      <c r="H47" s="16" cm="1">
        <f t="array" ref="H47">_xll.BDP(D47,"nxt_call_dt")*1</f>
        <v>44883</v>
      </c>
      <c r="I47" s="16" cm="1">
        <f t="array" ref="I47">_xll.BDP(E47,"nxt_call_dt")*1</f>
        <v>45406</v>
      </c>
      <c r="J47" s="23">
        <f t="shared" ref="J47" si="56">(I47-H47)/365</f>
        <v>1.4328767123287671</v>
      </c>
      <c r="K47" s="25" t="s">
        <v>3</v>
      </c>
      <c r="L47" s="7" cm="1">
        <f t="array" ref="L47">_xll.BDP(D47,$K47)</f>
        <v>320.9066162109375</v>
      </c>
      <c r="M47" s="7" cm="1">
        <f t="array" ref="M47">_xll.BDP(E47,$K47)</f>
        <v>354.87380981445313</v>
      </c>
      <c r="N47" s="7">
        <f t="shared" ref="N47" si="57">M47-L47</f>
        <v>33.967193603515625</v>
      </c>
      <c r="O47" s="7">
        <f t="shared" ref="O47" si="58">IF(J47=0,"-",N47/J47)</f>
        <v>23.705594006277636</v>
      </c>
      <c r="P47" s="2" t="str" cm="1">
        <f t="array" ref="P47">_xll.BDP(D47,"rtg_moody")</f>
        <v>Ba1u</v>
      </c>
      <c r="Q47" s="2" t="str" cm="1">
        <f t="array" ref="Q47">_xll.BDP(E47,"rtg_moody")</f>
        <v>Ba1u</v>
      </c>
      <c r="R47" s="22" t="e">
        <f t="shared" si="6"/>
        <v>#VALUE!</v>
      </c>
      <c r="T47" s="2" t="str">
        <v>NTGYSM 4 1/8 PERP nc-22</v>
      </c>
    </row>
    <row r="48" spans="1:21" x14ac:dyDescent="0.25">
      <c r="A48" s="2" t="str">
        <v>OMVAV</v>
      </c>
      <c r="B48" s="5" t="s">
        <v>306</v>
      </c>
      <c r="C48" s="24" t="str">
        <v>-</v>
      </c>
      <c r="D48" s="25" t="s">
        <v>36</v>
      </c>
      <c r="E48" s="25" t="s">
        <v>38</v>
      </c>
      <c r="F48" s="2" t="str" cm="1">
        <f t="array" ref="F48">_xll.BDP(D48,"security_name")</f>
        <v>OMVAV 5 1/4 PERP</v>
      </c>
      <c r="G48" s="2" t="str" cm="1">
        <f t="array" ref="G48">_xll.BDP(E48,"security_name")</f>
        <v>OMVAV 6 1/4 PERP</v>
      </c>
      <c r="H48" s="16" cm="1">
        <f t="array" ref="H48">_xll.BDP(D48,"nxt_call_dt")*1</f>
        <v>44539</v>
      </c>
      <c r="I48" s="16" cm="1">
        <f t="array" ref="I48">_xll.BDP(E48,"nxt_call_dt")*1</f>
        <v>46000</v>
      </c>
      <c r="J48" s="23">
        <f t="shared" ref="J48" si="59">(I48-H48)/365</f>
        <v>4.0027397260273974</v>
      </c>
      <c r="K48" s="25" t="s">
        <v>3</v>
      </c>
      <c r="L48" s="7" cm="1">
        <f t="array" ref="L48">_xll.BDP(D48,$K48)</f>
        <v>221.44712829589844</v>
      </c>
      <c r="M48" s="7" cm="1">
        <f t="array" ref="M48">_xll.BDP(E48,$K48)</f>
        <v>308.90853881835938</v>
      </c>
      <c r="N48" s="7">
        <f t="shared" ref="N48" si="60">M48-L48</f>
        <v>87.461410522460938</v>
      </c>
      <c r="O48" s="7">
        <f t="shared" ref="O48" si="61">IF(J48=0,"-",N48/J48)</f>
        <v>21.85038661238757</v>
      </c>
      <c r="P48" s="2" t="str" cm="1">
        <f t="array" ref="P48">_xll.BDP(D48,"rtg_moody")</f>
        <v>Baa2</v>
      </c>
      <c r="Q48" s="2" t="str" cm="1">
        <f t="array" ref="Q48">_xll.BDP(E48,"rtg_moody")</f>
        <v>Baa2</v>
      </c>
      <c r="R48" s="22" t="e">
        <f t="shared" si="6"/>
        <v>#VALUE!</v>
      </c>
      <c r="T48" s="2" t="str">
        <v>OMVAV 5 1/4 PERP nc-21</v>
      </c>
    </row>
    <row r="49" spans="1:20" x14ac:dyDescent="0.25">
      <c r="A49" s="2" t="str">
        <v>ORAFP</v>
      </c>
      <c r="B49" s="5" t="s">
        <v>307</v>
      </c>
      <c r="C49" s="24" t="str">
        <v>-</v>
      </c>
      <c r="D49" s="25" t="s">
        <v>64</v>
      </c>
      <c r="E49" s="25" t="s">
        <v>68</v>
      </c>
      <c r="F49" s="2" t="str" cm="1">
        <f t="array" ref="F49">_xll.BDP(D49,"security_name")</f>
        <v>ORAFP 4 PERP</v>
      </c>
      <c r="G49" s="2" t="str" cm="1">
        <f t="array" ref="G49">_xll.BDP(E49,"security_name")</f>
        <v>ORAFP 1 3/4 PERP</v>
      </c>
      <c r="H49" s="16" cm="1">
        <f t="array" ref="H49">_xll.BDP(D49,"nxt_call_dt")*1</f>
        <v>44470</v>
      </c>
      <c r="I49" s="16" cm="1">
        <f t="array" ref="I49">_xll.BDP(E49,"nxt_call_dt")*1</f>
        <v>46375</v>
      </c>
      <c r="J49" s="23">
        <f t="shared" ref="J49" si="62">(I49-H49)/365</f>
        <v>5.2191780821917808</v>
      </c>
      <c r="K49" s="25" t="s">
        <v>3</v>
      </c>
      <c r="L49" s="7" cm="1">
        <f t="array" ref="L49">_xll.BDP(D49,$K49)</f>
        <v>149.85977172851563</v>
      </c>
      <c r="M49" s="7" cm="1">
        <f t="array" ref="M49">_xll.BDP(E49,$K49)</f>
        <v>239.07115173339844</v>
      </c>
      <c r="N49" s="7">
        <f t="shared" ref="N49" si="63">M49-L49</f>
        <v>89.211380004882813</v>
      </c>
      <c r="O49" s="7">
        <f t="shared" ref="O49" si="64">IF(J49=0,"-",N49/J49)</f>
        <v>17.092994069177021</v>
      </c>
      <c r="P49" s="2" t="str" cm="1">
        <f t="array" ref="P49">_xll.BDP(D49,"rtg_moody")</f>
        <v>Baa3</v>
      </c>
      <c r="Q49" s="2" t="str" cm="1">
        <f t="array" ref="Q49">_xll.BDP(E49,"rtg_moody")</f>
        <v>Baa3</v>
      </c>
      <c r="R49" s="22" t="e">
        <f t="shared" si="6"/>
        <v>#VALUE!</v>
      </c>
      <c r="T49" s="2" t="str">
        <v>ORAFP 4 PERP nc-21</v>
      </c>
    </row>
    <row r="50" spans="1:20" x14ac:dyDescent="0.25">
      <c r="A50" s="2" t="str">
        <v>ORSTED</v>
      </c>
      <c r="B50" s="5" t="s">
        <v>308</v>
      </c>
      <c r="C50" s="24" t="str">
        <v>-</v>
      </c>
      <c r="D50" s="25" t="s">
        <v>138</v>
      </c>
      <c r="E50" s="25" t="s">
        <v>140</v>
      </c>
      <c r="F50" s="2" t="str" cm="1">
        <f t="array" ref="F50">_xll.BDP(D50,"security_name")</f>
        <v>ORSTED 6 1/4 06/26/13</v>
      </c>
      <c r="G50" s="2" t="str" cm="1">
        <f t="array" ref="G50">_xll.BDP(E50,"security_name")</f>
        <v>ORSTED 1 3/4 12/09/19</v>
      </c>
      <c r="H50" s="16" cm="1">
        <f t="array" ref="H50">_xll.BDP(D50,"nxt_call_dt")*1</f>
        <v>45103</v>
      </c>
      <c r="I50" s="16" cm="1">
        <f t="array" ref="I50">_xll.BDP(E50,"nxt_call_dt")*1</f>
        <v>46639</v>
      </c>
      <c r="J50" s="23">
        <f t="shared" ref="J50" si="65">(I50-H50)/365</f>
        <v>4.2082191780821914</v>
      </c>
      <c r="K50" s="25" t="s">
        <v>3</v>
      </c>
      <c r="L50" s="7" cm="1">
        <f t="array" ref="L50">_xll.BDP(D50,$K50)</f>
        <v>180.26583862304688</v>
      </c>
      <c r="M50" s="7" cm="1">
        <f t="array" ref="M50">_xll.BDP(E50,$K50)</f>
        <v>217.87710571289063</v>
      </c>
      <c r="N50" s="7">
        <f t="shared" ref="N50" si="66">M50-L50</f>
        <v>37.61126708984375</v>
      </c>
      <c r="O50" s="7">
        <f t="shared" ref="O50" si="67">IF(J50=0,"-",N50/J50)</f>
        <v>8.9375732342402152</v>
      </c>
      <c r="P50" s="2" t="str" cm="1">
        <f t="array" ref="P50">_xll.BDP(D50,"rtg_moody")</f>
        <v>Baa3</v>
      </c>
      <c r="Q50" s="2" t="str" cm="1">
        <f t="array" ref="Q50">_xll.BDP(E50,"rtg_moody")</f>
        <v>Baa3</v>
      </c>
      <c r="R50" s="22" t="e">
        <f t="shared" si="6"/>
        <v>#VALUE!</v>
      </c>
      <c r="T50" s="2" t="str">
        <v>ORSTED 6 1/4 06/26/13 nc-23</v>
      </c>
    </row>
    <row r="51" spans="1:20" x14ac:dyDescent="0.25">
      <c r="A51" s="2" t="str">
        <v>REPSM</v>
      </c>
      <c r="B51" s="5" t="s">
        <v>309</v>
      </c>
      <c r="C51" s="24" t="str">
        <v>-</v>
      </c>
      <c r="D51" s="25" t="s">
        <v>39</v>
      </c>
      <c r="E51" s="25" t="s">
        <v>41</v>
      </c>
      <c r="F51" s="2" t="str" cm="1">
        <f t="array" ref="F51">_xll.BDP(D51,"security_name")</f>
        <v>REPSM 3 7/8 PERP</v>
      </c>
      <c r="G51" s="2" t="str" cm="1">
        <f t="array" ref="G51">_xll.BDP(E51,"security_name")</f>
        <v>REPSM 3 3/4 PERP</v>
      </c>
      <c r="H51" s="16" cm="1">
        <f t="array" ref="H51">_xll.BDP(D51,"nxt_call_dt")*1</f>
        <v>44280</v>
      </c>
      <c r="I51" s="16" cm="1">
        <f t="array" ref="I51">_xll.BDP(E51,"nxt_call_dt")*1</f>
        <v>46092</v>
      </c>
      <c r="J51" s="23">
        <f t="shared" ref="J51" si="68">(I51-H51)/365</f>
        <v>4.9643835616438352</v>
      </c>
      <c r="K51" s="25" t="s">
        <v>3</v>
      </c>
      <c r="L51" s="7" cm="1">
        <f t="array" ref="L51">_xll.BDP(D51,$K51)</f>
        <v>266.62591552734375</v>
      </c>
      <c r="M51" s="7" cm="1">
        <f t="array" ref="M51">_xll.BDP(E51,$K51)</f>
        <v>409.1732177734375</v>
      </c>
      <c r="N51" s="7">
        <f t="shared" ref="N51" si="69">M51-L51</f>
        <v>142.54730224609375</v>
      </c>
      <c r="O51" s="7">
        <f t="shared" ref="O51" si="70">IF(J51=0,"-",N51/J51)</f>
        <v>28.713998520874295</v>
      </c>
      <c r="P51" s="2" t="str" cm="1">
        <f t="array" ref="P51">_xll.BDP(D51,"rtg_moody")</f>
        <v>Ba1</v>
      </c>
      <c r="Q51" s="2" t="str" cm="1">
        <f t="array" ref="Q51">_xll.BDP(E51,"rtg_moody")</f>
        <v>Ba1</v>
      </c>
      <c r="R51" s="22" t="e">
        <f t="shared" si="6"/>
        <v>#VALUE!</v>
      </c>
      <c r="T51" s="2" t="str">
        <v>REPSM 3 7/8 PERP nc-21</v>
      </c>
    </row>
    <row r="52" spans="1:20" x14ac:dyDescent="0.25">
      <c r="A52" s="2" t="str">
        <v>RWE</v>
      </c>
      <c r="B52" s="5" t="s">
        <v>310</v>
      </c>
      <c r="C52" s="24" t="str">
        <v>-</v>
      </c>
      <c r="D52" s="25" t="s">
        <v>111</v>
      </c>
      <c r="E52" s="25" t="s">
        <v>112</v>
      </c>
      <c r="F52" s="2" t="str" cm="1">
        <f t="array" ref="F52">_xll.BDP(D52,"security_name")</f>
        <v>RWE 3 1/2 04/21/75</v>
      </c>
      <c r="G52" s="2" t="str" cm="1">
        <f t="array" ref="G52">_xll.BDP(E52,"security_name")</f>
        <v>RWE 6 5/8 07/30/75</v>
      </c>
      <c r="H52" s="16" cm="1">
        <f t="array" ref="H52">_xll.BDP(D52,"nxt_call_dt")*1</f>
        <v>45768</v>
      </c>
      <c r="I52" s="16" cm="1">
        <f t="array" ref="I52">_xll.BDP(E52,"nxt_call_dt")*1</f>
        <v>46111</v>
      </c>
      <c r="J52" s="23">
        <f t="shared" ref="J52" si="71">(I52-H52)/365</f>
        <v>0.9397260273972603</v>
      </c>
      <c r="K52" s="25" t="s">
        <v>3</v>
      </c>
      <c r="L52" s="7" cm="1">
        <f t="array" ref="L52">_xll.BDP(D52,$K52)</f>
        <v>288.09799194335938</v>
      </c>
      <c r="M52" s="7" cm="1">
        <f t="array" ref="M52">_xll.BDP(E52,$K52)</f>
        <v>409.18380737304688</v>
      </c>
      <c r="N52" s="7">
        <f t="shared" ref="N52" si="72">M52-L52</f>
        <v>121.0858154296875</v>
      </c>
      <c r="O52" s="7">
        <f t="shared" ref="O52" si="73">IF(J52=0,"-",N52/J52)</f>
        <v>128.85225257095024</v>
      </c>
      <c r="P52" s="2" t="str" cm="1">
        <f t="array" ref="P52">_xll.BDP(D52,"rtg_moody")</f>
        <v>Ba2</v>
      </c>
      <c r="Q52" s="2" t="str" cm="1">
        <f t="array" ref="Q52">_xll.BDP(E52,"rtg_moody")</f>
        <v>Ba2</v>
      </c>
      <c r="R52" s="22" t="e">
        <f t="shared" si="6"/>
        <v>#VALUE!</v>
      </c>
      <c r="S52" s="2" t="s">
        <v>343</v>
      </c>
      <c r="T52" s="2" t="str">
        <v>RWE 2 3/4 04/21/75 nc-20</v>
      </c>
    </row>
    <row r="53" spans="1:20" x14ac:dyDescent="0.25">
      <c r="A53" s="2" t="str">
        <v>SBBBSS</v>
      </c>
      <c r="B53" s="5" t="s">
        <v>311</v>
      </c>
      <c r="C53" s="24" t="str">
        <v>-</v>
      </c>
      <c r="D53" s="25" t="s">
        <v>172</v>
      </c>
      <c r="E53" s="25" t="s">
        <v>173</v>
      </c>
      <c r="F53" s="2" t="str" cm="1">
        <f t="array" ref="F53">_xll.BDP(D53,"security_name")</f>
        <v>SBBBSS 4 5/8 PERP</v>
      </c>
      <c r="G53" s="2" t="str" cm="1">
        <f t="array" ref="G53">_xll.BDP(E53,"security_name")</f>
        <v>SBBBSS 2.624 PERP</v>
      </c>
      <c r="H53" s="16" cm="1">
        <f t="array" ref="H53">_xll.BDP(D53,"nxt_call_dt")*1</f>
        <v>45409</v>
      </c>
      <c r="I53" s="16" cm="1">
        <f t="array" ref="I53">_xll.BDP(E53,"nxt_call_dt")*1</f>
        <v>45687</v>
      </c>
      <c r="J53" s="23">
        <f t="shared" ref="J53" si="74">(I53-H53)/365</f>
        <v>0.76164383561643834</v>
      </c>
      <c r="K53" s="25" t="s">
        <v>3</v>
      </c>
      <c r="L53" s="7" cm="1">
        <f t="array" ref="L53">_xll.BDP(D53,$K53)</f>
        <v>464.90362548828125</v>
      </c>
      <c r="M53" s="7" cm="1">
        <f t="array" ref="M53">_xll.BDP(E53,$K53)</f>
        <v>473.85317993164063</v>
      </c>
      <c r="N53" s="7">
        <f t="shared" ref="N53" si="75">M53-L53</f>
        <v>8.949554443359375</v>
      </c>
      <c r="O53" s="7">
        <f t="shared" ref="O53" si="76">IF(J53=0,"-",N53/J53)</f>
        <v>11.750314287144503</v>
      </c>
      <c r="P53" s="2" t="str" cm="1">
        <f t="array" ref="P53">_xll.BDP(D53,"rtg_moody")</f>
        <v>#N/A N/A</v>
      </c>
      <c r="Q53" s="2" t="str" cm="1">
        <f t="array" ref="Q53">_xll.BDP(E53,"rtg_moody")</f>
        <v>#N/A N/A</v>
      </c>
      <c r="R53" s="22" t="e">
        <f t="shared" si="6"/>
        <v>#VALUE!</v>
      </c>
      <c r="T53" s="2" t="str">
        <v>SBBBSS 4 5/8 PERP nc-24</v>
      </c>
    </row>
    <row r="54" spans="1:20" x14ac:dyDescent="0.25">
      <c r="A54" s="2" t="str">
        <v>SBRYLN</v>
      </c>
      <c r="B54" s="5" t="s">
        <v>312</v>
      </c>
      <c r="C54" s="24" t="str">
        <v>single</v>
      </c>
      <c r="D54" s="25" t="s">
        <v>162</v>
      </c>
      <c r="E54" s="25" t="str">
        <f>D54</f>
        <v>UV309787 Corp</v>
      </c>
      <c r="F54" s="2" t="str" cm="1">
        <f t="array" ref="F54">_xll.BDP(D54,"security_name")</f>
        <v>SBRYLN 6 1/2 PERP</v>
      </c>
      <c r="G54" s="2" t="str" cm="1">
        <f t="array" ref="G54">_xll.BDP(E54,"security_name")</f>
        <v>SBRYLN 6 1/2 PERP</v>
      </c>
      <c r="H54" s="16" cm="1">
        <f t="array" ref="H54">_xll.BDP(D54,"nxt_call_dt")*1</f>
        <v>44042</v>
      </c>
      <c r="I54" s="16" cm="1">
        <f t="array" ref="I54">_xll.BDP(E54,"nxt_call_dt")*1</f>
        <v>44042</v>
      </c>
      <c r="J54" s="23">
        <f t="shared" ref="J54" si="77">(I54-H54)/365</f>
        <v>0</v>
      </c>
      <c r="K54" s="25" t="s">
        <v>3</v>
      </c>
      <c r="L54" s="7" cm="1">
        <f t="array" ref="L54">_xll.BDP(D54,$K54)</f>
        <v>200.83154296875</v>
      </c>
      <c r="M54" s="7" cm="1">
        <f t="array" ref="M54">_xll.BDP(E54,$K54)</f>
        <v>200.83154296875</v>
      </c>
      <c r="N54" s="7">
        <f t="shared" ref="N54" si="78">M54-L54</f>
        <v>0</v>
      </c>
      <c r="O54" s="7" t="str">
        <f t="shared" ref="O54" si="79">IF(J54=0,"-",N54/J54)</f>
        <v>-</v>
      </c>
      <c r="P54" s="2" t="str" cm="1">
        <f t="array" ref="P54">_xll.BDP(D54,"rtg_moody")</f>
        <v>#N/A N/A</v>
      </c>
      <c r="Q54" s="2" t="str" cm="1">
        <f t="array" ref="Q54">_xll.BDP(E54,"rtg_moody")</f>
        <v>#N/A N/A</v>
      </c>
      <c r="R54" s="22" t="str">
        <f t="shared" si="6"/>
        <v>-</v>
      </c>
      <c r="T54" s="2" t="str">
        <v>SBRYLN 6 1/2 PERP nc-20</v>
      </c>
    </row>
    <row r="55" spans="1:20" x14ac:dyDescent="0.25">
      <c r="A55" s="2" t="str">
        <v>SESGFP</v>
      </c>
      <c r="B55" s="5" t="s">
        <v>313</v>
      </c>
      <c r="C55" s="24" t="str">
        <v>-</v>
      </c>
      <c r="D55" s="25" t="s">
        <v>62</v>
      </c>
      <c r="E55" s="25" t="s">
        <v>63</v>
      </c>
      <c r="F55" s="2" t="str" cm="1">
        <f t="array" ref="F55">_xll.BDP(D55,"security_name")</f>
        <v>SESGFP 4 5/8 PERP</v>
      </c>
      <c r="G55" s="2" t="str" cm="1">
        <f t="array" ref="G55">_xll.BDP(E55,"security_name")</f>
        <v>SESGFP 5 5/8 PERP</v>
      </c>
      <c r="H55" s="16" cm="1">
        <f t="array" ref="H55">_xll.BDP(D55,"nxt_call_dt")*1</f>
        <v>44563</v>
      </c>
      <c r="I55" s="16" cm="1">
        <f t="array" ref="I55">_xll.BDP(E55,"nxt_call_dt")*1</f>
        <v>45320</v>
      </c>
      <c r="J55" s="23">
        <f t="shared" ref="J55" si="80">(I55-H55)/365</f>
        <v>2.0739726027397261</v>
      </c>
      <c r="K55" s="25" t="s">
        <v>3</v>
      </c>
      <c r="L55" s="7" cm="1">
        <f t="array" ref="L55">_xll.BDP(D55,$K55)</f>
        <v>399.79852294921875</v>
      </c>
      <c r="M55" s="7" cm="1">
        <f t="array" ref="M55">_xll.BDP(E55,$K55)</f>
        <v>515.6943359375</v>
      </c>
      <c r="N55" s="7">
        <f t="shared" ref="N55" si="81">M55-L55</f>
        <v>115.89581298828125</v>
      </c>
      <c r="O55" s="7">
        <f t="shared" ref="O55" si="82">IF(J55=0,"-",N55/J55)</f>
        <v>55.881072312711566</v>
      </c>
      <c r="P55" s="2" t="str" cm="1">
        <f t="array" ref="P55">_xll.BDP(D55,"rtg_moody")</f>
        <v>Ba1</v>
      </c>
      <c r="Q55" s="2" t="str" cm="1">
        <f t="array" ref="Q55">_xll.BDP(E55,"rtg_moody")</f>
        <v>Ba1</v>
      </c>
      <c r="R55" s="22" t="e">
        <f t="shared" si="6"/>
        <v>#VALUE!</v>
      </c>
      <c r="T55" s="2" t="str">
        <v>SESGFP 4 5/8 PERP nc-22</v>
      </c>
    </row>
    <row r="56" spans="1:20" x14ac:dyDescent="0.25">
      <c r="A56" s="2" t="str">
        <v>SEVFP</v>
      </c>
      <c r="B56" s="5" t="s">
        <v>314</v>
      </c>
      <c r="C56" s="24" t="str">
        <v>-</v>
      </c>
      <c r="D56" s="25" t="s">
        <v>93</v>
      </c>
      <c r="E56" s="25" t="s">
        <v>95</v>
      </c>
      <c r="F56" s="2" t="str" cm="1">
        <f t="array" ref="F56">_xll.BDP(D56,"security_name")</f>
        <v>SEVFP 2 1/2 PERP</v>
      </c>
      <c r="G56" s="2" t="str" cm="1">
        <f t="array" ref="G56">_xll.BDP(E56,"security_name")</f>
        <v>SEVFP 1 5/8 PERP</v>
      </c>
      <c r="H56" s="16" cm="1">
        <f t="array" ref="H56">_xll.BDP(D56,"nxt_call_dt")*1</f>
        <v>44650</v>
      </c>
      <c r="I56" s="16" cm="1">
        <f t="array" ref="I56">_xll.BDP(E56,"nxt_call_dt")*1</f>
        <v>46174</v>
      </c>
      <c r="J56" s="23">
        <f t="shared" ref="J56" si="83">(I56-H56)/365</f>
        <v>4.1753424657534248</v>
      </c>
      <c r="K56" s="25" t="s">
        <v>3</v>
      </c>
      <c r="L56" s="7" cm="1">
        <f t="array" ref="L56">_xll.BDP(D56,$K56)</f>
        <v>261.09295654296875</v>
      </c>
      <c r="M56" s="7" cm="1">
        <f t="array" ref="M56">_xll.BDP(E56,$K56)</f>
        <v>303.25454711914063</v>
      </c>
      <c r="N56" s="7">
        <f t="shared" ref="N56" si="84">M56-L56</f>
        <v>42.161590576171875</v>
      </c>
      <c r="O56" s="7">
        <f t="shared" ref="O56" si="85">IF(J56=0,"-",N56/J56)</f>
        <v>10.097756273164524</v>
      </c>
      <c r="P56" s="2" t="str" cm="1">
        <f t="array" ref="P56">_xll.BDP(D56,"rtg_moody")</f>
        <v>Baa3</v>
      </c>
      <c r="Q56" s="2" t="str" cm="1">
        <f t="array" ref="Q56">_xll.BDP(E56,"rtg_moody")</f>
        <v>Baa3</v>
      </c>
      <c r="R56" s="22" t="e">
        <f t="shared" si="6"/>
        <v>#VALUE!</v>
      </c>
      <c r="T56" s="2" t="str">
        <v>SEVFP 2 1/2 PERP nc-22</v>
      </c>
    </row>
    <row r="57" spans="1:20" x14ac:dyDescent="0.25">
      <c r="A57" s="2" t="str">
        <v>SOFTBK</v>
      </c>
      <c r="B57" s="5" t="s">
        <v>315</v>
      </c>
      <c r="C57" s="24" t="str">
        <v>-</v>
      </c>
      <c r="D57" s="25" t="s">
        <v>190</v>
      </c>
      <c r="E57" s="25" t="s">
        <v>191</v>
      </c>
      <c r="F57" s="2" t="str" cm="1">
        <f t="array" ref="F57">_xll.BDP(D57,"security_name")</f>
        <v>SOFTBK 6 PERP</v>
      </c>
      <c r="G57" s="2" t="str" cm="1">
        <f t="array" ref="G57">_xll.BDP(E57,"security_name")</f>
        <v>SOFTBK 6 7/8 PERP</v>
      </c>
      <c r="H57" s="16" cm="1">
        <f t="array" ref="H57">_xll.BDP(D57,"nxt_call_dt")*1</f>
        <v>45126</v>
      </c>
      <c r="I57" s="16" cm="1">
        <f t="array" ref="I57">_xll.BDP(E57,"nxt_call_dt")*1</f>
        <v>46587</v>
      </c>
      <c r="J57" s="23">
        <f t="shared" ref="J57" si="86">(I57-H57)/365</f>
        <v>4.0027397260273974</v>
      </c>
      <c r="K57" s="25" t="s">
        <v>3</v>
      </c>
      <c r="L57" s="7" cm="1">
        <f t="array" ref="L57">_xll.BDP(D57,$K57)</f>
        <v>864.04559326171875</v>
      </c>
      <c r="M57" s="7" cm="1">
        <f t="array" ref="M57">_xll.BDP(E57,$K57)</f>
        <v>748.85748291015625</v>
      </c>
      <c r="N57" s="7">
        <f t="shared" ref="N57" si="87">M57-L57</f>
        <v>-115.1881103515625</v>
      </c>
      <c r="O57" s="7">
        <f t="shared" ref="O57" si="88">IF(J57=0,"-",N57/J57)</f>
        <v>-28.777317096728481</v>
      </c>
      <c r="P57" s="2" t="str" cm="1">
        <f t="array" ref="P57">_xll.BDP(D57,"rtg_moody")</f>
        <v>B2u *-</v>
      </c>
      <c r="Q57" s="2" t="str" cm="1">
        <f t="array" ref="Q57">_xll.BDP(E57,"rtg_moody")</f>
        <v>B2u *-</v>
      </c>
      <c r="R57" s="22" t="e">
        <f t="shared" si="6"/>
        <v>#VALUE!</v>
      </c>
      <c r="T57" s="2" t="str">
        <v>SOFTBK 6 PERP nc-23</v>
      </c>
    </row>
    <row r="58" spans="1:20" x14ac:dyDescent="0.25">
      <c r="A58" s="2" t="str">
        <v>SOLBBB</v>
      </c>
      <c r="B58" s="5" t="s">
        <v>225</v>
      </c>
      <c r="C58" s="24" t="str">
        <v>-</v>
      </c>
      <c r="D58" s="25" t="s">
        <v>7</v>
      </c>
      <c r="E58" s="25" t="s">
        <v>5</v>
      </c>
      <c r="F58" s="2" t="str" cm="1">
        <f t="array" ref="F58">_xll.BDP(D58,"security_name")</f>
        <v>SOLBBB 5.118 PERP</v>
      </c>
      <c r="G58" s="2" t="str" cm="1">
        <f t="array" ref="G58">_xll.BDP(E58,"security_name")</f>
        <v>SOLBBB 4 1/4 PERP</v>
      </c>
      <c r="H58" s="16" cm="1">
        <f t="array" ref="H58">_xll.BDP(D58,"nxt_call_dt")*1</f>
        <v>44349</v>
      </c>
      <c r="I58" s="16" cm="1">
        <f t="array" ref="I58">_xll.BDP(E58,"nxt_call_dt")*1</f>
        <v>45264</v>
      </c>
      <c r="J58" s="23">
        <f t="shared" ref="J58" si="89">(I58-H58)/365</f>
        <v>2.506849315068493</v>
      </c>
      <c r="K58" s="25" t="s">
        <v>3</v>
      </c>
      <c r="L58" s="7" cm="1">
        <f t="array" ref="L58">_xll.BDP(D58,$K58)</f>
        <v>346.31570434570313</v>
      </c>
      <c r="M58" s="7" cm="1">
        <f t="array" ref="M58">_xll.BDP(E58,$K58)</f>
        <v>351.035400390625</v>
      </c>
      <c r="N58" s="7">
        <f t="shared" ref="N58" si="90">M58-L58</f>
        <v>4.719696044921875</v>
      </c>
      <c r="O58" s="7">
        <f t="shared" ref="O58" si="91">IF(J58=0,"-",N58/J58)</f>
        <v>1.8827202802147371</v>
      </c>
      <c r="P58" s="2" t="str" cm="1">
        <f t="array" ref="P58">_xll.BDP(D58,"rtg_moody")</f>
        <v>Ba1</v>
      </c>
      <c r="Q58" s="2" t="str" cm="1">
        <f t="array" ref="Q58">_xll.BDP(E58,"rtg_moody")</f>
        <v>Ba1</v>
      </c>
      <c r="R58" s="22" t="e">
        <f t="shared" si="6"/>
        <v>#VALUE!</v>
      </c>
      <c r="T58" s="2" t="str">
        <v>SOLBBB 5.425 PERP nc-23</v>
      </c>
    </row>
    <row r="59" spans="1:20" x14ac:dyDescent="0.25">
      <c r="A59" s="2" t="str">
        <v>SSELN</v>
      </c>
      <c r="B59" s="5" t="s">
        <v>316</v>
      </c>
      <c r="C59" s="24" t="str">
        <v>-</v>
      </c>
      <c r="D59" s="25" t="s">
        <v>134</v>
      </c>
      <c r="E59" s="25" t="s">
        <v>135</v>
      </c>
      <c r="F59" s="2" t="str" cm="1">
        <f t="array" ref="F59">_xll.BDP(D59,"security_name")</f>
        <v>SSELN 3 7/8 PERP</v>
      </c>
      <c r="G59" s="2" t="str" cm="1">
        <f t="array" ref="G59">_xll.BDP(E59,"security_name")</f>
        <v>SSELN 3 5/8 09/16/77</v>
      </c>
      <c r="H59" s="16" cm="1">
        <f t="array" ref="H59">_xll.BDP(D59,"nxt_call_dt")*1</f>
        <v>44084</v>
      </c>
      <c r="I59" s="16" cm="1">
        <f t="array" ref="I59">_xll.BDP(E59,"nxt_call_dt")*1</f>
        <v>44728</v>
      </c>
      <c r="J59" s="23">
        <f t="shared" ref="J59" si="92">(I59-H59)/365</f>
        <v>1.7643835616438357</v>
      </c>
      <c r="K59" s="25" t="s">
        <v>3</v>
      </c>
      <c r="L59" s="7" cm="1">
        <f t="array" ref="L59">_xll.BDP(D59,$K59)</f>
        <v>440.50021362304688</v>
      </c>
      <c r="M59" s="7" cm="1">
        <f t="array" ref="M59">_xll.BDP(E59,$K59)</f>
        <v>296.21884155273438</v>
      </c>
      <c r="N59" s="7">
        <f t="shared" ref="N59" si="93">M59-L59</f>
        <v>-144.2813720703125</v>
      </c>
      <c r="O59" s="7">
        <f t="shared" ref="O59" si="94">IF(J59=0,"-",N59/J59)</f>
        <v>-81.774380133018724</v>
      </c>
      <c r="P59" s="2" t="str" cm="1">
        <f t="array" ref="P59">_xll.BDP(D59,"rtg_moody")</f>
        <v>Baa3</v>
      </c>
      <c r="Q59" s="2" t="str" cm="1">
        <f t="array" ref="Q59">_xll.BDP(E59,"rtg_moody")</f>
        <v>Baa3</v>
      </c>
      <c r="R59" s="22" t="e">
        <f t="shared" si="6"/>
        <v>#VALUE!</v>
      </c>
      <c r="S59" s="2" t="s">
        <v>344</v>
      </c>
      <c r="T59" s="2" t="str">
        <v>SSELN 2 3/8 PERP nc-21</v>
      </c>
    </row>
    <row r="60" spans="1:20" x14ac:dyDescent="0.25">
      <c r="A60" s="2" t="str">
        <v>STEDIN</v>
      </c>
      <c r="B60" s="5" t="s">
        <v>317</v>
      </c>
      <c r="C60" s="24" t="str">
        <v>single</v>
      </c>
      <c r="D60" s="25" t="s">
        <v>141</v>
      </c>
      <c r="E60" s="25" t="str">
        <f>D60</f>
        <v>EK605885 Corp</v>
      </c>
      <c r="F60" s="2" t="str" cm="1">
        <f t="array" ref="F60">_xll.BDP(D60,"security_name")</f>
        <v>STEDIN 3 1/4 PERP</v>
      </c>
      <c r="G60" s="2" t="str" cm="1">
        <f t="array" ref="G60">_xll.BDP(E60,"security_name")</f>
        <v>STEDIN 3 1/4 PERP</v>
      </c>
      <c r="H60" s="16" cm="1">
        <f t="array" ref="H60">_xll.BDP(D60,"nxt_call_dt")*1</f>
        <v>44531</v>
      </c>
      <c r="I60" s="16" cm="1">
        <f t="array" ref="I60">_xll.BDP(E60,"nxt_call_dt")*1</f>
        <v>44531</v>
      </c>
      <c r="J60" s="23">
        <f t="shared" ref="J60:J63" si="95">(I60-H60)/365</f>
        <v>0</v>
      </c>
      <c r="K60" s="25" t="s">
        <v>3</v>
      </c>
      <c r="L60" s="7" cm="1">
        <f t="array" ref="L60">_xll.BDP(D60,$K60)</f>
        <v>255.65242004394531</v>
      </c>
      <c r="M60" s="7" cm="1">
        <f t="array" ref="M60">_xll.BDP(E60,$K60)</f>
        <v>255.65242004394531</v>
      </c>
      <c r="N60" s="7">
        <f t="shared" ref="N60:N63" si="96">M60-L60</f>
        <v>0</v>
      </c>
      <c r="O60" s="7" t="str">
        <f t="shared" ref="O60:O63" si="97">IF(J60=0,"-",N60/J60)</f>
        <v>-</v>
      </c>
      <c r="P60" s="2" t="str" cm="1">
        <f t="array" ref="P60">_xll.BDP(D60,"rtg_moody")</f>
        <v>#N/A N/A</v>
      </c>
      <c r="Q60" s="2" t="str" cm="1">
        <f t="array" ref="Q60">_xll.BDP(E60,"rtg_moody")</f>
        <v>#N/A N/A</v>
      </c>
      <c r="R60" s="22" t="str">
        <f t="shared" si="6"/>
        <v>-</v>
      </c>
      <c r="T60" s="2" t="str">
        <v>STEDIN 3 1/4 PERP nc-21</v>
      </c>
    </row>
    <row r="61" spans="1:20" x14ac:dyDescent="0.25">
      <c r="A61" s="2" t="str">
        <v>SZUGR</v>
      </c>
      <c r="B61" s="5" t="s">
        <v>318</v>
      </c>
      <c r="C61" s="24" t="str">
        <v>single</v>
      </c>
      <c r="D61" s="25" t="s">
        <v>185</v>
      </c>
      <c r="E61" s="25" t="str">
        <f>D61</f>
        <v>ED984069 Corp</v>
      </c>
      <c r="F61" s="2" t="str" cm="1">
        <f t="array" ref="F61">_xll.BDP(D61,"security_name")</f>
        <v>SZUGR Float PERP</v>
      </c>
      <c r="G61" s="2" t="str" cm="1">
        <f t="array" ref="G61">_xll.BDP(E61,"security_name")</f>
        <v>SZUGR Float PERP</v>
      </c>
      <c r="H61" s="16" cm="1">
        <f t="array" ref="H61">_xll.BDP(D61,"nxt_call_dt")*1</f>
        <v>44104</v>
      </c>
      <c r="I61" s="16" cm="1">
        <f t="array" ref="I61">_xll.BDP(E61,"nxt_call_dt")*1</f>
        <v>44104</v>
      </c>
      <c r="J61" s="23">
        <f t="shared" si="95"/>
        <v>0</v>
      </c>
      <c r="K61" s="25" t="s">
        <v>196</v>
      </c>
      <c r="L61" s="7" cm="1">
        <f t="array" ref="L61">_xll.BDP(D61,$K61)</f>
        <v>414.26161417393001</v>
      </c>
      <c r="M61" s="7" cm="1">
        <f t="array" ref="M61">_xll.BDP(E61,$K61)</f>
        <v>414.26161417393001</v>
      </c>
      <c r="N61" s="7">
        <f t="shared" si="96"/>
        <v>0</v>
      </c>
      <c r="O61" s="7" t="str">
        <f t="shared" si="97"/>
        <v>-</v>
      </c>
      <c r="P61" s="2" t="str" cm="1">
        <f t="array" ref="P61">_xll.BDP(D61,"rtg_moody")</f>
        <v>B2</v>
      </c>
      <c r="Q61" s="2" t="str" cm="1">
        <f t="array" ref="Q61">_xll.BDP(E61,"rtg_moody")</f>
        <v>B2</v>
      </c>
      <c r="R61" s="22" t="str">
        <f t="shared" si="6"/>
        <v>-</v>
      </c>
      <c r="T61" s="2" t="str">
        <v>SZUGR Float PERP nc-20</v>
      </c>
    </row>
    <row r="62" spans="1:20" x14ac:dyDescent="0.25">
      <c r="A62" s="2" t="str">
        <v>T</v>
      </c>
      <c r="B62" s="5" t="s">
        <v>319</v>
      </c>
      <c r="C62" s="24" t="str">
        <v>single</v>
      </c>
      <c r="D62" s="25" t="s">
        <v>87</v>
      </c>
      <c r="E62" s="25" t="str">
        <f>D62</f>
        <v>ZP991036 Corp</v>
      </c>
      <c r="F62" s="2" t="str" cm="1">
        <f t="array" ref="F62">_xll.BDP(D62,"security_name")</f>
        <v>T 2 7/8 PERP</v>
      </c>
      <c r="G62" s="2" t="str" cm="1">
        <f t="array" ref="G62">_xll.BDP(E62,"security_name")</f>
        <v>T 2 7/8 PERP</v>
      </c>
      <c r="H62" s="16" cm="1">
        <f t="array" ref="H62">_xll.BDP(D62,"nxt_call_dt")*1</f>
        <v>45718</v>
      </c>
      <c r="I62" s="16" cm="1">
        <f t="array" ref="I62">_xll.BDP(E62,"nxt_call_dt")*1</f>
        <v>45718</v>
      </c>
      <c r="J62" s="23">
        <f t="shared" si="95"/>
        <v>0</v>
      </c>
      <c r="K62" s="25" t="s">
        <v>3</v>
      </c>
      <c r="L62" s="7" cm="1">
        <f t="array" ref="L62">_xll.BDP(D62,$K62)</f>
        <v>432.08694458007813</v>
      </c>
      <c r="M62" s="7" cm="1">
        <f t="array" ref="M62">_xll.BDP(E62,$K62)</f>
        <v>432.08694458007813</v>
      </c>
      <c r="N62" s="7">
        <f t="shared" si="96"/>
        <v>0</v>
      </c>
      <c r="O62" s="7" t="str">
        <f t="shared" si="97"/>
        <v>-</v>
      </c>
      <c r="P62" s="2" t="str" cm="1">
        <f t="array" ref="P62">_xll.BDP(D62,"rtg_moody")</f>
        <v>Ba1</v>
      </c>
      <c r="Q62" s="2" t="str" cm="1">
        <f t="array" ref="Q62">_xll.BDP(E62,"rtg_moody")</f>
        <v>Ba1</v>
      </c>
      <c r="R62" s="22" t="str">
        <f t="shared" si="6"/>
        <v>-</v>
      </c>
      <c r="T62" s="2" t="str">
        <v>T 2 7/8 PERP nc-25</v>
      </c>
    </row>
    <row r="63" spans="1:20" x14ac:dyDescent="0.25">
      <c r="A63" s="2" t="str">
        <v>TELEFO</v>
      </c>
      <c r="B63" s="5" t="s">
        <v>320</v>
      </c>
      <c r="C63" s="24" t="str">
        <v>-</v>
      </c>
      <c r="D63" s="25" t="s">
        <v>73</v>
      </c>
      <c r="E63" s="25" t="s">
        <v>78</v>
      </c>
      <c r="F63" s="2" t="str" cm="1">
        <f t="array" ref="F63">_xll.BDP(D63,"security_name")</f>
        <v>TELEFO 3 PERP</v>
      </c>
      <c r="G63" s="2" t="str" cm="1">
        <f t="array" ref="G63">_xll.BDP(E63,"security_name")</f>
        <v>TELEFO 2 7/8 PERP</v>
      </c>
      <c r="H63" s="16" cm="1">
        <f t="array" ref="H63">_xll.BDP(D63,"nxt_call_dt")*1</f>
        <v>45173</v>
      </c>
      <c r="I63" s="16" cm="1">
        <f t="array" ref="I63">_xll.BDP(E63,"nxt_call_dt")*1</f>
        <v>46562</v>
      </c>
      <c r="J63" s="23">
        <f t="shared" si="95"/>
        <v>3.8054794520547945</v>
      </c>
      <c r="K63" s="25" t="s">
        <v>3</v>
      </c>
      <c r="L63" s="7" cm="1">
        <f t="array" ref="L63">_xll.BDP(D63,$K63)</f>
        <v>411.68072509765625</v>
      </c>
      <c r="M63" s="7" cm="1">
        <f t="array" ref="M63">_xll.BDP(E63,$K63)</f>
        <v>386.03927612304688</v>
      </c>
      <c r="N63" s="7">
        <f t="shared" si="96"/>
        <v>-25.641448974609375</v>
      </c>
      <c r="O63" s="7">
        <f t="shared" si="97"/>
        <v>-6.7380337478275178</v>
      </c>
      <c r="P63" s="2" t="str" cm="1">
        <f t="array" ref="P63">_xll.BDP(D63,"rtg_moody")</f>
        <v>Ba2</v>
      </c>
      <c r="Q63" s="2" t="str" cm="1">
        <f t="array" ref="Q63">_xll.BDP(E63,"rtg_moody")</f>
        <v>Ba2</v>
      </c>
      <c r="R63" s="22" t="e">
        <f t="shared" si="6"/>
        <v>#VALUE!</v>
      </c>
      <c r="T63" s="2" t="str">
        <v>TELEFO 3 3/4 PERP nc-22</v>
      </c>
    </row>
    <row r="64" spans="1:20" x14ac:dyDescent="0.25">
      <c r="A64" s="2" t="str">
        <v>TELIAS</v>
      </c>
      <c r="B64" s="5" t="s">
        <v>321</v>
      </c>
      <c r="C64" s="24" t="str">
        <v>-</v>
      </c>
      <c r="D64" s="25" t="s">
        <v>60</v>
      </c>
      <c r="E64" s="25" t="s">
        <v>61</v>
      </c>
      <c r="F64" s="2" t="str" cm="1">
        <f t="array" ref="F64">_xll.BDP(D64,"security_name")</f>
        <v>TELIAS 3 04/04/78</v>
      </c>
      <c r="G64" s="2" t="str" cm="1">
        <f t="array" ref="G64">_xll.BDP(E64,"security_name")</f>
        <v>TELIAS 1 3/8 05/11/81</v>
      </c>
      <c r="H64" s="16" cm="1">
        <f t="array" ref="H64">_xll.BDP(D64,"nxt_call_dt")*1</f>
        <v>45020</v>
      </c>
      <c r="I64" s="16" cm="1">
        <f t="array" ref="I64">_xll.BDP(E64,"nxt_call_dt")*1</f>
        <v>46064</v>
      </c>
      <c r="J64" s="23">
        <f t="shared" ref="J64" si="98">(I64-H64)/365</f>
        <v>2.8602739726027395</v>
      </c>
      <c r="K64" s="25" t="s">
        <v>3</v>
      </c>
      <c r="L64" s="7" cm="1">
        <f t="array" ref="L64">_xll.BDP(D64,$K64)</f>
        <v>246.10333251953125</v>
      </c>
      <c r="M64" s="7" cm="1">
        <f t="array" ref="M64">_xll.BDP(E64,$K64)</f>
        <v>271.53109741210938</v>
      </c>
      <c r="N64" s="7">
        <f t="shared" ref="N64" si="99">M64-L64</f>
        <v>25.427764892578125</v>
      </c>
      <c r="O64" s="7">
        <f t="shared" ref="O64" si="100">IF(J64=0,"-",N64/J64)</f>
        <v>8.8899752737461846</v>
      </c>
      <c r="P64" s="2" t="str" cm="1">
        <f t="array" ref="P64">_xll.BDP(D64,"rtg_moody")</f>
        <v>Baa3</v>
      </c>
      <c r="Q64" s="2" t="str" cm="1">
        <f t="array" ref="Q64">_xll.BDP(E64,"rtg_moody")</f>
        <v>Baa3</v>
      </c>
      <c r="R64" s="22" t="e">
        <f t="shared" si="6"/>
        <v>#VALUE!</v>
      </c>
      <c r="T64" s="2" t="str">
        <v>TELIAS 3 04/04/78 nc-23</v>
      </c>
    </row>
    <row r="65" spans="1:20" x14ac:dyDescent="0.25">
      <c r="A65" s="2" t="str">
        <v>TENN</v>
      </c>
      <c r="B65" s="5" t="s">
        <v>322</v>
      </c>
      <c r="C65" s="24" t="str">
        <v>single</v>
      </c>
      <c r="D65" s="25" t="s">
        <v>113</v>
      </c>
      <c r="E65" s="25" t="str">
        <f>D65</f>
        <v>AM888722 Corp</v>
      </c>
      <c r="F65" s="2" t="str" cm="1">
        <f t="array" ref="F65">_xll.BDP(D65,"security_name")</f>
        <v>TENN 2.995 PERP</v>
      </c>
      <c r="G65" s="2" t="str" cm="1">
        <f t="array" ref="G65">_xll.BDP(E65,"security_name")</f>
        <v>TENN 2.995 PERP</v>
      </c>
      <c r="H65" s="16" cm="1">
        <f t="array" ref="H65">_xll.BDP(D65,"nxt_call_dt")*1</f>
        <v>45352</v>
      </c>
      <c r="I65" s="16" cm="1">
        <f t="array" ref="I65">_xll.BDP(E65,"nxt_call_dt")*1</f>
        <v>45352</v>
      </c>
      <c r="J65" s="23">
        <f t="shared" ref="J65:J66" si="101">(I65-H65)/365</f>
        <v>0</v>
      </c>
      <c r="K65" s="25" t="s">
        <v>3</v>
      </c>
      <c r="L65" s="7" cm="1">
        <f t="array" ref="L65">_xll.BDP(D65,$K65)</f>
        <v>230.94526672363281</v>
      </c>
      <c r="M65" s="7" cm="1">
        <f t="array" ref="M65">_xll.BDP(E65,$K65)</f>
        <v>230.94526672363281</v>
      </c>
      <c r="N65" s="7">
        <f t="shared" ref="N65:N66" si="102">M65-L65</f>
        <v>0</v>
      </c>
      <c r="O65" s="7" t="str">
        <f t="shared" ref="O65:O66" si="103">IF(J65=0,"-",N65/J65)</f>
        <v>-</v>
      </c>
      <c r="P65" s="2" t="str" cm="1">
        <f t="array" ref="P65">_xll.BDP(D65,"rtg_moody")</f>
        <v>Baa3</v>
      </c>
      <c r="Q65" s="2" t="str" cm="1">
        <f t="array" ref="Q65">_xll.BDP(E65,"rtg_moody")</f>
        <v>Baa3</v>
      </c>
      <c r="R65" s="22" t="str">
        <f t="shared" si="6"/>
        <v>-</v>
      </c>
      <c r="T65" s="2" t="str">
        <v>TENN 2.995 PERP nc-24</v>
      </c>
    </row>
    <row r="66" spans="1:20" x14ac:dyDescent="0.25">
      <c r="A66" s="2" t="str">
        <v>TLGGR</v>
      </c>
      <c r="B66" s="5" t="s">
        <v>323</v>
      </c>
      <c r="C66" s="24" t="str">
        <v>single</v>
      </c>
      <c r="D66" s="25" t="s">
        <v>170</v>
      </c>
      <c r="E66" s="25" t="str">
        <f>D66</f>
        <v>ZR668027 Corp</v>
      </c>
      <c r="F66" s="2" t="str" cm="1">
        <f t="array" ref="F66">_xll.BDP(D66,"security_name")</f>
        <v>TLGGR 3 3/8 PERP</v>
      </c>
      <c r="G66" s="2" t="str" cm="1">
        <f t="array" ref="G66">_xll.BDP(E66,"security_name")</f>
        <v>TLGGR 3 3/8 PERP</v>
      </c>
      <c r="H66" s="16" cm="1">
        <f t="array" ref="H66">_xll.BDP(D66,"nxt_call_dt")*1</f>
        <v>45558</v>
      </c>
      <c r="I66" s="16" cm="1">
        <f t="array" ref="I66">_xll.BDP(E66,"nxt_call_dt")*1</f>
        <v>45558</v>
      </c>
      <c r="J66" s="23">
        <f t="shared" si="101"/>
        <v>0</v>
      </c>
      <c r="K66" s="25" t="s">
        <v>3</v>
      </c>
      <c r="L66" s="7" cm="1">
        <f t="array" ref="L66">_xll.BDP(D66,$K66)</f>
        <v>486.36788940429688</v>
      </c>
      <c r="M66" s="7" cm="1">
        <f t="array" ref="M66">_xll.BDP(E66,$K66)</f>
        <v>486.36788940429688</v>
      </c>
      <c r="N66" s="7">
        <f t="shared" si="102"/>
        <v>0</v>
      </c>
      <c r="O66" s="7" t="str">
        <f t="shared" si="103"/>
        <v>-</v>
      </c>
      <c r="P66" s="2" t="str" cm="1">
        <f t="array" ref="P66">_xll.BDP(D66,"rtg_moody")</f>
        <v>Ba1</v>
      </c>
      <c r="Q66" s="2" t="str" cm="1">
        <f t="array" ref="Q66">_xll.BDP(E66,"rtg_moody")</f>
        <v>Ba1</v>
      </c>
      <c r="R66" s="22" t="str">
        <f t="shared" si="6"/>
        <v>-</v>
      </c>
      <c r="T66" s="2" t="str">
        <v>TLGGR 3 3/8 PERP nc-24</v>
      </c>
    </row>
    <row r="67" spans="1:20" x14ac:dyDescent="0.25">
      <c r="A67" s="2" t="str">
        <v>TOTAL</v>
      </c>
      <c r="B67" s="5" t="s">
        <v>324</v>
      </c>
      <c r="C67" s="24" t="str">
        <v>-</v>
      </c>
      <c r="D67" s="25" t="s">
        <v>44</v>
      </c>
      <c r="E67" s="25" t="s">
        <v>48</v>
      </c>
      <c r="F67" s="2" t="str" cm="1">
        <f t="array" ref="F67">_xll.BDP(D67,"security_name")</f>
        <v>TOTAL 3 7/8 PERP</v>
      </c>
      <c r="G67" s="2" t="str" cm="1">
        <f t="array" ref="G67">_xll.BDP(E67,"security_name")</f>
        <v>TOTAL 3.369 PERP</v>
      </c>
      <c r="H67" s="16" cm="1">
        <f t="array" ref="H67">_xll.BDP(D67,"nxt_call_dt")*1</f>
        <v>44699</v>
      </c>
      <c r="I67" s="16" cm="1">
        <f t="array" ref="I67">_xll.BDP(E67,"nxt_call_dt")*1</f>
        <v>46301</v>
      </c>
      <c r="J67" s="23">
        <f t="shared" ref="J67" si="104">(I67-H67)/365</f>
        <v>4.3890410958904109</v>
      </c>
      <c r="K67" s="25" t="s">
        <v>3</v>
      </c>
      <c r="L67" s="7" cm="1">
        <f t="array" ref="L67">_xll.BDP(D67,$K67)</f>
        <v>255.85136413574219</v>
      </c>
      <c r="M67" s="7" cm="1">
        <f t="array" ref="M67">_xll.BDP(E67,$K67)</f>
        <v>256.19790649414063</v>
      </c>
      <c r="N67" s="7">
        <f t="shared" ref="N67" si="105">M67-L67</f>
        <v>0.3465423583984375</v>
      </c>
      <c r="O67" s="7">
        <f t="shared" ref="O67" si="106">IF(J67=0,"-",N67/J67)</f>
        <v>7.8956280159444253E-2</v>
      </c>
      <c r="P67" s="2" t="str" cm="1">
        <f t="array" ref="P67">_xll.BDP(D67,"rtg_moody")</f>
        <v>A2</v>
      </c>
      <c r="Q67" s="2" t="str" cm="1">
        <f t="array" ref="Q67">_xll.BDP(E67,"rtg_moody")</f>
        <v>A2</v>
      </c>
      <c r="R67" s="22" t="e">
        <f t="shared" si="6"/>
        <v>#VALUE!</v>
      </c>
      <c r="T67" s="2" t="str">
        <v>TOTAL 2 1/4 PERP nc-21</v>
      </c>
    </row>
    <row r="68" spans="1:20" x14ac:dyDescent="0.25">
      <c r="A68" s="2" t="str">
        <v>TRAFIG</v>
      </c>
      <c r="B68" s="5" t="s">
        <v>325</v>
      </c>
      <c r="C68" s="24" t="str">
        <v>-</v>
      </c>
      <c r="D68" s="25" t="s">
        <v>187</v>
      </c>
      <c r="E68" s="25" t="s">
        <v>188</v>
      </c>
      <c r="F68" s="2" t="str" cm="1">
        <f t="array" ref="F68">_xll.BDP(D68,"security_name")</f>
        <v>TRAFIG 6 7/8 PERP</v>
      </c>
      <c r="G68" s="2" t="str" cm="1">
        <f t="array" ref="G68">_xll.BDP(E68,"security_name")</f>
        <v>TRAFIG 7 1/2 PERP</v>
      </c>
      <c r="H68" s="16" cm="1">
        <f t="array" ref="H68">_xll.BDP(D68,"nxt_call_dt")*1</f>
        <v>44552</v>
      </c>
      <c r="I68" s="16" cm="1">
        <f t="array" ref="I68">_xll.BDP(E68,"nxt_call_dt")*1</f>
        <v>45504</v>
      </c>
      <c r="J68" s="23">
        <f t="shared" ref="J68" si="107">(I68-H68)/365</f>
        <v>2.6082191780821917</v>
      </c>
      <c r="K68" s="25" t="s">
        <v>196</v>
      </c>
      <c r="L68" s="7" cm="1">
        <f t="array" ref="L68">_xll.BDP(D68,$K68)</f>
        <v>1416.351133991099</v>
      </c>
      <c r="M68" s="7" cm="1">
        <f t="array" ref="M68">_xll.BDP(E68,$K68)</f>
        <v>929.23551856697918</v>
      </c>
      <c r="N68" s="7">
        <f t="shared" ref="N68" si="108">M68-L68</f>
        <v>-487.11561542411982</v>
      </c>
      <c r="O68" s="7">
        <f t="shared" ref="O68" si="109">IF(J68=0,"-",N68/J68)</f>
        <v>-186.76176431702075</v>
      </c>
      <c r="P68" s="2" t="str" cm="1">
        <f t="array" ref="P68">_xll.BDP(D68,"rtg_moody")</f>
        <v>#N/A N/A</v>
      </c>
      <c r="Q68" s="2" t="str" cm="1">
        <f t="array" ref="Q68">_xll.BDP(E68,"rtg_moody")</f>
        <v>#N/A N/A</v>
      </c>
      <c r="R68" s="22" t="e">
        <f t="shared" si="6"/>
        <v>#VALUE!</v>
      </c>
      <c r="S68" s="2" t="s">
        <v>342</v>
      </c>
      <c r="T68" s="2" t="str">
        <v>TRAFIG 6 7/8 PERP nc-21</v>
      </c>
    </row>
    <row r="69" spans="1:20" x14ac:dyDescent="0.25">
      <c r="A69" s="2" t="str">
        <v>ULFP</v>
      </c>
      <c r="B69" s="5" t="s">
        <v>326</v>
      </c>
      <c r="C69" s="24" t="str">
        <v>-</v>
      </c>
      <c r="D69" s="25" t="s">
        <v>165</v>
      </c>
      <c r="E69" s="25" t="s">
        <v>166</v>
      </c>
      <c r="F69" s="2" t="str" cm="1">
        <f t="array" ref="F69">_xll.BDP(D69,"security_name")</f>
        <v>ULFP 2 1/8 PERP</v>
      </c>
      <c r="G69" s="2" t="str" cm="1">
        <f t="array" ref="G69">_xll.BDP(E69,"security_name")</f>
        <v>ULFP 2 7/8 PERP</v>
      </c>
      <c r="H69" s="16" cm="1">
        <f t="array" ref="H69">_xll.BDP(D69,"nxt_call_dt")*1</f>
        <v>45132</v>
      </c>
      <c r="I69" s="16" cm="1">
        <f t="array" ref="I69">_xll.BDP(E69,"nxt_call_dt")*1</f>
        <v>46047</v>
      </c>
      <c r="J69" s="23">
        <f t="shared" ref="J69" si="110">(I69-H69)/365</f>
        <v>2.506849315068493</v>
      </c>
      <c r="K69" s="25" t="s">
        <v>3</v>
      </c>
      <c r="L69" s="7" cm="1">
        <f t="array" ref="L69">_xll.BDP(D69,$K69)</f>
        <v>661.51348876953125</v>
      </c>
      <c r="M69" s="7" cm="1">
        <f t="array" ref="M69">_xll.BDP(E69,$K69)</f>
        <v>542.11865234375</v>
      </c>
      <c r="N69" s="7">
        <f t="shared" ref="N69" si="111">M69-L69</f>
        <v>-119.39483642578125</v>
      </c>
      <c r="O69" s="7">
        <f t="shared" ref="O69" si="112">IF(J69=0,"-",N69/J69)</f>
        <v>-47.62744841028433</v>
      </c>
      <c r="P69" s="2" t="str" cm="1">
        <f t="array" ref="P69">_xll.BDP(D69,"rtg_moody")</f>
        <v>Baa2</v>
      </c>
      <c r="Q69" s="2" t="str" cm="1">
        <f t="array" ref="Q69">_xll.BDP(E69,"rtg_moody")</f>
        <v>Baa2</v>
      </c>
      <c r="R69" s="22" t="e">
        <f t="shared" si="6"/>
        <v>#VALUE!</v>
      </c>
      <c r="T69" s="2" t="str">
        <v>ULFP 2 1/8 PERP nc-23</v>
      </c>
    </row>
    <row r="70" spans="1:20" x14ac:dyDescent="0.25">
      <c r="A70" s="2" t="str">
        <v>VATFAL</v>
      </c>
      <c r="B70" s="5" t="s">
        <v>327</v>
      </c>
      <c r="C70" s="24" t="str">
        <v>-</v>
      </c>
      <c r="D70" s="25" t="s">
        <v>115</v>
      </c>
      <c r="E70" s="25" t="s">
        <v>114</v>
      </c>
      <c r="F70" s="2" t="str" cm="1">
        <f t="array" ref="F70">_xll.BDP(D70,"security_name")</f>
        <v>VATFAL 6.1 11/19/78</v>
      </c>
      <c r="G70" s="2" t="str" cm="1">
        <f t="array" ref="G70">_xll.BDP(E70,"security_name")</f>
        <v>VATFAL 3 03/19/77</v>
      </c>
      <c r="H70" s="16" cm="1">
        <f t="array" ref="H70">_xll.BDP(D70,"nxt_call_dt")*1</f>
        <v>45249</v>
      </c>
      <c r="I70" s="16" cm="1">
        <f t="array" ref="I70">_xll.BDP(E70,"nxt_call_dt")*1</f>
        <v>46465</v>
      </c>
      <c r="J70" s="23">
        <f t="shared" ref="J70" si="113">(I70-H70)/365</f>
        <v>3.3315068493150686</v>
      </c>
      <c r="K70" s="25" t="s">
        <v>196</v>
      </c>
      <c r="L70" s="7" cm="1">
        <f t="array" ref="L70">_xll.BDP(D70,$K70)</f>
        <v>419.20049227887222</v>
      </c>
      <c r="M70" s="7" cm="1">
        <f t="array" ref="M70">_xll.BDP(E70,$K70)</f>
        <v>267.35592854416234</v>
      </c>
      <c r="N70" s="7">
        <f t="shared" ref="N70" si="114">M70-L70</f>
        <v>-151.84456373470988</v>
      </c>
      <c r="O70" s="7">
        <f t="shared" ref="O70" si="115">IF(J70=0,"-",N70/J70)</f>
        <v>-45.578343555237751</v>
      </c>
      <c r="P70" s="2" t="str" cm="1">
        <f t="array" ref="P70">_xll.BDP(D70,"rtg_moody")</f>
        <v>Baa2</v>
      </c>
      <c r="Q70" s="2" t="str" cm="1">
        <f t="array" ref="Q70">_xll.BDP(E70,"rtg_moody")</f>
        <v>Baa2</v>
      </c>
      <c r="R70" s="22" t="e">
        <f t="shared" si="6"/>
        <v>#VALUE!</v>
      </c>
      <c r="T70" s="2" t="str">
        <v>VATFAL 3 03/19/77 nc-27</v>
      </c>
    </row>
    <row r="71" spans="1:20" x14ac:dyDescent="0.25">
      <c r="A71" s="2" t="str">
        <v>VLVY</v>
      </c>
      <c r="B71" s="5" t="s">
        <v>328</v>
      </c>
      <c r="C71" s="24" t="str">
        <v>single</v>
      </c>
      <c r="D71" s="25" t="s">
        <v>145</v>
      </c>
      <c r="E71" s="25" t="str">
        <f>D71</f>
        <v>EK628291 Corp</v>
      </c>
      <c r="F71" s="2" t="str" cm="1">
        <f t="array" ref="F71">_xll.BDP(D71,"security_name")</f>
        <v>VLVY 4.85 03/10/78</v>
      </c>
      <c r="G71" s="2" t="str" cm="1">
        <f t="array" ref="G71">_xll.BDP(E71,"security_name")</f>
        <v>VLVY 4.85 03/10/78</v>
      </c>
      <c r="H71" s="16" cm="1">
        <f t="array" ref="H71">_xll.BDP(D71,"nxt_call_dt")*1</f>
        <v>44995</v>
      </c>
      <c r="I71" s="16" cm="1">
        <f t="array" ref="I71">_xll.BDP(E71,"nxt_call_dt")*1</f>
        <v>44995</v>
      </c>
      <c r="J71" s="23">
        <f t="shared" ref="J71" si="116">(I71-H71)/365</f>
        <v>0</v>
      </c>
      <c r="K71" s="25" t="s">
        <v>3</v>
      </c>
      <c r="L71" s="7" cm="1">
        <f t="array" ref="L71">_xll.BDP(D71,$K71)</f>
        <v>244.15707397460938</v>
      </c>
      <c r="M71" s="7" cm="1">
        <f t="array" ref="M71">_xll.BDP(E71,$K71)</f>
        <v>244.15707397460938</v>
      </c>
      <c r="N71" s="7">
        <f t="shared" ref="N71" si="117">M71-L71</f>
        <v>0</v>
      </c>
      <c r="O71" s="7" t="str">
        <f t="shared" ref="O71" si="118">IF(J71=0,"-",N71/J71)</f>
        <v>-</v>
      </c>
      <c r="P71" s="2" t="str" cm="1">
        <f t="array" ref="P71">_xll.BDP(D71,"rtg_moody")</f>
        <v>Baa2</v>
      </c>
      <c r="Q71" s="2" t="str" cm="1">
        <f t="array" ref="Q71">_xll.BDP(E71,"rtg_moody")</f>
        <v>Baa2</v>
      </c>
      <c r="R71" s="22" t="str">
        <f t="shared" si="6"/>
        <v>-</v>
      </c>
      <c r="S71" s="2" t="s">
        <v>335</v>
      </c>
      <c r="T71" s="2" t="str">
        <v>VLVY 4.85 03/10/78 nc-23</v>
      </c>
    </row>
    <row r="72" spans="1:20" x14ac:dyDescent="0.25">
      <c r="A72" s="2" t="str">
        <v>VOD</v>
      </c>
      <c r="B72" s="5" t="s">
        <v>329</v>
      </c>
      <c r="C72" s="24" t="str">
        <v>-</v>
      </c>
      <c r="D72" s="25" t="s">
        <v>79</v>
      </c>
      <c r="E72" s="25" t="s">
        <v>80</v>
      </c>
      <c r="F72" s="2" t="str" cm="1">
        <f t="array" ref="F72">_xll.BDP(D72,"security_name")</f>
        <v>VOD 3.1 01/03/79</v>
      </c>
      <c r="G72" s="2" t="str" cm="1">
        <f t="array" ref="G72">_xll.BDP(E72,"security_name")</f>
        <v>VOD 4.2 10/03/78</v>
      </c>
      <c r="H72" s="16" cm="1">
        <f t="array" ref="H72">_xll.BDP(D72,"nxt_call_dt")*1</f>
        <v>45202</v>
      </c>
      <c r="I72" s="16" cm="1">
        <f t="array" ref="I72">_xll.BDP(E72,"nxt_call_dt")*1</f>
        <v>46937</v>
      </c>
      <c r="J72" s="23">
        <f t="shared" ref="J72" si="119">(I72-H72)/365</f>
        <v>4.7534246575342465</v>
      </c>
      <c r="K72" s="25" t="s">
        <v>3</v>
      </c>
      <c r="L72" s="7" cm="1">
        <f t="array" ref="L72">_xll.BDP(D72,$K72)</f>
        <v>339.024169921875</v>
      </c>
      <c r="M72" s="7" cm="1">
        <f t="array" ref="M72">_xll.BDP(E72,$K72)</f>
        <v>320.74908447265625</v>
      </c>
      <c r="N72" s="7">
        <f t="shared" ref="N72" si="120">M72-L72</f>
        <v>-18.27508544921875</v>
      </c>
      <c r="O72" s="7">
        <f t="shared" ref="O72" si="121">IF(J72=0,"-",N72/J72)</f>
        <v>-3.8446145181353568</v>
      </c>
      <c r="P72" s="2" t="str" cm="1">
        <f t="array" ref="P72">_xll.BDP(D72,"rtg_moody")</f>
        <v>Ba1</v>
      </c>
      <c r="Q72" s="2" t="str" cm="1">
        <f t="array" ref="Q72">_xll.BDP(E72,"rtg_moody")</f>
        <v>Ba1</v>
      </c>
      <c r="R72" s="22" t="e">
        <f t="shared" si="6"/>
        <v>#VALUE!</v>
      </c>
      <c r="S72" s="2" t="s">
        <v>335</v>
      </c>
      <c r="T72" s="2" t="str">
        <v>VOD 3.1 01/03/79 nc-23</v>
      </c>
    </row>
    <row r="73" spans="1:20" x14ac:dyDescent="0.25">
      <c r="A73" s="2" t="str">
        <v>VW</v>
      </c>
      <c r="B73" s="5" t="s">
        <v>330</v>
      </c>
      <c r="C73" s="24" t="str">
        <v>-</v>
      </c>
      <c r="D73" s="25" t="s">
        <v>148</v>
      </c>
      <c r="E73" s="25" t="s">
        <v>154</v>
      </c>
      <c r="F73" s="2" t="str" cm="1">
        <f t="array" ref="F73">_xll.BDP(D73,"security_name")</f>
        <v>VW 2.7 PERP</v>
      </c>
      <c r="G73" s="2" t="str" cm="1">
        <f t="array" ref="G73">_xll.BDP(E73,"security_name")</f>
        <v>VW 3 1/2 PERP</v>
      </c>
      <c r="H73" s="16" cm="1">
        <f t="array" ref="H73">_xll.BDP(D73,"nxt_call_dt")*1</f>
        <v>44909</v>
      </c>
      <c r="I73" s="16" cm="1">
        <f t="array" ref="I73">_xll.BDP(E73,"nxt_call_dt")*1</f>
        <v>47562</v>
      </c>
      <c r="J73" s="23">
        <f t="shared" ref="J73" si="122">(I73-H73)/365</f>
        <v>7.2684931506849315</v>
      </c>
      <c r="K73" s="25" t="s">
        <v>3</v>
      </c>
      <c r="L73" s="7" cm="1">
        <f t="array" ref="L73">_xll.BDP(D73,$K73)</f>
        <v>387.23016357421875</v>
      </c>
      <c r="M73" s="7" cm="1">
        <f t="array" ref="M73">_xll.BDP(E73,$K73)</f>
        <v>384.38201904296875</v>
      </c>
      <c r="N73" s="7">
        <f t="shared" ref="N73" si="123">M73-L73</f>
        <v>-2.84814453125</v>
      </c>
      <c r="O73" s="7">
        <f t="shared" ref="O73" si="124">IF(J73=0,"-",N73/J73)</f>
        <v>-0.39184800373398038</v>
      </c>
      <c r="P73" s="2" t="str" cm="1">
        <f t="array" ref="P73">_xll.BDP(D73,"rtg_moody")</f>
        <v>Baa2</v>
      </c>
      <c r="Q73" s="2" t="str" cm="1">
        <f t="array" ref="Q73">_xll.BDP(E73,"rtg_moody")</f>
        <v>Baa2</v>
      </c>
      <c r="R73" s="22" t="e">
        <f t="shared" si="6"/>
        <v>#VALUE!</v>
      </c>
      <c r="T73" s="2" t="str">
        <v>VW 3 3/4 PERP nc-21</v>
      </c>
    </row>
    <row r="74" spans="1:20" x14ac:dyDescent="0.25">
      <c r="A74" s="2" t="str">
        <v>WIEAV</v>
      </c>
      <c r="B74" s="5" t="s">
        <v>331</v>
      </c>
      <c r="C74" s="24" t="str">
        <v>single</v>
      </c>
      <c r="D74" s="25" t="s">
        <v>160</v>
      </c>
      <c r="E74" s="25" t="str">
        <f>D74</f>
        <v>EK523297 Corp</v>
      </c>
      <c r="F74" s="2" t="str" cm="1">
        <f t="array" ref="F74">_xll.BDP(D74,"security_name")</f>
        <v>WIEAV 5 PERP</v>
      </c>
      <c r="G74" s="2" t="str" cm="1">
        <f t="array" ref="G74">_xll.BDP(E74,"security_name")</f>
        <v>WIEAV 5 PERP</v>
      </c>
      <c r="H74" s="16" cm="1">
        <f t="array" ref="H74">_xll.BDP(D74,"nxt_call_dt")*1</f>
        <v>44236</v>
      </c>
      <c r="I74" s="16" cm="1">
        <f t="array" ref="I74">_xll.BDP(E74,"nxt_call_dt")*1</f>
        <v>44236</v>
      </c>
      <c r="J74" s="23">
        <f t="shared" ref="J74" si="125">(I74-H74)/365</f>
        <v>0</v>
      </c>
      <c r="K74" s="25" t="s">
        <v>3</v>
      </c>
      <c r="L74" s="7" cm="1">
        <f t="array" ref="L74">_xll.BDP(D74,$K74)</f>
        <v>422.61965942382813</v>
      </c>
      <c r="M74" s="7" cm="1">
        <f t="array" ref="M74">_xll.BDP(E74,$K74)</f>
        <v>422.61965942382813</v>
      </c>
      <c r="N74" s="7">
        <f t="shared" ref="N74" si="126">M74-L74</f>
        <v>0</v>
      </c>
      <c r="O74" s="7" t="str">
        <f t="shared" ref="O74" si="127">IF(J74=0,"-",N74/J74)</f>
        <v>-</v>
      </c>
      <c r="P74" s="2" t="str" cm="1">
        <f t="array" ref="P74">_xll.BDP(D74,"rtg_moody")</f>
        <v>Ba3</v>
      </c>
      <c r="Q74" s="2" t="str" cm="1">
        <f t="array" ref="Q74">_xll.BDP(E74,"rtg_moody")</f>
        <v>Ba3</v>
      </c>
      <c r="R74" s="22" t="str">
        <f t="shared" si="6"/>
        <v>-</v>
      </c>
      <c r="T74" s="2" t="str">
        <v>WIEAV 5 PERP nc-21</v>
      </c>
    </row>
    <row r="75" spans="1:20" x14ac:dyDescent="0.25">
      <c r="R75" s="22"/>
    </row>
    <row r="76" spans="1:20" x14ac:dyDescent="0.25">
      <c r="R76" s="22"/>
    </row>
    <row r="77" spans="1:20" x14ac:dyDescent="0.25">
      <c r="R77" s="22"/>
    </row>
    <row r="78" spans="1:20" x14ac:dyDescent="0.25">
      <c r="R78" s="22"/>
    </row>
    <row r="79" spans="1:20" x14ac:dyDescent="0.25">
      <c r="R79" s="22"/>
    </row>
  </sheetData>
  <conditionalFormatting sqref="R7:R74">
    <cfRule type="dataBar" priority="1">
      <dataBar>
        <cfvo type="min"/>
        <cfvo type="max"/>
        <color rgb="FF63C384"/>
      </dataBar>
      <extLst>
        <ext xmlns:x14="http://schemas.microsoft.com/office/spreadsheetml/2009/9/main" uri="{B025F937-C7B1-47D3-B67F-A62EFF666E3E}">
          <x14:id>{30B5EFCC-2296-4B35-B777-615B9D463667}</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30B5EFCC-2296-4B35-B777-615B9D463667}">
            <x14:dataBar minLength="0" maxLength="100" gradient="0">
              <x14:cfvo type="autoMin"/>
              <x14:cfvo type="autoMax"/>
              <x14:negativeFillColor rgb="FFFF0000"/>
              <x14:axisColor rgb="FF000000"/>
            </x14:dataBar>
          </x14:cfRule>
          <xm:sqref>R7:R74</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CF771E92-8AF7-482C-8565-37895F812671}">
          <x14:formula1>
            <xm:f>tkrBbg!$AC:$AC</xm:f>
          </x14:formula1>
          <xm:sqref>K7:K74</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B788-3697-4FD5-8A4D-D46BC82E555F}">
  <sheetPr>
    <tabColor theme="9"/>
  </sheetPr>
  <dimension ref="A2:SV79"/>
  <sheetViews>
    <sheetView zoomScaleNormal="100" workbookViewId="0">
      <selection activeCell="B25" sqref="B25"/>
    </sheetView>
  </sheetViews>
  <sheetFormatPr defaultRowHeight="10.5" x14ac:dyDescent="0.25"/>
  <cols>
    <col min="1" max="1" width="8.7265625" style="3"/>
    <col min="2" max="2" width="19.1796875" style="3" bestFit="1" customWidth="1"/>
    <col min="3" max="3" width="8.81640625" style="3" bestFit="1" customWidth="1"/>
    <col min="4" max="5" width="8.7265625" style="3"/>
    <col min="6" max="6" width="11.6328125" style="3" customWidth="1"/>
    <col min="7" max="511" width="10" style="3" bestFit="1" customWidth="1"/>
    <col min="512" max="512" width="9.90625" style="3" bestFit="1" customWidth="1"/>
    <col min="513" max="515" width="8.81640625" style="3" bestFit="1" customWidth="1"/>
    <col min="516" max="16384" width="8.7265625" style="3"/>
  </cols>
  <sheetData>
    <row r="2" spans="1:14" s="2" customFormat="1" x14ac:dyDescent="0.25">
      <c r="A2" s="2" t="s">
        <v>242</v>
      </c>
      <c r="B2" s="5" t="s">
        <v>236</v>
      </c>
    </row>
    <row r="3" spans="1:14" s="2" customFormat="1" x14ac:dyDescent="0.25">
      <c r="A3" s="2" t="s">
        <v>243</v>
      </c>
      <c r="B3" s="5" t="s">
        <v>246</v>
      </c>
    </row>
    <row r="4" spans="1:14" s="2" customFormat="1" x14ac:dyDescent="0.25">
      <c r="A4" s="2" t="s">
        <v>244</v>
      </c>
      <c r="B4" s="5" t="s">
        <v>246</v>
      </c>
    </row>
    <row r="5" spans="1:14" s="2" customFormat="1" x14ac:dyDescent="0.25"/>
    <row r="6" spans="1:14" s="2" customFormat="1" ht="11" x14ac:dyDescent="0.3">
      <c r="A6" s="2" t="s">
        <v>245</v>
      </c>
      <c r="B6" s="4" t="s">
        <v>194</v>
      </c>
      <c r="C6" s="4" t="s">
        <v>193</v>
      </c>
      <c r="D6" s="4" t="s">
        <v>192</v>
      </c>
      <c r="E6" s="4" t="s">
        <v>224</v>
      </c>
      <c r="F6" s="4" t="s">
        <v>2</v>
      </c>
      <c r="G6" s="20" t="s">
        <v>1</v>
      </c>
      <c r="H6" s="20" t="s">
        <v>247</v>
      </c>
      <c r="I6" s="4" t="s">
        <v>203</v>
      </c>
      <c r="J6" s="4" t="s">
        <v>227</v>
      </c>
      <c r="M6" s="9" t="s">
        <v>248</v>
      </c>
      <c r="N6" s="2">
        <f>ROWS(_xlfn.ANCHORARRAY(B7))</f>
        <v>9</v>
      </c>
    </row>
    <row r="7" spans="1:14" s="2" customFormat="1" x14ac:dyDescent="0.25">
      <c r="B7" s="3" t="str" cm="1">
        <f t="array" ref="B7:K15">_xlfn._xlws.FILTER(tkrBbg!E:N,(tkrBbg!H:H=B2)+(tkrBbg!H:H=B3)+(tkrBbg!H:H=B4),"nothing is here")</f>
        <v>EK131366 Corp</v>
      </c>
      <c r="C7" s="2" t="str">
        <v>XS1048428012</v>
      </c>
      <c r="D7" s="2" t="str">
        <v>VW 3 3/4 PERP</v>
      </c>
      <c r="E7" s="2" t="str">
        <v>VW</v>
      </c>
      <c r="F7" s="2">
        <v>3.75</v>
      </c>
      <c r="G7" s="2">
        <v>44279</v>
      </c>
      <c r="H7" s="2" t="str">
        <v>PERP/CALL</v>
      </c>
      <c r="I7" s="2" t="str">
        <v>EUR</v>
      </c>
      <c r="J7" s="2">
        <v>1250000000</v>
      </c>
      <c r="K7" s="2" t="str">
        <v>VW 3 3/4 PERP nc-21</v>
      </c>
    </row>
    <row r="8" spans="1:14" s="2" customFormat="1" x14ac:dyDescent="0.25">
      <c r="B8" s="2" t="str">
        <v>EK811633 Corp</v>
      </c>
      <c r="C8" s="2" t="str">
        <v>XS1206540806</v>
      </c>
      <c r="D8" s="2" t="str">
        <v>VW 2 1/2 PERP</v>
      </c>
      <c r="E8" s="2" t="str">
        <v>VW</v>
      </c>
      <c r="F8" s="2">
        <v>2.5</v>
      </c>
      <c r="G8" s="2">
        <v>44640</v>
      </c>
      <c r="H8" s="2" t="str">
        <v>PERP/CALL</v>
      </c>
      <c r="I8" s="2" t="str">
        <v>EUR</v>
      </c>
      <c r="J8" s="2">
        <v>1100000000</v>
      </c>
      <c r="K8" s="2" t="str">
        <v>VW 2 1/2 PERP nc-22</v>
      </c>
    </row>
    <row r="9" spans="1:14" s="2" customFormat="1" x14ac:dyDescent="0.25">
      <c r="B9" s="2" t="str">
        <v>AN880322 Corp</v>
      </c>
      <c r="C9" s="2" t="str">
        <v>XS1629658755</v>
      </c>
      <c r="D9" s="2" t="str">
        <v>VW 2.7 PERP</v>
      </c>
      <c r="E9" s="2" t="str">
        <v>VW</v>
      </c>
      <c r="F9" s="2">
        <v>2.7</v>
      </c>
      <c r="G9" s="2">
        <v>44909</v>
      </c>
      <c r="H9" s="2" t="str">
        <v>PERP/CALL</v>
      </c>
      <c r="I9" s="2" t="str">
        <v>EUR</v>
      </c>
      <c r="J9" s="2">
        <v>1500000000</v>
      </c>
      <c r="K9" s="2" t="str">
        <v>VW 2.7 PERP nc-22</v>
      </c>
    </row>
    <row r="10" spans="1:14" s="2" customFormat="1" x14ac:dyDescent="0.25">
      <c r="B10" s="2" t="str">
        <v>EJ811600 Corp</v>
      </c>
      <c r="C10" s="2" t="str">
        <v>XS0968913342</v>
      </c>
      <c r="D10" s="2" t="str">
        <v>VW 5 1/8 PERP</v>
      </c>
      <c r="E10" s="2" t="str">
        <v>VW</v>
      </c>
      <c r="F10" s="2">
        <v>5.125</v>
      </c>
      <c r="G10" s="2">
        <v>45173</v>
      </c>
      <c r="H10" s="2" t="str">
        <v>PERP/CALL</v>
      </c>
      <c r="I10" s="2" t="str">
        <v>EUR</v>
      </c>
      <c r="J10" s="2">
        <v>750000000</v>
      </c>
      <c r="K10" s="2" t="str">
        <v>VW 5 1/8 PERP nc-23</v>
      </c>
    </row>
    <row r="11" spans="1:14" s="2" customFormat="1" x14ac:dyDescent="0.25">
      <c r="B11" s="2" t="str">
        <v>AT214421 Corp</v>
      </c>
      <c r="C11" s="2" t="str">
        <v>XS1799938995</v>
      </c>
      <c r="D11" s="2" t="str">
        <v>VW 3 3/8 PERP</v>
      </c>
      <c r="E11" s="2" t="str">
        <v>VW</v>
      </c>
      <c r="F11" s="2">
        <v>3.375</v>
      </c>
      <c r="G11" s="2">
        <v>45470</v>
      </c>
      <c r="H11" s="2" t="str">
        <v>PERP/CALL</v>
      </c>
      <c r="I11" s="2" t="str">
        <v>EUR</v>
      </c>
      <c r="J11" s="2">
        <v>1250000000</v>
      </c>
      <c r="K11" s="2" t="str">
        <v>VW 3 3/8 PERP nc-24</v>
      </c>
    </row>
    <row r="12" spans="1:14" s="2" customFormat="1" x14ac:dyDescent="0.25">
      <c r="B12" s="2" t="str">
        <v>EK131372 Corp</v>
      </c>
      <c r="C12" s="2" t="str">
        <v>XS1048428442</v>
      </c>
      <c r="D12" s="2" t="str">
        <v>VW 4 5/8 PERP</v>
      </c>
      <c r="E12" s="2" t="str">
        <v>VW</v>
      </c>
      <c r="F12" s="2">
        <v>4.625</v>
      </c>
      <c r="G12" s="2">
        <v>46105</v>
      </c>
      <c r="H12" s="2" t="str">
        <v>PERP/CALL</v>
      </c>
      <c r="I12" s="2" t="str">
        <v>EUR</v>
      </c>
      <c r="J12" s="2">
        <v>1750000000</v>
      </c>
      <c r="K12" s="2" t="str">
        <v>VW 4 5/8 PERP nc-26</v>
      </c>
    </row>
    <row r="13" spans="1:14" s="2" customFormat="1" x14ac:dyDescent="0.25">
      <c r="B13" s="2" t="str">
        <v>AN880326 Corp</v>
      </c>
      <c r="C13" s="2" t="str">
        <v>XS1629774230</v>
      </c>
      <c r="D13" s="2" t="str">
        <v>VW 3 7/8 PERP</v>
      </c>
      <c r="E13" s="2" t="str">
        <v>VW</v>
      </c>
      <c r="F13" s="2">
        <v>3.875</v>
      </c>
      <c r="G13" s="2">
        <v>46552</v>
      </c>
      <c r="H13" s="2" t="str">
        <v>PERP/CALL</v>
      </c>
      <c r="I13" s="2" t="str">
        <v>EUR</v>
      </c>
      <c r="J13" s="2">
        <v>2000000000</v>
      </c>
      <c r="K13" s="2" t="str">
        <v>VW 3 7/8 PERP nc-27</v>
      </c>
    </row>
    <row r="14" spans="1:14" s="2" customFormat="1" x14ac:dyDescent="0.25">
      <c r="B14" s="2" t="str">
        <v>AT214434 Corp</v>
      </c>
      <c r="C14" s="2" t="str">
        <v>XS1799939027</v>
      </c>
      <c r="D14" s="2" t="str">
        <v>VW 4 5/8 PERP</v>
      </c>
      <c r="E14" s="2" t="str">
        <v>VW</v>
      </c>
      <c r="F14" s="2">
        <v>4.625</v>
      </c>
      <c r="G14" s="2">
        <v>46931</v>
      </c>
      <c r="H14" s="2" t="str">
        <v>PERP/CALL</v>
      </c>
      <c r="I14" s="2" t="str">
        <v>EUR</v>
      </c>
      <c r="J14" s="2">
        <v>1500000000</v>
      </c>
      <c r="K14" s="2" t="str">
        <v>VW 4 5/8 PERP nc-28</v>
      </c>
    </row>
    <row r="15" spans="1:14" s="2" customFormat="1" x14ac:dyDescent="0.25">
      <c r="B15" s="2" t="str">
        <v>EK811579 Corp</v>
      </c>
      <c r="C15" s="2" t="str">
        <v>XS1206541366</v>
      </c>
      <c r="D15" s="2" t="str">
        <v>VW 3 1/2 PERP</v>
      </c>
      <c r="E15" s="2" t="str">
        <v>VW</v>
      </c>
      <c r="F15" s="2">
        <v>3.5</v>
      </c>
      <c r="G15" s="2">
        <v>47562</v>
      </c>
      <c r="H15" s="2" t="str">
        <v>PERP/CALL</v>
      </c>
      <c r="I15" s="2" t="str">
        <v>EUR</v>
      </c>
      <c r="J15" s="2">
        <v>1400000000</v>
      </c>
      <c r="K15" s="2" t="str">
        <v>VW 3 1/2 PERP nc-30</v>
      </c>
    </row>
    <row r="16" spans="1:14" s="2" customFormat="1" x14ac:dyDescent="0.25"/>
    <row r="17" spans="1:516" s="2" customFormat="1" x14ac:dyDescent="0.25"/>
    <row r="18" spans="1:516" s="2" customFormat="1" x14ac:dyDescent="0.25"/>
    <row r="19" spans="1:516" s="2" customFormat="1" x14ac:dyDescent="0.25"/>
    <row r="20" spans="1:516" s="2" customFormat="1" x14ac:dyDescent="0.25"/>
    <row r="21" spans="1:516" s="2" customFormat="1" x14ac:dyDescent="0.25"/>
    <row r="22" spans="1:516" s="2" customFormat="1" x14ac:dyDescent="0.25">
      <c r="A22" s="2" t="s">
        <v>198</v>
      </c>
      <c r="B22" s="5" t="s">
        <v>3</v>
      </c>
    </row>
    <row r="23" spans="1:516" s="2" customFormat="1" x14ac:dyDescent="0.25">
      <c r="D23" s="2" t="s">
        <v>199</v>
      </c>
      <c r="F23" s="2">
        <v>1</v>
      </c>
      <c r="G23" s="2">
        <f>F23+1</f>
        <v>2</v>
      </c>
      <c r="H23" s="2">
        <f t="shared" ref="H23:BS23" si="0">G23+1</f>
        <v>3</v>
      </c>
      <c r="I23" s="2">
        <f t="shared" si="0"/>
        <v>4</v>
      </c>
      <c r="J23" s="2">
        <f t="shared" si="0"/>
        <v>5</v>
      </c>
      <c r="K23" s="2">
        <f t="shared" si="0"/>
        <v>6</v>
      </c>
      <c r="L23" s="2">
        <f t="shared" si="0"/>
        <v>7</v>
      </c>
      <c r="M23" s="2">
        <f t="shared" si="0"/>
        <v>8</v>
      </c>
      <c r="N23" s="2">
        <f t="shared" si="0"/>
        <v>9</v>
      </c>
      <c r="O23" s="2">
        <f t="shared" si="0"/>
        <v>10</v>
      </c>
      <c r="P23" s="2">
        <f t="shared" si="0"/>
        <v>11</v>
      </c>
      <c r="Q23" s="2">
        <f t="shared" si="0"/>
        <v>12</v>
      </c>
      <c r="R23" s="2">
        <f t="shared" si="0"/>
        <v>13</v>
      </c>
      <c r="S23" s="2">
        <f t="shared" si="0"/>
        <v>14</v>
      </c>
      <c r="T23" s="2">
        <f t="shared" si="0"/>
        <v>15</v>
      </c>
      <c r="U23" s="2">
        <f t="shared" si="0"/>
        <v>16</v>
      </c>
      <c r="V23" s="2">
        <f t="shared" si="0"/>
        <v>17</v>
      </c>
      <c r="W23" s="2">
        <f t="shared" si="0"/>
        <v>18</v>
      </c>
      <c r="X23" s="2">
        <f t="shared" si="0"/>
        <v>19</v>
      </c>
      <c r="Y23" s="2">
        <f t="shared" si="0"/>
        <v>20</v>
      </c>
      <c r="Z23" s="2">
        <f t="shared" si="0"/>
        <v>21</v>
      </c>
      <c r="AA23" s="2">
        <f t="shared" si="0"/>
        <v>22</v>
      </c>
      <c r="AB23" s="2">
        <f t="shared" si="0"/>
        <v>23</v>
      </c>
      <c r="AC23" s="2">
        <f t="shared" si="0"/>
        <v>24</v>
      </c>
      <c r="AD23" s="2">
        <f t="shared" si="0"/>
        <v>25</v>
      </c>
      <c r="AE23" s="2">
        <f t="shared" si="0"/>
        <v>26</v>
      </c>
      <c r="AF23" s="2">
        <f t="shared" si="0"/>
        <v>27</v>
      </c>
      <c r="AG23" s="2">
        <f t="shared" si="0"/>
        <v>28</v>
      </c>
      <c r="AH23" s="2">
        <f t="shared" si="0"/>
        <v>29</v>
      </c>
      <c r="AI23" s="2">
        <f t="shared" si="0"/>
        <v>30</v>
      </c>
      <c r="AJ23" s="2">
        <f t="shared" si="0"/>
        <v>31</v>
      </c>
      <c r="AK23" s="2">
        <f t="shared" si="0"/>
        <v>32</v>
      </c>
      <c r="AL23" s="2">
        <f t="shared" si="0"/>
        <v>33</v>
      </c>
      <c r="AM23" s="2">
        <f t="shared" si="0"/>
        <v>34</v>
      </c>
      <c r="AN23" s="2">
        <f t="shared" si="0"/>
        <v>35</v>
      </c>
      <c r="AO23" s="2">
        <f t="shared" si="0"/>
        <v>36</v>
      </c>
      <c r="AP23" s="2">
        <f t="shared" si="0"/>
        <v>37</v>
      </c>
      <c r="AQ23" s="2">
        <f t="shared" si="0"/>
        <v>38</v>
      </c>
      <c r="AR23" s="2">
        <f t="shared" si="0"/>
        <v>39</v>
      </c>
      <c r="AS23" s="2">
        <f t="shared" si="0"/>
        <v>40</v>
      </c>
      <c r="AT23" s="2">
        <f t="shared" si="0"/>
        <v>41</v>
      </c>
      <c r="AU23" s="2">
        <f t="shared" si="0"/>
        <v>42</v>
      </c>
      <c r="AV23" s="2">
        <f t="shared" si="0"/>
        <v>43</v>
      </c>
      <c r="AW23" s="2">
        <f t="shared" si="0"/>
        <v>44</v>
      </c>
      <c r="AX23" s="2">
        <f t="shared" si="0"/>
        <v>45</v>
      </c>
      <c r="AY23" s="2">
        <f t="shared" si="0"/>
        <v>46</v>
      </c>
      <c r="AZ23" s="2">
        <f t="shared" si="0"/>
        <v>47</v>
      </c>
      <c r="BA23" s="2">
        <f t="shared" si="0"/>
        <v>48</v>
      </c>
      <c r="BB23" s="2">
        <f t="shared" si="0"/>
        <v>49</v>
      </c>
      <c r="BC23" s="2">
        <f t="shared" si="0"/>
        <v>50</v>
      </c>
      <c r="BD23" s="2">
        <f t="shared" si="0"/>
        <v>51</v>
      </c>
      <c r="BE23" s="2">
        <f t="shared" si="0"/>
        <v>52</v>
      </c>
      <c r="BF23" s="2">
        <f t="shared" si="0"/>
        <v>53</v>
      </c>
      <c r="BG23" s="2">
        <f t="shared" si="0"/>
        <v>54</v>
      </c>
      <c r="BH23" s="2">
        <f t="shared" si="0"/>
        <v>55</v>
      </c>
      <c r="BI23" s="2">
        <f t="shared" si="0"/>
        <v>56</v>
      </c>
      <c r="BJ23" s="2">
        <f t="shared" si="0"/>
        <v>57</v>
      </c>
      <c r="BK23" s="2">
        <f t="shared" si="0"/>
        <v>58</v>
      </c>
      <c r="BL23" s="2">
        <f t="shared" si="0"/>
        <v>59</v>
      </c>
      <c r="BM23" s="2">
        <f t="shared" si="0"/>
        <v>60</v>
      </c>
      <c r="BN23" s="2">
        <f t="shared" si="0"/>
        <v>61</v>
      </c>
      <c r="BO23" s="2">
        <f t="shared" si="0"/>
        <v>62</v>
      </c>
      <c r="BP23" s="2">
        <f t="shared" si="0"/>
        <v>63</v>
      </c>
      <c r="BQ23" s="2">
        <f t="shared" si="0"/>
        <v>64</v>
      </c>
      <c r="BR23" s="2">
        <f t="shared" si="0"/>
        <v>65</v>
      </c>
      <c r="BS23" s="2">
        <f t="shared" si="0"/>
        <v>66</v>
      </c>
      <c r="BT23" s="2">
        <f t="shared" ref="BT23:EE23" si="1">BS23+1</f>
        <v>67</v>
      </c>
      <c r="BU23" s="2">
        <f t="shared" si="1"/>
        <v>68</v>
      </c>
      <c r="BV23" s="2">
        <f t="shared" si="1"/>
        <v>69</v>
      </c>
      <c r="BW23" s="2">
        <f t="shared" si="1"/>
        <v>70</v>
      </c>
      <c r="BX23" s="2">
        <f t="shared" si="1"/>
        <v>71</v>
      </c>
      <c r="BY23" s="2">
        <f t="shared" si="1"/>
        <v>72</v>
      </c>
      <c r="BZ23" s="2">
        <f t="shared" si="1"/>
        <v>73</v>
      </c>
      <c r="CA23" s="2">
        <f t="shared" si="1"/>
        <v>74</v>
      </c>
      <c r="CB23" s="2">
        <f t="shared" si="1"/>
        <v>75</v>
      </c>
      <c r="CC23" s="2">
        <f t="shared" si="1"/>
        <v>76</v>
      </c>
      <c r="CD23" s="2">
        <f t="shared" si="1"/>
        <v>77</v>
      </c>
      <c r="CE23" s="2">
        <f t="shared" si="1"/>
        <v>78</v>
      </c>
      <c r="CF23" s="2">
        <f t="shared" si="1"/>
        <v>79</v>
      </c>
      <c r="CG23" s="2">
        <f t="shared" si="1"/>
        <v>80</v>
      </c>
      <c r="CH23" s="2">
        <f t="shared" si="1"/>
        <v>81</v>
      </c>
      <c r="CI23" s="2">
        <f t="shared" si="1"/>
        <v>82</v>
      </c>
      <c r="CJ23" s="2">
        <f t="shared" si="1"/>
        <v>83</v>
      </c>
      <c r="CK23" s="2">
        <f t="shared" si="1"/>
        <v>84</v>
      </c>
      <c r="CL23" s="2">
        <f t="shared" si="1"/>
        <v>85</v>
      </c>
      <c r="CM23" s="2">
        <f t="shared" si="1"/>
        <v>86</v>
      </c>
      <c r="CN23" s="2">
        <f t="shared" si="1"/>
        <v>87</v>
      </c>
      <c r="CO23" s="2">
        <f t="shared" si="1"/>
        <v>88</v>
      </c>
      <c r="CP23" s="2">
        <f t="shared" si="1"/>
        <v>89</v>
      </c>
      <c r="CQ23" s="2">
        <f t="shared" si="1"/>
        <v>90</v>
      </c>
      <c r="CR23" s="2">
        <f t="shared" si="1"/>
        <v>91</v>
      </c>
      <c r="CS23" s="2">
        <f t="shared" si="1"/>
        <v>92</v>
      </c>
      <c r="CT23" s="2">
        <f t="shared" si="1"/>
        <v>93</v>
      </c>
      <c r="CU23" s="2">
        <f t="shared" si="1"/>
        <v>94</v>
      </c>
      <c r="CV23" s="2">
        <f t="shared" si="1"/>
        <v>95</v>
      </c>
      <c r="CW23" s="2">
        <f t="shared" si="1"/>
        <v>96</v>
      </c>
      <c r="CX23" s="2">
        <f t="shared" si="1"/>
        <v>97</v>
      </c>
      <c r="CY23" s="2">
        <f t="shared" si="1"/>
        <v>98</v>
      </c>
      <c r="CZ23" s="2">
        <f t="shared" si="1"/>
        <v>99</v>
      </c>
      <c r="DA23" s="2">
        <f t="shared" si="1"/>
        <v>100</v>
      </c>
      <c r="DB23" s="2">
        <f t="shared" si="1"/>
        <v>101</v>
      </c>
      <c r="DC23" s="2">
        <f t="shared" si="1"/>
        <v>102</v>
      </c>
      <c r="DD23" s="2">
        <f t="shared" si="1"/>
        <v>103</v>
      </c>
      <c r="DE23" s="2">
        <f t="shared" si="1"/>
        <v>104</v>
      </c>
      <c r="DF23" s="2">
        <f t="shared" si="1"/>
        <v>105</v>
      </c>
      <c r="DG23" s="2">
        <f t="shared" si="1"/>
        <v>106</v>
      </c>
      <c r="DH23" s="2">
        <f t="shared" si="1"/>
        <v>107</v>
      </c>
      <c r="DI23" s="2">
        <f t="shared" si="1"/>
        <v>108</v>
      </c>
      <c r="DJ23" s="2">
        <f t="shared" si="1"/>
        <v>109</v>
      </c>
      <c r="DK23" s="2">
        <f t="shared" si="1"/>
        <v>110</v>
      </c>
      <c r="DL23" s="2">
        <f t="shared" si="1"/>
        <v>111</v>
      </c>
      <c r="DM23" s="2">
        <f t="shared" si="1"/>
        <v>112</v>
      </c>
      <c r="DN23" s="2">
        <f t="shared" si="1"/>
        <v>113</v>
      </c>
      <c r="DO23" s="2">
        <f t="shared" si="1"/>
        <v>114</v>
      </c>
      <c r="DP23" s="2">
        <f t="shared" si="1"/>
        <v>115</v>
      </c>
      <c r="DQ23" s="2">
        <f t="shared" si="1"/>
        <v>116</v>
      </c>
      <c r="DR23" s="2">
        <f t="shared" si="1"/>
        <v>117</v>
      </c>
      <c r="DS23" s="2">
        <f t="shared" si="1"/>
        <v>118</v>
      </c>
      <c r="DT23" s="2">
        <f t="shared" si="1"/>
        <v>119</v>
      </c>
      <c r="DU23" s="2">
        <f t="shared" si="1"/>
        <v>120</v>
      </c>
      <c r="DV23" s="2">
        <f t="shared" si="1"/>
        <v>121</v>
      </c>
      <c r="DW23" s="2">
        <f t="shared" si="1"/>
        <v>122</v>
      </c>
      <c r="DX23" s="2">
        <f t="shared" si="1"/>
        <v>123</v>
      </c>
      <c r="DY23" s="2">
        <f t="shared" si="1"/>
        <v>124</v>
      </c>
      <c r="DZ23" s="2">
        <f t="shared" si="1"/>
        <v>125</v>
      </c>
      <c r="EA23" s="2">
        <f t="shared" si="1"/>
        <v>126</v>
      </c>
      <c r="EB23" s="2">
        <f t="shared" si="1"/>
        <v>127</v>
      </c>
      <c r="EC23" s="2">
        <f t="shared" si="1"/>
        <v>128</v>
      </c>
      <c r="ED23" s="2">
        <f t="shared" si="1"/>
        <v>129</v>
      </c>
      <c r="EE23" s="2">
        <f t="shared" si="1"/>
        <v>130</v>
      </c>
      <c r="EF23" s="2">
        <f t="shared" ref="EF23:GQ23" si="2">EE23+1</f>
        <v>131</v>
      </c>
      <c r="EG23" s="2">
        <f t="shared" si="2"/>
        <v>132</v>
      </c>
      <c r="EH23" s="2">
        <f t="shared" si="2"/>
        <v>133</v>
      </c>
      <c r="EI23" s="2">
        <f t="shared" si="2"/>
        <v>134</v>
      </c>
      <c r="EJ23" s="2">
        <f t="shared" si="2"/>
        <v>135</v>
      </c>
      <c r="EK23" s="2">
        <f t="shared" si="2"/>
        <v>136</v>
      </c>
      <c r="EL23" s="2">
        <f t="shared" si="2"/>
        <v>137</v>
      </c>
      <c r="EM23" s="2">
        <f t="shared" si="2"/>
        <v>138</v>
      </c>
      <c r="EN23" s="2">
        <f t="shared" si="2"/>
        <v>139</v>
      </c>
      <c r="EO23" s="2">
        <f t="shared" si="2"/>
        <v>140</v>
      </c>
      <c r="EP23" s="2">
        <f t="shared" si="2"/>
        <v>141</v>
      </c>
      <c r="EQ23" s="2">
        <f t="shared" si="2"/>
        <v>142</v>
      </c>
      <c r="ER23" s="2">
        <f t="shared" si="2"/>
        <v>143</v>
      </c>
      <c r="ES23" s="2">
        <f t="shared" si="2"/>
        <v>144</v>
      </c>
      <c r="ET23" s="2">
        <f t="shared" si="2"/>
        <v>145</v>
      </c>
      <c r="EU23" s="2">
        <f t="shared" si="2"/>
        <v>146</v>
      </c>
      <c r="EV23" s="2">
        <f t="shared" si="2"/>
        <v>147</v>
      </c>
      <c r="EW23" s="2">
        <f t="shared" si="2"/>
        <v>148</v>
      </c>
      <c r="EX23" s="2">
        <f t="shared" si="2"/>
        <v>149</v>
      </c>
      <c r="EY23" s="2">
        <f t="shared" si="2"/>
        <v>150</v>
      </c>
      <c r="EZ23" s="2">
        <f t="shared" si="2"/>
        <v>151</v>
      </c>
      <c r="FA23" s="2">
        <f t="shared" si="2"/>
        <v>152</v>
      </c>
      <c r="FB23" s="2">
        <f t="shared" si="2"/>
        <v>153</v>
      </c>
      <c r="FC23" s="2">
        <f t="shared" si="2"/>
        <v>154</v>
      </c>
      <c r="FD23" s="2">
        <f t="shared" si="2"/>
        <v>155</v>
      </c>
      <c r="FE23" s="2">
        <f t="shared" si="2"/>
        <v>156</v>
      </c>
      <c r="FF23" s="2">
        <f t="shared" si="2"/>
        <v>157</v>
      </c>
      <c r="FG23" s="2">
        <f t="shared" si="2"/>
        <v>158</v>
      </c>
      <c r="FH23" s="2">
        <f t="shared" si="2"/>
        <v>159</v>
      </c>
      <c r="FI23" s="2">
        <f t="shared" si="2"/>
        <v>160</v>
      </c>
      <c r="FJ23" s="2">
        <f t="shared" si="2"/>
        <v>161</v>
      </c>
      <c r="FK23" s="2">
        <f t="shared" si="2"/>
        <v>162</v>
      </c>
      <c r="FL23" s="2">
        <f t="shared" si="2"/>
        <v>163</v>
      </c>
      <c r="FM23" s="2">
        <f t="shared" si="2"/>
        <v>164</v>
      </c>
      <c r="FN23" s="2">
        <f t="shared" si="2"/>
        <v>165</v>
      </c>
      <c r="FO23" s="2">
        <f t="shared" si="2"/>
        <v>166</v>
      </c>
      <c r="FP23" s="2">
        <f t="shared" si="2"/>
        <v>167</v>
      </c>
      <c r="FQ23" s="2">
        <f t="shared" si="2"/>
        <v>168</v>
      </c>
      <c r="FR23" s="2">
        <f t="shared" si="2"/>
        <v>169</v>
      </c>
      <c r="FS23" s="2">
        <f t="shared" si="2"/>
        <v>170</v>
      </c>
      <c r="FT23" s="2">
        <f t="shared" si="2"/>
        <v>171</v>
      </c>
      <c r="FU23" s="2">
        <f t="shared" si="2"/>
        <v>172</v>
      </c>
      <c r="FV23" s="2">
        <f t="shared" si="2"/>
        <v>173</v>
      </c>
      <c r="FW23" s="2">
        <f t="shared" si="2"/>
        <v>174</v>
      </c>
      <c r="FX23" s="2">
        <f t="shared" si="2"/>
        <v>175</v>
      </c>
      <c r="FY23" s="2">
        <f t="shared" si="2"/>
        <v>176</v>
      </c>
      <c r="FZ23" s="2">
        <f t="shared" si="2"/>
        <v>177</v>
      </c>
      <c r="GA23" s="2">
        <f t="shared" si="2"/>
        <v>178</v>
      </c>
      <c r="GB23" s="2">
        <f t="shared" si="2"/>
        <v>179</v>
      </c>
      <c r="GC23" s="2">
        <f t="shared" si="2"/>
        <v>180</v>
      </c>
      <c r="GD23" s="2">
        <f t="shared" si="2"/>
        <v>181</v>
      </c>
      <c r="GE23" s="2">
        <f t="shared" si="2"/>
        <v>182</v>
      </c>
      <c r="GF23" s="2">
        <f t="shared" si="2"/>
        <v>183</v>
      </c>
      <c r="GG23" s="2">
        <f t="shared" si="2"/>
        <v>184</v>
      </c>
      <c r="GH23" s="2">
        <f t="shared" si="2"/>
        <v>185</v>
      </c>
      <c r="GI23" s="2">
        <f t="shared" si="2"/>
        <v>186</v>
      </c>
      <c r="GJ23" s="2">
        <f t="shared" si="2"/>
        <v>187</v>
      </c>
      <c r="GK23" s="2">
        <f t="shared" si="2"/>
        <v>188</v>
      </c>
      <c r="GL23" s="2">
        <f t="shared" si="2"/>
        <v>189</v>
      </c>
      <c r="GM23" s="2">
        <f t="shared" si="2"/>
        <v>190</v>
      </c>
      <c r="GN23" s="2">
        <f t="shared" si="2"/>
        <v>191</v>
      </c>
      <c r="GO23" s="2">
        <f t="shared" si="2"/>
        <v>192</v>
      </c>
      <c r="GP23" s="2">
        <f t="shared" si="2"/>
        <v>193</v>
      </c>
      <c r="GQ23" s="2">
        <f t="shared" si="2"/>
        <v>194</v>
      </c>
      <c r="GR23" s="2">
        <f t="shared" ref="GR23:JC23" si="3">GQ23+1</f>
        <v>195</v>
      </c>
      <c r="GS23" s="2">
        <f t="shared" si="3"/>
        <v>196</v>
      </c>
      <c r="GT23" s="2">
        <f t="shared" si="3"/>
        <v>197</v>
      </c>
      <c r="GU23" s="2">
        <f t="shared" si="3"/>
        <v>198</v>
      </c>
      <c r="GV23" s="2">
        <f t="shared" si="3"/>
        <v>199</v>
      </c>
      <c r="GW23" s="2">
        <f t="shared" si="3"/>
        <v>200</v>
      </c>
      <c r="GX23" s="2">
        <f t="shared" si="3"/>
        <v>201</v>
      </c>
      <c r="GY23" s="2">
        <f t="shared" si="3"/>
        <v>202</v>
      </c>
      <c r="GZ23" s="2">
        <f t="shared" si="3"/>
        <v>203</v>
      </c>
      <c r="HA23" s="2">
        <f t="shared" si="3"/>
        <v>204</v>
      </c>
      <c r="HB23" s="2">
        <f t="shared" si="3"/>
        <v>205</v>
      </c>
      <c r="HC23" s="2">
        <f t="shared" si="3"/>
        <v>206</v>
      </c>
      <c r="HD23" s="2">
        <f t="shared" si="3"/>
        <v>207</v>
      </c>
      <c r="HE23" s="2">
        <f t="shared" si="3"/>
        <v>208</v>
      </c>
      <c r="HF23" s="2">
        <f t="shared" si="3"/>
        <v>209</v>
      </c>
      <c r="HG23" s="2">
        <f t="shared" si="3"/>
        <v>210</v>
      </c>
      <c r="HH23" s="2">
        <f t="shared" si="3"/>
        <v>211</v>
      </c>
      <c r="HI23" s="2">
        <f t="shared" si="3"/>
        <v>212</v>
      </c>
      <c r="HJ23" s="2">
        <f t="shared" si="3"/>
        <v>213</v>
      </c>
      <c r="HK23" s="2">
        <f t="shared" si="3"/>
        <v>214</v>
      </c>
      <c r="HL23" s="2">
        <f t="shared" si="3"/>
        <v>215</v>
      </c>
      <c r="HM23" s="2">
        <f t="shared" si="3"/>
        <v>216</v>
      </c>
      <c r="HN23" s="2">
        <f t="shared" si="3"/>
        <v>217</v>
      </c>
      <c r="HO23" s="2">
        <f t="shared" si="3"/>
        <v>218</v>
      </c>
      <c r="HP23" s="2">
        <f t="shared" si="3"/>
        <v>219</v>
      </c>
      <c r="HQ23" s="2">
        <f t="shared" si="3"/>
        <v>220</v>
      </c>
      <c r="HR23" s="2">
        <f t="shared" si="3"/>
        <v>221</v>
      </c>
      <c r="HS23" s="2">
        <f t="shared" si="3"/>
        <v>222</v>
      </c>
      <c r="HT23" s="2">
        <f t="shared" si="3"/>
        <v>223</v>
      </c>
      <c r="HU23" s="2">
        <f t="shared" si="3"/>
        <v>224</v>
      </c>
      <c r="HV23" s="2">
        <f t="shared" si="3"/>
        <v>225</v>
      </c>
      <c r="HW23" s="2">
        <f t="shared" si="3"/>
        <v>226</v>
      </c>
      <c r="HX23" s="2">
        <f t="shared" si="3"/>
        <v>227</v>
      </c>
      <c r="HY23" s="2">
        <f t="shared" si="3"/>
        <v>228</v>
      </c>
      <c r="HZ23" s="2">
        <f t="shared" si="3"/>
        <v>229</v>
      </c>
      <c r="IA23" s="2">
        <f t="shared" si="3"/>
        <v>230</v>
      </c>
      <c r="IB23" s="2">
        <f t="shared" si="3"/>
        <v>231</v>
      </c>
      <c r="IC23" s="2">
        <f t="shared" si="3"/>
        <v>232</v>
      </c>
      <c r="ID23" s="2">
        <f t="shared" si="3"/>
        <v>233</v>
      </c>
      <c r="IE23" s="2">
        <f t="shared" si="3"/>
        <v>234</v>
      </c>
      <c r="IF23" s="2">
        <f t="shared" si="3"/>
        <v>235</v>
      </c>
      <c r="IG23" s="2">
        <f t="shared" si="3"/>
        <v>236</v>
      </c>
      <c r="IH23" s="2">
        <f t="shared" si="3"/>
        <v>237</v>
      </c>
      <c r="II23" s="2">
        <f t="shared" si="3"/>
        <v>238</v>
      </c>
      <c r="IJ23" s="2">
        <f t="shared" si="3"/>
        <v>239</v>
      </c>
      <c r="IK23" s="2">
        <f t="shared" si="3"/>
        <v>240</v>
      </c>
      <c r="IL23" s="2">
        <f t="shared" si="3"/>
        <v>241</v>
      </c>
      <c r="IM23" s="2">
        <f t="shared" si="3"/>
        <v>242</v>
      </c>
      <c r="IN23" s="2">
        <f t="shared" si="3"/>
        <v>243</v>
      </c>
      <c r="IO23" s="2">
        <f t="shared" si="3"/>
        <v>244</v>
      </c>
      <c r="IP23" s="2">
        <f t="shared" si="3"/>
        <v>245</v>
      </c>
      <c r="IQ23" s="2">
        <f t="shared" si="3"/>
        <v>246</v>
      </c>
      <c r="IR23" s="2">
        <f t="shared" si="3"/>
        <v>247</v>
      </c>
      <c r="IS23" s="2">
        <f t="shared" si="3"/>
        <v>248</v>
      </c>
      <c r="IT23" s="2">
        <f t="shared" si="3"/>
        <v>249</v>
      </c>
      <c r="IU23" s="2">
        <f t="shared" si="3"/>
        <v>250</v>
      </c>
      <c r="IV23" s="2">
        <f t="shared" si="3"/>
        <v>251</v>
      </c>
      <c r="IW23" s="2">
        <f t="shared" si="3"/>
        <v>252</v>
      </c>
      <c r="IX23" s="2">
        <f t="shared" si="3"/>
        <v>253</v>
      </c>
      <c r="IY23" s="2">
        <f t="shared" si="3"/>
        <v>254</v>
      </c>
      <c r="IZ23" s="2">
        <f t="shared" si="3"/>
        <v>255</v>
      </c>
      <c r="JA23" s="2">
        <f t="shared" si="3"/>
        <v>256</v>
      </c>
      <c r="JB23" s="2">
        <f t="shared" si="3"/>
        <v>257</v>
      </c>
      <c r="JC23" s="2">
        <f t="shared" si="3"/>
        <v>258</v>
      </c>
      <c r="JD23" s="2">
        <f t="shared" ref="JD23:LO23" si="4">JC23+1</f>
        <v>259</v>
      </c>
      <c r="JE23" s="2">
        <f t="shared" si="4"/>
        <v>260</v>
      </c>
      <c r="JF23" s="2">
        <f t="shared" si="4"/>
        <v>261</v>
      </c>
      <c r="JG23" s="2">
        <f t="shared" si="4"/>
        <v>262</v>
      </c>
      <c r="JH23" s="2">
        <f t="shared" si="4"/>
        <v>263</v>
      </c>
      <c r="JI23" s="2">
        <f t="shared" si="4"/>
        <v>264</v>
      </c>
      <c r="JJ23" s="2">
        <f t="shared" si="4"/>
        <v>265</v>
      </c>
      <c r="JK23" s="2">
        <f t="shared" si="4"/>
        <v>266</v>
      </c>
      <c r="JL23" s="2">
        <f t="shared" si="4"/>
        <v>267</v>
      </c>
      <c r="JM23" s="2">
        <f t="shared" si="4"/>
        <v>268</v>
      </c>
      <c r="JN23" s="2">
        <f t="shared" si="4"/>
        <v>269</v>
      </c>
      <c r="JO23" s="2">
        <f t="shared" si="4"/>
        <v>270</v>
      </c>
      <c r="JP23" s="2">
        <f t="shared" si="4"/>
        <v>271</v>
      </c>
      <c r="JQ23" s="2">
        <f t="shared" si="4"/>
        <v>272</v>
      </c>
      <c r="JR23" s="2">
        <f t="shared" si="4"/>
        <v>273</v>
      </c>
      <c r="JS23" s="2">
        <f t="shared" si="4"/>
        <v>274</v>
      </c>
      <c r="JT23" s="2">
        <f t="shared" si="4"/>
        <v>275</v>
      </c>
      <c r="JU23" s="2">
        <f t="shared" si="4"/>
        <v>276</v>
      </c>
      <c r="JV23" s="2">
        <f t="shared" si="4"/>
        <v>277</v>
      </c>
      <c r="JW23" s="2">
        <f t="shared" si="4"/>
        <v>278</v>
      </c>
      <c r="JX23" s="2">
        <f t="shared" si="4"/>
        <v>279</v>
      </c>
      <c r="JY23" s="2">
        <f t="shared" si="4"/>
        <v>280</v>
      </c>
      <c r="JZ23" s="2">
        <f t="shared" si="4"/>
        <v>281</v>
      </c>
      <c r="KA23" s="2">
        <f t="shared" si="4"/>
        <v>282</v>
      </c>
      <c r="KB23" s="2">
        <f t="shared" si="4"/>
        <v>283</v>
      </c>
      <c r="KC23" s="2">
        <f t="shared" si="4"/>
        <v>284</v>
      </c>
      <c r="KD23" s="2">
        <f t="shared" si="4"/>
        <v>285</v>
      </c>
      <c r="KE23" s="2">
        <f t="shared" si="4"/>
        <v>286</v>
      </c>
      <c r="KF23" s="2">
        <f t="shared" si="4"/>
        <v>287</v>
      </c>
      <c r="KG23" s="2">
        <f t="shared" si="4"/>
        <v>288</v>
      </c>
      <c r="KH23" s="2">
        <f t="shared" si="4"/>
        <v>289</v>
      </c>
      <c r="KI23" s="2">
        <f t="shared" si="4"/>
        <v>290</v>
      </c>
      <c r="KJ23" s="2">
        <f t="shared" si="4"/>
        <v>291</v>
      </c>
      <c r="KK23" s="2">
        <f t="shared" si="4"/>
        <v>292</v>
      </c>
      <c r="KL23" s="2">
        <f t="shared" si="4"/>
        <v>293</v>
      </c>
      <c r="KM23" s="2">
        <f t="shared" si="4"/>
        <v>294</v>
      </c>
      <c r="KN23" s="2">
        <f t="shared" si="4"/>
        <v>295</v>
      </c>
      <c r="KO23" s="2">
        <f t="shared" si="4"/>
        <v>296</v>
      </c>
      <c r="KP23" s="2">
        <f t="shared" si="4"/>
        <v>297</v>
      </c>
      <c r="KQ23" s="2">
        <f t="shared" si="4"/>
        <v>298</v>
      </c>
      <c r="KR23" s="2">
        <f t="shared" si="4"/>
        <v>299</v>
      </c>
      <c r="KS23" s="2">
        <f t="shared" si="4"/>
        <v>300</v>
      </c>
      <c r="KT23" s="2">
        <f t="shared" si="4"/>
        <v>301</v>
      </c>
      <c r="KU23" s="2">
        <f t="shared" si="4"/>
        <v>302</v>
      </c>
      <c r="KV23" s="2">
        <f t="shared" si="4"/>
        <v>303</v>
      </c>
      <c r="KW23" s="2">
        <f t="shared" si="4"/>
        <v>304</v>
      </c>
      <c r="KX23" s="2">
        <f t="shared" si="4"/>
        <v>305</v>
      </c>
      <c r="KY23" s="2">
        <f t="shared" si="4"/>
        <v>306</v>
      </c>
      <c r="KZ23" s="2">
        <f t="shared" si="4"/>
        <v>307</v>
      </c>
      <c r="LA23" s="2">
        <f t="shared" si="4"/>
        <v>308</v>
      </c>
      <c r="LB23" s="2">
        <f t="shared" si="4"/>
        <v>309</v>
      </c>
      <c r="LC23" s="2">
        <f t="shared" si="4"/>
        <v>310</v>
      </c>
      <c r="LD23" s="2">
        <f t="shared" si="4"/>
        <v>311</v>
      </c>
      <c r="LE23" s="2">
        <f t="shared" si="4"/>
        <v>312</v>
      </c>
      <c r="LF23" s="2">
        <f t="shared" si="4"/>
        <v>313</v>
      </c>
      <c r="LG23" s="2">
        <f t="shared" si="4"/>
        <v>314</v>
      </c>
      <c r="LH23" s="2">
        <f t="shared" si="4"/>
        <v>315</v>
      </c>
      <c r="LI23" s="2">
        <f t="shared" si="4"/>
        <v>316</v>
      </c>
      <c r="LJ23" s="2">
        <f t="shared" si="4"/>
        <v>317</v>
      </c>
      <c r="LK23" s="2">
        <f t="shared" si="4"/>
        <v>318</v>
      </c>
      <c r="LL23" s="2">
        <f t="shared" si="4"/>
        <v>319</v>
      </c>
      <c r="LM23" s="2">
        <f t="shared" si="4"/>
        <v>320</v>
      </c>
      <c r="LN23" s="2">
        <f t="shared" si="4"/>
        <v>321</v>
      </c>
      <c r="LO23" s="2">
        <f t="shared" si="4"/>
        <v>322</v>
      </c>
      <c r="LP23" s="2">
        <f t="shared" ref="LP23:OA23" si="5">LO23+1</f>
        <v>323</v>
      </c>
      <c r="LQ23" s="2">
        <f t="shared" si="5"/>
        <v>324</v>
      </c>
      <c r="LR23" s="2">
        <f t="shared" si="5"/>
        <v>325</v>
      </c>
      <c r="LS23" s="2">
        <f t="shared" si="5"/>
        <v>326</v>
      </c>
      <c r="LT23" s="2">
        <f t="shared" si="5"/>
        <v>327</v>
      </c>
      <c r="LU23" s="2">
        <f t="shared" si="5"/>
        <v>328</v>
      </c>
      <c r="LV23" s="2">
        <f t="shared" si="5"/>
        <v>329</v>
      </c>
      <c r="LW23" s="2">
        <f t="shared" si="5"/>
        <v>330</v>
      </c>
      <c r="LX23" s="2">
        <f t="shared" si="5"/>
        <v>331</v>
      </c>
      <c r="LY23" s="2">
        <f t="shared" si="5"/>
        <v>332</v>
      </c>
      <c r="LZ23" s="2">
        <f t="shared" si="5"/>
        <v>333</v>
      </c>
      <c r="MA23" s="2">
        <f t="shared" si="5"/>
        <v>334</v>
      </c>
      <c r="MB23" s="2">
        <f t="shared" si="5"/>
        <v>335</v>
      </c>
      <c r="MC23" s="2">
        <f t="shared" si="5"/>
        <v>336</v>
      </c>
      <c r="MD23" s="2">
        <f t="shared" si="5"/>
        <v>337</v>
      </c>
      <c r="ME23" s="2">
        <f t="shared" si="5"/>
        <v>338</v>
      </c>
      <c r="MF23" s="2">
        <f t="shared" si="5"/>
        <v>339</v>
      </c>
      <c r="MG23" s="2">
        <f t="shared" si="5"/>
        <v>340</v>
      </c>
      <c r="MH23" s="2">
        <f t="shared" si="5"/>
        <v>341</v>
      </c>
      <c r="MI23" s="2">
        <f t="shared" si="5"/>
        <v>342</v>
      </c>
      <c r="MJ23" s="2">
        <f t="shared" si="5"/>
        <v>343</v>
      </c>
      <c r="MK23" s="2">
        <f t="shared" si="5"/>
        <v>344</v>
      </c>
      <c r="ML23" s="2">
        <f t="shared" si="5"/>
        <v>345</v>
      </c>
      <c r="MM23" s="2">
        <f t="shared" si="5"/>
        <v>346</v>
      </c>
      <c r="MN23" s="2">
        <f t="shared" si="5"/>
        <v>347</v>
      </c>
      <c r="MO23" s="2">
        <f t="shared" si="5"/>
        <v>348</v>
      </c>
      <c r="MP23" s="2">
        <f t="shared" si="5"/>
        <v>349</v>
      </c>
      <c r="MQ23" s="2">
        <f t="shared" si="5"/>
        <v>350</v>
      </c>
      <c r="MR23" s="2">
        <f t="shared" si="5"/>
        <v>351</v>
      </c>
      <c r="MS23" s="2">
        <f t="shared" si="5"/>
        <v>352</v>
      </c>
      <c r="MT23" s="2">
        <f t="shared" si="5"/>
        <v>353</v>
      </c>
      <c r="MU23" s="2">
        <f t="shared" si="5"/>
        <v>354</v>
      </c>
      <c r="MV23" s="2">
        <f t="shared" si="5"/>
        <v>355</v>
      </c>
      <c r="MW23" s="2">
        <f t="shared" si="5"/>
        <v>356</v>
      </c>
      <c r="MX23" s="2">
        <f t="shared" si="5"/>
        <v>357</v>
      </c>
      <c r="MY23" s="2">
        <f t="shared" si="5"/>
        <v>358</v>
      </c>
      <c r="MZ23" s="2">
        <f t="shared" si="5"/>
        <v>359</v>
      </c>
      <c r="NA23" s="2">
        <f t="shared" si="5"/>
        <v>360</v>
      </c>
      <c r="NB23" s="2">
        <f t="shared" si="5"/>
        <v>361</v>
      </c>
      <c r="NC23" s="2">
        <f t="shared" si="5"/>
        <v>362</v>
      </c>
      <c r="ND23" s="2">
        <f t="shared" si="5"/>
        <v>363</v>
      </c>
      <c r="NE23" s="2">
        <f t="shared" si="5"/>
        <v>364</v>
      </c>
      <c r="NF23" s="2">
        <f t="shared" si="5"/>
        <v>365</v>
      </c>
      <c r="NG23" s="2">
        <f t="shared" si="5"/>
        <v>366</v>
      </c>
      <c r="NH23" s="2">
        <f t="shared" si="5"/>
        <v>367</v>
      </c>
      <c r="NI23" s="2">
        <f t="shared" si="5"/>
        <v>368</v>
      </c>
      <c r="NJ23" s="2">
        <f t="shared" si="5"/>
        <v>369</v>
      </c>
      <c r="NK23" s="2">
        <f t="shared" si="5"/>
        <v>370</v>
      </c>
      <c r="NL23" s="2">
        <f t="shared" si="5"/>
        <v>371</v>
      </c>
      <c r="NM23" s="2">
        <f t="shared" si="5"/>
        <v>372</v>
      </c>
      <c r="NN23" s="2">
        <f t="shared" si="5"/>
        <v>373</v>
      </c>
      <c r="NO23" s="2">
        <f t="shared" si="5"/>
        <v>374</v>
      </c>
      <c r="NP23" s="2">
        <f t="shared" si="5"/>
        <v>375</v>
      </c>
      <c r="NQ23" s="2">
        <f t="shared" si="5"/>
        <v>376</v>
      </c>
      <c r="NR23" s="2">
        <f t="shared" si="5"/>
        <v>377</v>
      </c>
      <c r="NS23" s="2">
        <f t="shared" si="5"/>
        <v>378</v>
      </c>
      <c r="NT23" s="2">
        <f t="shared" si="5"/>
        <v>379</v>
      </c>
      <c r="NU23" s="2">
        <f t="shared" si="5"/>
        <v>380</v>
      </c>
      <c r="NV23" s="2">
        <f t="shared" si="5"/>
        <v>381</v>
      </c>
      <c r="NW23" s="2">
        <f t="shared" si="5"/>
        <v>382</v>
      </c>
      <c r="NX23" s="2">
        <f t="shared" si="5"/>
        <v>383</v>
      </c>
      <c r="NY23" s="2">
        <f t="shared" si="5"/>
        <v>384</v>
      </c>
      <c r="NZ23" s="2">
        <f t="shared" si="5"/>
        <v>385</v>
      </c>
      <c r="OA23" s="2">
        <f t="shared" si="5"/>
        <v>386</v>
      </c>
      <c r="OB23" s="2">
        <f t="shared" ref="OB23:QM23" si="6">OA23+1</f>
        <v>387</v>
      </c>
      <c r="OC23" s="2">
        <f t="shared" si="6"/>
        <v>388</v>
      </c>
      <c r="OD23" s="2">
        <f t="shared" si="6"/>
        <v>389</v>
      </c>
      <c r="OE23" s="2">
        <f t="shared" si="6"/>
        <v>390</v>
      </c>
      <c r="OF23" s="2">
        <f t="shared" si="6"/>
        <v>391</v>
      </c>
      <c r="OG23" s="2">
        <f t="shared" si="6"/>
        <v>392</v>
      </c>
      <c r="OH23" s="2">
        <f t="shared" si="6"/>
        <v>393</v>
      </c>
      <c r="OI23" s="2">
        <f t="shared" si="6"/>
        <v>394</v>
      </c>
      <c r="OJ23" s="2">
        <f t="shared" si="6"/>
        <v>395</v>
      </c>
      <c r="OK23" s="2">
        <f t="shared" si="6"/>
        <v>396</v>
      </c>
      <c r="OL23" s="2">
        <f t="shared" si="6"/>
        <v>397</v>
      </c>
      <c r="OM23" s="2">
        <f t="shared" si="6"/>
        <v>398</v>
      </c>
      <c r="ON23" s="2">
        <f t="shared" si="6"/>
        <v>399</v>
      </c>
      <c r="OO23" s="2">
        <f t="shared" si="6"/>
        <v>400</v>
      </c>
      <c r="OP23" s="2">
        <f t="shared" si="6"/>
        <v>401</v>
      </c>
      <c r="OQ23" s="2">
        <f t="shared" si="6"/>
        <v>402</v>
      </c>
      <c r="OR23" s="2">
        <f t="shared" si="6"/>
        <v>403</v>
      </c>
      <c r="OS23" s="2">
        <f t="shared" si="6"/>
        <v>404</v>
      </c>
      <c r="OT23" s="2">
        <f t="shared" si="6"/>
        <v>405</v>
      </c>
      <c r="OU23" s="2">
        <f t="shared" si="6"/>
        <v>406</v>
      </c>
      <c r="OV23" s="2">
        <f t="shared" si="6"/>
        <v>407</v>
      </c>
      <c r="OW23" s="2">
        <f t="shared" si="6"/>
        <v>408</v>
      </c>
      <c r="OX23" s="2">
        <f t="shared" si="6"/>
        <v>409</v>
      </c>
      <c r="OY23" s="2">
        <f t="shared" si="6"/>
        <v>410</v>
      </c>
      <c r="OZ23" s="2">
        <f t="shared" si="6"/>
        <v>411</v>
      </c>
      <c r="PA23" s="2">
        <f t="shared" si="6"/>
        <v>412</v>
      </c>
      <c r="PB23" s="2">
        <f t="shared" si="6"/>
        <v>413</v>
      </c>
      <c r="PC23" s="2">
        <f t="shared" si="6"/>
        <v>414</v>
      </c>
      <c r="PD23" s="2">
        <f t="shared" si="6"/>
        <v>415</v>
      </c>
      <c r="PE23" s="2">
        <f t="shared" si="6"/>
        <v>416</v>
      </c>
      <c r="PF23" s="2">
        <f t="shared" si="6"/>
        <v>417</v>
      </c>
      <c r="PG23" s="2">
        <f t="shared" si="6"/>
        <v>418</v>
      </c>
      <c r="PH23" s="2">
        <f t="shared" si="6"/>
        <v>419</v>
      </c>
      <c r="PI23" s="2">
        <f t="shared" si="6"/>
        <v>420</v>
      </c>
      <c r="PJ23" s="2">
        <f t="shared" si="6"/>
        <v>421</v>
      </c>
      <c r="PK23" s="2">
        <f t="shared" si="6"/>
        <v>422</v>
      </c>
      <c r="PL23" s="2">
        <f t="shared" si="6"/>
        <v>423</v>
      </c>
      <c r="PM23" s="2">
        <f t="shared" si="6"/>
        <v>424</v>
      </c>
      <c r="PN23" s="2">
        <f t="shared" si="6"/>
        <v>425</v>
      </c>
      <c r="PO23" s="2">
        <f t="shared" si="6"/>
        <v>426</v>
      </c>
      <c r="PP23" s="2">
        <f t="shared" si="6"/>
        <v>427</v>
      </c>
      <c r="PQ23" s="2">
        <f t="shared" si="6"/>
        <v>428</v>
      </c>
      <c r="PR23" s="2">
        <f t="shared" si="6"/>
        <v>429</v>
      </c>
      <c r="PS23" s="2">
        <f t="shared" si="6"/>
        <v>430</v>
      </c>
      <c r="PT23" s="2">
        <f t="shared" si="6"/>
        <v>431</v>
      </c>
      <c r="PU23" s="2">
        <f t="shared" si="6"/>
        <v>432</v>
      </c>
      <c r="PV23" s="2">
        <f t="shared" si="6"/>
        <v>433</v>
      </c>
      <c r="PW23" s="2">
        <f t="shared" si="6"/>
        <v>434</v>
      </c>
      <c r="PX23" s="2">
        <f t="shared" si="6"/>
        <v>435</v>
      </c>
      <c r="PY23" s="2">
        <f t="shared" si="6"/>
        <v>436</v>
      </c>
      <c r="PZ23" s="2">
        <f t="shared" si="6"/>
        <v>437</v>
      </c>
      <c r="QA23" s="2">
        <f t="shared" si="6"/>
        <v>438</v>
      </c>
      <c r="QB23" s="2">
        <f t="shared" si="6"/>
        <v>439</v>
      </c>
      <c r="QC23" s="2">
        <f t="shared" si="6"/>
        <v>440</v>
      </c>
      <c r="QD23" s="2">
        <f t="shared" si="6"/>
        <v>441</v>
      </c>
      <c r="QE23" s="2">
        <f t="shared" si="6"/>
        <v>442</v>
      </c>
      <c r="QF23" s="2">
        <f t="shared" si="6"/>
        <v>443</v>
      </c>
      <c r="QG23" s="2">
        <f t="shared" si="6"/>
        <v>444</v>
      </c>
      <c r="QH23" s="2">
        <f t="shared" si="6"/>
        <v>445</v>
      </c>
      <c r="QI23" s="2">
        <f t="shared" si="6"/>
        <v>446</v>
      </c>
      <c r="QJ23" s="2">
        <f t="shared" si="6"/>
        <v>447</v>
      </c>
      <c r="QK23" s="2">
        <f t="shared" si="6"/>
        <v>448</v>
      </c>
      <c r="QL23" s="2">
        <f t="shared" si="6"/>
        <v>449</v>
      </c>
      <c r="QM23" s="2">
        <f t="shared" si="6"/>
        <v>450</v>
      </c>
      <c r="QN23" s="2">
        <f t="shared" ref="QN23:SQ23" si="7">QM23+1</f>
        <v>451</v>
      </c>
      <c r="QO23" s="2">
        <f t="shared" si="7"/>
        <v>452</v>
      </c>
      <c r="QP23" s="2">
        <f t="shared" si="7"/>
        <v>453</v>
      </c>
      <c r="QQ23" s="2">
        <f t="shared" si="7"/>
        <v>454</v>
      </c>
      <c r="QR23" s="2">
        <f t="shared" si="7"/>
        <v>455</v>
      </c>
      <c r="QS23" s="2">
        <f t="shared" si="7"/>
        <v>456</v>
      </c>
      <c r="QT23" s="2">
        <f t="shared" si="7"/>
        <v>457</v>
      </c>
      <c r="QU23" s="2">
        <f t="shared" si="7"/>
        <v>458</v>
      </c>
      <c r="QV23" s="2">
        <f t="shared" si="7"/>
        <v>459</v>
      </c>
      <c r="QW23" s="2">
        <f t="shared" si="7"/>
        <v>460</v>
      </c>
      <c r="QX23" s="2">
        <f t="shared" si="7"/>
        <v>461</v>
      </c>
      <c r="QY23" s="2">
        <f t="shared" si="7"/>
        <v>462</v>
      </c>
      <c r="QZ23" s="2">
        <f t="shared" si="7"/>
        <v>463</v>
      </c>
      <c r="RA23" s="2">
        <f t="shared" si="7"/>
        <v>464</v>
      </c>
      <c r="RB23" s="2">
        <f t="shared" si="7"/>
        <v>465</v>
      </c>
      <c r="RC23" s="2">
        <f t="shared" si="7"/>
        <v>466</v>
      </c>
      <c r="RD23" s="2">
        <f t="shared" si="7"/>
        <v>467</v>
      </c>
      <c r="RE23" s="2">
        <f t="shared" si="7"/>
        <v>468</v>
      </c>
      <c r="RF23" s="2">
        <f t="shared" si="7"/>
        <v>469</v>
      </c>
      <c r="RG23" s="2">
        <f t="shared" si="7"/>
        <v>470</v>
      </c>
      <c r="RH23" s="2">
        <f t="shared" si="7"/>
        <v>471</v>
      </c>
      <c r="RI23" s="2">
        <f t="shared" si="7"/>
        <v>472</v>
      </c>
      <c r="RJ23" s="2">
        <f t="shared" si="7"/>
        <v>473</v>
      </c>
      <c r="RK23" s="2">
        <f t="shared" si="7"/>
        <v>474</v>
      </c>
      <c r="RL23" s="2">
        <f t="shared" si="7"/>
        <v>475</v>
      </c>
      <c r="RM23" s="2">
        <f t="shared" si="7"/>
        <v>476</v>
      </c>
      <c r="RN23" s="2">
        <f t="shared" si="7"/>
        <v>477</v>
      </c>
      <c r="RO23" s="2">
        <f t="shared" si="7"/>
        <v>478</v>
      </c>
      <c r="RP23" s="2">
        <f t="shared" si="7"/>
        <v>479</v>
      </c>
      <c r="RQ23" s="2">
        <f t="shared" si="7"/>
        <v>480</v>
      </c>
      <c r="RR23" s="2">
        <f t="shared" si="7"/>
        <v>481</v>
      </c>
      <c r="RS23" s="2">
        <f t="shared" si="7"/>
        <v>482</v>
      </c>
      <c r="RT23" s="2">
        <f t="shared" si="7"/>
        <v>483</v>
      </c>
      <c r="RU23" s="2">
        <f t="shared" si="7"/>
        <v>484</v>
      </c>
      <c r="RV23" s="2">
        <f t="shared" si="7"/>
        <v>485</v>
      </c>
      <c r="RW23" s="2">
        <f t="shared" si="7"/>
        <v>486</v>
      </c>
      <c r="RX23" s="2">
        <f t="shared" si="7"/>
        <v>487</v>
      </c>
      <c r="RY23" s="2">
        <f t="shared" si="7"/>
        <v>488</v>
      </c>
      <c r="RZ23" s="2">
        <f t="shared" si="7"/>
        <v>489</v>
      </c>
      <c r="SA23" s="2">
        <f t="shared" si="7"/>
        <v>490</v>
      </c>
      <c r="SB23" s="2">
        <f t="shared" si="7"/>
        <v>491</v>
      </c>
      <c r="SC23" s="2">
        <f t="shared" si="7"/>
        <v>492</v>
      </c>
      <c r="SD23" s="2">
        <f t="shared" si="7"/>
        <v>493</v>
      </c>
      <c r="SE23" s="2">
        <f t="shared" si="7"/>
        <v>494</v>
      </c>
      <c r="SF23" s="2">
        <f t="shared" si="7"/>
        <v>495</v>
      </c>
      <c r="SG23" s="2">
        <f t="shared" si="7"/>
        <v>496</v>
      </c>
      <c r="SH23" s="2">
        <f t="shared" si="7"/>
        <v>497</v>
      </c>
      <c r="SI23" s="2">
        <f t="shared" si="7"/>
        <v>498</v>
      </c>
      <c r="SJ23" s="2">
        <f t="shared" si="7"/>
        <v>499</v>
      </c>
      <c r="SK23" s="2">
        <f t="shared" si="7"/>
        <v>500</v>
      </c>
      <c r="SL23" s="2">
        <f t="shared" si="7"/>
        <v>501</v>
      </c>
      <c r="SM23" s="2">
        <f t="shared" si="7"/>
        <v>502</v>
      </c>
      <c r="SN23" s="2">
        <f t="shared" si="7"/>
        <v>503</v>
      </c>
      <c r="SO23" s="2">
        <f t="shared" si="7"/>
        <v>504</v>
      </c>
      <c r="SP23" s="2">
        <f t="shared" si="7"/>
        <v>505</v>
      </c>
      <c r="SQ23" s="2">
        <f t="shared" si="7"/>
        <v>506</v>
      </c>
    </row>
    <row r="24" spans="1:516" s="2" customFormat="1" x14ac:dyDescent="0.25">
      <c r="B24" s="2" t="s">
        <v>10</v>
      </c>
      <c r="C24" s="2" t="s">
        <v>195</v>
      </c>
      <c r="D24" s="2" t="s">
        <v>9</v>
      </c>
      <c r="E24" s="2" t="s">
        <v>1</v>
      </c>
      <c r="F24" s="15">
        <f>_xll.BDH(D24,"px_last","-2AY",,"Dates=o","fill=C","sort=R","dir=H","cols=507;rows=1")</f>
        <v>44006</v>
      </c>
      <c r="G24" s="16">
        <v>44005</v>
      </c>
      <c r="H24" s="16">
        <v>44004</v>
      </c>
      <c r="I24" s="16">
        <v>44001</v>
      </c>
      <c r="J24" s="16">
        <v>44000</v>
      </c>
      <c r="K24" s="16">
        <v>43999</v>
      </c>
      <c r="L24" s="16">
        <v>43998</v>
      </c>
      <c r="M24" s="16">
        <v>43997</v>
      </c>
      <c r="N24" s="16">
        <v>43994</v>
      </c>
      <c r="O24" s="16">
        <v>43993</v>
      </c>
      <c r="P24" s="16">
        <v>43992</v>
      </c>
      <c r="Q24" s="16">
        <v>43991</v>
      </c>
      <c r="R24" s="16">
        <v>43990</v>
      </c>
      <c r="S24" s="16">
        <v>43987</v>
      </c>
      <c r="T24" s="16">
        <v>43986</v>
      </c>
      <c r="U24" s="16">
        <v>43985</v>
      </c>
      <c r="V24" s="16">
        <v>43984</v>
      </c>
      <c r="W24" s="16">
        <v>43983</v>
      </c>
      <c r="X24" s="16">
        <v>43980</v>
      </c>
      <c r="Y24" s="16">
        <v>43979</v>
      </c>
      <c r="Z24" s="16">
        <v>43978</v>
      </c>
      <c r="AA24" s="16">
        <v>43977</v>
      </c>
      <c r="AB24" s="16">
        <v>43973</v>
      </c>
      <c r="AC24" s="16">
        <v>43972</v>
      </c>
      <c r="AD24" s="16">
        <v>43971</v>
      </c>
      <c r="AE24" s="16">
        <v>43970</v>
      </c>
      <c r="AF24" s="16">
        <v>43969</v>
      </c>
      <c r="AG24" s="16">
        <v>43966</v>
      </c>
      <c r="AH24" s="16">
        <v>43965</v>
      </c>
      <c r="AI24" s="16">
        <v>43964</v>
      </c>
      <c r="AJ24" s="16">
        <v>43963</v>
      </c>
      <c r="AK24" s="16">
        <v>43962</v>
      </c>
      <c r="AL24" s="16">
        <v>43958</v>
      </c>
      <c r="AM24" s="16">
        <v>43957</v>
      </c>
      <c r="AN24" s="16">
        <v>43956</v>
      </c>
      <c r="AO24" s="16">
        <v>43955</v>
      </c>
      <c r="AP24" s="16">
        <v>43952</v>
      </c>
      <c r="AQ24" s="16">
        <v>43951</v>
      </c>
      <c r="AR24" s="16">
        <v>43950</v>
      </c>
      <c r="AS24" s="16">
        <v>43949</v>
      </c>
      <c r="AT24" s="16">
        <v>43948</v>
      </c>
      <c r="AU24" s="16">
        <v>43945</v>
      </c>
      <c r="AV24" s="16">
        <v>43944</v>
      </c>
      <c r="AW24" s="16">
        <v>43943</v>
      </c>
      <c r="AX24" s="16">
        <v>43942</v>
      </c>
      <c r="AY24" s="16">
        <v>43941</v>
      </c>
      <c r="AZ24" s="16">
        <v>43938</v>
      </c>
      <c r="BA24" s="16">
        <v>43937</v>
      </c>
      <c r="BB24" s="16">
        <v>43936</v>
      </c>
      <c r="BC24" s="16">
        <v>43935</v>
      </c>
      <c r="BD24" s="16">
        <v>43930</v>
      </c>
      <c r="BE24" s="16">
        <v>43929</v>
      </c>
      <c r="BF24" s="16">
        <v>43928</v>
      </c>
      <c r="BG24" s="16">
        <v>43927</v>
      </c>
      <c r="BH24" s="16">
        <v>43924</v>
      </c>
      <c r="BI24" s="16">
        <v>43923</v>
      </c>
      <c r="BJ24" s="16">
        <v>43922</v>
      </c>
      <c r="BK24" s="16">
        <v>43921</v>
      </c>
      <c r="BL24" s="16">
        <v>43920</v>
      </c>
      <c r="BM24" s="16">
        <v>43917</v>
      </c>
      <c r="BN24" s="16">
        <v>43916</v>
      </c>
      <c r="BO24" s="16">
        <v>43915</v>
      </c>
      <c r="BP24" s="16">
        <v>43914</v>
      </c>
      <c r="BQ24" s="16">
        <v>43913</v>
      </c>
      <c r="BR24" s="16">
        <v>43910</v>
      </c>
      <c r="BS24" s="16">
        <v>43909</v>
      </c>
      <c r="BT24" s="16">
        <v>43908</v>
      </c>
      <c r="BU24" s="16">
        <v>43907</v>
      </c>
      <c r="BV24" s="16">
        <v>43906</v>
      </c>
      <c r="BW24" s="16">
        <v>43903</v>
      </c>
      <c r="BX24" s="16">
        <v>43902</v>
      </c>
      <c r="BY24" s="16">
        <v>43901</v>
      </c>
      <c r="BZ24" s="16">
        <v>43900</v>
      </c>
      <c r="CA24" s="16">
        <v>43899</v>
      </c>
      <c r="CB24" s="16">
        <v>43896</v>
      </c>
      <c r="CC24" s="16">
        <v>43895</v>
      </c>
      <c r="CD24" s="16">
        <v>43894</v>
      </c>
      <c r="CE24" s="16">
        <v>43893</v>
      </c>
      <c r="CF24" s="16">
        <v>43892</v>
      </c>
      <c r="CG24" s="16">
        <v>43889</v>
      </c>
      <c r="CH24" s="16">
        <v>43888</v>
      </c>
      <c r="CI24" s="16">
        <v>43887</v>
      </c>
      <c r="CJ24" s="16">
        <v>43886</v>
      </c>
      <c r="CK24" s="16">
        <v>43885</v>
      </c>
      <c r="CL24" s="16">
        <v>43882</v>
      </c>
      <c r="CM24" s="16">
        <v>43881</v>
      </c>
      <c r="CN24" s="16">
        <v>43880</v>
      </c>
      <c r="CO24" s="16">
        <v>43879</v>
      </c>
      <c r="CP24" s="16">
        <v>43878</v>
      </c>
      <c r="CQ24" s="16">
        <v>43875</v>
      </c>
      <c r="CR24" s="16">
        <v>43874</v>
      </c>
      <c r="CS24" s="16">
        <v>43873</v>
      </c>
      <c r="CT24" s="16">
        <v>43872</v>
      </c>
      <c r="CU24" s="16">
        <v>43871</v>
      </c>
      <c r="CV24" s="16">
        <v>43868</v>
      </c>
      <c r="CW24" s="16">
        <v>43867</v>
      </c>
      <c r="CX24" s="16">
        <v>43866</v>
      </c>
      <c r="CY24" s="16">
        <v>43865</v>
      </c>
      <c r="CZ24" s="16">
        <v>43864</v>
      </c>
      <c r="DA24" s="16">
        <v>43861</v>
      </c>
      <c r="DB24" s="16">
        <v>43860</v>
      </c>
      <c r="DC24" s="16">
        <v>43859</v>
      </c>
      <c r="DD24" s="16">
        <v>43858</v>
      </c>
      <c r="DE24" s="16">
        <v>43857</v>
      </c>
      <c r="DF24" s="16">
        <v>43854</v>
      </c>
      <c r="DG24" s="16">
        <v>43853</v>
      </c>
      <c r="DH24" s="16">
        <v>43852</v>
      </c>
      <c r="DI24" s="16">
        <v>43851</v>
      </c>
      <c r="DJ24" s="16">
        <v>43850</v>
      </c>
      <c r="DK24" s="16">
        <v>43847</v>
      </c>
      <c r="DL24" s="16">
        <v>43846</v>
      </c>
      <c r="DM24" s="16">
        <v>43845</v>
      </c>
      <c r="DN24" s="16">
        <v>43844</v>
      </c>
      <c r="DO24" s="16">
        <v>43843</v>
      </c>
      <c r="DP24" s="16">
        <v>43840</v>
      </c>
      <c r="DQ24" s="16">
        <v>43839</v>
      </c>
      <c r="DR24" s="16">
        <v>43838</v>
      </c>
      <c r="DS24" s="16">
        <v>43837</v>
      </c>
      <c r="DT24" s="16">
        <v>43836</v>
      </c>
      <c r="DU24" s="16">
        <v>43833</v>
      </c>
      <c r="DV24" s="16">
        <v>43832</v>
      </c>
      <c r="DW24" s="16">
        <v>43830</v>
      </c>
      <c r="DX24" s="16">
        <v>43829</v>
      </c>
      <c r="DY24" s="16">
        <v>43826</v>
      </c>
      <c r="DZ24" s="16">
        <v>43823</v>
      </c>
      <c r="EA24" s="16">
        <v>43822</v>
      </c>
      <c r="EB24" s="16">
        <v>43819</v>
      </c>
      <c r="EC24" s="16">
        <v>43818</v>
      </c>
      <c r="ED24" s="16">
        <v>43817</v>
      </c>
      <c r="EE24" s="16">
        <v>43816</v>
      </c>
      <c r="EF24" s="16">
        <v>43815</v>
      </c>
      <c r="EG24" s="16">
        <v>43812</v>
      </c>
      <c r="EH24" s="16">
        <v>43811</v>
      </c>
      <c r="EI24" s="16">
        <v>43810</v>
      </c>
      <c r="EJ24" s="16">
        <v>43809</v>
      </c>
      <c r="EK24" s="16">
        <v>43808</v>
      </c>
      <c r="EL24" s="16">
        <v>43805</v>
      </c>
      <c r="EM24" s="16">
        <v>43804</v>
      </c>
      <c r="EN24" s="16">
        <v>43803</v>
      </c>
      <c r="EO24" s="16">
        <v>43802</v>
      </c>
      <c r="EP24" s="16">
        <v>43801</v>
      </c>
      <c r="EQ24" s="16">
        <v>43798</v>
      </c>
      <c r="ER24" s="16">
        <v>43797</v>
      </c>
      <c r="ES24" s="16">
        <v>43796</v>
      </c>
      <c r="ET24" s="16">
        <v>43795</v>
      </c>
      <c r="EU24" s="16">
        <v>43794</v>
      </c>
      <c r="EV24" s="16">
        <v>43791</v>
      </c>
      <c r="EW24" s="16">
        <v>43790</v>
      </c>
      <c r="EX24" s="16">
        <v>43789</v>
      </c>
      <c r="EY24" s="16">
        <v>43788</v>
      </c>
      <c r="EZ24" s="16">
        <v>43787</v>
      </c>
      <c r="FA24" s="16">
        <v>43784</v>
      </c>
      <c r="FB24" s="16">
        <v>43783</v>
      </c>
      <c r="FC24" s="16">
        <v>43782</v>
      </c>
      <c r="FD24" s="16">
        <v>43781</v>
      </c>
      <c r="FE24" s="16">
        <v>43780</v>
      </c>
      <c r="FF24" s="16">
        <v>43777</v>
      </c>
      <c r="FG24" s="16">
        <v>43776</v>
      </c>
      <c r="FH24" s="16">
        <v>43775</v>
      </c>
      <c r="FI24" s="16">
        <v>43774</v>
      </c>
      <c r="FJ24" s="16">
        <v>43773</v>
      </c>
      <c r="FK24" s="16">
        <v>43770</v>
      </c>
      <c r="FL24" s="16">
        <v>43769</v>
      </c>
      <c r="FM24" s="16">
        <v>43768</v>
      </c>
      <c r="FN24" s="16">
        <v>43767</v>
      </c>
      <c r="FO24" s="16">
        <v>43766</v>
      </c>
      <c r="FP24" s="16">
        <v>43763</v>
      </c>
      <c r="FQ24" s="16">
        <v>43762</v>
      </c>
      <c r="FR24" s="16">
        <v>43761</v>
      </c>
      <c r="FS24" s="16">
        <v>43760</v>
      </c>
      <c r="FT24" s="16">
        <v>43759</v>
      </c>
      <c r="FU24" s="16">
        <v>43756</v>
      </c>
      <c r="FV24" s="16">
        <v>43755</v>
      </c>
      <c r="FW24" s="16">
        <v>43754</v>
      </c>
      <c r="FX24" s="16">
        <v>43753</v>
      </c>
      <c r="FY24" s="16">
        <v>43752</v>
      </c>
      <c r="FZ24" s="16">
        <v>43749</v>
      </c>
      <c r="GA24" s="16">
        <v>43748</v>
      </c>
      <c r="GB24" s="16">
        <v>43747</v>
      </c>
      <c r="GC24" s="16">
        <v>43746</v>
      </c>
      <c r="GD24" s="16">
        <v>43745</v>
      </c>
      <c r="GE24" s="16">
        <v>43742</v>
      </c>
      <c r="GF24" s="16">
        <v>43741</v>
      </c>
      <c r="GG24" s="16">
        <v>43740</v>
      </c>
      <c r="GH24" s="16">
        <v>43739</v>
      </c>
      <c r="GI24" s="16">
        <v>43738</v>
      </c>
      <c r="GJ24" s="16">
        <v>43735</v>
      </c>
      <c r="GK24" s="16">
        <v>43734</v>
      </c>
      <c r="GL24" s="16">
        <v>43733</v>
      </c>
      <c r="GM24" s="16">
        <v>43732</v>
      </c>
      <c r="GN24" s="16">
        <v>43731</v>
      </c>
      <c r="GO24" s="16">
        <v>43728</v>
      </c>
      <c r="GP24" s="16">
        <v>43727</v>
      </c>
      <c r="GQ24" s="16">
        <v>43726</v>
      </c>
      <c r="GR24" s="16">
        <v>43725</v>
      </c>
      <c r="GS24" s="16">
        <v>43724</v>
      </c>
      <c r="GT24" s="16">
        <v>43721</v>
      </c>
      <c r="GU24" s="16">
        <v>43720</v>
      </c>
      <c r="GV24" s="16">
        <v>43719</v>
      </c>
      <c r="GW24" s="16">
        <v>43718</v>
      </c>
      <c r="GX24" s="16">
        <v>43717</v>
      </c>
      <c r="GY24" s="16">
        <v>43714</v>
      </c>
      <c r="GZ24" s="16">
        <v>43713</v>
      </c>
      <c r="HA24" s="16">
        <v>43712</v>
      </c>
      <c r="HB24" s="16">
        <v>43711</v>
      </c>
      <c r="HC24" s="16">
        <v>43710</v>
      </c>
      <c r="HD24" s="16">
        <v>43707</v>
      </c>
      <c r="HE24" s="16">
        <v>43706</v>
      </c>
      <c r="HF24" s="16">
        <v>43705</v>
      </c>
      <c r="HG24" s="16">
        <v>43704</v>
      </c>
      <c r="HH24" s="16">
        <v>43700</v>
      </c>
      <c r="HI24" s="16">
        <v>43699</v>
      </c>
      <c r="HJ24" s="16">
        <v>43698</v>
      </c>
      <c r="HK24" s="16">
        <v>43697</v>
      </c>
      <c r="HL24" s="16">
        <v>43696</v>
      </c>
      <c r="HM24" s="16">
        <v>43693</v>
      </c>
      <c r="HN24" s="16">
        <v>43692</v>
      </c>
      <c r="HO24" s="16">
        <v>43691</v>
      </c>
      <c r="HP24" s="16">
        <v>43690</v>
      </c>
      <c r="HQ24" s="16">
        <v>43689</v>
      </c>
      <c r="HR24" s="16">
        <v>43686</v>
      </c>
      <c r="HS24" s="16">
        <v>43685</v>
      </c>
      <c r="HT24" s="16">
        <v>43684</v>
      </c>
      <c r="HU24" s="16">
        <v>43683</v>
      </c>
      <c r="HV24" s="16">
        <v>43682</v>
      </c>
      <c r="HW24" s="16">
        <v>43679</v>
      </c>
      <c r="HX24" s="16">
        <v>43678</v>
      </c>
      <c r="HY24" s="16">
        <v>43677</v>
      </c>
      <c r="HZ24" s="16">
        <v>43676</v>
      </c>
      <c r="IA24" s="16">
        <v>43675</v>
      </c>
      <c r="IB24" s="16">
        <v>43672</v>
      </c>
      <c r="IC24" s="16">
        <v>43671</v>
      </c>
      <c r="ID24" s="16">
        <v>43670</v>
      </c>
      <c r="IE24" s="16">
        <v>43669</v>
      </c>
      <c r="IF24" s="16">
        <v>43668</v>
      </c>
      <c r="IG24" s="16">
        <v>43665</v>
      </c>
      <c r="IH24" s="16">
        <v>43664</v>
      </c>
      <c r="II24" s="16">
        <v>43663</v>
      </c>
      <c r="IJ24" s="16">
        <v>43662</v>
      </c>
      <c r="IK24" s="16">
        <v>43661</v>
      </c>
      <c r="IL24" s="16">
        <v>43658</v>
      </c>
      <c r="IM24" s="16">
        <v>43657</v>
      </c>
      <c r="IN24" s="16">
        <v>43656</v>
      </c>
      <c r="IO24" s="16">
        <v>43655</v>
      </c>
      <c r="IP24" s="16">
        <v>43654</v>
      </c>
      <c r="IQ24" s="16">
        <v>43651</v>
      </c>
      <c r="IR24" s="16">
        <v>43650</v>
      </c>
      <c r="IS24" s="16">
        <v>43649</v>
      </c>
      <c r="IT24" s="16">
        <v>43648</v>
      </c>
      <c r="IU24" s="16">
        <v>43647</v>
      </c>
      <c r="IV24" s="16">
        <v>43644</v>
      </c>
      <c r="IW24" s="16">
        <v>43643</v>
      </c>
      <c r="IX24" s="16">
        <v>43642</v>
      </c>
      <c r="IY24" s="16">
        <v>43641</v>
      </c>
      <c r="IZ24" s="16">
        <v>43640</v>
      </c>
      <c r="JA24" s="16">
        <v>43637</v>
      </c>
      <c r="JB24" s="16">
        <v>43636</v>
      </c>
      <c r="JC24" s="16">
        <v>43635</v>
      </c>
      <c r="JD24" s="16">
        <v>43634</v>
      </c>
      <c r="JE24" s="16">
        <v>43633</v>
      </c>
      <c r="JF24" s="16">
        <v>43630</v>
      </c>
      <c r="JG24" s="16">
        <v>43629</v>
      </c>
      <c r="JH24" s="16">
        <v>43628</v>
      </c>
      <c r="JI24" s="16">
        <v>43627</v>
      </c>
      <c r="JJ24" s="16">
        <v>43626</v>
      </c>
      <c r="JK24" s="16">
        <v>43623</v>
      </c>
      <c r="JL24" s="16">
        <v>43622</v>
      </c>
      <c r="JM24" s="16">
        <v>43621</v>
      </c>
      <c r="JN24" s="16">
        <v>43620</v>
      </c>
      <c r="JO24" s="16">
        <v>43619</v>
      </c>
      <c r="JP24" s="16">
        <v>43616</v>
      </c>
      <c r="JQ24" s="16">
        <v>43615</v>
      </c>
      <c r="JR24" s="16">
        <v>43614</v>
      </c>
      <c r="JS24" s="16">
        <v>43613</v>
      </c>
      <c r="JT24" s="16">
        <v>43609</v>
      </c>
      <c r="JU24" s="16">
        <v>43608</v>
      </c>
      <c r="JV24" s="16">
        <v>43607</v>
      </c>
      <c r="JW24" s="16">
        <v>43606</v>
      </c>
      <c r="JX24" s="16">
        <v>43605</v>
      </c>
      <c r="JY24" s="16">
        <v>43602</v>
      </c>
      <c r="JZ24" s="16">
        <v>43601</v>
      </c>
      <c r="KA24" s="16">
        <v>43600</v>
      </c>
      <c r="KB24" s="16">
        <v>43599</v>
      </c>
      <c r="KC24" s="16">
        <v>43598</v>
      </c>
      <c r="KD24" s="16">
        <v>43595</v>
      </c>
      <c r="KE24" s="16">
        <v>43594</v>
      </c>
      <c r="KF24" s="16">
        <v>43593</v>
      </c>
      <c r="KG24" s="16">
        <v>43592</v>
      </c>
      <c r="KH24" s="16">
        <v>43588</v>
      </c>
      <c r="KI24" s="16">
        <v>43587</v>
      </c>
      <c r="KJ24" s="16">
        <v>43586</v>
      </c>
      <c r="KK24" s="16">
        <v>43585</v>
      </c>
      <c r="KL24" s="16">
        <v>43584</v>
      </c>
      <c r="KM24" s="16">
        <v>43581</v>
      </c>
      <c r="KN24" s="16">
        <v>43580</v>
      </c>
      <c r="KO24" s="16">
        <v>43579</v>
      </c>
      <c r="KP24" s="16">
        <v>43578</v>
      </c>
      <c r="KQ24" s="16">
        <v>43573</v>
      </c>
      <c r="KR24" s="16">
        <v>43572</v>
      </c>
      <c r="KS24" s="16">
        <v>43571</v>
      </c>
      <c r="KT24" s="16">
        <v>43570</v>
      </c>
      <c r="KU24" s="16">
        <v>43567</v>
      </c>
      <c r="KV24" s="16">
        <v>43566</v>
      </c>
      <c r="KW24" s="16">
        <v>43565</v>
      </c>
      <c r="KX24" s="16">
        <v>43564</v>
      </c>
      <c r="KY24" s="16">
        <v>43563</v>
      </c>
      <c r="KZ24" s="16">
        <v>43560</v>
      </c>
      <c r="LA24" s="16">
        <v>43559</v>
      </c>
      <c r="LB24" s="16">
        <v>43558</v>
      </c>
      <c r="LC24" s="16">
        <v>43557</v>
      </c>
      <c r="LD24" s="16">
        <v>43556</v>
      </c>
      <c r="LE24" s="16">
        <v>43553</v>
      </c>
      <c r="LF24" s="16">
        <v>43552</v>
      </c>
      <c r="LG24" s="16">
        <v>43551</v>
      </c>
      <c r="LH24" s="16">
        <v>43550</v>
      </c>
      <c r="LI24" s="16">
        <v>43549</v>
      </c>
      <c r="LJ24" s="16">
        <v>43546</v>
      </c>
      <c r="LK24" s="16">
        <v>43545</v>
      </c>
      <c r="LL24" s="16">
        <v>43544</v>
      </c>
      <c r="LM24" s="16">
        <v>43543</v>
      </c>
      <c r="LN24" s="16">
        <v>43542</v>
      </c>
      <c r="LO24" s="16">
        <v>43539</v>
      </c>
      <c r="LP24" s="16">
        <v>43538</v>
      </c>
      <c r="LQ24" s="16">
        <v>43537</v>
      </c>
      <c r="LR24" s="16">
        <v>43536</v>
      </c>
      <c r="LS24" s="16">
        <v>43535</v>
      </c>
      <c r="LT24" s="16">
        <v>43532</v>
      </c>
      <c r="LU24" s="16">
        <v>43531</v>
      </c>
      <c r="LV24" s="16">
        <v>43530</v>
      </c>
      <c r="LW24" s="16">
        <v>43529</v>
      </c>
      <c r="LX24" s="16">
        <v>43528</v>
      </c>
      <c r="LY24" s="16">
        <v>43525</v>
      </c>
      <c r="LZ24" s="16">
        <v>43524</v>
      </c>
      <c r="MA24" s="16">
        <v>43523</v>
      </c>
      <c r="MB24" s="16">
        <v>43522</v>
      </c>
      <c r="MC24" s="16">
        <v>43521</v>
      </c>
      <c r="MD24" s="16">
        <v>43518</v>
      </c>
      <c r="ME24" s="16">
        <v>43517</v>
      </c>
      <c r="MF24" s="16">
        <v>43516</v>
      </c>
      <c r="MG24" s="16">
        <v>43515</v>
      </c>
      <c r="MH24" s="16">
        <v>43514</v>
      </c>
      <c r="MI24" s="16">
        <v>43511</v>
      </c>
      <c r="MJ24" s="16">
        <v>43510</v>
      </c>
      <c r="MK24" s="16">
        <v>43509</v>
      </c>
      <c r="ML24" s="16">
        <v>43508</v>
      </c>
      <c r="MM24" s="16">
        <v>43507</v>
      </c>
      <c r="MN24" s="16">
        <v>43504</v>
      </c>
      <c r="MO24" s="16">
        <v>43503</v>
      </c>
      <c r="MP24" s="16">
        <v>43502</v>
      </c>
      <c r="MQ24" s="16">
        <v>43501</v>
      </c>
      <c r="MR24" s="16">
        <v>43500</v>
      </c>
      <c r="MS24" s="16">
        <v>43497</v>
      </c>
      <c r="MT24" s="16">
        <v>43496</v>
      </c>
      <c r="MU24" s="16">
        <v>43495</v>
      </c>
      <c r="MV24" s="16">
        <v>43494</v>
      </c>
      <c r="MW24" s="16">
        <v>43493</v>
      </c>
      <c r="MX24" s="16">
        <v>43490</v>
      </c>
      <c r="MY24" s="16">
        <v>43489</v>
      </c>
      <c r="MZ24" s="16">
        <v>43488</v>
      </c>
      <c r="NA24" s="16">
        <v>43487</v>
      </c>
      <c r="NB24" s="16">
        <v>43486</v>
      </c>
      <c r="NC24" s="16">
        <v>43483</v>
      </c>
      <c r="ND24" s="16">
        <v>43482</v>
      </c>
      <c r="NE24" s="16">
        <v>43481</v>
      </c>
      <c r="NF24" s="16">
        <v>43480</v>
      </c>
      <c r="NG24" s="16">
        <v>43479</v>
      </c>
      <c r="NH24" s="16">
        <v>43476</v>
      </c>
      <c r="NI24" s="16">
        <v>43475</v>
      </c>
      <c r="NJ24" s="16">
        <v>43474</v>
      </c>
      <c r="NK24" s="16">
        <v>43473</v>
      </c>
      <c r="NL24" s="16">
        <v>43472</v>
      </c>
      <c r="NM24" s="16">
        <v>43469</v>
      </c>
      <c r="NN24" s="16">
        <v>43468</v>
      </c>
      <c r="NO24" s="16">
        <v>43467</v>
      </c>
      <c r="NP24" s="16">
        <v>43465</v>
      </c>
      <c r="NQ24" s="16">
        <v>43462</v>
      </c>
      <c r="NR24" s="16">
        <v>43461</v>
      </c>
      <c r="NS24" s="16">
        <v>43458</v>
      </c>
      <c r="NT24" s="16">
        <v>43455</v>
      </c>
      <c r="NU24" s="16">
        <v>43454</v>
      </c>
      <c r="NV24" s="16">
        <v>43453</v>
      </c>
      <c r="NW24" s="16">
        <v>43452</v>
      </c>
      <c r="NX24" s="16">
        <v>43451</v>
      </c>
      <c r="NY24" s="16">
        <v>43448</v>
      </c>
      <c r="NZ24" s="16">
        <v>43447</v>
      </c>
      <c r="OA24" s="16">
        <v>43446</v>
      </c>
      <c r="OB24" s="16">
        <v>43445</v>
      </c>
      <c r="OC24" s="16">
        <v>43444</v>
      </c>
      <c r="OD24" s="16">
        <v>43441</v>
      </c>
      <c r="OE24" s="16">
        <v>43440</v>
      </c>
      <c r="OF24" s="16">
        <v>43439</v>
      </c>
      <c r="OG24" s="16">
        <v>43438</v>
      </c>
      <c r="OH24" s="16">
        <v>43437</v>
      </c>
      <c r="OI24" s="16">
        <v>43434</v>
      </c>
      <c r="OJ24" s="16">
        <v>43433</v>
      </c>
      <c r="OK24" s="16">
        <v>43432</v>
      </c>
      <c r="OL24" s="16">
        <v>43431</v>
      </c>
      <c r="OM24" s="16">
        <v>43430</v>
      </c>
      <c r="ON24" s="16">
        <v>43427</v>
      </c>
      <c r="OO24" s="16">
        <v>43426</v>
      </c>
      <c r="OP24" s="16">
        <v>43425</v>
      </c>
      <c r="OQ24" s="16">
        <v>43424</v>
      </c>
      <c r="OR24" s="16">
        <v>43423</v>
      </c>
      <c r="OS24" s="16">
        <v>43420</v>
      </c>
      <c r="OT24" s="16">
        <v>43419</v>
      </c>
      <c r="OU24" s="16">
        <v>43418</v>
      </c>
      <c r="OV24" s="16">
        <v>43417</v>
      </c>
      <c r="OW24" s="16">
        <v>43416</v>
      </c>
      <c r="OX24" s="16">
        <v>43413</v>
      </c>
      <c r="OY24" s="16">
        <v>43412</v>
      </c>
      <c r="OZ24" s="16">
        <v>43411</v>
      </c>
      <c r="PA24" s="16">
        <v>43410</v>
      </c>
      <c r="PB24" s="16">
        <v>43409</v>
      </c>
      <c r="PC24" s="16">
        <v>43406</v>
      </c>
      <c r="PD24" s="16">
        <v>43405</v>
      </c>
      <c r="PE24" s="16">
        <v>43404</v>
      </c>
      <c r="PF24" s="16">
        <v>43403</v>
      </c>
      <c r="PG24" s="16">
        <v>43402</v>
      </c>
      <c r="PH24" s="16">
        <v>43399</v>
      </c>
      <c r="PI24" s="16">
        <v>43398</v>
      </c>
      <c r="PJ24" s="16">
        <v>43397</v>
      </c>
      <c r="PK24" s="16">
        <v>43396</v>
      </c>
      <c r="PL24" s="16">
        <v>43395</v>
      </c>
      <c r="PM24" s="16">
        <v>43392</v>
      </c>
      <c r="PN24" s="16">
        <v>43391</v>
      </c>
      <c r="PO24" s="16">
        <v>43390</v>
      </c>
      <c r="PP24" s="16">
        <v>43389</v>
      </c>
      <c r="PQ24" s="16">
        <v>43388</v>
      </c>
      <c r="PR24" s="16">
        <v>43385</v>
      </c>
      <c r="PS24" s="16">
        <v>43384</v>
      </c>
      <c r="PT24" s="16">
        <v>43383</v>
      </c>
      <c r="PU24" s="16">
        <v>43382</v>
      </c>
      <c r="PV24" s="16">
        <v>43381</v>
      </c>
      <c r="PW24" s="16">
        <v>43378</v>
      </c>
      <c r="PX24" s="16">
        <v>43377</v>
      </c>
      <c r="PY24" s="16">
        <v>43376</v>
      </c>
      <c r="PZ24" s="16">
        <v>43375</v>
      </c>
      <c r="QA24" s="16">
        <v>43374</v>
      </c>
      <c r="QB24" s="16">
        <v>43371</v>
      </c>
      <c r="QC24" s="16">
        <v>43370</v>
      </c>
      <c r="QD24" s="16">
        <v>43369</v>
      </c>
      <c r="QE24" s="16">
        <v>43368</v>
      </c>
      <c r="QF24" s="16">
        <v>43367</v>
      </c>
      <c r="QG24" s="16">
        <v>43364</v>
      </c>
      <c r="QH24" s="16">
        <v>43363</v>
      </c>
      <c r="QI24" s="16">
        <v>43362</v>
      </c>
      <c r="QJ24" s="16">
        <v>43361</v>
      </c>
      <c r="QK24" s="16">
        <v>43360</v>
      </c>
      <c r="QL24" s="16">
        <v>43357</v>
      </c>
      <c r="QM24" s="16">
        <v>43356</v>
      </c>
      <c r="QN24" s="16">
        <v>43355</v>
      </c>
      <c r="QO24" s="16">
        <v>43354</v>
      </c>
      <c r="QP24" s="16">
        <v>43353</v>
      </c>
      <c r="QQ24" s="16">
        <v>43350</v>
      </c>
      <c r="QR24" s="16">
        <v>43349</v>
      </c>
      <c r="QS24" s="16">
        <v>43348</v>
      </c>
      <c r="QT24" s="16">
        <v>43347</v>
      </c>
      <c r="QU24" s="16">
        <v>43346</v>
      </c>
      <c r="QV24" s="16">
        <v>43343</v>
      </c>
      <c r="QW24" s="16">
        <v>43342</v>
      </c>
      <c r="QX24" s="16">
        <v>43341</v>
      </c>
      <c r="QY24" s="16">
        <v>43340</v>
      </c>
      <c r="QZ24" s="16">
        <v>43336</v>
      </c>
      <c r="RA24" s="16">
        <v>43335</v>
      </c>
      <c r="RB24" s="16">
        <v>43334</v>
      </c>
      <c r="RC24" s="16">
        <v>43333</v>
      </c>
      <c r="RD24" s="16">
        <v>43332</v>
      </c>
      <c r="RE24" s="16">
        <v>43329</v>
      </c>
      <c r="RF24" s="16">
        <v>43328</v>
      </c>
      <c r="RG24" s="16">
        <v>43327</v>
      </c>
      <c r="RH24" s="16">
        <v>43326</v>
      </c>
      <c r="RI24" s="16">
        <v>43325</v>
      </c>
      <c r="RJ24" s="16">
        <v>43322</v>
      </c>
      <c r="RK24" s="16">
        <v>43321</v>
      </c>
      <c r="RL24" s="16">
        <v>43320</v>
      </c>
      <c r="RM24" s="16">
        <v>43319</v>
      </c>
      <c r="RN24" s="16">
        <v>43318</v>
      </c>
      <c r="RO24" s="16">
        <v>43315</v>
      </c>
      <c r="RP24" s="16">
        <v>43314</v>
      </c>
      <c r="RQ24" s="16">
        <v>43313</v>
      </c>
      <c r="RR24" s="16">
        <v>43312</v>
      </c>
      <c r="RS24" s="16">
        <v>43311</v>
      </c>
      <c r="RT24" s="16">
        <v>43308</v>
      </c>
      <c r="RU24" s="16">
        <v>43307</v>
      </c>
      <c r="RV24" s="16">
        <v>43306</v>
      </c>
      <c r="RW24" s="16">
        <v>43305</v>
      </c>
      <c r="RX24" s="16">
        <v>43304</v>
      </c>
      <c r="RY24" s="16">
        <v>43301</v>
      </c>
      <c r="RZ24" s="16">
        <v>43300</v>
      </c>
      <c r="SA24" s="16">
        <v>43299</v>
      </c>
      <c r="SB24" s="16">
        <v>43298</v>
      </c>
      <c r="SC24" s="16">
        <v>43297</v>
      </c>
      <c r="SD24" s="16">
        <v>43294</v>
      </c>
      <c r="SE24" s="16">
        <v>43293</v>
      </c>
      <c r="SF24" s="16">
        <v>43292</v>
      </c>
      <c r="SG24" s="16">
        <v>43291</v>
      </c>
      <c r="SH24" s="16">
        <v>43290</v>
      </c>
      <c r="SI24" s="16">
        <v>43287</v>
      </c>
      <c r="SJ24" s="16">
        <v>43286</v>
      </c>
      <c r="SK24" s="16">
        <v>43285</v>
      </c>
      <c r="SL24" s="16">
        <v>43284</v>
      </c>
      <c r="SM24" s="16">
        <v>43283</v>
      </c>
      <c r="SN24" s="16">
        <v>43280</v>
      </c>
      <c r="SO24" s="16">
        <v>43279</v>
      </c>
      <c r="SP24" s="16">
        <v>43278</v>
      </c>
      <c r="SQ24" s="16">
        <v>43277</v>
      </c>
      <c r="SR24" s="16">
        <v>43276</v>
      </c>
      <c r="SS24" s="16"/>
    </row>
    <row r="25" spans="1:516" s="2" customFormat="1" x14ac:dyDescent="0.25">
      <c r="A25" s="2">
        <v>1</v>
      </c>
      <c r="B25" s="5" t="s">
        <v>211</v>
      </c>
      <c r="C25" s="2">
        <f>_xlfn.XMATCH(B25,tkrBbg!N:N)</f>
        <v>148</v>
      </c>
      <c r="D25" s="2" t="str" cm="1">
        <f t="array" ref="D25">INDEX(tkrBbg!E:E,C25)</f>
        <v>EK811579 Corp</v>
      </c>
      <c r="E25" s="6" cm="1">
        <f t="array" ref="E25">_xll.BDP(D25,E$24)*1</f>
        <v>47562</v>
      </c>
      <c r="F25" s="7">
        <f>_xll.BDH(D25,$B$22,"-2AY",,"Dates=H","Fill=C","Sort=R","Dir=H","cols=511;rows=1")</f>
        <v>383.27800000000002</v>
      </c>
      <c r="G25" s="7">
        <v>376.75099999999998</v>
      </c>
      <c r="H25" s="7">
        <v>382.75700000000001</v>
      </c>
      <c r="I25" s="7">
        <v>375.298</v>
      </c>
      <c r="J25" s="7">
        <v>377.03300000000002</v>
      </c>
      <c r="K25" s="7">
        <v>368.38600000000002</v>
      </c>
      <c r="L25" s="7">
        <v>362.89800000000002</v>
      </c>
      <c r="M25" s="7">
        <v>377.46600000000001</v>
      </c>
      <c r="N25" s="7">
        <v>373.32400000000001</v>
      </c>
      <c r="O25" s="7">
        <v>379.69499999999999</v>
      </c>
      <c r="P25" s="7">
        <v>359.755</v>
      </c>
      <c r="Q25" s="7">
        <v>339.05099999999999</v>
      </c>
      <c r="R25" s="7">
        <v>319.91500000000002</v>
      </c>
      <c r="S25" s="7">
        <v>329.17399999999998</v>
      </c>
      <c r="T25" s="7">
        <v>360.839</v>
      </c>
      <c r="U25" s="7">
        <v>370.80599999999998</v>
      </c>
      <c r="V25" s="7">
        <v>389.19</v>
      </c>
      <c r="W25" s="7">
        <v>394.23399999999998</v>
      </c>
      <c r="X25" s="7">
        <v>393.34500000000003</v>
      </c>
      <c r="Y25" s="7">
        <v>387.20100000000002</v>
      </c>
      <c r="Z25" s="7">
        <v>383.12200000000001</v>
      </c>
      <c r="AA25" s="7">
        <v>392.42099999999999</v>
      </c>
      <c r="AB25" s="7">
        <v>400.65100000000001</v>
      </c>
      <c r="AC25" s="7">
        <v>402.81</v>
      </c>
      <c r="AD25" s="7">
        <v>402.25400000000002</v>
      </c>
      <c r="AE25" s="7">
        <v>405.55700000000002</v>
      </c>
      <c r="AF25" s="7">
        <v>412.12299999999999</v>
      </c>
      <c r="AG25" s="7">
        <v>427.98599999999999</v>
      </c>
      <c r="AH25" s="7">
        <v>437.59199999999998</v>
      </c>
      <c r="AI25" s="7">
        <v>439.339</v>
      </c>
      <c r="AJ25" s="7">
        <v>432.65800000000002</v>
      </c>
      <c r="AK25" s="7">
        <v>429.49700000000001</v>
      </c>
      <c r="AL25" s="7">
        <v>430.00400000000002</v>
      </c>
      <c r="AM25" s="7">
        <v>431.46899999999999</v>
      </c>
      <c r="AN25" s="7">
        <v>439.12599999999998</v>
      </c>
      <c r="AO25" s="7">
        <v>439.81200000000001</v>
      </c>
      <c r="AP25" s="7">
        <v>445.27800000000002</v>
      </c>
      <c r="AQ25" s="7">
        <v>447.39499999999998</v>
      </c>
      <c r="AR25" s="7">
        <v>427.67500000000001</v>
      </c>
      <c r="AS25" s="7">
        <v>418.57499999999999</v>
      </c>
      <c r="AT25" s="7">
        <v>412.39299999999997</v>
      </c>
      <c r="AU25" s="7">
        <v>405.18</v>
      </c>
      <c r="AV25" s="7">
        <v>423.755</v>
      </c>
      <c r="AW25" s="7">
        <v>427.45600000000002</v>
      </c>
      <c r="AX25" s="7">
        <v>460.20499999999998</v>
      </c>
      <c r="AY25" s="7">
        <v>470.58499999999998</v>
      </c>
      <c r="AZ25" s="7">
        <v>462.48599999999999</v>
      </c>
      <c r="BA25" s="7">
        <v>463.08699999999999</v>
      </c>
      <c r="BB25" s="7">
        <v>465.46899999999999</v>
      </c>
      <c r="BC25" s="7">
        <v>443.56700000000001</v>
      </c>
      <c r="BD25" s="7">
        <v>429.37599999999998</v>
      </c>
      <c r="BE25" s="7">
        <v>459.59399999999999</v>
      </c>
      <c r="BF25" s="7">
        <v>517.95399999999995</v>
      </c>
      <c r="BG25" s="7">
        <v>534.18100000000004</v>
      </c>
      <c r="BH25" s="7">
        <v>570.66099999999994</v>
      </c>
      <c r="BI25" s="7">
        <v>576.45000000000005</v>
      </c>
      <c r="BJ25" s="7">
        <v>571.72299999999996</v>
      </c>
      <c r="BK25" s="7">
        <v>561.84100000000001</v>
      </c>
      <c r="BL25" s="7">
        <v>561.27700000000004</v>
      </c>
      <c r="BM25" s="7">
        <v>562.13300000000004</v>
      </c>
      <c r="BN25" s="7">
        <v>524.91999999999996</v>
      </c>
      <c r="BO25" s="7">
        <v>486.512</v>
      </c>
      <c r="BP25" s="7">
        <v>495.03899999999999</v>
      </c>
      <c r="BQ25" s="7">
        <v>603.98500000000001</v>
      </c>
      <c r="BR25" s="7">
        <v>662.53700000000003</v>
      </c>
      <c r="BS25" s="7">
        <v>650.17700000000002</v>
      </c>
      <c r="BT25" s="7">
        <v>721.96500000000003</v>
      </c>
      <c r="BU25" s="7">
        <v>730.03499999999997</v>
      </c>
      <c r="BV25" s="7">
        <v>669.01099999999997</v>
      </c>
      <c r="BW25" s="7">
        <v>554.24900000000002</v>
      </c>
      <c r="BX25" s="7">
        <v>472.64400000000001</v>
      </c>
      <c r="BY25" s="7">
        <v>466.20400000000001</v>
      </c>
      <c r="BZ25" s="7">
        <v>395.97399999999999</v>
      </c>
      <c r="CA25" s="7">
        <v>393.52699999999999</v>
      </c>
      <c r="CB25" s="7">
        <v>407.16699999999997</v>
      </c>
      <c r="CC25" s="7">
        <v>360.464</v>
      </c>
      <c r="CD25" s="7">
        <v>331.03300000000002</v>
      </c>
      <c r="CE25" s="7">
        <v>318.10899999999998</v>
      </c>
      <c r="CF25" s="7">
        <v>323.93099999999998</v>
      </c>
      <c r="CG25" s="7">
        <v>345.88</v>
      </c>
      <c r="CH25" s="7">
        <v>349.94600000000003</v>
      </c>
      <c r="CI25" s="7">
        <v>322.37700000000001</v>
      </c>
      <c r="CJ25" s="7">
        <v>304.24599999999998</v>
      </c>
      <c r="CK25" s="7">
        <v>302.04000000000002</v>
      </c>
      <c r="CL25" s="7">
        <v>296.90300000000002</v>
      </c>
      <c r="CM25" s="7">
        <v>278.51600000000002</v>
      </c>
      <c r="CN25" s="7">
        <v>279.15499999999997</v>
      </c>
      <c r="CO25" s="7">
        <v>277.99799999999999</v>
      </c>
      <c r="CP25" s="7">
        <v>279.654</v>
      </c>
      <c r="CQ25" s="7">
        <v>277.55399999999997</v>
      </c>
      <c r="CR25" s="7">
        <v>278.32</v>
      </c>
      <c r="CS25" s="7">
        <v>277.95100000000002</v>
      </c>
      <c r="CT25" s="7">
        <v>275.93799999999999</v>
      </c>
      <c r="CU25" s="7">
        <v>278.36</v>
      </c>
      <c r="CV25" s="7">
        <v>280.32799999999997</v>
      </c>
      <c r="CW25" s="7">
        <v>275.37700000000001</v>
      </c>
      <c r="CX25" s="7">
        <v>271.36900000000003</v>
      </c>
      <c r="CY25" s="7">
        <v>272.68400000000003</v>
      </c>
      <c r="CZ25" s="7">
        <v>280.435</v>
      </c>
      <c r="DA25" s="7">
        <v>287.63</v>
      </c>
      <c r="DB25" s="7">
        <v>286.92099999999999</v>
      </c>
      <c r="DC25" s="7">
        <v>284.08999999999997</v>
      </c>
      <c r="DD25" s="7">
        <v>277.875</v>
      </c>
      <c r="DE25" s="7">
        <v>278.30200000000002</v>
      </c>
      <c r="DF25" s="7">
        <v>283.161</v>
      </c>
      <c r="DG25" s="7">
        <v>273.30799999999999</v>
      </c>
      <c r="DH25" s="7">
        <v>270.16699999999997</v>
      </c>
      <c r="DI25" s="7">
        <v>264.93599999999998</v>
      </c>
      <c r="DJ25" s="7">
        <v>265.18799999999999</v>
      </c>
      <c r="DK25" s="7">
        <v>263.10000000000002</v>
      </c>
      <c r="DL25" s="7">
        <v>263.93400000000003</v>
      </c>
      <c r="DM25" s="7">
        <v>268.31099999999998</v>
      </c>
      <c r="DN25" s="7">
        <v>269.65800000000002</v>
      </c>
      <c r="DO25" s="7">
        <v>267.11399999999998</v>
      </c>
      <c r="DP25" s="7">
        <v>266.24599999999998</v>
      </c>
      <c r="DQ25" s="7">
        <v>270.49700000000001</v>
      </c>
      <c r="DR25" s="7">
        <v>270.04700000000003</v>
      </c>
      <c r="DS25" s="7">
        <v>275.02699999999999</v>
      </c>
      <c r="DT25" s="7">
        <v>276.15100000000001</v>
      </c>
      <c r="DU25" s="7">
        <v>273.11900000000003</v>
      </c>
      <c r="DV25" s="7">
        <v>269.84500000000003</v>
      </c>
      <c r="DW25" s="7">
        <v>263.39299999999997</v>
      </c>
      <c r="DX25" s="7">
        <v>258.86200000000002</v>
      </c>
      <c r="DY25" s="7">
        <v>259.08199999999999</v>
      </c>
      <c r="DZ25" s="7">
        <v>262.91899999999998</v>
      </c>
      <c r="EA25" s="7">
        <v>262.45</v>
      </c>
      <c r="EB25" s="7">
        <v>262.68099999999998</v>
      </c>
      <c r="EC25" s="7">
        <v>264.13</v>
      </c>
      <c r="ED25" s="7">
        <v>263.839</v>
      </c>
      <c r="EE25" s="7">
        <v>265.05099999999999</v>
      </c>
      <c r="EF25" s="7">
        <v>268.846</v>
      </c>
      <c r="EG25" s="7">
        <v>267.983</v>
      </c>
      <c r="EH25" s="7">
        <v>269.50900000000001</v>
      </c>
      <c r="EI25" s="7">
        <v>268.88799999999998</v>
      </c>
      <c r="EJ25" s="7">
        <v>272.209</v>
      </c>
      <c r="EK25" s="7">
        <v>269.14100000000002</v>
      </c>
      <c r="EL25" s="7">
        <v>271.40699999999998</v>
      </c>
      <c r="EM25" s="7">
        <v>275.93900000000002</v>
      </c>
      <c r="EN25" s="7">
        <v>281.495</v>
      </c>
      <c r="EO25" s="7">
        <v>289.471</v>
      </c>
      <c r="EP25" s="7">
        <v>293.90899999999999</v>
      </c>
      <c r="EQ25" s="7">
        <v>285.73200000000003</v>
      </c>
      <c r="ER25" s="7">
        <v>290.42</v>
      </c>
      <c r="ES25" s="7">
        <v>290.91899999999998</v>
      </c>
      <c r="ET25" s="7">
        <v>290.64600000000002</v>
      </c>
      <c r="EU25" s="7">
        <v>291.28100000000001</v>
      </c>
      <c r="EV25" s="7">
        <v>294.48700000000002</v>
      </c>
      <c r="EW25" s="7">
        <v>304.46199999999999</v>
      </c>
      <c r="EX25" s="7">
        <v>306.26499999999999</v>
      </c>
      <c r="EY25" s="7">
        <v>307.79000000000002</v>
      </c>
      <c r="EZ25" s="7">
        <v>304.476</v>
      </c>
      <c r="FA25" s="7">
        <v>304.33100000000002</v>
      </c>
      <c r="FB25" s="7">
        <v>304.53500000000003</v>
      </c>
      <c r="FC25" s="7">
        <v>306.38400000000001</v>
      </c>
      <c r="FD25" s="7">
        <v>303.51600000000002</v>
      </c>
      <c r="FE25" s="7">
        <v>298.726</v>
      </c>
      <c r="FF25" s="7">
        <v>300.03800000000001</v>
      </c>
      <c r="FG25" s="7">
        <v>299.85000000000002</v>
      </c>
      <c r="FH25" s="7">
        <v>294.387</v>
      </c>
      <c r="FI25" s="7">
        <v>292.47899999999998</v>
      </c>
      <c r="FJ25" s="7">
        <v>288.74299999999999</v>
      </c>
      <c r="FK25" s="7">
        <v>301.50799999999998</v>
      </c>
      <c r="FL25" s="7">
        <v>313.13</v>
      </c>
      <c r="FM25" s="7">
        <v>314.75099999999998</v>
      </c>
      <c r="FN25" s="7">
        <v>310.96899999999999</v>
      </c>
      <c r="FO25" s="7">
        <v>308.10000000000002</v>
      </c>
      <c r="FP25" s="7">
        <v>302.67700000000002</v>
      </c>
      <c r="FQ25" s="7">
        <v>307.05599999999998</v>
      </c>
      <c r="FR25" s="7">
        <v>312.69200000000001</v>
      </c>
      <c r="FS25" s="7">
        <v>314.71800000000002</v>
      </c>
      <c r="FT25" s="7">
        <v>312.76400000000001</v>
      </c>
      <c r="FU25" s="7">
        <v>312.12</v>
      </c>
      <c r="FV25" s="7">
        <v>318.39</v>
      </c>
      <c r="FW25" s="7">
        <v>320.74700000000001</v>
      </c>
      <c r="FX25" s="7">
        <v>320.673</v>
      </c>
      <c r="FY25" s="7">
        <v>325.91300000000001</v>
      </c>
      <c r="FZ25" s="7">
        <v>330.38900000000001</v>
      </c>
      <c r="GA25" s="7">
        <v>329.334</v>
      </c>
      <c r="GB25" s="7">
        <v>338.38600000000002</v>
      </c>
      <c r="GC25" s="7">
        <v>342.62400000000002</v>
      </c>
      <c r="GD25" s="7">
        <v>345.28</v>
      </c>
      <c r="GE25" s="7">
        <v>338.15800000000002</v>
      </c>
      <c r="GF25" s="7">
        <v>337.13</v>
      </c>
      <c r="GG25" s="7">
        <v>339.73200000000003</v>
      </c>
      <c r="GH25" s="7">
        <v>333.15600000000001</v>
      </c>
      <c r="GI25" s="7">
        <v>328.03</v>
      </c>
      <c r="GJ25" s="7">
        <v>330.08</v>
      </c>
      <c r="GK25" s="7">
        <v>330.81200000000001</v>
      </c>
      <c r="GL25" s="7">
        <v>334.21100000000001</v>
      </c>
      <c r="GM25" s="7">
        <v>334.84</v>
      </c>
      <c r="GN25" s="7">
        <v>334.17599999999999</v>
      </c>
      <c r="GO25" s="7">
        <v>331.78899999999999</v>
      </c>
      <c r="GP25" s="7">
        <v>325.52300000000002</v>
      </c>
      <c r="GQ25" s="7">
        <v>330.13799999999998</v>
      </c>
      <c r="GR25" s="7">
        <v>327.23</v>
      </c>
      <c r="GS25" s="7">
        <v>317.42700000000002</v>
      </c>
      <c r="GT25" s="7">
        <v>310.72199999999998</v>
      </c>
      <c r="GU25" s="7">
        <v>303.69600000000003</v>
      </c>
      <c r="GV25" s="7">
        <v>309.52600000000001</v>
      </c>
      <c r="GW25" s="7">
        <v>330.49700000000001</v>
      </c>
      <c r="GX25" s="7">
        <v>327.73500000000001</v>
      </c>
      <c r="GY25" s="7">
        <v>324.846</v>
      </c>
      <c r="GZ25" s="7">
        <v>325.15800000000002</v>
      </c>
      <c r="HA25" s="7">
        <v>316.76600000000002</v>
      </c>
      <c r="HB25" s="7">
        <v>328.36399999999998</v>
      </c>
      <c r="HC25" s="7">
        <v>332.91300000000001</v>
      </c>
      <c r="HD25" s="7">
        <v>327.26900000000001</v>
      </c>
      <c r="HE25" s="7">
        <v>328.279</v>
      </c>
      <c r="HF25" s="7">
        <v>330.64400000000001</v>
      </c>
      <c r="HG25" s="7">
        <v>336.35300000000001</v>
      </c>
      <c r="HH25" s="7">
        <v>330.32100000000003</v>
      </c>
      <c r="HI25" s="7">
        <v>325.96499999999997</v>
      </c>
      <c r="HJ25" s="7">
        <v>325.73</v>
      </c>
      <c r="HK25" s="7">
        <v>323.94400000000002</v>
      </c>
      <c r="HL25" s="7">
        <v>336.37299999999999</v>
      </c>
      <c r="HM25" s="7">
        <v>346.56799999999998</v>
      </c>
      <c r="HN25" s="7">
        <v>349.45400000000001</v>
      </c>
      <c r="HO25" s="7">
        <v>364.97399999999999</v>
      </c>
      <c r="HP25" s="7">
        <v>367.31700000000001</v>
      </c>
      <c r="HQ25" s="7">
        <v>351.96100000000001</v>
      </c>
      <c r="HR25" s="7">
        <v>337.76600000000002</v>
      </c>
      <c r="HS25" s="7">
        <v>333.25599999999997</v>
      </c>
      <c r="HT25" s="7">
        <v>340.78800000000001</v>
      </c>
      <c r="HU25" s="7">
        <v>343.3</v>
      </c>
      <c r="HV25" s="7">
        <v>355.721</v>
      </c>
      <c r="HW25" s="7">
        <v>360.88099999999997</v>
      </c>
      <c r="HX25" s="7">
        <v>373.488</v>
      </c>
      <c r="HY25" s="7">
        <v>360.084</v>
      </c>
      <c r="HZ25" s="7">
        <v>345.41</v>
      </c>
      <c r="IA25" s="7">
        <v>341.41899999999998</v>
      </c>
      <c r="IB25" s="7">
        <v>340.41500000000002</v>
      </c>
      <c r="IC25" s="7">
        <v>328.678</v>
      </c>
      <c r="ID25" s="7">
        <v>326.34399999999999</v>
      </c>
      <c r="IE25" s="7">
        <v>322.29599999999999</v>
      </c>
      <c r="IF25" s="7">
        <v>334.476</v>
      </c>
      <c r="IG25" s="7">
        <v>341.13299999999998</v>
      </c>
      <c r="IH25" s="7">
        <v>345.714</v>
      </c>
      <c r="II25" s="7">
        <v>343.51799999999997</v>
      </c>
      <c r="IJ25" s="7">
        <v>346.78199999999998</v>
      </c>
      <c r="IK25" s="7">
        <v>337.911</v>
      </c>
      <c r="IL25" s="7">
        <v>328.49</v>
      </c>
      <c r="IM25" s="7">
        <v>327.63400000000001</v>
      </c>
      <c r="IN25" s="7">
        <v>325.43599999999998</v>
      </c>
      <c r="IO25" s="7">
        <v>329.166</v>
      </c>
      <c r="IP25" s="7">
        <v>341.00900000000001</v>
      </c>
      <c r="IQ25" s="7">
        <v>347.45400000000001</v>
      </c>
      <c r="IR25" s="7">
        <v>345.39499999999998</v>
      </c>
      <c r="IS25" s="7">
        <v>334.99599999999998</v>
      </c>
      <c r="IT25" s="7">
        <v>335.13400000000001</v>
      </c>
      <c r="IU25" s="7">
        <v>336.28899999999999</v>
      </c>
      <c r="IV25" s="7">
        <v>335.13099999999997</v>
      </c>
      <c r="IW25" s="7">
        <v>333.77499999999998</v>
      </c>
      <c r="IX25" s="7">
        <v>345.73899999999998</v>
      </c>
      <c r="IY25" s="7">
        <v>353.42399999999998</v>
      </c>
      <c r="IZ25" s="7">
        <v>355.49700000000001</v>
      </c>
      <c r="JA25" s="7">
        <v>357.53500000000003</v>
      </c>
      <c r="JB25" s="7">
        <v>349.27100000000002</v>
      </c>
      <c r="JC25" s="7">
        <v>339.24900000000002</v>
      </c>
      <c r="JD25" s="7">
        <v>329.72199999999998</v>
      </c>
      <c r="JE25" s="7">
        <v>329.50599999999997</v>
      </c>
      <c r="JF25" s="7">
        <v>342.98200000000003</v>
      </c>
      <c r="JG25" s="7">
        <v>361.22800000000001</v>
      </c>
      <c r="JH25" s="7">
        <v>364.78899999999999</v>
      </c>
      <c r="JI25" s="7">
        <v>365.65699999999998</v>
      </c>
      <c r="JJ25" s="7">
        <v>366.52800000000002</v>
      </c>
      <c r="JK25" s="7">
        <v>357.37700000000001</v>
      </c>
      <c r="JL25" s="7">
        <v>363.93</v>
      </c>
      <c r="JM25" s="7">
        <v>371.226</v>
      </c>
      <c r="JN25" s="7">
        <v>370.29199999999997</v>
      </c>
      <c r="JO25" s="7">
        <v>376.03500000000003</v>
      </c>
      <c r="JP25" s="7">
        <v>382.85</v>
      </c>
      <c r="JQ25" s="7">
        <v>390.74</v>
      </c>
      <c r="JR25" s="7">
        <v>387.80700000000002</v>
      </c>
      <c r="JS25" s="7">
        <v>383.35700000000003</v>
      </c>
      <c r="JT25" s="7">
        <v>385.25200000000001</v>
      </c>
      <c r="JU25" s="7">
        <v>381.69900000000001</v>
      </c>
      <c r="JV25" s="7">
        <v>380.59500000000003</v>
      </c>
      <c r="JW25" s="7">
        <v>378.49200000000002</v>
      </c>
      <c r="JX25" s="7">
        <v>379.50099999999998</v>
      </c>
      <c r="JY25" s="7">
        <v>367.76799999999997</v>
      </c>
      <c r="JZ25" s="7">
        <v>358.59199999999998</v>
      </c>
      <c r="KA25" s="7">
        <v>352.51499999999999</v>
      </c>
      <c r="KB25" s="7">
        <v>351.18299999999999</v>
      </c>
      <c r="KC25" s="7">
        <v>349.16399999999999</v>
      </c>
      <c r="KD25" s="7">
        <v>356.73200000000003</v>
      </c>
      <c r="KE25" s="7">
        <v>355.01299999999998</v>
      </c>
      <c r="KF25" s="7">
        <v>356.09300000000002</v>
      </c>
      <c r="KG25" s="7">
        <v>347.13099999999997</v>
      </c>
      <c r="KH25" s="7">
        <v>350.77800000000002</v>
      </c>
      <c r="KI25" s="7">
        <v>342.197</v>
      </c>
      <c r="KJ25" s="7">
        <v>332.988</v>
      </c>
      <c r="KK25" s="7">
        <v>317.29599999999999</v>
      </c>
      <c r="KL25" s="7">
        <v>315.714</v>
      </c>
      <c r="KM25" s="7">
        <v>316.83300000000003</v>
      </c>
      <c r="KN25" s="7">
        <v>325.02300000000002</v>
      </c>
      <c r="KO25" s="7">
        <v>326.803</v>
      </c>
      <c r="KP25" s="7">
        <v>326.79199999999997</v>
      </c>
      <c r="KQ25" s="7">
        <v>323.21899999999999</v>
      </c>
      <c r="KR25" s="7">
        <v>317.78199999999998</v>
      </c>
      <c r="KS25" s="7">
        <v>315.60000000000002</v>
      </c>
      <c r="KT25" s="7">
        <v>317.56599999999997</v>
      </c>
      <c r="KU25" s="7">
        <v>312.53100000000001</v>
      </c>
      <c r="KV25" s="7">
        <v>311.39</v>
      </c>
      <c r="KW25" s="7">
        <v>314.90199999999999</v>
      </c>
      <c r="KX25" s="7">
        <v>319.827</v>
      </c>
      <c r="KY25" s="7">
        <v>334.85399999999998</v>
      </c>
      <c r="KZ25" s="7">
        <v>344.15</v>
      </c>
      <c r="LA25" s="7">
        <v>345.161</v>
      </c>
      <c r="LB25" s="7">
        <v>343.685</v>
      </c>
      <c r="LC25" s="7">
        <v>334.80700000000002</v>
      </c>
      <c r="LD25" s="7">
        <v>334.029</v>
      </c>
      <c r="LE25" s="7">
        <v>329.85500000000002</v>
      </c>
      <c r="LF25" s="7">
        <v>334.42200000000003</v>
      </c>
      <c r="LG25" s="7">
        <v>334.66699999999997</v>
      </c>
      <c r="LH25" s="7">
        <v>354.90300000000002</v>
      </c>
      <c r="LI25" s="7">
        <v>362.27199999999999</v>
      </c>
      <c r="LJ25" s="7">
        <v>369.08699999999999</v>
      </c>
      <c r="LK25" s="7">
        <v>366.47699999999998</v>
      </c>
      <c r="LL25" s="7">
        <v>372.858</v>
      </c>
      <c r="LM25" s="7">
        <v>366.71800000000002</v>
      </c>
      <c r="LN25" s="7">
        <v>360.93</v>
      </c>
      <c r="LO25" s="7">
        <v>354.36900000000003</v>
      </c>
      <c r="LP25" s="7">
        <v>344.887</v>
      </c>
      <c r="LQ25" s="7">
        <v>352.041</v>
      </c>
      <c r="LR25" s="7">
        <v>351.721</v>
      </c>
      <c r="LS25" s="7">
        <v>346.87799999999999</v>
      </c>
      <c r="LT25" s="7">
        <v>355</v>
      </c>
      <c r="LU25" s="7">
        <v>359.84100000000001</v>
      </c>
      <c r="LV25" s="7">
        <v>372.00099999999998</v>
      </c>
      <c r="LW25" s="7">
        <v>374.91399999999999</v>
      </c>
      <c r="LX25" s="7">
        <v>368.53</v>
      </c>
      <c r="LY25" s="7">
        <v>358.47300000000001</v>
      </c>
      <c r="LZ25" s="7">
        <v>352.51799999999997</v>
      </c>
      <c r="MA25" s="7">
        <v>353.46899999999999</v>
      </c>
      <c r="MB25" s="7">
        <v>352.94600000000003</v>
      </c>
      <c r="MC25" s="7">
        <v>350.67599999999999</v>
      </c>
      <c r="MD25" s="7">
        <v>357.29599999999999</v>
      </c>
      <c r="ME25" s="7">
        <v>363.51799999999997</v>
      </c>
      <c r="MF25" s="7">
        <v>372.67899999999997</v>
      </c>
      <c r="MG25" s="7">
        <v>380.411</v>
      </c>
      <c r="MH25" s="7">
        <v>375.78500000000003</v>
      </c>
      <c r="MI25" s="7">
        <v>368.72800000000001</v>
      </c>
      <c r="MJ25" s="7">
        <v>365.33800000000002</v>
      </c>
      <c r="MK25" s="7">
        <v>365.47399999999999</v>
      </c>
      <c r="ML25" s="7">
        <v>368.25400000000002</v>
      </c>
      <c r="MM25" s="7">
        <v>362.32900000000001</v>
      </c>
      <c r="MN25" s="7">
        <v>358.54700000000003</v>
      </c>
      <c r="MO25" s="7">
        <v>364.25299999999999</v>
      </c>
      <c r="MP25" s="7">
        <v>379.57</v>
      </c>
      <c r="MQ25" s="7">
        <v>383.03199999999998</v>
      </c>
      <c r="MR25" s="7">
        <v>370.66500000000002</v>
      </c>
      <c r="MS25" s="7">
        <v>357.09199999999998</v>
      </c>
      <c r="MT25" s="7">
        <v>357.541</v>
      </c>
      <c r="MU25" s="7">
        <v>363.45600000000002</v>
      </c>
      <c r="MV25" s="7">
        <v>359.32</v>
      </c>
      <c r="MW25" s="7">
        <v>361.935</v>
      </c>
      <c r="MX25" s="7">
        <v>371.565</v>
      </c>
      <c r="MY25" s="7">
        <v>373.66</v>
      </c>
      <c r="MZ25" s="7">
        <v>368.81400000000002</v>
      </c>
      <c r="NA25" s="7">
        <v>368.279</v>
      </c>
      <c r="NB25" s="7">
        <v>372.09100000000001</v>
      </c>
      <c r="NC25" s="7">
        <v>368.88900000000001</v>
      </c>
      <c r="ND25" s="7">
        <v>365.19600000000003</v>
      </c>
      <c r="NE25" s="7">
        <v>358.55200000000002</v>
      </c>
      <c r="NF25" s="7">
        <v>363.92700000000002</v>
      </c>
      <c r="NG25" s="7">
        <v>378.01400000000001</v>
      </c>
      <c r="NH25" s="7">
        <v>373.92700000000002</v>
      </c>
      <c r="NI25" s="7">
        <v>388.697</v>
      </c>
      <c r="NJ25" s="7">
        <v>390.202</v>
      </c>
      <c r="NK25" s="7">
        <v>380.26400000000001</v>
      </c>
      <c r="NL25" s="7">
        <v>386.72</v>
      </c>
      <c r="NM25" s="7">
        <v>384.517</v>
      </c>
      <c r="NN25" s="7">
        <v>406.98</v>
      </c>
      <c r="NO25" s="7">
        <v>421.87599999999998</v>
      </c>
      <c r="NP25" s="7">
        <v>424.28300000000002</v>
      </c>
      <c r="NQ25" s="7">
        <v>426.80799999999999</v>
      </c>
      <c r="NR25" s="7">
        <v>414.108</v>
      </c>
      <c r="NS25" s="7">
        <v>402.584</v>
      </c>
      <c r="NT25" s="7">
        <v>401.964</v>
      </c>
      <c r="NU25" s="7">
        <v>400.02499999999998</v>
      </c>
      <c r="NV25" s="7">
        <v>396.41300000000001</v>
      </c>
      <c r="NW25" s="7">
        <v>396.43599999999998</v>
      </c>
      <c r="NX25" s="7">
        <v>395.19299999999998</v>
      </c>
      <c r="NY25" s="7">
        <v>389.36</v>
      </c>
      <c r="NZ25" s="7">
        <v>387.14600000000002</v>
      </c>
      <c r="OA25" s="7">
        <v>381.452</v>
      </c>
      <c r="OB25" s="7">
        <v>381.05799999999999</v>
      </c>
      <c r="OC25" s="7">
        <v>380.79599999999999</v>
      </c>
      <c r="OD25" s="7">
        <v>392.089</v>
      </c>
      <c r="OE25" s="7">
        <v>408.26499999999999</v>
      </c>
      <c r="OF25" s="7">
        <v>412.73500000000001</v>
      </c>
      <c r="OG25" s="7">
        <v>410.00400000000002</v>
      </c>
      <c r="OH25" s="7">
        <v>412.40699999999998</v>
      </c>
      <c r="OI25" s="7">
        <v>406.43</v>
      </c>
      <c r="OJ25" s="7">
        <v>400.12900000000002</v>
      </c>
      <c r="OK25" s="7">
        <v>389.63900000000001</v>
      </c>
      <c r="OL25" s="7">
        <v>399.36799999999999</v>
      </c>
      <c r="OM25" s="7">
        <v>392.68700000000001</v>
      </c>
      <c r="ON25" s="7">
        <v>385.01900000000001</v>
      </c>
      <c r="OO25" s="7">
        <v>378.27499999999998</v>
      </c>
      <c r="OP25" s="7">
        <v>374.73</v>
      </c>
      <c r="OQ25" s="7">
        <v>378.34500000000003</v>
      </c>
      <c r="OR25" s="7">
        <v>375.14400000000001</v>
      </c>
      <c r="OS25" s="7">
        <v>373.87</v>
      </c>
      <c r="OT25" s="7">
        <v>385.33199999999999</v>
      </c>
      <c r="OU25" s="7">
        <v>370.298</v>
      </c>
      <c r="OV25" s="7">
        <v>363.26499999999999</v>
      </c>
      <c r="OW25" s="7">
        <v>361.18299999999999</v>
      </c>
      <c r="OX25" s="7">
        <v>352.065</v>
      </c>
      <c r="OY25" s="7">
        <v>348.67200000000003</v>
      </c>
      <c r="OZ25" s="7">
        <v>347.74099999999999</v>
      </c>
      <c r="PA25" s="7">
        <v>332.49299999999999</v>
      </c>
      <c r="PB25" s="7">
        <v>322.49299999999999</v>
      </c>
      <c r="PC25" s="7">
        <v>324.476</v>
      </c>
      <c r="PD25" s="7">
        <v>328.59800000000001</v>
      </c>
      <c r="PE25" s="7">
        <v>328.22</v>
      </c>
      <c r="PF25" s="7">
        <v>329.709</v>
      </c>
      <c r="PG25" s="7">
        <v>332.74900000000002</v>
      </c>
      <c r="PH25" s="7">
        <v>342.36700000000002</v>
      </c>
      <c r="PI25" s="7">
        <v>342.774</v>
      </c>
      <c r="PJ25" s="7">
        <v>351.87299999999999</v>
      </c>
      <c r="PK25" s="7">
        <v>375.45400000000001</v>
      </c>
      <c r="PL25" s="7">
        <v>362.34199999999998</v>
      </c>
      <c r="PM25" s="7">
        <v>358.17200000000003</v>
      </c>
      <c r="PN25" s="7">
        <v>350.07299999999998</v>
      </c>
      <c r="PO25" s="7">
        <v>344.15899999999999</v>
      </c>
      <c r="PP25" s="7">
        <v>348.72500000000002</v>
      </c>
      <c r="PQ25" s="7">
        <v>341.30900000000003</v>
      </c>
      <c r="PR25" s="7">
        <v>338.904</v>
      </c>
      <c r="PS25" s="7">
        <v>340.02499999999998</v>
      </c>
      <c r="PT25" s="7">
        <v>337.58499999999998</v>
      </c>
      <c r="PU25" s="7">
        <v>335.96800000000002</v>
      </c>
      <c r="PV25" s="7">
        <v>336.48</v>
      </c>
      <c r="PW25" s="7">
        <v>325.82</v>
      </c>
      <c r="PX25" s="7">
        <v>325.57600000000002</v>
      </c>
      <c r="PY25" s="7">
        <v>322.96499999999997</v>
      </c>
      <c r="PZ25" s="7">
        <v>316.52300000000002</v>
      </c>
      <c r="QA25" s="7">
        <v>316.65600000000001</v>
      </c>
      <c r="QB25" s="7">
        <v>317.06900000000002</v>
      </c>
      <c r="QC25" s="7">
        <v>320.86099999999999</v>
      </c>
      <c r="QD25" s="7">
        <v>318.572</v>
      </c>
      <c r="QE25" s="7">
        <v>323.04300000000001</v>
      </c>
      <c r="QF25" s="7">
        <v>316.88</v>
      </c>
      <c r="QG25" s="7">
        <v>317.75099999999998</v>
      </c>
      <c r="QH25" s="7">
        <v>319.452</v>
      </c>
      <c r="QI25" s="7">
        <v>313.95</v>
      </c>
      <c r="QJ25" s="7">
        <v>308.983</v>
      </c>
      <c r="QK25" s="7">
        <v>307.74</v>
      </c>
      <c r="QL25" s="7">
        <v>304.95</v>
      </c>
      <c r="QM25" s="7">
        <v>305.5</v>
      </c>
      <c r="QN25" s="7">
        <v>305.89800000000002</v>
      </c>
      <c r="QO25" s="7">
        <v>303.83699999999999</v>
      </c>
      <c r="QP25" s="7">
        <v>307.27199999999999</v>
      </c>
      <c r="QQ25" s="7">
        <v>308.53500000000003</v>
      </c>
      <c r="QR25" s="7">
        <v>304.87</v>
      </c>
      <c r="QS25" s="7">
        <v>311.04700000000003</v>
      </c>
      <c r="QT25" s="7">
        <v>320.762</v>
      </c>
      <c r="QU25" s="7">
        <v>331.03199999999998</v>
      </c>
      <c r="QV25" s="7">
        <v>333.08199999999999</v>
      </c>
      <c r="QW25" s="7">
        <v>334.87</v>
      </c>
      <c r="QX25" s="7">
        <v>337.35300000000001</v>
      </c>
      <c r="QY25" s="7">
        <v>335.649</v>
      </c>
      <c r="QZ25" s="7">
        <v>331.87099999999998</v>
      </c>
      <c r="RA25" s="7">
        <v>327.75700000000001</v>
      </c>
      <c r="RB25" s="7">
        <v>329.19099999999997</v>
      </c>
      <c r="RC25" s="7">
        <v>331.22</v>
      </c>
      <c r="RD25" s="7">
        <v>334.22300000000001</v>
      </c>
      <c r="RE25" s="7">
        <v>333.44600000000003</v>
      </c>
      <c r="RF25" s="7">
        <v>330.52</v>
      </c>
      <c r="RG25" s="7">
        <v>331.61099999999999</v>
      </c>
      <c r="RH25" s="7">
        <v>341.029</v>
      </c>
      <c r="RI25" s="7">
        <v>342.33800000000002</v>
      </c>
      <c r="RJ25" s="7">
        <v>341.70600000000002</v>
      </c>
      <c r="RK25" s="7">
        <v>342.142</v>
      </c>
      <c r="RL25" s="7">
        <v>337.2</v>
      </c>
      <c r="RM25" s="7">
        <v>339.36799999999999</v>
      </c>
      <c r="RN25" s="7">
        <v>336.12900000000002</v>
      </c>
      <c r="RO25" s="7">
        <v>325.93299999999999</v>
      </c>
      <c r="RP25" s="7">
        <v>323.38799999999998</v>
      </c>
      <c r="RQ25" s="7">
        <v>322.07100000000003</v>
      </c>
      <c r="RR25" s="7">
        <v>325.26499999999999</v>
      </c>
      <c r="RS25" s="7">
        <v>323.25700000000001</v>
      </c>
      <c r="RT25" s="7">
        <v>321.36700000000002</v>
      </c>
      <c r="RU25" s="7">
        <v>313.95600000000002</v>
      </c>
      <c r="RV25" s="7">
        <v>316.88099999999997</v>
      </c>
      <c r="RW25" s="7">
        <v>316.839</v>
      </c>
      <c r="RX25" s="7">
        <v>316.03300000000002</v>
      </c>
      <c r="RY25" s="7">
        <v>315.76900000000001</v>
      </c>
      <c r="RZ25" s="7">
        <v>334.56099999999998</v>
      </c>
      <c r="SA25" s="7">
        <v>336.226</v>
      </c>
      <c r="SB25" s="7">
        <v>338.32100000000003</v>
      </c>
      <c r="SC25" s="7">
        <v>340.61200000000002</v>
      </c>
      <c r="SD25" s="7">
        <v>340.42200000000003</v>
      </c>
      <c r="SE25" s="7">
        <v>338.98099999999999</v>
      </c>
      <c r="SF25" s="7">
        <v>339.52699999999999</v>
      </c>
      <c r="SG25" s="7">
        <v>335.27499999999998</v>
      </c>
      <c r="SH25" s="7">
        <v>336.55399999999997</v>
      </c>
      <c r="SI25" s="7">
        <v>338.053</v>
      </c>
      <c r="SJ25" s="7">
        <v>340.15899999999999</v>
      </c>
      <c r="SK25" s="7">
        <v>326.66500000000002</v>
      </c>
      <c r="SL25" s="7">
        <v>329.45100000000002</v>
      </c>
      <c r="SM25" s="7">
        <v>337.35599999999999</v>
      </c>
      <c r="SN25" s="7">
        <v>344.27800000000002</v>
      </c>
      <c r="SO25" s="7">
        <v>348.36599999999999</v>
      </c>
      <c r="SP25" s="7">
        <v>351.13200000000001</v>
      </c>
      <c r="SQ25" s="7">
        <v>357.10500000000002</v>
      </c>
      <c r="SR25" s="7">
        <v>353.96600000000001</v>
      </c>
      <c r="SS25" s="7">
        <v>359.46100000000001</v>
      </c>
      <c r="ST25" s="7">
        <v>350.62700000000001</v>
      </c>
      <c r="SU25" s="7">
        <v>342.49099999999999</v>
      </c>
      <c r="SV25" s="2">
        <v>340.346</v>
      </c>
    </row>
    <row r="26" spans="1:516" s="2" customFormat="1" x14ac:dyDescent="0.25">
      <c r="A26" s="2">
        <f>A25+1</f>
        <v>2</v>
      </c>
      <c r="B26" s="5" t="s">
        <v>204</v>
      </c>
      <c r="C26" s="2" t="e">
        <f>_xlfn.XMATCH(B26,tkrBbg!M:M)</f>
        <v>#N/A</v>
      </c>
      <c r="D26" s="2" t="e" cm="1">
        <f t="array" ref="D26">INDEX(tkrBbg!E:E,C26)</f>
        <v>#N/A</v>
      </c>
      <c r="E26" s="6" t="e" cm="1">
        <f t="array" ref="E26">_xll.BDP(D26,E$24)*1</f>
        <v>#N/A</v>
      </c>
      <c r="F26" s="7" t="e">
        <f>_xll.BDH(D26,$B$22,"-2AY",,"Dates=H","Fill=C","Sort=R","Dir=H","cols=510;rows=1")</f>
        <v>#N/A</v>
      </c>
      <c r="G26" s="7">
        <v>419.65199999999999</v>
      </c>
      <c r="H26" s="7">
        <v>409.40899999999999</v>
      </c>
      <c r="I26" s="7">
        <v>406.21499999999997</v>
      </c>
      <c r="J26" s="7">
        <v>394.48599999999999</v>
      </c>
      <c r="K26" s="7">
        <v>387.685</v>
      </c>
      <c r="L26" s="7">
        <v>402.72699999999998</v>
      </c>
      <c r="M26" s="7">
        <v>399.93799999999999</v>
      </c>
      <c r="N26" s="7">
        <v>409.86200000000002</v>
      </c>
      <c r="O26" s="7">
        <v>383.334</v>
      </c>
      <c r="P26" s="7">
        <v>363.71699999999998</v>
      </c>
      <c r="Q26" s="7">
        <v>348.66</v>
      </c>
      <c r="R26" s="7">
        <v>359.79199999999997</v>
      </c>
      <c r="S26" s="7">
        <v>398.44799999999998</v>
      </c>
      <c r="T26" s="7">
        <v>408.83100000000002</v>
      </c>
      <c r="U26" s="7">
        <v>431.43200000000002</v>
      </c>
      <c r="V26" s="7">
        <v>437.863</v>
      </c>
      <c r="W26" s="7">
        <v>437.42500000000001</v>
      </c>
      <c r="X26" s="7">
        <v>428.46800000000002</v>
      </c>
      <c r="Y26" s="7">
        <v>427.267</v>
      </c>
      <c r="Z26" s="7">
        <v>438.97300000000001</v>
      </c>
      <c r="AA26" s="7">
        <v>450.30500000000001</v>
      </c>
      <c r="AB26" s="7">
        <v>452.94200000000001</v>
      </c>
      <c r="AC26" s="7">
        <v>452.255</v>
      </c>
      <c r="AD26" s="7">
        <v>456.678</v>
      </c>
      <c r="AE26" s="7">
        <v>465.69900000000001</v>
      </c>
      <c r="AF26" s="7">
        <v>485.74299999999999</v>
      </c>
      <c r="AG26" s="7">
        <v>497.69</v>
      </c>
      <c r="AH26" s="7">
        <v>498.416</v>
      </c>
      <c r="AI26" s="7">
        <v>491.34899999999999</v>
      </c>
      <c r="AJ26" s="7">
        <v>487.87799999999999</v>
      </c>
      <c r="AK26" s="7">
        <v>488.80799999999999</v>
      </c>
      <c r="AL26" s="7">
        <v>494.85599999999999</v>
      </c>
      <c r="AM26" s="7">
        <v>498.05099999999999</v>
      </c>
      <c r="AN26" s="7">
        <v>498.69900000000001</v>
      </c>
      <c r="AO26" s="7">
        <v>504.64600000000002</v>
      </c>
      <c r="AP26" s="7">
        <v>507.49700000000001</v>
      </c>
      <c r="AQ26" s="7">
        <v>480.565</v>
      </c>
      <c r="AR26" s="7">
        <v>468.69200000000001</v>
      </c>
      <c r="AS26" s="7">
        <v>457.86599999999999</v>
      </c>
      <c r="AT26" s="7">
        <v>447.762</v>
      </c>
      <c r="AU26" s="7">
        <v>465.25900000000001</v>
      </c>
      <c r="AV26" s="7">
        <v>466.41199999999998</v>
      </c>
      <c r="AW26" s="7">
        <v>507.52100000000002</v>
      </c>
      <c r="AX26" s="7">
        <v>515.49300000000005</v>
      </c>
      <c r="AY26" s="7">
        <v>498.36</v>
      </c>
      <c r="AZ26" s="7">
        <v>488.24599999999998</v>
      </c>
      <c r="BA26" s="7">
        <v>480.29599999999999</v>
      </c>
      <c r="BB26" s="7">
        <v>457.01</v>
      </c>
      <c r="BC26" s="7">
        <v>443.98</v>
      </c>
      <c r="BD26" s="7">
        <v>490.25900000000001</v>
      </c>
      <c r="BE26" s="7">
        <v>543.15300000000002</v>
      </c>
      <c r="BF26" s="7">
        <v>568.46600000000001</v>
      </c>
      <c r="BG26" s="7">
        <v>624.38300000000004</v>
      </c>
      <c r="BH26" s="7">
        <v>630.14400000000001</v>
      </c>
      <c r="BI26" s="7">
        <v>619.11</v>
      </c>
      <c r="BJ26" s="7">
        <v>598.81200000000001</v>
      </c>
      <c r="BK26" s="7">
        <v>587.66700000000003</v>
      </c>
      <c r="BL26" s="7">
        <v>565.346</v>
      </c>
      <c r="BM26" s="7">
        <v>533.05999999999995</v>
      </c>
      <c r="BN26" s="7">
        <v>500.85500000000002</v>
      </c>
      <c r="BO26" s="7">
        <v>495.23</v>
      </c>
      <c r="BP26" s="7">
        <v>605.17899999999997</v>
      </c>
      <c r="BQ26" s="7">
        <v>655.45799999999997</v>
      </c>
      <c r="BR26" s="7">
        <v>637.42499999999995</v>
      </c>
      <c r="BS26" s="7">
        <v>716.38800000000003</v>
      </c>
      <c r="BT26" s="7">
        <v>699.35900000000004</v>
      </c>
      <c r="BU26" s="7">
        <v>654.52200000000005</v>
      </c>
      <c r="BV26" s="7">
        <v>561.59500000000003</v>
      </c>
      <c r="BW26" s="7">
        <v>484.63400000000001</v>
      </c>
      <c r="BX26" s="7">
        <v>479.63200000000001</v>
      </c>
      <c r="BY26" s="7">
        <v>399.78800000000001</v>
      </c>
      <c r="BZ26" s="7">
        <v>394.86700000000002</v>
      </c>
      <c r="CA26" s="7">
        <v>409.089</v>
      </c>
      <c r="CB26" s="7">
        <v>359.01600000000002</v>
      </c>
      <c r="CC26" s="7">
        <v>326.803</v>
      </c>
      <c r="CD26" s="7">
        <v>311.75200000000001</v>
      </c>
      <c r="CE26" s="7">
        <v>317.74099999999999</v>
      </c>
      <c r="CF26" s="7">
        <v>344.64</v>
      </c>
      <c r="CG26" s="7">
        <v>347.06599999999997</v>
      </c>
      <c r="CH26" s="7">
        <v>323.61200000000002</v>
      </c>
      <c r="CI26" s="7">
        <v>304.69400000000002</v>
      </c>
      <c r="CJ26" s="7">
        <v>301.22000000000003</v>
      </c>
      <c r="CK26" s="7">
        <v>294.99599999999998</v>
      </c>
      <c r="CL26" s="7">
        <v>277.983</v>
      </c>
      <c r="CM26" s="7">
        <v>278.53199999999998</v>
      </c>
      <c r="CN26" s="7">
        <v>277.79700000000003</v>
      </c>
      <c r="CO26" s="7">
        <v>279.036</v>
      </c>
      <c r="CP26" s="7">
        <v>276.49099999999999</v>
      </c>
      <c r="CQ26" s="7">
        <v>276.27100000000002</v>
      </c>
      <c r="CR26" s="7">
        <v>275.36599999999999</v>
      </c>
      <c r="CS26" s="7">
        <v>272.56</v>
      </c>
      <c r="CT26" s="7">
        <v>276.32799999999997</v>
      </c>
      <c r="CU26" s="7">
        <v>278.202</v>
      </c>
      <c r="CV26" s="7">
        <v>273.25599999999997</v>
      </c>
      <c r="CW26" s="7">
        <v>268.95800000000003</v>
      </c>
      <c r="CX26" s="7">
        <v>271.94299999999998</v>
      </c>
      <c r="CY26" s="7">
        <v>281.88299999999998</v>
      </c>
      <c r="CZ26" s="7">
        <v>289.01600000000002</v>
      </c>
      <c r="DA26" s="7">
        <v>288.13799999999998</v>
      </c>
      <c r="DB26" s="7">
        <v>285.62400000000002</v>
      </c>
      <c r="DC26" s="7">
        <v>280.68299999999999</v>
      </c>
      <c r="DD26" s="7">
        <v>284.38299999999998</v>
      </c>
      <c r="DE26" s="7">
        <v>289.54399999999998</v>
      </c>
      <c r="DF26" s="7">
        <v>278.34800000000001</v>
      </c>
      <c r="DG26" s="7">
        <v>275.42</v>
      </c>
      <c r="DH26" s="7">
        <v>269.44099999999997</v>
      </c>
      <c r="DI26" s="7">
        <v>270.53100000000001</v>
      </c>
      <c r="DJ26" s="7">
        <v>269.471</v>
      </c>
      <c r="DK26" s="7">
        <v>272.60000000000002</v>
      </c>
      <c r="DL26" s="7">
        <v>279.15699999999998</v>
      </c>
      <c r="DM26" s="7">
        <v>281.65800000000002</v>
      </c>
      <c r="DN26" s="7">
        <v>279.42500000000001</v>
      </c>
      <c r="DO26" s="7">
        <v>279.36599999999999</v>
      </c>
      <c r="DP26" s="7">
        <v>283.34199999999998</v>
      </c>
      <c r="DQ26" s="7">
        <v>284.02100000000002</v>
      </c>
      <c r="DR26" s="7">
        <v>290.69099999999997</v>
      </c>
      <c r="DS26" s="7">
        <v>289.80700000000002</v>
      </c>
      <c r="DT26" s="7">
        <v>286.37599999999998</v>
      </c>
      <c r="DU26" s="7">
        <v>282.68599999999998</v>
      </c>
      <c r="DV26" s="7">
        <v>275.08</v>
      </c>
      <c r="DW26" s="7">
        <v>271.60399999999998</v>
      </c>
      <c r="DX26" s="7">
        <v>271.94</v>
      </c>
      <c r="DY26" s="7">
        <v>276.67</v>
      </c>
      <c r="DZ26" s="7">
        <v>276.654</v>
      </c>
      <c r="EA26" s="7">
        <v>277.00799999999998</v>
      </c>
      <c r="EB26" s="7">
        <v>278.40199999999999</v>
      </c>
      <c r="EC26" s="7">
        <v>277.99200000000002</v>
      </c>
      <c r="ED26" s="7">
        <v>280.47899999999998</v>
      </c>
      <c r="EE26" s="7">
        <v>284.58600000000001</v>
      </c>
      <c r="EF26" s="7">
        <v>284.26799999999997</v>
      </c>
      <c r="EG26" s="7">
        <v>285.14</v>
      </c>
      <c r="EH26" s="7">
        <v>285.98599999999999</v>
      </c>
      <c r="EI26" s="7">
        <v>287.464</v>
      </c>
      <c r="EJ26" s="7">
        <v>283.64499999999998</v>
      </c>
      <c r="EK26" s="7">
        <v>285.64800000000002</v>
      </c>
      <c r="EL26" s="7">
        <v>293.2</v>
      </c>
      <c r="EM26" s="7">
        <v>298.096</v>
      </c>
      <c r="EN26" s="7">
        <v>306.108</v>
      </c>
      <c r="EO26" s="7">
        <v>308.21100000000001</v>
      </c>
      <c r="EP26" s="7">
        <v>299.98200000000003</v>
      </c>
      <c r="EQ26" s="7">
        <v>304.50299999999999</v>
      </c>
      <c r="ER26" s="7">
        <v>305.13499999999999</v>
      </c>
      <c r="ES26" s="7">
        <v>304.28100000000001</v>
      </c>
      <c r="ET26" s="7">
        <v>304.31700000000001</v>
      </c>
      <c r="EU26" s="7">
        <v>307.24400000000003</v>
      </c>
      <c r="EV26" s="7">
        <v>316.91899999999998</v>
      </c>
      <c r="EW26" s="7">
        <v>319.38499999999999</v>
      </c>
      <c r="EX26" s="7">
        <v>320.72300000000001</v>
      </c>
      <c r="EY26" s="7">
        <v>316.31400000000002</v>
      </c>
      <c r="EZ26" s="7">
        <v>316.12700000000001</v>
      </c>
      <c r="FA26" s="7">
        <v>316.42599999999999</v>
      </c>
      <c r="FB26" s="7">
        <v>318.47300000000001</v>
      </c>
      <c r="FC26" s="7">
        <v>316.40300000000002</v>
      </c>
      <c r="FD26" s="7">
        <v>311.48399999999998</v>
      </c>
      <c r="FE26" s="7">
        <v>311.99</v>
      </c>
      <c r="FF26" s="7">
        <v>309.67399999999998</v>
      </c>
      <c r="FG26" s="7">
        <v>303.10300000000001</v>
      </c>
      <c r="FH26" s="7">
        <v>301.66000000000003</v>
      </c>
      <c r="FI26" s="7">
        <v>296.745</v>
      </c>
      <c r="FJ26" s="7">
        <v>308.34699999999998</v>
      </c>
      <c r="FK26" s="7">
        <v>323.65699999999998</v>
      </c>
      <c r="FL26" s="7">
        <v>325.94400000000002</v>
      </c>
      <c r="FM26" s="7">
        <v>321.95</v>
      </c>
      <c r="FN26" s="7">
        <v>316.58800000000002</v>
      </c>
      <c r="FO26" s="7">
        <v>310.93599999999998</v>
      </c>
      <c r="FP26" s="7">
        <v>315.11900000000003</v>
      </c>
      <c r="FQ26" s="7">
        <v>320.483</v>
      </c>
      <c r="FR26" s="7">
        <v>323.06599999999997</v>
      </c>
      <c r="FS26" s="7">
        <v>320.96899999999999</v>
      </c>
      <c r="FT26" s="7">
        <v>321.11099999999999</v>
      </c>
      <c r="FU26" s="7">
        <v>327.78</v>
      </c>
      <c r="FV26" s="7">
        <v>329.78800000000001</v>
      </c>
      <c r="FW26" s="7">
        <v>332.01799999999997</v>
      </c>
      <c r="FX26" s="7">
        <v>337.70699999999999</v>
      </c>
      <c r="FY26" s="7">
        <v>341.88299999999998</v>
      </c>
      <c r="FZ26" s="7">
        <v>341.24</v>
      </c>
      <c r="GA26" s="7">
        <v>350.28300000000002</v>
      </c>
      <c r="GB26" s="7">
        <v>353.62200000000001</v>
      </c>
      <c r="GC26" s="7">
        <v>354.44600000000003</v>
      </c>
      <c r="GD26" s="7">
        <v>345.39100000000002</v>
      </c>
      <c r="GE26" s="7">
        <v>344.27</v>
      </c>
      <c r="GF26" s="7">
        <v>346.298</v>
      </c>
      <c r="GG26" s="7">
        <v>339.733</v>
      </c>
      <c r="GH26" s="7">
        <v>333.92700000000002</v>
      </c>
      <c r="GI26" s="7">
        <v>337.62599999999998</v>
      </c>
      <c r="GJ26" s="7">
        <v>339.06299999999999</v>
      </c>
      <c r="GK26" s="7">
        <v>341.38600000000002</v>
      </c>
      <c r="GL26" s="7">
        <v>342.79599999999999</v>
      </c>
      <c r="GM26" s="7">
        <v>343.50099999999998</v>
      </c>
      <c r="GN26" s="7">
        <v>342.47</v>
      </c>
      <c r="GO26" s="7">
        <v>338.63099999999997</v>
      </c>
      <c r="GP26" s="7">
        <v>345.096</v>
      </c>
      <c r="GQ26" s="7">
        <v>342.24799999999999</v>
      </c>
      <c r="GR26" s="7">
        <v>333.637</v>
      </c>
      <c r="GS26" s="7">
        <v>328.33499999999998</v>
      </c>
      <c r="GT26" s="7">
        <v>323.78899999999999</v>
      </c>
      <c r="GU26" s="7">
        <v>329.88799999999998</v>
      </c>
      <c r="GV26" s="7">
        <v>356.54500000000002</v>
      </c>
      <c r="GW26" s="7">
        <v>354.596</v>
      </c>
      <c r="GX26" s="7">
        <v>352.79700000000003</v>
      </c>
      <c r="GY26" s="7">
        <v>353.23599999999999</v>
      </c>
      <c r="GZ26" s="7">
        <v>347.76600000000002</v>
      </c>
      <c r="HA26" s="7">
        <v>359.53300000000002</v>
      </c>
      <c r="HB26" s="7">
        <v>363.77800000000002</v>
      </c>
      <c r="HC26" s="7">
        <v>361.012</v>
      </c>
      <c r="HD26" s="7">
        <v>361.55700000000002</v>
      </c>
      <c r="HE26" s="7">
        <v>364.113</v>
      </c>
      <c r="HF26" s="7">
        <v>369.10599999999999</v>
      </c>
      <c r="HG26" s="7">
        <v>363.613</v>
      </c>
      <c r="HH26" s="7">
        <v>359.096</v>
      </c>
      <c r="HI26" s="7">
        <v>358.197</v>
      </c>
      <c r="HJ26" s="7">
        <v>355.62900000000002</v>
      </c>
      <c r="HK26" s="7">
        <v>363.65100000000001</v>
      </c>
      <c r="HL26" s="7">
        <v>374.61099999999999</v>
      </c>
      <c r="HM26" s="7">
        <v>378.86799999999999</v>
      </c>
      <c r="HN26" s="7">
        <v>393.80900000000003</v>
      </c>
      <c r="HO26" s="7">
        <v>396.52100000000002</v>
      </c>
      <c r="HP26" s="7">
        <v>380.10599999999999</v>
      </c>
      <c r="HQ26" s="7">
        <v>366.02100000000002</v>
      </c>
      <c r="HR26" s="7">
        <v>358.11799999999999</v>
      </c>
      <c r="HS26" s="7">
        <v>359.40800000000002</v>
      </c>
      <c r="HT26" s="7">
        <v>360.52</v>
      </c>
      <c r="HU26" s="7">
        <v>370.03500000000003</v>
      </c>
      <c r="HV26" s="7">
        <v>373.61700000000002</v>
      </c>
      <c r="HW26" s="7">
        <v>387.19400000000002</v>
      </c>
      <c r="HX26" s="7">
        <v>372.37</v>
      </c>
      <c r="HY26" s="7">
        <v>355.93599999999998</v>
      </c>
      <c r="HZ26" s="7">
        <v>351.96800000000002</v>
      </c>
      <c r="IA26" s="7">
        <v>347.96300000000002</v>
      </c>
      <c r="IB26" s="7">
        <v>336.87400000000002</v>
      </c>
      <c r="IC26" s="7">
        <v>333.63799999999998</v>
      </c>
      <c r="ID26" s="7">
        <v>330.548</v>
      </c>
      <c r="IE26" s="7">
        <v>348.84800000000001</v>
      </c>
      <c r="IF26" s="7">
        <v>354.678</v>
      </c>
      <c r="IG26" s="7">
        <v>358.53300000000002</v>
      </c>
      <c r="IH26" s="7">
        <v>356.15499999999997</v>
      </c>
      <c r="II26" s="7">
        <v>355.31200000000001</v>
      </c>
      <c r="IJ26" s="7">
        <v>344.45499999999998</v>
      </c>
      <c r="IK26" s="7">
        <v>334.23</v>
      </c>
      <c r="IL26" s="7">
        <v>334.40100000000001</v>
      </c>
      <c r="IM26" s="7">
        <v>333.52600000000001</v>
      </c>
      <c r="IN26" s="7">
        <v>336.49599999999998</v>
      </c>
      <c r="IO26" s="7">
        <v>349.79199999999997</v>
      </c>
      <c r="IP26" s="7">
        <v>356.30500000000001</v>
      </c>
      <c r="IQ26" s="7">
        <v>351.55500000000001</v>
      </c>
      <c r="IR26" s="7">
        <v>344.74299999999999</v>
      </c>
      <c r="IS26" s="7">
        <v>345.37599999999998</v>
      </c>
      <c r="IT26" s="7">
        <v>348.79</v>
      </c>
      <c r="IU26" s="7">
        <v>347.786</v>
      </c>
      <c r="IV26" s="7">
        <v>347.40499999999997</v>
      </c>
      <c r="IW26" s="7">
        <v>360.16800000000001</v>
      </c>
      <c r="IX26" s="7">
        <v>364.98899999999998</v>
      </c>
      <c r="IY26" s="7">
        <v>365.82</v>
      </c>
      <c r="IZ26" s="7">
        <v>368.18200000000002</v>
      </c>
      <c r="JA26" s="7">
        <v>362.90600000000001</v>
      </c>
      <c r="JB26" s="7">
        <v>356.45800000000003</v>
      </c>
      <c r="JC26" s="7">
        <v>345.87</v>
      </c>
      <c r="JD26" s="7">
        <v>345.53800000000001</v>
      </c>
      <c r="JE26" s="7">
        <v>362.46199999999999</v>
      </c>
      <c r="JF26" s="7">
        <v>386.935</v>
      </c>
      <c r="JG26" s="7">
        <v>390.00599999999997</v>
      </c>
      <c r="JH26" s="7">
        <v>391.87099999999998</v>
      </c>
      <c r="JI26" s="7">
        <v>393.36</v>
      </c>
      <c r="JJ26" s="7">
        <v>386.36099999999999</v>
      </c>
      <c r="JK26" s="7">
        <v>397.56900000000002</v>
      </c>
      <c r="JL26" s="7">
        <v>405.11500000000001</v>
      </c>
      <c r="JM26" s="7">
        <v>404.15300000000002</v>
      </c>
      <c r="JN26" s="7">
        <v>410.36900000000003</v>
      </c>
      <c r="JO26" s="7">
        <v>417.77499999999998</v>
      </c>
      <c r="JP26" s="7">
        <v>425.90499999999997</v>
      </c>
      <c r="JQ26" s="7">
        <v>423.81799999999998</v>
      </c>
      <c r="JR26" s="7">
        <v>419.202</v>
      </c>
      <c r="JS26" s="7">
        <v>421.37</v>
      </c>
      <c r="JT26" s="7">
        <v>418.12299999999999</v>
      </c>
      <c r="JU26" s="7">
        <v>420.31</v>
      </c>
      <c r="JV26" s="7">
        <v>418.73200000000003</v>
      </c>
      <c r="JW26" s="7">
        <v>419.35399999999998</v>
      </c>
      <c r="JX26" s="7">
        <v>406.83800000000002</v>
      </c>
      <c r="JY26" s="7">
        <v>398.64299999999997</v>
      </c>
      <c r="JZ26" s="7">
        <v>392.45800000000003</v>
      </c>
      <c r="KA26" s="7">
        <v>390.32</v>
      </c>
      <c r="KB26" s="7">
        <v>388.50299999999999</v>
      </c>
      <c r="KC26" s="7">
        <v>396.899</v>
      </c>
      <c r="KD26" s="7">
        <v>398.59100000000001</v>
      </c>
      <c r="KE26" s="7">
        <v>399.56799999999998</v>
      </c>
      <c r="KF26" s="7">
        <v>394.38600000000002</v>
      </c>
      <c r="KG26" s="7">
        <v>400.64699999999999</v>
      </c>
      <c r="KH26" s="7">
        <v>397.40699999999998</v>
      </c>
      <c r="KI26" s="7">
        <v>388.911</v>
      </c>
      <c r="KJ26" s="7">
        <v>373.065</v>
      </c>
      <c r="KK26" s="7">
        <v>372.12299999999999</v>
      </c>
      <c r="KL26" s="7">
        <v>374.43400000000003</v>
      </c>
      <c r="KM26" s="7">
        <v>385.01799999999997</v>
      </c>
      <c r="KN26" s="7">
        <v>386.87299999999999</v>
      </c>
      <c r="KO26" s="7">
        <v>388.923</v>
      </c>
      <c r="KP26" s="7">
        <v>385.84899999999999</v>
      </c>
      <c r="KQ26" s="7">
        <v>380.149</v>
      </c>
      <c r="KR26" s="7">
        <v>380.01</v>
      </c>
      <c r="KS26" s="7">
        <v>380.495</v>
      </c>
      <c r="KT26" s="7">
        <v>377.47899999999998</v>
      </c>
      <c r="KU26" s="7">
        <v>377.69799999999998</v>
      </c>
      <c r="KV26" s="7">
        <v>383.04399999999998</v>
      </c>
      <c r="KW26" s="7">
        <v>387.62799999999999</v>
      </c>
      <c r="KX26" s="7">
        <v>398.91199999999998</v>
      </c>
      <c r="KY26" s="7">
        <v>409.08800000000002</v>
      </c>
      <c r="KZ26" s="7">
        <v>412.51799999999997</v>
      </c>
      <c r="LA26" s="7">
        <v>411.911</v>
      </c>
      <c r="LB26" s="7">
        <v>399.05700000000002</v>
      </c>
      <c r="LC26" s="7">
        <v>398.58199999999999</v>
      </c>
      <c r="LD26" s="7">
        <v>395.33</v>
      </c>
      <c r="LE26" s="7">
        <v>400.79500000000002</v>
      </c>
      <c r="LF26" s="7">
        <v>400.48399999999998</v>
      </c>
      <c r="LG26" s="7">
        <v>418.31200000000001</v>
      </c>
      <c r="LH26" s="7">
        <v>424.62200000000001</v>
      </c>
      <c r="LI26" s="7">
        <v>430.32299999999998</v>
      </c>
      <c r="LJ26" s="7">
        <v>428.23599999999999</v>
      </c>
      <c r="LK26" s="7">
        <v>435.553</v>
      </c>
      <c r="LL26" s="7">
        <v>427.13600000000002</v>
      </c>
      <c r="LM26" s="7">
        <v>421.065</v>
      </c>
      <c r="LN26" s="7">
        <v>412.75900000000001</v>
      </c>
      <c r="LO26" s="7">
        <v>403.34199999999998</v>
      </c>
      <c r="LP26" s="7">
        <v>409.20400000000001</v>
      </c>
      <c r="LQ26" s="7">
        <v>410.43299999999999</v>
      </c>
      <c r="LR26" s="7">
        <v>403.512</v>
      </c>
      <c r="LS26" s="7">
        <v>414.61900000000003</v>
      </c>
      <c r="LT26" s="7">
        <v>424.25599999999997</v>
      </c>
      <c r="LU26" s="7">
        <v>438.74099999999999</v>
      </c>
      <c r="LV26" s="7">
        <v>443.96499999999997</v>
      </c>
      <c r="LW26" s="7">
        <v>434.608</v>
      </c>
      <c r="LX26" s="7">
        <v>423.642</v>
      </c>
      <c r="LY26" s="7">
        <v>415.09399999999999</v>
      </c>
      <c r="LZ26" s="7">
        <v>415.572</v>
      </c>
      <c r="MA26" s="7">
        <v>414.35700000000003</v>
      </c>
      <c r="MB26" s="7">
        <v>408.04500000000002</v>
      </c>
      <c r="MC26" s="7">
        <v>412.36500000000001</v>
      </c>
      <c r="MD26" s="7">
        <v>422.27</v>
      </c>
      <c r="ME26" s="7">
        <v>436.851</v>
      </c>
      <c r="MF26" s="7">
        <v>447.79599999999999</v>
      </c>
      <c r="MG26" s="7">
        <v>443.952</v>
      </c>
      <c r="MH26" s="7">
        <v>436.89600000000002</v>
      </c>
      <c r="MI26" s="7">
        <v>432.41399999999999</v>
      </c>
      <c r="MJ26" s="7">
        <v>436.69499999999999</v>
      </c>
      <c r="MK26" s="7">
        <v>438.49900000000002</v>
      </c>
      <c r="ML26" s="7">
        <v>432.66899999999998</v>
      </c>
      <c r="MM26" s="7">
        <v>431.39299999999997</v>
      </c>
      <c r="MN26" s="7">
        <v>441.06900000000002</v>
      </c>
      <c r="MO26" s="7">
        <v>460.976</v>
      </c>
      <c r="MP26" s="7">
        <v>466.09199999999998</v>
      </c>
      <c r="MQ26" s="7">
        <v>446.67500000000001</v>
      </c>
      <c r="MR26" s="7">
        <v>431.67700000000002</v>
      </c>
      <c r="MS26" s="7">
        <v>431.47399999999999</v>
      </c>
      <c r="MT26" s="7">
        <v>436.63799999999998</v>
      </c>
      <c r="MU26" s="7">
        <v>434.44799999999998</v>
      </c>
      <c r="MV26" s="7">
        <v>436.59</v>
      </c>
      <c r="MW26" s="7">
        <v>448.274</v>
      </c>
      <c r="MX26" s="7">
        <v>448.07299999999998</v>
      </c>
      <c r="MY26" s="7">
        <v>441.67200000000003</v>
      </c>
      <c r="MZ26" s="7">
        <v>438.32400000000001</v>
      </c>
      <c r="NA26" s="7">
        <v>443.20299999999997</v>
      </c>
      <c r="NB26" s="7">
        <v>438.97800000000001</v>
      </c>
      <c r="NC26" s="7">
        <v>434.36799999999999</v>
      </c>
      <c r="ND26" s="7">
        <v>426.75299999999999</v>
      </c>
      <c r="NE26" s="7">
        <v>431.62700000000001</v>
      </c>
      <c r="NF26" s="7">
        <v>449.98099999999999</v>
      </c>
      <c r="NG26" s="7">
        <v>443.84800000000001</v>
      </c>
      <c r="NH26" s="7">
        <v>468.80799999999999</v>
      </c>
      <c r="NI26" s="7">
        <v>467.495</v>
      </c>
      <c r="NJ26" s="7">
        <v>456.69099999999997</v>
      </c>
      <c r="NK26" s="7">
        <v>461.15100000000001</v>
      </c>
      <c r="NL26" s="7">
        <v>456.49400000000003</v>
      </c>
      <c r="NM26" s="7">
        <v>479.05099999999999</v>
      </c>
      <c r="NN26" s="7">
        <v>493.791</v>
      </c>
      <c r="NO26" s="7">
        <v>498.08699999999999</v>
      </c>
      <c r="NP26" s="7">
        <v>500.52100000000002</v>
      </c>
      <c r="NQ26" s="7">
        <v>483.71100000000001</v>
      </c>
      <c r="NR26" s="7">
        <v>470.553</v>
      </c>
      <c r="NS26" s="7">
        <v>470.59199999999998</v>
      </c>
      <c r="NT26" s="7">
        <v>468.55</v>
      </c>
      <c r="NU26" s="7">
        <v>465.92700000000002</v>
      </c>
      <c r="NV26" s="7">
        <v>465.56799999999998</v>
      </c>
      <c r="NW26" s="7">
        <v>462.76400000000001</v>
      </c>
      <c r="NX26" s="7">
        <v>458.51299999999998</v>
      </c>
      <c r="NY26" s="7">
        <v>456.565</v>
      </c>
      <c r="NZ26" s="7">
        <v>451.863</v>
      </c>
      <c r="OA26" s="7">
        <v>450.83600000000001</v>
      </c>
      <c r="OB26" s="7">
        <v>449.649</v>
      </c>
      <c r="OC26" s="7">
        <v>462.99099999999999</v>
      </c>
      <c r="OD26" s="7">
        <v>484.02699999999999</v>
      </c>
      <c r="OE26" s="7">
        <v>490.87700000000001</v>
      </c>
      <c r="OF26" s="7">
        <v>488.024</v>
      </c>
      <c r="OG26" s="7">
        <v>492.43099999999998</v>
      </c>
      <c r="OH26" s="7">
        <v>485.54300000000001</v>
      </c>
      <c r="OI26" s="7">
        <v>477.411</v>
      </c>
      <c r="OJ26" s="7">
        <v>459.09699999999998</v>
      </c>
      <c r="OK26" s="7">
        <v>468.476</v>
      </c>
      <c r="OL26" s="7">
        <v>462.05099999999999</v>
      </c>
      <c r="OM26" s="7">
        <v>453.66800000000001</v>
      </c>
      <c r="ON26" s="7">
        <v>445.89400000000001</v>
      </c>
      <c r="OO26" s="7">
        <v>441.75299999999999</v>
      </c>
      <c r="OP26" s="7">
        <v>446.23899999999998</v>
      </c>
      <c r="OQ26" s="7">
        <v>444.101</v>
      </c>
      <c r="OR26" s="7">
        <v>442.42599999999999</v>
      </c>
      <c r="OS26" s="7">
        <v>454.39600000000002</v>
      </c>
      <c r="OT26" s="7">
        <v>441.572</v>
      </c>
      <c r="OU26" s="7">
        <v>436.084</v>
      </c>
      <c r="OV26" s="7">
        <v>432.12900000000002</v>
      </c>
      <c r="OW26" s="7">
        <v>419.77100000000002</v>
      </c>
      <c r="OX26" s="7">
        <v>416.45</v>
      </c>
      <c r="OY26" s="7">
        <v>415.47500000000002</v>
      </c>
      <c r="OZ26" s="7">
        <v>392.31900000000002</v>
      </c>
      <c r="PA26" s="7">
        <v>379.55799999999999</v>
      </c>
      <c r="PB26" s="7">
        <v>382.32600000000002</v>
      </c>
      <c r="PC26" s="7">
        <v>388.11500000000001</v>
      </c>
      <c r="PD26" s="7">
        <v>386.17399999999998</v>
      </c>
      <c r="PE26" s="7">
        <v>383.80500000000001</v>
      </c>
      <c r="PF26" s="7">
        <v>388.55500000000001</v>
      </c>
      <c r="PG26" s="7">
        <v>404.15699999999998</v>
      </c>
      <c r="PH26" s="7">
        <v>407.13600000000002</v>
      </c>
      <c r="PI26" s="7">
        <v>413.37900000000002</v>
      </c>
      <c r="PJ26" s="7">
        <v>439.84</v>
      </c>
      <c r="PK26" s="7">
        <v>423.90899999999999</v>
      </c>
      <c r="PL26" s="7">
        <v>420.55</v>
      </c>
      <c r="PM26" s="7">
        <v>410.92399999999998</v>
      </c>
      <c r="PN26" s="7">
        <v>403.589</v>
      </c>
      <c r="PO26" s="7">
        <v>406.81599999999997</v>
      </c>
      <c r="PP26" s="7">
        <v>398.35500000000002</v>
      </c>
      <c r="PQ26" s="7">
        <v>395.392</v>
      </c>
      <c r="PR26" s="7">
        <v>396.97699999999998</v>
      </c>
      <c r="PS26" s="7">
        <v>393.54399999999998</v>
      </c>
      <c r="PT26" s="7">
        <v>391.68599999999998</v>
      </c>
      <c r="PU26" s="7">
        <v>390.072</v>
      </c>
      <c r="PV26" s="7">
        <v>377.6</v>
      </c>
      <c r="PW26" s="7">
        <v>377.197</v>
      </c>
      <c r="PX26" s="7">
        <v>374.24900000000002</v>
      </c>
      <c r="PY26" s="7">
        <v>367.226</v>
      </c>
      <c r="PZ26" s="7">
        <v>365.53699999999998</v>
      </c>
      <c r="QA26" s="7">
        <v>364.20400000000001</v>
      </c>
      <c r="QB26" s="7">
        <v>369.911</v>
      </c>
      <c r="QC26" s="7">
        <v>366.52</v>
      </c>
      <c r="QD26" s="7">
        <v>370.18900000000002</v>
      </c>
      <c r="QE26" s="7">
        <v>364.01400000000001</v>
      </c>
      <c r="QF26" s="7">
        <v>364.55900000000003</v>
      </c>
      <c r="QG26" s="7">
        <v>368.09899999999999</v>
      </c>
      <c r="QH26" s="7">
        <v>359.483</v>
      </c>
      <c r="QI26" s="7">
        <v>356.47899999999998</v>
      </c>
      <c r="QJ26" s="7">
        <v>355.37</v>
      </c>
      <c r="QK26" s="7">
        <v>353.423</v>
      </c>
      <c r="QL26" s="7">
        <v>353.697</v>
      </c>
      <c r="QM26" s="7">
        <v>354.52600000000001</v>
      </c>
      <c r="QN26" s="7">
        <v>352.48</v>
      </c>
      <c r="QO26" s="7">
        <v>357.80799999999999</v>
      </c>
      <c r="QP26" s="7">
        <v>360.44799999999998</v>
      </c>
      <c r="QQ26" s="7">
        <v>357.02199999999999</v>
      </c>
      <c r="QR26" s="7">
        <v>360.48500000000001</v>
      </c>
      <c r="QS26" s="7">
        <v>368.67899999999997</v>
      </c>
      <c r="QT26" s="7">
        <v>374.93599999999998</v>
      </c>
      <c r="QU26" s="7">
        <v>375.49</v>
      </c>
      <c r="QV26" s="7">
        <v>376.99799999999999</v>
      </c>
      <c r="QW26" s="7">
        <v>379.10899999999998</v>
      </c>
      <c r="QX26" s="7">
        <v>377.64800000000002</v>
      </c>
      <c r="QY26" s="7">
        <v>373.577</v>
      </c>
      <c r="QZ26" s="7">
        <v>368.07799999999997</v>
      </c>
      <c r="RA26" s="7">
        <v>368.10300000000001</v>
      </c>
      <c r="RB26" s="7">
        <v>370.49700000000001</v>
      </c>
      <c r="RC26" s="7">
        <v>370.608</v>
      </c>
      <c r="RD26" s="7">
        <v>370.30900000000003</v>
      </c>
      <c r="RE26" s="7">
        <v>364.43799999999999</v>
      </c>
      <c r="RF26" s="7">
        <v>364.69099999999997</v>
      </c>
      <c r="RG26" s="7">
        <v>372.33</v>
      </c>
      <c r="RH26" s="7">
        <v>372.54599999999999</v>
      </c>
      <c r="RI26" s="7">
        <v>372.48200000000003</v>
      </c>
      <c r="RJ26" s="7">
        <v>373.64699999999999</v>
      </c>
      <c r="RK26" s="7">
        <v>369.46600000000001</v>
      </c>
      <c r="RL26" s="7">
        <v>370.88200000000001</v>
      </c>
      <c r="RM26" s="7">
        <v>365.38900000000001</v>
      </c>
      <c r="RN26" s="7">
        <v>355.73200000000003</v>
      </c>
      <c r="RO26" s="7">
        <v>352.73399999999998</v>
      </c>
      <c r="RP26" s="7">
        <v>350.89499999999998</v>
      </c>
      <c r="RQ26" s="7">
        <v>354.41</v>
      </c>
      <c r="RR26" s="7">
        <v>353.13900000000001</v>
      </c>
      <c r="RS26" s="7">
        <v>348.31700000000001</v>
      </c>
      <c r="RT26" s="7">
        <v>342.45</v>
      </c>
      <c r="RU26" s="7">
        <v>345.12299999999999</v>
      </c>
      <c r="RV26" s="7">
        <v>346.375</v>
      </c>
      <c r="RW26" s="7">
        <v>344.88499999999999</v>
      </c>
      <c r="RX26" s="7">
        <v>344.31</v>
      </c>
      <c r="RY26" s="7">
        <v>359.49599999999998</v>
      </c>
      <c r="RZ26" s="7">
        <v>360.01900000000001</v>
      </c>
      <c r="SA26" s="7">
        <v>365.13099999999997</v>
      </c>
      <c r="SB26" s="7">
        <v>367.399</v>
      </c>
      <c r="SC26" s="7">
        <v>366.39299999999997</v>
      </c>
      <c r="SD26" s="7">
        <v>365.42399999999998</v>
      </c>
      <c r="SE26" s="7">
        <v>364.99400000000003</v>
      </c>
      <c r="SF26" s="7">
        <v>360.45</v>
      </c>
      <c r="SG26" s="7">
        <v>363.04</v>
      </c>
      <c r="SH26" s="7">
        <v>364.18799999999999</v>
      </c>
      <c r="SI26" s="7">
        <v>365.78199999999998</v>
      </c>
      <c r="SJ26" s="7">
        <v>354.28800000000001</v>
      </c>
      <c r="SK26" s="7">
        <v>357.803</v>
      </c>
      <c r="SL26" s="7">
        <v>361.29500000000002</v>
      </c>
      <c r="SM26" s="7">
        <v>365.74099999999999</v>
      </c>
      <c r="SN26" s="7">
        <v>371.99200000000002</v>
      </c>
      <c r="SO26" s="7">
        <v>377.02</v>
      </c>
      <c r="SP26" s="7">
        <v>385.137</v>
      </c>
      <c r="SQ26" s="7">
        <v>380.56700000000001</v>
      </c>
      <c r="SR26" s="7">
        <v>388.01400000000001</v>
      </c>
      <c r="SS26" s="7">
        <v>380.471</v>
      </c>
      <c r="ST26" s="7">
        <v>378.51</v>
      </c>
      <c r="SU26" s="7">
        <v>383.08699999999999</v>
      </c>
    </row>
    <row r="27" spans="1:516" s="2" customFormat="1" x14ac:dyDescent="0.25">
      <c r="A27" s="2">
        <f t="shared" ref="A27:A33" si="8">A26+1</f>
        <v>3</v>
      </c>
      <c r="B27" s="5" t="s">
        <v>210</v>
      </c>
      <c r="C27" s="2" t="e">
        <f>_xlfn.XMATCH(B27,tkrBbg!M:M)</f>
        <v>#N/A</v>
      </c>
      <c r="D27" s="2" t="e" cm="1">
        <f t="array" ref="D27">INDEX(tkrBbg!E:E,C27)</f>
        <v>#N/A</v>
      </c>
      <c r="E27" s="6" t="e" cm="1">
        <f t="array" ref="E27">_xll.BDP(D27,E$24)*1</f>
        <v>#N/A</v>
      </c>
      <c r="F27" s="7" t="e">
        <f>_xll.BDH(D27,$B$22,"-2AY",,"Dates=H","Fill=C","Sort=R","Dir=H","cols=510;rows=1")</f>
        <v>#N/A</v>
      </c>
      <c r="G27" s="7">
        <v>420.08800000000002</v>
      </c>
      <c r="H27" s="7">
        <v>409.10199999999998</v>
      </c>
      <c r="I27" s="7">
        <v>406.57299999999998</v>
      </c>
      <c r="J27" s="7">
        <v>394.358</v>
      </c>
      <c r="K27" s="7">
        <v>383.82299999999998</v>
      </c>
      <c r="L27" s="7">
        <v>401.92399999999998</v>
      </c>
      <c r="M27" s="7">
        <v>397.39299999999997</v>
      </c>
      <c r="N27" s="7">
        <v>404.19900000000001</v>
      </c>
      <c r="O27" s="7">
        <v>373.98200000000003</v>
      </c>
      <c r="P27" s="7">
        <v>350.51</v>
      </c>
      <c r="Q27" s="7">
        <v>332.053</v>
      </c>
      <c r="R27" s="7">
        <v>345.66800000000001</v>
      </c>
      <c r="S27" s="7">
        <v>386.71300000000002</v>
      </c>
      <c r="T27" s="7">
        <v>401.87200000000001</v>
      </c>
      <c r="U27" s="7">
        <v>426.75700000000001</v>
      </c>
      <c r="V27" s="7">
        <v>433.44900000000001</v>
      </c>
      <c r="W27" s="7">
        <v>433.899</v>
      </c>
      <c r="X27" s="7">
        <v>425.04899999999998</v>
      </c>
      <c r="Y27" s="7">
        <v>423.51900000000001</v>
      </c>
      <c r="Z27" s="7">
        <v>438.49299999999999</v>
      </c>
      <c r="AA27" s="7">
        <v>452.33100000000002</v>
      </c>
      <c r="AB27" s="7">
        <v>453.08600000000001</v>
      </c>
      <c r="AC27" s="7">
        <v>452.48</v>
      </c>
      <c r="AD27" s="7">
        <v>457.87400000000002</v>
      </c>
      <c r="AE27" s="7">
        <v>467.596</v>
      </c>
      <c r="AF27" s="7">
        <v>491.08</v>
      </c>
      <c r="AG27" s="7">
        <v>504.21499999999997</v>
      </c>
      <c r="AH27" s="7">
        <v>503.745</v>
      </c>
      <c r="AI27" s="7">
        <v>496.39600000000002</v>
      </c>
      <c r="AJ27" s="7">
        <v>493.983</v>
      </c>
      <c r="AK27" s="7">
        <v>496.30599999999998</v>
      </c>
      <c r="AL27" s="7">
        <v>503.92099999999999</v>
      </c>
      <c r="AM27" s="7">
        <v>507.88900000000001</v>
      </c>
      <c r="AN27" s="7">
        <v>510.60700000000003</v>
      </c>
      <c r="AO27" s="7">
        <v>517.221</v>
      </c>
      <c r="AP27" s="7">
        <v>520.66200000000003</v>
      </c>
      <c r="AQ27" s="7">
        <v>492.505</v>
      </c>
      <c r="AR27" s="7">
        <v>478.67700000000002</v>
      </c>
      <c r="AS27" s="7">
        <v>464.73700000000002</v>
      </c>
      <c r="AT27" s="7">
        <v>455.91399999999999</v>
      </c>
      <c r="AU27" s="7">
        <v>477.029</v>
      </c>
      <c r="AV27" s="7">
        <v>484.48500000000001</v>
      </c>
      <c r="AW27" s="7">
        <v>523.32799999999997</v>
      </c>
      <c r="AX27" s="7">
        <v>529.60799999999995</v>
      </c>
      <c r="AY27" s="7">
        <v>515.47299999999996</v>
      </c>
      <c r="AZ27" s="7">
        <v>503.815</v>
      </c>
      <c r="BA27" s="7">
        <v>497.26900000000001</v>
      </c>
      <c r="BB27" s="7">
        <v>473.108</v>
      </c>
      <c r="BC27" s="7">
        <v>462.80099999999999</v>
      </c>
      <c r="BD27" s="7">
        <v>513.81399999999996</v>
      </c>
      <c r="BE27" s="7">
        <v>580.17999999999995</v>
      </c>
      <c r="BF27" s="7">
        <v>605.59900000000005</v>
      </c>
      <c r="BG27" s="7">
        <v>668.20699999999999</v>
      </c>
      <c r="BH27" s="7">
        <v>671.06200000000001</v>
      </c>
      <c r="BI27" s="7">
        <v>655.40300000000002</v>
      </c>
      <c r="BJ27" s="7">
        <v>639.37199999999996</v>
      </c>
      <c r="BK27" s="7">
        <v>630.82000000000005</v>
      </c>
      <c r="BL27" s="7">
        <v>618.20699999999999</v>
      </c>
      <c r="BM27" s="7">
        <v>573.60400000000004</v>
      </c>
      <c r="BN27" s="7">
        <v>534.54600000000005</v>
      </c>
      <c r="BO27" s="7">
        <v>531.52300000000002</v>
      </c>
      <c r="BP27" s="7">
        <v>636.01400000000001</v>
      </c>
      <c r="BQ27" s="7">
        <v>688.54399999999998</v>
      </c>
      <c r="BR27" s="7">
        <v>648.28599999999994</v>
      </c>
      <c r="BS27" s="7">
        <v>732.77700000000004</v>
      </c>
      <c r="BT27" s="7">
        <v>744.702</v>
      </c>
      <c r="BU27" s="7">
        <v>672.58900000000006</v>
      </c>
      <c r="BV27" s="7">
        <v>576.23</v>
      </c>
      <c r="BW27" s="7">
        <v>487.12900000000002</v>
      </c>
      <c r="BX27" s="7">
        <v>478.649</v>
      </c>
      <c r="BY27" s="7">
        <v>401.99799999999999</v>
      </c>
      <c r="BZ27" s="7">
        <v>395.209</v>
      </c>
      <c r="CA27" s="7">
        <v>410.76100000000002</v>
      </c>
      <c r="CB27" s="7">
        <v>356.63900000000001</v>
      </c>
      <c r="CC27" s="7">
        <v>321.18700000000001</v>
      </c>
      <c r="CD27" s="7">
        <v>303.096</v>
      </c>
      <c r="CE27" s="7">
        <v>312.02699999999999</v>
      </c>
      <c r="CF27" s="7">
        <v>342.69600000000003</v>
      </c>
      <c r="CG27" s="7">
        <v>346.73399999999998</v>
      </c>
      <c r="CH27" s="7">
        <v>321.19600000000003</v>
      </c>
      <c r="CI27" s="7">
        <v>300.596</v>
      </c>
      <c r="CJ27" s="7">
        <v>296.053</v>
      </c>
      <c r="CK27" s="7">
        <v>289.33600000000001</v>
      </c>
      <c r="CL27" s="7">
        <v>266.94600000000003</v>
      </c>
      <c r="CM27" s="7">
        <v>267.08</v>
      </c>
      <c r="CN27" s="7">
        <v>267.29700000000003</v>
      </c>
      <c r="CO27" s="7">
        <v>268.33300000000003</v>
      </c>
      <c r="CP27" s="7">
        <v>266.63299999999998</v>
      </c>
      <c r="CQ27" s="7">
        <v>267.00400000000002</v>
      </c>
      <c r="CR27" s="7">
        <v>266.84199999999998</v>
      </c>
      <c r="CS27" s="7">
        <v>265.24400000000003</v>
      </c>
      <c r="CT27" s="7">
        <v>270.959</v>
      </c>
      <c r="CU27" s="7">
        <v>272.47399999999999</v>
      </c>
      <c r="CV27" s="7">
        <v>267.95800000000003</v>
      </c>
      <c r="CW27" s="7">
        <v>262.86700000000002</v>
      </c>
      <c r="CX27" s="7">
        <v>266.42399999999998</v>
      </c>
      <c r="CY27" s="7">
        <v>275.19200000000001</v>
      </c>
      <c r="CZ27" s="7">
        <v>282.85300000000001</v>
      </c>
      <c r="DA27" s="7">
        <v>282.57600000000002</v>
      </c>
      <c r="DB27" s="7">
        <v>279.68599999999998</v>
      </c>
      <c r="DC27" s="7">
        <v>274.04899999999998</v>
      </c>
      <c r="DD27" s="7">
        <v>276.62299999999999</v>
      </c>
      <c r="DE27" s="7">
        <v>281.529</v>
      </c>
      <c r="DF27" s="7">
        <v>269.27999999999997</v>
      </c>
      <c r="DG27" s="7">
        <v>265.37099999999998</v>
      </c>
      <c r="DH27" s="7">
        <v>258.447</v>
      </c>
      <c r="DI27" s="7">
        <v>258.58999999999997</v>
      </c>
      <c r="DJ27" s="7">
        <v>255.667</v>
      </c>
      <c r="DK27" s="7">
        <v>258.68799999999999</v>
      </c>
      <c r="DL27" s="7">
        <v>264.81299999999999</v>
      </c>
      <c r="DM27" s="7">
        <v>268.63499999999999</v>
      </c>
      <c r="DN27" s="7">
        <v>266.01499999999999</v>
      </c>
      <c r="DO27" s="7">
        <v>264.84699999999998</v>
      </c>
      <c r="DP27" s="7">
        <v>268.42899999999997</v>
      </c>
      <c r="DQ27" s="7">
        <v>269.58699999999999</v>
      </c>
      <c r="DR27" s="7">
        <v>276.46600000000001</v>
      </c>
      <c r="DS27" s="7">
        <v>275.61799999999999</v>
      </c>
      <c r="DT27" s="7">
        <v>270.92599999999999</v>
      </c>
      <c r="DU27" s="7">
        <v>265.85500000000002</v>
      </c>
      <c r="DV27" s="7">
        <v>257.65199999999999</v>
      </c>
      <c r="DW27" s="7">
        <v>254.86199999999999</v>
      </c>
      <c r="DX27" s="7">
        <v>254.274</v>
      </c>
      <c r="DY27" s="7">
        <v>258.26400000000001</v>
      </c>
      <c r="DZ27" s="7">
        <v>258.43299999999999</v>
      </c>
      <c r="EA27" s="7">
        <v>258.08499999999998</v>
      </c>
      <c r="EB27" s="7">
        <v>258.79300000000001</v>
      </c>
      <c r="EC27" s="7">
        <v>258.15499999999997</v>
      </c>
      <c r="ED27" s="7">
        <v>259.58</v>
      </c>
      <c r="EE27" s="7">
        <v>262.625</v>
      </c>
      <c r="EF27" s="7">
        <v>261.80700000000002</v>
      </c>
      <c r="EG27" s="7">
        <v>262.58499999999998</v>
      </c>
      <c r="EH27" s="7">
        <v>263.40600000000001</v>
      </c>
      <c r="EI27" s="7">
        <v>265.50400000000002</v>
      </c>
      <c r="EJ27" s="7">
        <v>261.57299999999998</v>
      </c>
      <c r="EK27" s="7">
        <v>263.82400000000001</v>
      </c>
      <c r="EL27" s="7">
        <v>270.25099999999998</v>
      </c>
      <c r="EM27" s="7">
        <v>275.80500000000001</v>
      </c>
      <c r="EN27" s="7">
        <v>283.55200000000002</v>
      </c>
      <c r="EO27" s="7">
        <v>285.79000000000002</v>
      </c>
      <c r="EP27" s="7">
        <v>275.089</v>
      </c>
      <c r="EQ27" s="7">
        <v>279.50599999999997</v>
      </c>
      <c r="ER27" s="7">
        <v>279.05399999999997</v>
      </c>
      <c r="ES27" s="7">
        <v>276.89100000000002</v>
      </c>
      <c r="ET27" s="7">
        <v>277.04399999999998</v>
      </c>
      <c r="EU27" s="7">
        <v>280.40699999999998</v>
      </c>
      <c r="EV27" s="7">
        <v>293.11</v>
      </c>
      <c r="EW27" s="7">
        <v>297.04599999999999</v>
      </c>
      <c r="EX27" s="7">
        <v>297.65300000000002</v>
      </c>
      <c r="EY27" s="7">
        <v>292.66199999999998</v>
      </c>
      <c r="EZ27" s="7">
        <v>292.27600000000001</v>
      </c>
      <c r="FA27" s="7">
        <v>292.08499999999998</v>
      </c>
      <c r="FB27" s="7">
        <v>294.13900000000001</v>
      </c>
      <c r="FC27" s="7">
        <v>291.733</v>
      </c>
      <c r="FD27" s="7">
        <v>287.286</v>
      </c>
      <c r="FE27" s="7">
        <v>287.64999999999998</v>
      </c>
      <c r="FF27" s="7">
        <v>284.31599999999997</v>
      </c>
      <c r="FG27" s="7">
        <v>277.81099999999998</v>
      </c>
      <c r="FH27" s="7">
        <v>277.41000000000003</v>
      </c>
      <c r="FI27" s="7">
        <v>271.81700000000001</v>
      </c>
      <c r="FJ27" s="7">
        <v>286.77100000000002</v>
      </c>
      <c r="FK27" s="7">
        <v>300.39800000000002</v>
      </c>
      <c r="FL27" s="7">
        <v>301.74200000000002</v>
      </c>
      <c r="FM27" s="7">
        <v>298.11599999999999</v>
      </c>
      <c r="FN27" s="7">
        <v>293.51900000000001</v>
      </c>
      <c r="FO27" s="7">
        <v>288.97199999999998</v>
      </c>
      <c r="FP27" s="7">
        <v>293.58300000000003</v>
      </c>
      <c r="FQ27" s="7">
        <v>299.28699999999998</v>
      </c>
      <c r="FR27" s="7">
        <v>301.60599999999999</v>
      </c>
      <c r="FS27" s="7">
        <v>300.59500000000003</v>
      </c>
      <c r="FT27" s="7">
        <v>302.24299999999999</v>
      </c>
      <c r="FU27" s="7">
        <v>310.16899999999998</v>
      </c>
      <c r="FV27" s="7">
        <v>310.464</v>
      </c>
      <c r="FW27" s="7">
        <v>314.49900000000002</v>
      </c>
      <c r="FX27" s="7">
        <v>321.59100000000001</v>
      </c>
      <c r="FY27" s="7">
        <v>325.47000000000003</v>
      </c>
      <c r="FZ27" s="7">
        <v>326.02</v>
      </c>
      <c r="GA27" s="7">
        <v>334.46199999999999</v>
      </c>
      <c r="GB27" s="7">
        <v>338.59199999999998</v>
      </c>
      <c r="GC27" s="7">
        <v>339.93700000000001</v>
      </c>
      <c r="GD27" s="7">
        <v>331.27300000000002</v>
      </c>
      <c r="GE27" s="7">
        <v>330.351</v>
      </c>
      <c r="GF27" s="7">
        <v>332.39299999999997</v>
      </c>
      <c r="GG27" s="7">
        <v>324.89499999999998</v>
      </c>
      <c r="GH27" s="7">
        <v>318.14800000000002</v>
      </c>
      <c r="GI27" s="7">
        <v>320.82600000000002</v>
      </c>
      <c r="GJ27" s="7">
        <v>321.36799999999999</v>
      </c>
      <c r="GK27" s="7">
        <v>324.15100000000001</v>
      </c>
      <c r="GL27" s="7">
        <v>326.125</v>
      </c>
      <c r="GM27" s="7">
        <v>326.65100000000001</v>
      </c>
      <c r="GN27" s="7">
        <v>326.351</v>
      </c>
      <c r="GO27" s="7">
        <v>322.64699999999999</v>
      </c>
      <c r="GP27" s="7">
        <v>331.18599999999998</v>
      </c>
      <c r="GQ27" s="7">
        <v>329.29700000000003</v>
      </c>
      <c r="GR27" s="7">
        <v>321.46600000000001</v>
      </c>
      <c r="GS27" s="7">
        <v>316.90899999999999</v>
      </c>
      <c r="GT27" s="7">
        <v>310.94200000000001</v>
      </c>
      <c r="GU27" s="7">
        <v>317.04399999999998</v>
      </c>
      <c r="GV27" s="7">
        <v>345.78100000000001</v>
      </c>
      <c r="GW27" s="7">
        <v>343.084</v>
      </c>
      <c r="GX27" s="7">
        <v>339.64699999999999</v>
      </c>
      <c r="GY27" s="7">
        <v>337.80399999999997</v>
      </c>
      <c r="GZ27" s="7">
        <v>332.02</v>
      </c>
      <c r="HA27" s="7">
        <v>343.54599999999999</v>
      </c>
      <c r="HB27" s="7">
        <v>348.29300000000001</v>
      </c>
      <c r="HC27" s="7">
        <v>344.577</v>
      </c>
      <c r="HD27" s="7">
        <v>344.65199999999999</v>
      </c>
      <c r="HE27" s="7">
        <v>347.495</v>
      </c>
      <c r="HF27" s="7">
        <v>351.37099999999998</v>
      </c>
      <c r="HG27" s="7">
        <v>346.20600000000002</v>
      </c>
      <c r="HH27" s="7">
        <v>341.86900000000003</v>
      </c>
      <c r="HI27" s="7">
        <v>341.55900000000003</v>
      </c>
      <c r="HJ27" s="7">
        <v>337.28800000000001</v>
      </c>
      <c r="HK27" s="7">
        <v>344.81200000000001</v>
      </c>
      <c r="HL27" s="7">
        <v>357.108</v>
      </c>
      <c r="HM27" s="7">
        <v>360.84199999999998</v>
      </c>
      <c r="HN27" s="7">
        <v>375.11500000000001</v>
      </c>
      <c r="HO27" s="7">
        <v>376.06700000000001</v>
      </c>
      <c r="HP27" s="7">
        <v>358.23399999999998</v>
      </c>
      <c r="HQ27" s="7">
        <v>346.82499999999999</v>
      </c>
      <c r="HR27" s="7">
        <v>338.50599999999997</v>
      </c>
      <c r="HS27" s="7">
        <v>341.21499999999997</v>
      </c>
      <c r="HT27" s="7">
        <v>341.60599999999999</v>
      </c>
      <c r="HU27" s="7">
        <v>350.92700000000002</v>
      </c>
      <c r="HV27" s="7">
        <v>355.01299999999998</v>
      </c>
      <c r="HW27" s="7">
        <v>366.87599999999998</v>
      </c>
      <c r="HX27" s="7">
        <v>352.23200000000003</v>
      </c>
      <c r="HY27" s="7">
        <v>336.62400000000002</v>
      </c>
      <c r="HZ27" s="7">
        <v>333.779</v>
      </c>
      <c r="IA27" s="7">
        <v>331.68700000000001</v>
      </c>
      <c r="IB27" s="7">
        <v>319.09399999999999</v>
      </c>
      <c r="IC27" s="7">
        <v>317.13</v>
      </c>
      <c r="ID27" s="7">
        <v>313.44</v>
      </c>
      <c r="IE27" s="7">
        <v>332.69200000000001</v>
      </c>
      <c r="IF27" s="7">
        <v>340.755</v>
      </c>
      <c r="IG27" s="7">
        <v>345.173</v>
      </c>
      <c r="IH27" s="7">
        <v>342.80599999999998</v>
      </c>
      <c r="II27" s="7">
        <v>344.75900000000001</v>
      </c>
      <c r="IJ27" s="7">
        <v>334.214</v>
      </c>
      <c r="IK27" s="7">
        <v>324.63400000000001</v>
      </c>
      <c r="IL27" s="7">
        <v>325.685</v>
      </c>
      <c r="IM27" s="7">
        <v>325.63099999999997</v>
      </c>
      <c r="IN27" s="7">
        <v>328.995</v>
      </c>
      <c r="IO27" s="7">
        <v>340.904</v>
      </c>
      <c r="IP27" s="7">
        <v>346.49900000000002</v>
      </c>
      <c r="IQ27" s="7">
        <v>341.10199999999998</v>
      </c>
      <c r="IR27" s="7">
        <v>332.01600000000002</v>
      </c>
      <c r="IS27" s="7">
        <v>332.57100000000003</v>
      </c>
      <c r="IT27" s="7">
        <v>341.18200000000002</v>
      </c>
      <c r="IU27" s="7">
        <v>340.91399999999999</v>
      </c>
      <c r="IV27" s="7">
        <v>339.94799999999998</v>
      </c>
      <c r="IW27" s="7">
        <v>356.62599999999998</v>
      </c>
      <c r="IX27" s="7">
        <v>363.71899999999999</v>
      </c>
      <c r="IY27" s="7">
        <v>365.435</v>
      </c>
      <c r="IZ27" s="7">
        <v>363.72500000000002</v>
      </c>
      <c r="JA27" s="7">
        <v>357.05099999999999</v>
      </c>
      <c r="JB27" s="7">
        <v>348.34800000000001</v>
      </c>
      <c r="JC27" s="7">
        <v>338.721</v>
      </c>
      <c r="JD27" s="7">
        <v>339.42200000000003</v>
      </c>
      <c r="JE27" s="7">
        <v>357.86500000000001</v>
      </c>
      <c r="JF27" s="7">
        <v>382.47699999999998</v>
      </c>
      <c r="JG27" s="7">
        <v>385.10300000000001</v>
      </c>
      <c r="JH27" s="7">
        <v>386.27600000000001</v>
      </c>
      <c r="JI27" s="7">
        <v>389.596</v>
      </c>
      <c r="JJ27" s="7">
        <v>378.56</v>
      </c>
      <c r="JK27" s="7">
        <v>385.13499999999999</v>
      </c>
      <c r="JL27" s="7">
        <v>392.84699999999998</v>
      </c>
      <c r="JM27" s="7">
        <v>392.32600000000002</v>
      </c>
      <c r="JN27" s="7">
        <v>398.73</v>
      </c>
      <c r="JO27" s="7">
        <v>406.19099999999997</v>
      </c>
      <c r="JP27" s="7">
        <v>419.863</v>
      </c>
      <c r="JQ27" s="7">
        <v>417.64</v>
      </c>
      <c r="JR27" s="7">
        <v>412.43299999999999</v>
      </c>
      <c r="JS27" s="7">
        <v>414.589</v>
      </c>
      <c r="JT27" s="7">
        <v>411.87099999999998</v>
      </c>
      <c r="JU27" s="7">
        <v>413.988</v>
      </c>
      <c r="JV27" s="7">
        <v>412.95800000000003</v>
      </c>
      <c r="JW27" s="7">
        <v>413.83199999999999</v>
      </c>
      <c r="JX27" s="7">
        <v>400.11700000000002</v>
      </c>
      <c r="JY27" s="7">
        <v>389.95499999999998</v>
      </c>
      <c r="JZ27" s="7">
        <v>382.34399999999999</v>
      </c>
      <c r="KA27" s="7">
        <v>382.02499999999998</v>
      </c>
      <c r="KB27" s="7">
        <v>381.33600000000001</v>
      </c>
      <c r="KC27" s="7">
        <v>390.839</v>
      </c>
      <c r="KD27" s="7">
        <v>393.46199999999999</v>
      </c>
      <c r="KE27" s="7">
        <v>395.697</v>
      </c>
      <c r="KF27" s="7">
        <v>390.49599999999998</v>
      </c>
      <c r="KG27" s="7">
        <v>396.98</v>
      </c>
      <c r="KH27" s="7">
        <v>393.38799999999998</v>
      </c>
      <c r="KI27" s="7">
        <v>381.68900000000002</v>
      </c>
      <c r="KJ27" s="7">
        <v>367.43400000000003</v>
      </c>
      <c r="KK27" s="7">
        <v>366.78899999999999</v>
      </c>
      <c r="KL27" s="7">
        <v>369.00299999999999</v>
      </c>
      <c r="KM27" s="7">
        <v>381.78399999999999</v>
      </c>
      <c r="KN27" s="7">
        <v>383.74700000000001</v>
      </c>
      <c r="KO27" s="7">
        <v>385.55799999999999</v>
      </c>
      <c r="KP27" s="7">
        <v>381.70800000000003</v>
      </c>
      <c r="KQ27" s="7">
        <v>378.09399999999999</v>
      </c>
      <c r="KR27" s="7">
        <v>381.36399999999998</v>
      </c>
      <c r="KS27" s="7">
        <v>382.45100000000002</v>
      </c>
      <c r="KT27" s="7">
        <v>378.30500000000001</v>
      </c>
      <c r="KU27" s="7">
        <v>377.51400000000001</v>
      </c>
      <c r="KV27" s="7">
        <v>381.43299999999999</v>
      </c>
      <c r="KW27" s="7">
        <v>388.34399999999999</v>
      </c>
      <c r="KX27" s="7">
        <v>403.54399999999998</v>
      </c>
      <c r="KY27" s="7">
        <v>412.10500000000002</v>
      </c>
      <c r="KZ27" s="7">
        <v>414.79700000000003</v>
      </c>
      <c r="LA27" s="7">
        <v>414.73899999999998</v>
      </c>
      <c r="LB27" s="7">
        <v>404.98599999999999</v>
      </c>
      <c r="LC27" s="7">
        <v>403.05200000000002</v>
      </c>
      <c r="LD27" s="7">
        <v>399.17200000000003</v>
      </c>
      <c r="LE27" s="7">
        <v>402.97500000000002</v>
      </c>
      <c r="LF27" s="7">
        <v>401.87200000000001</v>
      </c>
      <c r="LG27" s="7">
        <v>417.34100000000001</v>
      </c>
      <c r="LH27" s="7">
        <v>422.99799999999999</v>
      </c>
      <c r="LI27" s="7">
        <v>425.77499999999998</v>
      </c>
      <c r="LJ27" s="7">
        <v>421.78699999999998</v>
      </c>
      <c r="LK27" s="7">
        <v>430.11900000000003</v>
      </c>
      <c r="LL27" s="7">
        <v>423.41699999999997</v>
      </c>
      <c r="LM27" s="7">
        <v>418.82900000000001</v>
      </c>
      <c r="LN27" s="7">
        <v>408.00900000000001</v>
      </c>
      <c r="LO27" s="7">
        <v>393.83300000000003</v>
      </c>
      <c r="LP27" s="7">
        <v>400.52300000000002</v>
      </c>
      <c r="LQ27" s="7">
        <v>403.48700000000002</v>
      </c>
      <c r="LR27" s="7">
        <v>395.83199999999999</v>
      </c>
      <c r="LS27" s="7">
        <v>409.49</v>
      </c>
      <c r="LT27" s="7">
        <v>419.52699999999999</v>
      </c>
      <c r="LU27" s="7">
        <v>433.93900000000002</v>
      </c>
      <c r="LV27" s="7">
        <v>438.27499999999998</v>
      </c>
      <c r="LW27" s="7">
        <v>431.57400000000001</v>
      </c>
      <c r="LX27" s="7">
        <v>419.35899999999998</v>
      </c>
      <c r="LY27" s="7">
        <v>411.66300000000001</v>
      </c>
      <c r="LZ27" s="7">
        <v>413.733</v>
      </c>
      <c r="MA27" s="7">
        <v>413.16500000000002</v>
      </c>
      <c r="MB27" s="7">
        <v>409.01900000000001</v>
      </c>
      <c r="MC27" s="7">
        <v>411.93700000000001</v>
      </c>
      <c r="MD27" s="7">
        <v>426.05799999999999</v>
      </c>
      <c r="ME27" s="7">
        <v>438.24900000000002</v>
      </c>
      <c r="MF27" s="7">
        <v>448.92599999999999</v>
      </c>
      <c r="MG27" s="7">
        <v>444.88400000000001</v>
      </c>
      <c r="MH27" s="7">
        <v>438.83300000000003</v>
      </c>
      <c r="MI27" s="7">
        <v>433.36200000000002</v>
      </c>
      <c r="MJ27" s="7">
        <v>437.39600000000002</v>
      </c>
      <c r="MK27" s="7">
        <v>440.82</v>
      </c>
      <c r="ML27" s="7">
        <v>432.74900000000002</v>
      </c>
      <c r="MM27" s="7">
        <v>429.17399999999998</v>
      </c>
      <c r="MN27" s="7">
        <v>438.39</v>
      </c>
      <c r="MO27" s="7">
        <v>461.57100000000003</v>
      </c>
      <c r="MP27" s="7">
        <v>467.67399999999998</v>
      </c>
      <c r="MQ27" s="7">
        <v>449.94299999999998</v>
      </c>
      <c r="MR27" s="7">
        <v>430.52499999999998</v>
      </c>
      <c r="MS27" s="7">
        <v>429.654</v>
      </c>
      <c r="MT27" s="7">
        <v>435.67099999999999</v>
      </c>
      <c r="MU27" s="7">
        <v>433.92</v>
      </c>
      <c r="MV27" s="7">
        <v>433.78</v>
      </c>
      <c r="MW27" s="7">
        <v>445.28699999999998</v>
      </c>
      <c r="MX27" s="7">
        <v>443.26</v>
      </c>
      <c r="MY27" s="7">
        <v>436.815</v>
      </c>
      <c r="MZ27" s="7">
        <v>433.86900000000003</v>
      </c>
      <c r="NA27" s="7">
        <v>439.202</v>
      </c>
      <c r="NB27" s="7">
        <v>435.45600000000002</v>
      </c>
      <c r="NC27" s="7">
        <v>430.738</v>
      </c>
      <c r="ND27" s="7">
        <v>422.26299999999998</v>
      </c>
      <c r="NE27" s="7">
        <v>428.82499999999999</v>
      </c>
      <c r="NF27" s="7">
        <v>448.77</v>
      </c>
      <c r="NG27" s="7">
        <v>443.24599999999998</v>
      </c>
      <c r="NH27" s="7">
        <v>461.04700000000003</v>
      </c>
      <c r="NI27" s="7">
        <v>462.36</v>
      </c>
      <c r="NJ27" s="7">
        <v>451.928</v>
      </c>
      <c r="NK27" s="7">
        <v>458.56400000000002</v>
      </c>
      <c r="NL27" s="7">
        <v>455.351</v>
      </c>
      <c r="NM27" s="7">
        <v>479.74599999999998</v>
      </c>
      <c r="NN27" s="7">
        <v>492.59699999999998</v>
      </c>
      <c r="NO27" s="7">
        <v>496.54700000000003</v>
      </c>
      <c r="NP27" s="7">
        <v>497.68200000000002</v>
      </c>
      <c r="NQ27" s="7">
        <v>483.53100000000001</v>
      </c>
      <c r="NR27" s="7">
        <v>469.65100000000001</v>
      </c>
      <c r="NS27" s="7">
        <v>469.31900000000002</v>
      </c>
      <c r="NT27" s="7">
        <v>467.88900000000001</v>
      </c>
      <c r="NU27" s="7">
        <v>465.10399999999998</v>
      </c>
      <c r="NV27" s="7">
        <v>464.30500000000001</v>
      </c>
      <c r="NW27" s="7">
        <v>459.596</v>
      </c>
      <c r="NX27" s="7">
        <v>454.03699999999998</v>
      </c>
      <c r="NY27" s="7">
        <v>452.05200000000002</v>
      </c>
      <c r="NZ27" s="7">
        <v>446.06299999999999</v>
      </c>
      <c r="OA27" s="7">
        <v>444.74900000000002</v>
      </c>
      <c r="OB27" s="7">
        <v>443.34899999999999</v>
      </c>
      <c r="OC27" s="7">
        <v>456.20699999999999</v>
      </c>
      <c r="OD27" s="7">
        <v>472.41500000000002</v>
      </c>
      <c r="OE27" s="7">
        <v>476.99700000000001</v>
      </c>
      <c r="OF27" s="7">
        <v>473.45100000000002</v>
      </c>
      <c r="OG27" s="7">
        <v>473.7</v>
      </c>
      <c r="OH27" s="7">
        <v>465.57600000000002</v>
      </c>
      <c r="OI27" s="7">
        <v>457.97500000000002</v>
      </c>
      <c r="OJ27" s="7">
        <v>444.39800000000002</v>
      </c>
      <c r="OK27" s="7">
        <v>455.07600000000002</v>
      </c>
      <c r="OL27" s="7">
        <v>447.41399999999999</v>
      </c>
      <c r="OM27" s="7">
        <v>440.54300000000001</v>
      </c>
      <c r="ON27" s="7">
        <v>432.62900000000002</v>
      </c>
      <c r="OO27" s="7">
        <v>427.74599999999998</v>
      </c>
      <c r="OP27" s="7">
        <v>432.23700000000002</v>
      </c>
      <c r="OQ27" s="7">
        <v>430.70800000000003</v>
      </c>
      <c r="OR27" s="7">
        <v>429.67899999999997</v>
      </c>
      <c r="OS27" s="7">
        <v>439.62400000000002</v>
      </c>
      <c r="OT27" s="7">
        <v>420.75400000000002</v>
      </c>
      <c r="OU27" s="7">
        <v>413.714</v>
      </c>
      <c r="OV27" s="7">
        <v>411.24200000000002</v>
      </c>
      <c r="OW27" s="7">
        <v>399.77800000000002</v>
      </c>
      <c r="OX27" s="7">
        <v>394.93900000000002</v>
      </c>
      <c r="OY27" s="7">
        <v>393.38</v>
      </c>
      <c r="OZ27" s="7">
        <v>372.21</v>
      </c>
      <c r="PA27" s="7">
        <v>358.94499999999999</v>
      </c>
      <c r="PB27" s="7">
        <v>362.40899999999999</v>
      </c>
      <c r="PC27" s="7">
        <v>368.99400000000003</v>
      </c>
      <c r="PD27" s="7">
        <v>369.42</v>
      </c>
      <c r="PE27" s="7">
        <v>368.41300000000001</v>
      </c>
      <c r="PF27" s="7">
        <v>372.30599999999998</v>
      </c>
      <c r="PG27" s="7">
        <v>383.42599999999999</v>
      </c>
      <c r="PH27" s="7">
        <v>383.80200000000002</v>
      </c>
      <c r="PI27" s="7">
        <v>403.32900000000001</v>
      </c>
      <c r="PJ27" s="7">
        <v>417.73599999999999</v>
      </c>
      <c r="PK27" s="7">
        <v>406.74</v>
      </c>
      <c r="PL27" s="7">
        <v>404.73899999999998</v>
      </c>
      <c r="PM27" s="7">
        <v>395.7</v>
      </c>
      <c r="PN27" s="7">
        <v>391.05799999999999</v>
      </c>
      <c r="PO27" s="7">
        <v>393.56900000000002</v>
      </c>
      <c r="PP27" s="7">
        <v>388.11900000000003</v>
      </c>
      <c r="PQ27" s="7">
        <v>384.11099999999999</v>
      </c>
      <c r="PR27" s="7">
        <v>385.31400000000002</v>
      </c>
      <c r="PS27" s="7">
        <v>378.37799999999999</v>
      </c>
      <c r="PT27" s="7">
        <v>376.666</v>
      </c>
      <c r="PU27" s="7">
        <v>375.24900000000002</v>
      </c>
      <c r="PV27" s="7">
        <v>363.97399999999999</v>
      </c>
      <c r="PW27" s="7">
        <v>364.58699999999999</v>
      </c>
      <c r="PX27" s="7">
        <v>360.73700000000002</v>
      </c>
      <c r="PY27" s="7">
        <v>353.34300000000002</v>
      </c>
      <c r="PZ27" s="7">
        <v>350.90100000000001</v>
      </c>
      <c r="QA27" s="7">
        <v>350.48899999999998</v>
      </c>
      <c r="QB27" s="7">
        <v>354.52800000000002</v>
      </c>
      <c r="QC27" s="7">
        <v>349.71899999999999</v>
      </c>
      <c r="QD27" s="7">
        <v>351.90300000000002</v>
      </c>
      <c r="QE27" s="7">
        <v>344.90300000000002</v>
      </c>
      <c r="QF27" s="7">
        <v>345.31200000000001</v>
      </c>
      <c r="QG27" s="7">
        <v>347.15499999999997</v>
      </c>
      <c r="QH27" s="7">
        <v>339.255</v>
      </c>
      <c r="QI27" s="7">
        <v>333.86900000000003</v>
      </c>
      <c r="QJ27" s="7">
        <v>332.35899999999998</v>
      </c>
      <c r="QK27" s="7">
        <v>330.74700000000001</v>
      </c>
      <c r="QL27" s="7">
        <v>330.58100000000002</v>
      </c>
      <c r="QM27" s="7">
        <v>329.68900000000002</v>
      </c>
      <c r="QN27" s="7">
        <v>326.83300000000003</v>
      </c>
      <c r="QO27" s="7">
        <v>332.20100000000002</v>
      </c>
      <c r="QP27" s="7">
        <v>336.75700000000001</v>
      </c>
      <c r="QQ27" s="7">
        <v>333.98599999999999</v>
      </c>
      <c r="QR27" s="7">
        <v>339.99400000000003</v>
      </c>
      <c r="QS27" s="7">
        <v>355.90899999999999</v>
      </c>
      <c r="QT27" s="7">
        <v>364.04500000000002</v>
      </c>
      <c r="QU27" s="7">
        <v>365.47300000000001</v>
      </c>
      <c r="QV27" s="7">
        <v>368.56599999999997</v>
      </c>
      <c r="QW27" s="7">
        <v>371.65600000000001</v>
      </c>
      <c r="QX27" s="7">
        <v>369.411</v>
      </c>
      <c r="QY27" s="7">
        <v>365.221</v>
      </c>
      <c r="QZ27" s="7">
        <v>361.935</v>
      </c>
      <c r="RA27" s="7">
        <v>363.12200000000001</v>
      </c>
      <c r="RB27" s="7">
        <v>365.62599999999998</v>
      </c>
      <c r="RC27" s="7">
        <v>366.57100000000003</v>
      </c>
      <c r="RD27" s="7">
        <v>364.42099999999999</v>
      </c>
      <c r="RE27" s="7">
        <v>360.86700000000002</v>
      </c>
      <c r="RF27" s="7">
        <v>362.11599999999999</v>
      </c>
      <c r="RG27" s="7">
        <v>369.27199999999999</v>
      </c>
      <c r="RH27" s="7">
        <v>369.73</v>
      </c>
      <c r="RI27" s="7">
        <v>369.77</v>
      </c>
      <c r="RJ27" s="7">
        <v>367.59500000000003</v>
      </c>
      <c r="RK27" s="7">
        <v>363.09300000000002</v>
      </c>
      <c r="RL27" s="7">
        <v>362.96499999999997</v>
      </c>
      <c r="RM27" s="7">
        <v>355.00200000000001</v>
      </c>
      <c r="RN27" s="7">
        <v>346.34100000000001</v>
      </c>
      <c r="RO27" s="7">
        <v>343.60300000000001</v>
      </c>
      <c r="RP27" s="7">
        <v>342.041</v>
      </c>
      <c r="RQ27" s="7">
        <v>344.18299999999999</v>
      </c>
      <c r="RR27" s="7">
        <v>342.548</v>
      </c>
      <c r="RS27" s="7">
        <v>336.09399999999999</v>
      </c>
      <c r="RT27" s="7">
        <v>330.50799999999998</v>
      </c>
      <c r="RU27" s="7">
        <v>332.74299999999999</v>
      </c>
      <c r="RV27" s="7">
        <v>334.45699999999999</v>
      </c>
      <c r="RW27" s="7">
        <v>333.31299999999999</v>
      </c>
      <c r="RX27" s="7">
        <v>333.38</v>
      </c>
      <c r="RY27" s="7">
        <v>353.47899999999998</v>
      </c>
      <c r="RZ27" s="7">
        <v>353.87799999999999</v>
      </c>
      <c r="SA27" s="7">
        <v>354.56900000000002</v>
      </c>
      <c r="SB27" s="7">
        <v>357.26799999999997</v>
      </c>
      <c r="SC27" s="7">
        <v>354.721</v>
      </c>
      <c r="SD27" s="7">
        <v>353.85899999999998</v>
      </c>
      <c r="SE27" s="7">
        <v>353.02499999999998</v>
      </c>
      <c r="SF27" s="7">
        <v>349.911</v>
      </c>
      <c r="SG27" s="7">
        <v>350.72500000000002</v>
      </c>
      <c r="SH27" s="7">
        <v>351.71899999999999</v>
      </c>
      <c r="SI27" s="7">
        <v>352.19499999999999</v>
      </c>
      <c r="SJ27" s="7">
        <v>340.07100000000003</v>
      </c>
      <c r="SK27" s="7">
        <v>341.072</v>
      </c>
      <c r="SL27" s="7">
        <v>346.56599999999997</v>
      </c>
      <c r="SM27" s="7">
        <v>352.82400000000001</v>
      </c>
      <c r="SN27" s="7">
        <v>362.41500000000002</v>
      </c>
      <c r="SO27" s="7">
        <v>366.10700000000003</v>
      </c>
      <c r="SP27" s="7">
        <v>368.91300000000001</v>
      </c>
      <c r="SQ27" s="7">
        <v>366.31700000000001</v>
      </c>
      <c r="SR27" s="7">
        <v>372.15199999999999</v>
      </c>
      <c r="SS27" s="7">
        <v>367.99900000000002</v>
      </c>
      <c r="ST27" s="7">
        <v>366.101</v>
      </c>
      <c r="SU27" s="7">
        <v>363.53100000000001</v>
      </c>
    </row>
    <row r="28" spans="1:516" s="2" customFormat="1" x14ac:dyDescent="0.25">
      <c r="A28" s="2">
        <f t="shared" si="8"/>
        <v>4</v>
      </c>
      <c r="B28" s="5" t="s">
        <v>212</v>
      </c>
      <c r="C28" s="2" t="e">
        <f>_xlfn.XMATCH(B28,tkrBbg!M:M)</f>
        <v>#N/A</v>
      </c>
      <c r="D28" s="2" t="e" cm="1">
        <f t="array" ref="D28">INDEX(tkrBbg!E:E,C28)</f>
        <v>#N/A</v>
      </c>
      <c r="E28" s="6" t="e" cm="1">
        <f t="array" ref="E28">_xll.BDP(D28,E$24)*1</f>
        <v>#N/A</v>
      </c>
      <c r="F28" s="7" t="e">
        <f>_xll.BDH(D28,$B$22,"-2AY",,"Dates=H","Fill=C","Sort=R","Dir=H","cols=510;rows=1")</f>
        <v>#N/A</v>
      </c>
      <c r="G28" s="7">
        <v>408.15899999999999</v>
      </c>
      <c r="H28" s="7">
        <v>396.26900000000001</v>
      </c>
      <c r="I28" s="7">
        <v>394.86500000000001</v>
      </c>
      <c r="J28" s="7">
        <v>379.37799999999999</v>
      </c>
      <c r="K28" s="7">
        <v>366.19400000000002</v>
      </c>
      <c r="L28" s="7">
        <v>383.5</v>
      </c>
      <c r="M28" s="7">
        <v>376.154</v>
      </c>
      <c r="N28" s="7">
        <v>386.49900000000002</v>
      </c>
      <c r="O28" s="7">
        <v>353.07900000000001</v>
      </c>
      <c r="P28" s="7">
        <v>332.05200000000002</v>
      </c>
      <c r="Q28" s="7">
        <v>306.81900000000002</v>
      </c>
      <c r="R28" s="7">
        <v>321.88499999999999</v>
      </c>
      <c r="S28" s="7">
        <v>361.7</v>
      </c>
      <c r="T28" s="7">
        <v>375.274</v>
      </c>
      <c r="U28" s="7">
        <v>400.57299999999998</v>
      </c>
      <c r="V28" s="7">
        <v>406.29899999999998</v>
      </c>
      <c r="W28" s="7">
        <v>404.68099999999998</v>
      </c>
      <c r="X28" s="7">
        <v>396.82900000000001</v>
      </c>
      <c r="Y28" s="7">
        <v>395.87799999999999</v>
      </c>
      <c r="Z28" s="7">
        <v>408.774</v>
      </c>
      <c r="AA28" s="7">
        <v>427.00599999999997</v>
      </c>
      <c r="AB28" s="7">
        <v>426.57299999999998</v>
      </c>
      <c r="AC28" s="7">
        <v>425.56599999999997</v>
      </c>
      <c r="AD28" s="7">
        <v>429.488</v>
      </c>
      <c r="AE28" s="7">
        <v>439.93900000000002</v>
      </c>
      <c r="AF28" s="7">
        <v>460.59300000000002</v>
      </c>
      <c r="AG28" s="7">
        <v>473.07100000000003</v>
      </c>
      <c r="AH28" s="7">
        <v>475.01</v>
      </c>
      <c r="AI28" s="7">
        <v>467.82499999999999</v>
      </c>
      <c r="AJ28" s="7">
        <v>465.245</v>
      </c>
      <c r="AK28" s="7">
        <v>467.89</v>
      </c>
      <c r="AL28" s="7">
        <v>475.10700000000003</v>
      </c>
      <c r="AM28" s="7">
        <v>479.15699999999998</v>
      </c>
      <c r="AN28" s="7">
        <v>479.96800000000002</v>
      </c>
      <c r="AO28" s="7">
        <v>485.92</v>
      </c>
      <c r="AP28" s="7">
        <v>490.471</v>
      </c>
      <c r="AQ28" s="7">
        <v>459.56900000000002</v>
      </c>
      <c r="AR28" s="7">
        <v>445.67599999999999</v>
      </c>
      <c r="AS28" s="7">
        <v>432.40899999999999</v>
      </c>
      <c r="AT28" s="7">
        <v>421.57100000000003</v>
      </c>
      <c r="AU28" s="7">
        <v>444.84800000000001</v>
      </c>
      <c r="AV28" s="7">
        <v>455.6</v>
      </c>
      <c r="AW28" s="7">
        <v>499.10399999999998</v>
      </c>
      <c r="AX28" s="7">
        <v>508.315</v>
      </c>
      <c r="AY28" s="7">
        <v>490.39</v>
      </c>
      <c r="AZ28" s="7">
        <v>480.71699999999998</v>
      </c>
      <c r="BA28" s="7">
        <v>473.01799999999997</v>
      </c>
      <c r="BB28" s="7">
        <v>440.50400000000002</v>
      </c>
      <c r="BC28" s="7">
        <v>419.9</v>
      </c>
      <c r="BD28" s="7">
        <v>473.81299999999999</v>
      </c>
      <c r="BE28" s="7">
        <v>528.87900000000002</v>
      </c>
      <c r="BF28" s="7">
        <v>554.18299999999999</v>
      </c>
      <c r="BG28" s="7">
        <v>616.01700000000005</v>
      </c>
      <c r="BH28" s="7">
        <v>621.42100000000005</v>
      </c>
      <c r="BI28" s="7">
        <v>613.98599999999999</v>
      </c>
      <c r="BJ28" s="7">
        <v>594.83000000000004</v>
      </c>
      <c r="BK28" s="7">
        <v>586.673</v>
      </c>
      <c r="BL28" s="7">
        <v>582.84900000000005</v>
      </c>
      <c r="BM28" s="7">
        <v>537.12099999999998</v>
      </c>
      <c r="BN28" s="7">
        <v>493.00400000000002</v>
      </c>
      <c r="BO28" s="7">
        <v>487.56700000000001</v>
      </c>
      <c r="BP28" s="7">
        <v>615.75300000000004</v>
      </c>
      <c r="BQ28" s="7">
        <v>661.47799999999995</v>
      </c>
      <c r="BR28" s="7">
        <v>644.16300000000001</v>
      </c>
      <c r="BS28" s="7">
        <v>736.48</v>
      </c>
      <c r="BT28" s="7">
        <v>740.32</v>
      </c>
      <c r="BU28" s="7">
        <v>663.37</v>
      </c>
      <c r="BV28" s="7">
        <v>563.53899999999999</v>
      </c>
      <c r="BW28" s="7">
        <v>474.57100000000003</v>
      </c>
      <c r="BX28" s="7">
        <v>463.416</v>
      </c>
      <c r="BY28" s="7">
        <v>378.38499999999999</v>
      </c>
      <c r="BZ28" s="7">
        <v>369.33100000000002</v>
      </c>
      <c r="CA28" s="7">
        <v>385.8</v>
      </c>
      <c r="CB28" s="7">
        <v>330.85199999999998</v>
      </c>
      <c r="CC28" s="7">
        <v>296.83699999999999</v>
      </c>
      <c r="CD28" s="7">
        <v>282.923</v>
      </c>
      <c r="CE28" s="7">
        <v>289.89499999999998</v>
      </c>
      <c r="CF28" s="7">
        <v>317.565</v>
      </c>
      <c r="CG28" s="7">
        <v>320.30700000000002</v>
      </c>
      <c r="CH28" s="7">
        <v>290.17099999999999</v>
      </c>
      <c r="CI28" s="7">
        <v>271.44499999999999</v>
      </c>
      <c r="CJ28" s="7">
        <v>266.154</v>
      </c>
      <c r="CK28" s="7">
        <v>261.79599999999999</v>
      </c>
      <c r="CL28" s="7">
        <v>240.77699999999999</v>
      </c>
      <c r="CM28" s="7">
        <v>242.24799999999999</v>
      </c>
      <c r="CN28" s="7">
        <v>243.08099999999999</v>
      </c>
      <c r="CO28" s="7">
        <v>245.11099999999999</v>
      </c>
      <c r="CP28" s="7">
        <v>243.54499999999999</v>
      </c>
      <c r="CQ28" s="7">
        <v>244.47399999999999</v>
      </c>
      <c r="CR28" s="7">
        <v>244.5</v>
      </c>
      <c r="CS28" s="7">
        <v>244.25299999999999</v>
      </c>
      <c r="CT28" s="7">
        <v>247.077</v>
      </c>
      <c r="CU28" s="7">
        <v>248.03299999999999</v>
      </c>
      <c r="CV28" s="7">
        <v>243.58</v>
      </c>
      <c r="CW28" s="7">
        <v>240.05</v>
      </c>
      <c r="CX28" s="7">
        <v>242.476</v>
      </c>
      <c r="CY28" s="7">
        <v>252.31200000000001</v>
      </c>
      <c r="CZ28" s="7">
        <v>260.029</v>
      </c>
      <c r="DA28" s="7">
        <v>257.827</v>
      </c>
      <c r="DB28" s="7">
        <v>254.50200000000001</v>
      </c>
      <c r="DC28" s="7">
        <v>248.48500000000001</v>
      </c>
      <c r="DD28" s="7">
        <v>250.56399999999999</v>
      </c>
      <c r="DE28" s="7">
        <v>253.12299999999999</v>
      </c>
      <c r="DF28" s="7">
        <v>241.482</v>
      </c>
      <c r="DG28" s="7">
        <v>237.45599999999999</v>
      </c>
      <c r="DH28" s="7">
        <v>230.363</v>
      </c>
      <c r="DI28" s="7">
        <v>229.953</v>
      </c>
      <c r="DJ28" s="7">
        <v>226.89500000000001</v>
      </c>
      <c r="DK28" s="7">
        <v>228.75299999999999</v>
      </c>
      <c r="DL28" s="7">
        <v>234.22300000000001</v>
      </c>
      <c r="DM28" s="7">
        <v>236.97800000000001</v>
      </c>
      <c r="DN28" s="7">
        <v>234.833</v>
      </c>
      <c r="DO28" s="7">
        <v>232.809</v>
      </c>
      <c r="DP28" s="7">
        <v>234.84100000000001</v>
      </c>
      <c r="DQ28" s="7">
        <v>234.4</v>
      </c>
      <c r="DR28" s="7">
        <v>241.583</v>
      </c>
      <c r="DS28" s="7">
        <v>237.881</v>
      </c>
      <c r="DT28" s="7">
        <v>232.59399999999999</v>
      </c>
      <c r="DU28" s="7">
        <v>228.714</v>
      </c>
      <c r="DV28" s="7">
        <v>221.82599999999999</v>
      </c>
      <c r="DW28" s="7">
        <v>220.102</v>
      </c>
      <c r="DX28" s="7">
        <v>218.12899999999999</v>
      </c>
      <c r="DY28" s="7">
        <v>222.54</v>
      </c>
      <c r="DZ28" s="7">
        <v>222.339</v>
      </c>
      <c r="EA28" s="7">
        <v>222.92</v>
      </c>
      <c r="EB28" s="7">
        <v>224.03700000000001</v>
      </c>
      <c r="EC28" s="7">
        <v>223.96899999999999</v>
      </c>
      <c r="ED28" s="7">
        <v>225.90600000000001</v>
      </c>
      <c r="EE28" s="7">
        <v>228.77199999999999</v>
      </c>
      <c r="EF28" s="7">
        <v>229.648</v>
      </c>
      <c r="EG28" s="7">
        <v>231.02199999999999</v>
      </c>
      <c r="EH28" s="7">
        <v>232.87899999999999</v>
      </c>
      <c r="EI28" s="7">
        <v>235.19499999999999</v>
      </c>
      <c r="EJ28" s="7">
        <v>232.32499999999999</v>
      </c>
      <c r="EK28" s="7">
        <v>234.98</v>
      </c>
      <c r="EL28" s="7">
        <v>241.46899999999999</v>
      </c>
      <c r="EM28" s="7">
        <v>247.11600000000001</v>
      </c>
      <c r="EN28" s="7">
        <v>255.68700000000001</v>
      </c>
      <c r="EO28" s="7">
        <v>257.75799999999998</v>
      </c>
      <c r="EP28" s="7">
        <v>250.16200000000001</v>
      </c>
      <c r="EQ28" s="7">
        <v>255.34899999999999</v>
      </c>
      <c r="ER28" s="7">
        <v>255.73</v>
      </c>
      <c r="ES28" s="7">
        <v>254.37899999999999</v>
      </c>
      <c r="ET28" s="7">
        <v>254.619</v>
      </c>
      <c r="EU28" s="7">
        <v>259.036</v>
      </c>
      <c r="EV28" s="7">
        <v>271.36099999999999</v>
      </c>
      <c r="EW28" s="7">
        <v>274.02800000000002</v>
      </c>
      <c r="EX28" s="7">
        <v>275.07400000000001</v>
      </c>
      <c r="EY28" s="7">
        <v>270.44299999999998</v>
      </c>
      <c r="EZ28" s="7">
        <v>269.81700000000001</v>
      </c>
      <c r="FA28" s="7">
        <v>269.964</v>
      </c>
      <c r="FB28" s="7">
        <v>271.70999999999998</v>
      </c>
      <c r="FC28" s="7">
        <v>269.98599999999999</v>
      </c>
      <c r="FD28" s="7">
        <v>266.42500000000001</v>
      </c>
      <c r="FE28" s="7">
        <v>266.50900000000001</v>
      </c>
      <c r="FF28" s="7">
        <v>262.31599999999997</v>
      </c>
      <c r="FG28" s="7">
        <v>257.55099999999999</v>
      </c>
      <c r="FH28" s="7">
        <v>257.26900000000001</v>
      </c>
      <c r="FI28" s="7">
        <v>253.75</v>
      </c>
      <c r="FJ28" s="7">
        <v>263.06299999999999</v>
      </c>
      <c r="FK28" s="7">
        <v>275.971</v>
      </c>
      <c r="FL28" s="7">
        <v>277.31200000000001</v>
      </c>
      <c r="FM28" s="7">
        <v>273.798</v>
      </c>
      <c r="FN28" s="7">
        <v>269.19</v>
      </c>
      <c r="FO28" s="7">
        <v>264.43900000000002</v>
      </c>
      <c r="FP28" s="7">
        <v>267.92</v>
      </c>
      <c r="FQ28" s="7">
        <v>272.43700000000001</v>
      </c>
      <c r="FR28" s="7">
        <v>275.66199999999998</v>
      </c>
      <c r="FS28" s="7">
        <v>276.13400000000001</v>
      </c>
      <c r="FT28" s="7">
        <v>276.887</v>
      </c>
      <c r="FU28" s="7">
        <v>286.05</v>
      </c>
      <c r="FV28" s="7">
        <v>287.05099999999999</v>
      </c>
      <c r="FW28" s="7">
        <v>289.80099999999999</v>
      </c>
      <c r="FX28" s="7">
        <v>294.68</v>
      </c>
      <c r="FY28" s="7">
        <v>299.72800000000001</v>
      </c>
      <c r="FZ28" s="7">
        <v>300.84500000000003</v>
      </c>
      <c r="GA28" s="7">
        <v>309.43900000000002</v>
      </c>
      <c r="GB28" s="7">
        <v>313.709</v>
      </c>
      <c r="GC28" s="7">
        <v>315.36200000000002</v>
      </c>
      <c r="GD28" s="7">
        <v>306.23599999999999</v>
      </c>
      <c r="GE28" s="7">
        <v>306.14100000000002</v>
      </c>
      <c r="GF28" s="7">
        <v>311.88099999999997</v>
      </c>
      <c r="GG28" s="7">
        <v>308.26400000000001</v>
      </c>
      <c r="GH28" s="7">
        <v>302.32100000000003</v>
      </c>
      <c r="GI28" s="7">
        <v>306.37</v>
      </c>
      <c r="GJ28" s="7">
        <v>307.8</v>
      </c>
      <c r="GK28" s="7">
        <v>310.89400000000001</v>
      </c>
      <c r="GL28" s="7">
        <v>312.89600000000002</v>
      </c>
      <c r="GM28" s="7">
        <v>313.16199999999998</v>
      </c>
      <c r="GN28" s="7">
        <v>312.63900000000001</v>
      </c>
      <c r="GO28" s="7">
        <v>309.553</v>
      </c>
      <c r="GP28" s="7">
        <v>316.452</v>
      </c>
      <c r="GQ28" s="7">
        <v>313.73899999999998</v>
      </c>
      <c r="GR28" s="7">
        <v>306.41199999999998</v>
      </c>
      <c r="GS28" s="7">
        <v>299.95400000000001</v>
      </c>
      <c r="GT28" s="7">
        <v>295.07600000000002</v>
      </c>
      <c r="GU28" s="7">
        <v>300.52</v>
      </c>
      <c r="GV28" s="7">
        <v>332.08199999999999</v>
      </c>
      <c r="GW28" s="7">
        <v>329.81599999999997</v>
      </c>
      <c r="GX28" s="7">
        <v>324.596</v>
      </c>
      <c r="GY28" s="7">
        <v>323.29599999999999</v>
      </c>
      <c r="GZ28" s="7">
        <v>316.59399999999999</v>
      </c>
      <c r="HA28" s="7">
        <v>327.9</v>
      </c>
      <c r="HB28" s="7">
        <v>331.25799999999998</v>
      </c>
      <c r="HC28" s="7">
        <v>328.38900000000001</v>
      </c>
      <c r="HD28" s="7">
        <v>328.476</v>
      </c>
      <c r="HE28" s="7">
        <v>331.83199999999999</v>
      </c>
      <c r="HF28" s="7">
        <v>335.81599999999997</v>
      </c>
      <c r="HG28" s="7">
        <v>331.32400000000001</v>
      </c>
      <c r="HH28" s="7">
        <v>327.36599999999999</v>
      </c>
      <c r="HI28" s="7">
        <v>327.79700000000003</v>
      </c>
      <c r="HJ28" s="7">
        <v>324.14400000000001</v>
      </c>
      <c r="HK28" s="7">
        <v>332.745</v>
      </c>
      <c r="HL28" s="7">
        <v>343.91500000000002</v>
      </c>
      <c r="HM28" s="7">
        <v>348.18</v>
      </c>
      <c r="HN28" s="7">
        <v>361.31700000000001</v>
      </c>
      <c r="HO28" s="7">
        <v>364.613</v>
      </c>
      <c r="HP28" s="7">
        <v>346.17399999999998</v>
      </c>
      <c r="HQ28" s="7">
        <v>333.28800000000001</v>
      </c>
      <c r="HR28" s="7">
        <v>325.20800000000003</v>
      </c>
      <c r="HS28" s="7">
        <v>327.79399999999998</v>
      </c>
      <c r="HT28" s="7">
        <v>328.42899999999997</v>
      </c>
      <c r="HU28" s="7">
        <v>338.30900000000003</v>
      </c>
      <c r="HV28" s="7">
        <v>341.327</v>
      </c>
      <c r="HW28" s="7">
        <v>353.541</v>
      </c>
      <c r="HX28" s="7">
        <v>338.26400000000001</v>
      </c>
      <c r="HY28" s="7">
        <v>321.87099999999998</v>
      </c>
      <c r="HZ28" s="7">
        <v>317.10399999999998</v>
      </c>
      <c r="IA28" s="7">
        <v>315.077</v>
      </c>
      <c r="IB28" s="7">
        <v>298.90199999999999</v>
      </c>
      <c r="IC28" s="7">
        <v>294.238</v>
      </c>
      <c r="ID28" s="7">
        <v>289.22300000000001</v>
      </c>
      <c r="IE28" s="7">
        <v>308.05</v>
      </c>
      <c r="IF28" s="7">
        <v>317.92700000000002</v>
      </c>
      <c r="IG28" s="7">
        <v>322.25799999999998</v>
      </c>
      <c r="IH28" s="7">
        <v>320.36799999999999</v>
      </c>
      <c r="II28" s="7">
        <v>320.80399999999997</v>
      </c>
      <c r="IJ28" s="7">
        <v>309.64800000000002</v>
      </c>
      <c r="IK28" s="7">
        <v>299.22399999999999</v>
      </c>
      <c r="IL28" s="7">
        <v>299.38200000000001</v>
      </c>
      <c r="IM28" s="7">
        <v>298.62900000000002</v>
      </c>
      <c r="IN28" s="7">
        <v>298.70499999999998</v>
      </c>
      <c r="IO28" s="7">
        <v>310.94799999999998</v>
      </c>
      <c r="IP28" s="7">
        <v>315.88</v>
      </c>
      <c r="IQ28" s="7">
        <v>306.988</v>
      </c>
      <c r="IR28" s="7">
        <v>288.28899999999999</v>
      </c>
      <c r="IS28" s="7">
        <v>284.72300000000001</v>
      </c>
      <c r="IT28" s="7">
        <v>290.76799999999997</v>
      </c>
      <c r="IU28" s="7">
        <v>294.02100000000002</v>
      </c>
      <c r="IV28" s="7">
        <v>295.19099999999997</v>
      </c>
      <c r="IW28" s="7">
        <v>307.59800000000001</v>
      </c>
      <c r="IX28" s="7">
        <v>313.75700000000001</v>
      </c>
      <c r="IY28" s="7">
        <v>313.83699999999999</v>
      </c>
      <c r="IZ28" s="7">
        <v>313.75200000000001</v>
      </c>
      <c r="JA28" s="7">
        <v>307.67</v>
      </c>
      <c r="JB28" s="7">
        <v>300.44</v>
      </c>
      <c r="JC28" s="7">
        <v>293.15300000000002</v>
      </c>
      <c r="JD28" s="7">
        <v>295.98399999999998</v>
      </c>
      <c r="JE28" s="7">
        <v>312.36500000000001</v>
      </c>
      <c r="JF28" s="7">
        <v>331.48</v>
      </c>
      <c r="JG28" s="7">
        <v>334.291</v>
      </c>
      <c r="JH28" s="7">
        <v>333.81400000000002</v>
      </c>
      <c r="JI28" s="7">
        <v>335.036</v>
      </c>
      <c r="JJ28" s="7">
        <v>324.90300000000002</v>
      </c>
      <c r="JK28" s="7">
        <v>333.65499999999997</v>
      </c>
      <c r="JL28" s="7">
        <v>341.87700000000001</v>
      </c>
      <c r="JM28" s="7">
        <v>340.43099999999998</v>
      </c>
      <c r="JN28" s="7">
        <v>345.78699999999998</v>
      </c>
      <c r="JO28" s="7">
        <v>352.63</v>
      </c>
      <c r="JP28" s="7">
        <v>364.43099999999998</v>
      </c>
      <c r="JQ28" s="7">
        <v>362.339</v>
      </c>
      <c r="JR28" s="7">
        <v>356.81</v>
      </c>
      <c r="JS28" s="7">
        <v>359.47500000000002</v>
      </c>
      <c r="JT28" s="7">
        <v>356.113</v>
      </c>
      <c r="JU28" s="7">
        <v>357.05200000000002</v>
      </c>
      <c r="JV28" s="7">
        <v>356.45100000000002</v>
      </c>
      <c r="JW28" s="7">
        <v>357.18799999999999</v>
      </c>
      <c r="JX28" s="7">
        <v>344.43</v>
      </c>
      <c r="JY28" s="7">
        <v>333.35899999999998</v>
      </c>
      <c r="JZ28" s="7">
        <v>328.61799999999999</v>
      </c>
      <c r="KA28" s="7">
        <v>328.35899999999998</v>
      </c>
      <c r="KB28" s="7">
        <v>326.13099999999997</v>
      </c>
      <c r="KC28" s="7">
        <v>336.01499999999999</v>
      </c>
      <c r="KD28" s="7">
        <v>339.49299999999999</v>
      </c>
      <c r="KE28" s="7">
        <v>340.48500000000001</v>
      </c>
      <c r="KF28" s="7">
        <v>333.54500000000002</v>
      </c>
      <c r="KG28" s="7">
        <v>340.01600000000002</v>
      </c>
      <c r="KH28" s="7">
        <v>333.67500000000001</v>
      </c>
      <c r="KI28" s="7">
        <v>321.11799999999999</v>
      </c>
      <c r="KJ28" s="7">
        <v>305.54500000000002</v>
      </c>
      <c r="KK28" s="7">
        <v>304.70499999999998</v>
      </c>
      <c r="KL28" s="7">
        <v>305.274</v>
      </c>
      <c r="KM28" s="7">
        <v>316.47500000000002</v>
      </c>
      <c r="KN28" s="7">
        <v>318.77199999999999</v>
      </c>
      <c r="KO28" s="7">
        <v>319.11399999999998</v>
      </c>
      <c r="KP28" s="7">
        <v>315.41000000000003</v>
      </c>
      <c r="KQ28" s="7">
        <v>312.51900000000001</v>
      </c>
      <c r="KR28" s="7">
        <v>311.572</v>
      </c>
      <c r="KS28" s="7">
        <v>313.13600000000002</v>
      </c>
      <c r="KT28" s="7">
        <v>308.50299999999999</v>
      </c>
      <c r="KU28" s="7">
        <v>309.21199999999999</v>
      </c>
      <c r="KV28" s="7">
        <v>313.24700000000001</v>
      </c>
      <c r="KW28" s="7">
        <v>319.58600000000001</v>
      </c>
      <c r="KX28" s="7">
        <v>335.39600000000002</v>
      </c>
      <c r="KY28" s="7">
        <v>347.452</v>
      </c>
      <c r="KZ28" s="7">
        <v>348.988</v>
      </c>
      <c r="LA28" s="7">
        <v>348.46800000000002</v>
      </c>
      <c r="LB28" s="7">
        <v>341.03100000000001</v>
      </c>
      <c r="LC28" s="7">
        <v>340.41</v>
      </c>
      <c r="LD28" s="7">
        <v>339.185</v>
      </c>
      <c r="LE28" s="7">
        <v>345.13299999999998</v>
      </c>
      <c r="LF28" s="7">
        <v>345.483</v>
      </c>
      <c r="LG28" s="7">
        <v>362.49799999999999</v>
      </c>
      <c r="LH28" s="7">
        <v>370.041</v>
      </c>
      <c r="LI28" s="7">
        <v>375.21600000000001</v>
      </c>
      <c r="LJ28" s="7">
        <v>375.274</v>
      </c>
      <c r="LK28" s="7">
        <v>386.57100000000003</v>
      </c>
      <c r="LL28" s="7">
        <v>379.83800000000002</v>
      </c>
      <c r="LM28" s="7">
        <v>377.59899999999999</v>
      </c>
      <c r="LN28" s="7">
        <v>366.96300000000002</v>
      </c>
      <c r="LO28" s="7">
        <v>355.13900000000001</v>
      </c>
      <c r="LP28" s="7">
        <v>361.09899999999999</v>
      </c>
      <c r="LQ28" s="7">
        <v>362.76299999999998</v>
      </c>
      <c r="LR28" s="7">
        <v>356.10899999999998</v>
      </c>
      <c r="LS28" s="7">
        <v>367.06700000000001</v>
      </c>
      <c r="LT28" s="7">
        <v>377.54500000000002</v>
      </c>
      <c r="LU28" s="7">
        <v>393.43599999999998</v>
      </c>
      <c r="LV28" s="7">
        <v>399.18299999999999</v>
      </c>
      <c r="LW28" s="7">
        <v>393.16399999999999</v>
      </c>
      <c r="LX28" s="7">
        <v>381.20499999999998</v>
      </c>
      <c r="LY28" s="7">
        <v>374.14</v>
      </c>
      <c r="LZ28" s="7">
        <v>374.71800000000002</v>
      </c>
      <c r="MA28" s="7">
        <v>373.625</v>
      </c>
      <c r="MB28" s="7">
        <v>368.51</v>
      </c>
      <c r="MC28" s="7">
        <v>371.78</v>
      </c>
      <c r="MD28" s="7">
        <v>380.89100000000002</v>
      </c>
      <c r="ME28" s="7">
        <v>391.23500000000001</v>
      </c>
      <c r="MF28" s="7">
        <v>403.76400000000001</v>
      </c>
      <c r="MG28" s="7">
        <v>400.28699999999998</v>
      </c>
      <c r="MH28" s="7">
        <v>393.733</v>
      </c>
      <c r="MI28" s="7">
        <v>390.30399999999997</v>
      </c>
      <c r="MJ28" s="7">
        <v>391.721</v>
      </c>
      <c r="MK28" s="7">
        <v>393.577</v>
      </c>
      <c r="ML28" s="7">
        <v>387.42599999999999</v>
      </c>
      <c r="MM28" s="7">
        <v>385.37299999999999</v>
      </c>
      <c r="MN28" s="7">
        <v>393.47</v>
      </c>
      <c r="MO28" s="7">
        <v>409.57</v>
      </c>
      <c r="MP28" s="7">
        <v>412.85599999999999</v>
      </c>
      <c r="MQ28" s="7">
        <v>396.98500000000001</v>
      </c>
      <c r="MR28" s="7">
        <v>379.40499999999997</v>
      </c>
      <c r="MS28" s="7">
        <v>379.678</v>
      </c>
      <c r="MT28" s="7">
        <v>388.63600000000002</v>
      </c>
      <c r="MU28" s="7">
        <v>386.863</v>
      </c>
      <c r="MV28" s="7">
        <v>388.21300000000002</v>
      </c>
      <c r="MW28" s="7">
        <v>400.99900000000002</v>
      </c>
      <c r="MX28" s="7">
        <v>401.19299999999998</v>
      </c>
      <c r="MY28" s="7">
        <v>391.11900000000003</v>
      </c>
      <c r="MZ28" s="7">
        <v>388.346</v>
      </c>
      <c r="NA28" s="7">
        <v>395.697</v>
      </c>
      <c r="NB28" s="7">
        <v>391.64</v>
      </c>
      <c r="NC28" s="7">
        <v>387.22899999999998</v>
      </c>
      <c r="ND28" s="7">
        <v>380.50400000000002</v>
      </c>
      <c r="NE28" s="7">
        <v>387.04199999999997</v>
      </c>
      <c r="NF28" s="7">
        <v>404.77100000000002</v>
      </c>
      <c r="NG28" s="7">
        <v>400.14600000000002</v>
      </c>
      <c r="NH28" s="7">
        <v>417.65199999999999</v>
      </c>
      <c r="NI28" s="7">
        <v>419.22399999999999</v>
      </c>
      <c r="NJ28" s="7">
        <v>408.24299999999999</v>
      </c>
      <c r="NK28" s="7">
        <v>415.51</v>
      </c>
      <c r="NL28" s="7">
        <v>411.91199999999998</v>
      </c>
      <c r="NM28" s="7">
        <v>436.952</v>
      </c>
      <c r="NN28" s="7">
        <v>452.37900000000002</v>
      </c>
      <c r="NO28" s="7">
        <v>455.94600000000003</v>
      </c>
      <c r="NP28" s="7">
        <v>459.37900000000002</v>
      </c>
      <c r="NQ28" s="7">
        <v>443.24099999999999</v>
      </c>
      <c r="NR28" s="7">
        <v>431.46699999999998</v>
      </c>
      <c r="NS28" s="7">
        <v>429.15499999999997</v>
      </c>
      <c r="NT28" s="7">
        <v>428.32799999999997</v>
      </c>
      <c r="NU28" s="7">
        <v>424.84699999999998</v>
      </c>
      <c r="NV28" s="7">
        <v>425.46899999999999</v>
      </c>
      <c r="NW28" s="7">
        <v>422.62700000000001</v>
      </c>
      <c r="NX28" s="7">
        <v>417.64299999999997</v>
      </c>
      <c r="NY28" s="7">
        <v>416.30200000000002</v>
      </c>
      <c r="NZ28" s="7">
        <v>410.87700000000001</v>
      </c>
      <c r="OA28" s="7">
        <v>410.12700000000001</v>
      </c>
      <c r="OB28" s="7">
        <v>411.44299999999998</v>
      </c>
      <c r="OC28" s="7">
        <v>423.00200000000001</v>
      </c>
      <c r="OD28" s="7">
        <v>446.46600000000001</v>
      </c>
      <c r="OE28" s="7">
        <v>450.983</v>
      </c>
      <c r="OF28" s="7">
        <v>448.613</v>
      </c>
      <c r="OG28" s="7">
        <v>450.512</v>
      </c>
      <c r="OH28" s="7">
        <v>442.072</v>
      </c>
      <c r="OI28" s="7">
        <v>432.99700000000001</v>
      </c>
      <c r="OJ28" s="7">
        <v>417.46499999999997</v>
      </c>
      <c r="OK28" s="7">
        <v>427.24900000000002</v>
      </c>
      <c r="OL28" s="7">
        <v>421.76900000000001</v>
      </c>
      <c r="OM28" s="7">
        <v>414.678</v>
      </c>
      <c r="ON28" s="7">
        <v>409.18799999999999</v>
      </c>
      <c r="OO28" s="7">
        <v>406.33</v>
      </c>
      <c r="OP28" s="7">
        <v>412.81799999999998</v>
      </c>
      <c r="OQ28" s="7">
        <v>411.108</v>
      </c>
      <c r="OR28" s="7">
        <v>412.154</v>
      </c>
      <c r="OS28" s="7">
        <v>430.00900000000001</v>
      </c>
      <c r="OT28" s="7">
        <v>409.66899999999998</v>
      </c>
      <c r="OU28" s="7">
        <v>402.87799999999999</v>
      </c>
      <c r="OV28" s="7">
        <v>399.548</v>
      </c>
      <c r="OW28" s="7">
        <v>389.56799999999998</v>
      </c>
      <c r="OX28" s="7">
        <v>384.63299999999998</v>
      </c>
      <c r="OY28" s="7">
        <v>378.91800000000001</v>
      </c>
      <c r="OZ28" s="7">
        <v>358.71499999999997</v>
      </c>
      <c r="PA28" s="7">
        <v>346.786</v>
      </c>
      <c r="PB28" s="7">
        <v>351.41699999999997</v>
      </c>
      <c r="PC28" s="7">
        <v>356.48899999999998</v>
      </c>
      <c r="PD28" s="7">
        <v>356.04500000000002</v>
      </c>
      <c r="PE28" s="7">
        <v>356.233</v>
      </c>
      <c r="PF28" s="7">
        <v>360.77100000000002</v>
      </c>
      <c r="PG28" s="7">
        <v>371.25299999999999</v>
      </c>
      <c r="PH28" s="7">
        <v>376.1</v>
      </c>
      <c r="PI28" s="7">
        <v>380.45499999999998</v>
      </c>
      <c r="PJ28" s="7">
        <v>400.98500000000001</v>
      </c>
      <c r="PK28" s="7">
        <v>387.65600000000001</v>
      </c>
      <c r="PL28" s="7">
        <v>383.88299999999998</v>
      </c>
      <c r="PM28" s="7">
        <v>371.30900000000003</v>
      </c>
      <c r="PN28" s="7">
        <v>364.10899999999998</v>
      </c>
      <c r="PO28" s="7">
        <v>368.50599999999997</v>
      </c>
      <c r="PP28" s="7">
        <v>361.55399999999997</v>
      </c>
      <c r="PQ28" s="7">
        <v>358.22199999999998</v>
      </c>
      <c r="PR28" s="7">
        <v>358.839</v>
      </c>
      <c r="PS28" s="7">
        <v>352.71899999999999</v>
      </c>
      <c r="PT28" s="7">
        <v>350.66500000000002</v>
      </c>
      <c r="PU28" s="7">
        <v>349.58100000000002</v>
      </c>
      <c r="PV28" s="7">
        <v>336.03899999999999</v>
      </c>
      <c r="PW28" s="7">
        <v>335.63</v>
      </c>
      <c r="PX28" s="7">
        <v>333.09199999999998</v>
      </c>
      <c r="PY28" s="7">
        <v>326.17700000000002</v>
      </c>
      <c r="PZ28" s="7">
        <v>324.899</v>
      </c>
      <c r="QA28" s="7">
        <v>324.88499999999999</v>
      </c>
      <c r="QB28" s="7">
        <v>330.36799999999999</v>
      </c>
      <c r="QC28" s="7">
        <v>327.25200000000001</v>
      </c>
      <c r="QD28" s="7">
        <v>328.56599999999997</v>
      </c>
      <c r="QE28" s="7">
        <v>322.42700000000002</v>
      </c>
      <c r="QF28" s="7">
        <v>324.52</v>
      </c>
      <c r="QG28" s="7">
        <v>328.47300000000001</v>
      </c>
      <c r="QH28" s="7">
        <v>314.48399999999998</v>
      </c>
      <c r="QI28" s="7">
        <v>313.06</v>
      </c>
      <c r="QJ28" s="7">
        <v>311.25599999999997</v>
      </c>
      <c r="QK28" s="7">
        <v>310.37200000000001</v>
      </c>
      <c r="QL28" s="7">
        <v>308.94799999999998</v>
      </c>
      <c r="QM28" s="7">
        <v>308.74400000000003</v>
      </c>
      <c r="QN28" s="7">
        <v>307.57</v>
      </c>
      <c r="QO28" s="7">
        <v>313.35599999999999</v>
      </c>
      <c r="QP28" s="7">
        <v>316.23700000000002</v>
      </c>
      <c r="QQ28" s="7">
        <v>313.89699999999999</v>
      </c>
      <c r="QR28" s="7">
        <v>319.399</v>
      </c>
      <c r="QS28" s="7">
        <v>327.85300000000001</v>
      </c>
      <c r="QT28" s="7">
        <v>336.24400000000003</v>
      </c>
      <c r="QU28" s="7">
        <v>335.84899999999999</v>
      </c>
      <c r="QV28" s="7">
        <v>336.78399999999999</v>
      </c>
      <c r="QW28" s="7">
        <v>339.08199999999999</v>
      </c>
      <c r="QX28" s="7">
        <v>337.02</v>
      </c>
      <c r="QY28" s="7">
        <v>331.32299999999998</v>
      </c>
      <c r="QZ28" s="7">
        <v>325.46899999999999</v>
      </c>
      <c r="RA28" s="7">
        <v>325.476</v>
      </c>
      <c r="RB28" s="7">
        <v>326.46699999999998</v>
      </c>
      <c r="RC28" s="7">
        <v>327.54500000000002</v>
      </c>
      <c r="RD28" s="7">
        <v>324.48399999999998</v>
      </c>
      <c r="RE28" s="7">
        <v>320.89299999999997</v>
      </c>
      <c r="RF28" s="7">
        <v>323.19200000000001</v>
      </c>
      <c r="RG28" s="7">
        <v>330.649</v>
      </c>
      <c r="RH28" s="7">
        <v>329.572</v>
      </c>
      <c r="RI28" s="7">
        <v>329.08800000000002</v>
      </c>
      <c r="RJ28" s="7">
        <v>329.23899999999998</v>
      </c>
      <c r="RK28" s="7">
        <v>322.69799999999998</v>
      </c>
      <c r="RL28" s="7">
        <v>321.62799999999999</v>
      </c>
      <c r="RM28" s="7">
        <v>313.97399999999999</v>
      </c>
      <c r="RN28" s="7">
        <v>305.34300000000002</v>
      </c>
      <c r="RO28" s="7">
        <v>303.12900000000002</v>
      </c>
      <c r="RP28" s="7">
        <v>301.26400000000001</v>
      </c>
      <c r="RQ28" s="7">
        <v>304.39100000000002</v>
      </c>
      <c r="RR28" s="7">
        <v>302.97800000000001</v>
      </c>
      <c r="RS28" s="7">
        <v>298.98</v>
      </c>
      <c r="RT28" s="7">
        <v>292.76299999999998</v>
      </c>
      <c r="RU28" s="7">
        <v>296.41899999999998</v>
      </c>
      <c r="RV28" s="7">
        <v>297.66800000000001</v>
      </c>
      <c r="RW28" s="7">
        <v>297.21600000000001</v>
      </c>
      <c r="RX28" s="7">
        <v>298.20499999999998</v>
      </c>
      <c r="RY28" s="7">
        <v>314.33800000000002</v>
      </c>
      <c r="RZ28" s="7">
        <v>315.94299999999998</v>
      </c>
      <c r="SA28" s="7">
        <v>317.91199999999998</v>
      </c>
      <c r="SB28" s="7">
        <v>319.78800000000001</v>
      </c>
      <c r="SC28" s="7">
        <v>318.46899999999999</v>
      </c>
      <c r="SD28" s="7">
        <v>317.82600000000002</v>
      </c>
      <c r="SE28" s="7">
        <v>317.637</v>
      </c>
      <c r="SF28" s="7">
        <v>314.83499999999998</v>
      </c>
      <c r="SG28" s="7">
        <v>316.19099999999997</v>
      </c>
      <c r="SH28" s="7">
        <v>318.01499999999999</v>
      </c>
      <c r="SI28" s="7">
        <v>319.30700000000002</v>
      </c>
      <c r="SJ28" s="7">
        <v>308.21300000000002</v>
      </c>
      <c r="SK28" s="7">
        <v>315.12299999999999</v>
      </c>
      <c r="SL28" s="7">
        <v>319.18099999999998</v>
      </c>
      <c r="SM28" s="7">
        <v>326.93299999999999</v>
      </c>
      <c r="SN28" s="7">
        <v>337.142</v>
      </c>
      <c r="SO28" s="7">
        <v>342.98099999999999</v>
      </c>
      <c r="SP28" s="7">
        <v>349.69900000000001</v>
      </c>
      <c r="SQ28" s="7">
        <v>347.548</v>
      </c>
      <c r="SR28" s="7">
        <v>354.358</v>
      </c>
      <c r="SS28" s="7">
        <v>347.279</v>
      </c>
      <c r="ST28" s="7">
        <v>341.76499999999999</v>
      </c>
      <c r="SU28" s="2">
        <v>337.46800000000002</v>
      </c>
    </row>
    <row r="29" spans="1:516" s="2" customFormat="1" x14ac:dyDescent="0.25">
      <c r="A29" s="2">
        <f t="shared" si="8"/>
        <v>5</v>
      </c>
      <c r="B29" s="5" t="s">
        <v>205</v>
      </c>
      <c r="C29" s="2" t="e">
        <f>_xlfn.XMATCH(B29,tkrBbg!M:M)</f>
        <v>#N/A</v>
      </c>
      <c r="D29" s="2" t="e" cm="1">
        <f t="array" ref="D29">INDEX(tkrBbg!E:E,C29)</f>
        <v>#N/A</v>
      </c>
      <c r="E29" s="6" t="e" cm="1">
        <f t="array" ref="E29">_xll.BDP(D29,E$24)*1</f>
        <v>#N/A</v>
      </c>
      <c r="F29" s="7" t="e">
        <f>_xll.BDH(D29,$B$22,"-2AY",,"Dates=H","Fill=C","Sort=R","Dir=H","cols=510;rows=1")</f>
        <v>#N/A</v>
      </c>
      <c r="G29" s="7">
        <v>397.26900000000001</v>
      </c>
      <c r="H29" s="7">
        <v>386.19299999999998</v>
      </c>
      <c r="I29" s="7">
        <v>383.98200000000003</v>
      </c>
      <c r="J29" s="7">
        <v>365.76400000000001</v>
      </c>
      <c r="K29" s="7">
        <v>350.31400000000002</v>
      </c>
      <c r="L29" s="7">
        <v>368.339</v>
      </c>
      <c r="M29" s="7">
        <v>364.16300000000001</v>
      </c>
      <c r="N29" s="7">
        <v>375.05599999999998</v>
      </c>
      <c r="O29" s="7">
        <v>342.23200000000003</v>
      </c>
      <c r="P29" s="7">
        <v>311.90100000000001</v>
      </c>
      <c r="Q29" s="7">
        <v>282.30399999999997</v>
      </c>
      <c r="R29" s="7">
        <v>299.88799999999998</v>
      </c>
      <c r="S29" s="7">
        <v>358.21600000000001</v>
      </c>
      <c r="T29" s="7">
        <v>375.92099999999999</v>
      </c>
      <c r="U29" s="7">
        <v>403.24799999999999</v>
      </c>
      <c r="V29" s="7">
        <v>412.89100000000002</v>
      </c>
      <c r="W29" s="7">
        <v>408.19</v>
      </c>
      <c r="X29" s="7">
        <v>395.15100000000001</v>
      </c>
      <c r="Y29" s="7">
        <v>391.97</v>
      </c>
      <c r="Z29" s="7">
        <v>408.21</v>
      </c>
      <c r="AA29" s="7">
        <v>430.93700000000001</v>
      </c>
      <c r="AB29" s="7">
        <v>429.14800000000002</v>
      </c>
      <c r="AC29" s="7">
        <v>426.17599999999999</v>
      </c>
      <c r="AD29" s="7">
        <v>431.673</v>
      </c>
      <c r="AE29" s="7">
        <v>441.03199999999998</v>
      </c>
      <c r="AF29" s="7">
        <v>469.02100000000002</v>
      </c>
      <c r="AG29" s="7">
        <v>483.57299999999998</v>
      </c>
      <c r="AH29" s="7">
        <v>483.375</v>
      </c>
      <c r="AI29" s="7">
        <v>465.97199999999998</v>
      </c>
      <c r="AJ29" s="7">
        <v>464.36399999999998</v>
      </c>
      <c r="AK29" s="7">
        <v>466.78</v>
      </c>
      <c r="AL29" s="7">
        <v>476.43700000000001</v>
      </c>
      <c r="AM29" s="7">
        <v>479.81299999999999</v>
      </c>
      <c r="AN29" s="7">
        <v>481.113</v>
      </c>
      <c r="AO29" s="7">
        <v>490.74</v>
      </c>
      <c r="AP29" s="7">
        <v>494.45499999999998</v>
      </c>
      <c r="AQ29" s="7">
        <v>450.82</v>
      </c>
      <c r="AR29" s="7">
        <v>437.89299999999997</v>
      </c>
      <c r="AS29" s="7">
        <v>418.58</v>
      </c>
      <c r="AT29" s="7">
        <v>403.822</v>
      </c>
      <c r="AU29" s="7">
        <v>427.58</v>
      </c>
      <c r="AV29" s="7">
        <v>439.12400000000002</v>
      </c>
      <c r="AW29" s="7">
        <v>504.59800000000001</v>
      </c>
      <c r="AX29" s="7">
        <v>515.28</v>
      </c>
      <c r="AY29" s="7">
        <v>498.46800000000002</v>
      </c>
      <c r="AZ29" s="7">
        <v>476.846</v>
      </c>
      <c r="BA29" s="7">
        <v>458.12200000000001</v>
      </c>
      <c r="BB29" s="7">
        <v>421.86200000000002</v>
      </c>
      <c r="BC29" s="7">
        <v>393.25900000000001</v>
      </c>
      <c r="BD29" s="7">
        <v>462.60199999999998</v>
      </c>
      <c r="BE29" s="7">
        <v>547.15499999999997</v>
      </c>
      <c r="BF29" s="7">
        <v>575.75699999999995</v>
      </c>
      <c r="BG29" s="7">
        <v>645.03899999999999</v>
      </c>
      <c r="BH29" s="7">
        <v>645.34199999999998</v>
      </c>
      <c r="BI29" s="7">
        <v>626.79</v>
      </c>
      <c r="BJ29" s="7">
        <v>600.95699999999999</v>
      </c>
      <c r="BK29" s="7">
        <v>589.76499999999999</v>
      </c>
      <c r="BL29" s="7">
        <v>578.61300000000006</v>
      </c>
      <c r="BM29" s="7">
        <v>528.19200000000001</v>
      </c>
      <c r="BN29" s="7">
        <v>472.74299999999999</v>
      </c>
      <c r="BO29" s="7">
        <v>461.38</v>
      </c>
      <c r="BP29" s="7">
        <v>612.51400000000001</v>
      </c>
      <c r="BQ29" s="7">
        <v>660.2</v>
      </c>
      <c r="BR29" s="7">
        <v>639.77</v>
      </c>
      <c r="BS29" s="7">
        <v>751.56500000000005</v>
      </c>
      <c r="BT29" s="7">
        <v>768.71</v>
      </c>
      <c r="BU29" s="7">
        <v>653.38199999999995</v>
      </c>
      <c r="BV29" s="7">
        <v>549.33000000000004</v>
      </c>
      <c r="BW29" s="7">
        <v>454.733</v>
      </c>
      <c r="BX29" s="7">
        <v>448.02100000000002</v>
      </c>
      <c r="BY29" s="7">
        <v>359.54199999999997</v>
      </c>
      <c r="BZ29" s="7">
        <v>347.99</v>
      </c>
      <c r="CA29" s="7">
        <v>365.82499999999999</v>
      </c>
      <c r="CB29" s="7">
        <v>304.00299999999999</v>
      </c>
      <c r="CC29" s="7">
        <v>266.29899999999998</v>
      </c>
      <c r="CD29" s="7">
        <v>250.667</v>
      </c>
      <c r="CE29" s="7">
        <v>259.89600000000002</v>
      </c>
      <c r="CF29" s="7">
        <v>294.642</v>
      </c>
      <c r="CG29" s="7">
        <v>296.70600000000002</v>
      </c>
      <c r="CH29" s="7">
        <v>266.87</v>
      </c>
      <c r="CI29" s="7">
        <v>241.59800000000001</v>
      </c>
      <c r="CJ29" s="7">
        <v>234.636</v>
      </c>
      <c r="CK29" s="7">
        <v>226.24</v>
      </c>
      <c r="CL29" s="7">
        <v>200.607</v>
      </c>
      <c r="CM29" s="7">
        <v>201.52799999999999</v>
      </c>
      <c r="CN29" s="7">
        <v>203.571</v>
      </c>
      <c r="CO29" s="7">
        <v>204.51400000000001</v>
      </c>
      <c r="CP29" s="7">
        <v>202.88900000000001</v>
      </c>
      <c r="CQ29" s="7">
        <v>203.01300000000001</v>
      </c>
      <c r="CR29" s="7">
        <v>202.715</v>
      </c>
      <c r="CS29" s="7">
        <v>200.51499999999999</v>
      </c>
      <c r="CT29" s="7">
        <v>202.65600000000001</v>
      </c>
      <c r="CU29" s="7">
        <v>202.18899999999999</v>
      </c>
      <c r="CV29" s="7">
        <v>197.88900000000001</v>
      </c>
      <c r="CW29" s="7">
        <v>193.642</v>
      </c>
      <c r="CX29" s="7">
        <v>199.774</v>
      </c>
      <c r="CY29" s="7">
        <v>208.38</v>
      </c>
      <c r="CZ29" s="7">
        <v>217.56200000000001</v>
      </c>
      <c r="DA29" s="7">
        <v>216.029</v>
      </c>
      <c r="DB29" s="7">
        <v>212.499</v>
      </c>
      <c r="DC29" s="7">
        <v>206.17</v>
      </c>
      <c r="DD29" s="7">
        <v>208.66499999999999</v>
      </c>
      <c r="DE29" s="7">
        <v>212.53899999999999</v>
      </c>
      <c r="DF29" s="7">
        <v>198.70599999999999</v>
      </c>
      <c r="DG29" s="7">
        <v>193.58500000000001</v>
      </c>
      <c r="DH29" s="7">
        <v>187.95599999999999</v>
      </c>
      <c r="DI29" s="7">
        <v>186.916</v>
      </c>
      <c r="DJ29" s="7">
        <v>185.697</v>
      </c>
      <c r="DK29" s="7">
        <v>188.33099999999999</v>
      </c>
      <c r="DL29" s="7">
        <v>196.297</v>
      </c>
      <c r="DM29" s="7">
        <v>201.858</v>
      </c>
      <c r="DN29" s="7">
        <v>199.89400000000001</v>
      </c>
      <c r="DO29" s="7">
        <v>199.67</v>
      </c>
      <c r="DP29" s="7">
        <v>201.471</v>
      </c>
      <c r="DQ29" s="7">
        <v>204.84800000000001</v>
      </c>
      <c r="DR29" s="7">
        <v>214.30600000000001</v>
      </c>
      <c r="DS29" s="7">
        <v>210.37799999999999</v>
      </c>
      <c r="DT29" s="7">
        <v>204.69200000000001</v>
      </c>
      <c r="DU29" s="7">
        <v>198.64</v>
      </c>
      <c r="DV29" s="7">
        <v>191.72499999999999</v>
      </c>
      <c r="DW29" s="7">
        <v>189.262</v>
      </c>
      <c r="DX29" s="7">
        <v>187.96299999999999</v>
      </c>
      <c r="DY29" s="7">
        <v>190.84899999999999</v>
      </c>
      <c r="DZ29" s="7">
        <v>191.68600000000001</v>
      </c>
      <c r="EA29" s="7">
        <v>192.494</v>
      </c>
      <c r="EB29" s="7">
        <v>192.626</v>
      </c>
      <c r="EC29" s="7">
        <v>193.54400000000001</v>
      </c>
      <c r="ED29" s="7">
        <v>195.101</v>
      </c>
      <c r="EE29" s="7">
        <v>197.19200000000001</v>
      </c>
      <c r="EF29" s="7">
        <v>196.48400000000001</v>
      </c>
      <c r="EG29" s="7">
        <v>198.428</v>
      </c>
      <c r="EH29" s="7">
        <v>200.524</v>
      </c>
      <c r="EI29" s="7">
        <v>200.60400000000001</v>
      </c>
      <c r="EJ29" s="7">
        <v>196.815</v>
      </c>
      <c r="EK29" s="7">
        <v>196.149</v>
      </c>
      <c r="EL29" s="7">
        <v>206.14500000000001</v>
      </c>
      <c r="EM29" s="7">
        <v>215.70400000000001</v>
      </c>
      <c r="EN29" s="7">
        <v>227.71</v>
      </c>
      <c r="EO29" s="7">
        <v>229.101</v>
      </c>
      <c r="EP29" s="7">
        <v>221.67500000000001</v>
      </c>
      <c r="EQ29" s="7">
        <v>225.55799999999999</v>
      </c>
      <c r="ER29" s="7">
        <v>224.72499999999999</v>
      </c>
      <c r="ES29" s="7">
        <v>222.30099999999999</v>
      </c>
      <c r="ET29" s="7">
        <v>220.76900000000001</v>
      </c>
      <c r="EU29" s="7">
        <v>225.999</v>
      </c>
      <c r="EV29" s="7">
        <v>239.26</v>
      </c>
      <c r="EW29" s="7">
        <v>243.12799999999999</v>
      </c>
      <c r="EX29" s="7">
        <v>243.578</v>
      </c>
      <c r="EY29" s="7">
        <v>236.65</v>
      </c>
      <c r="EZ29" s="7">
        <v>234.96700000000001</v>
      </c>
      <c r="FA29" s="7">
        <v>235.32599999999999</v>
      </c>
      <c r="FB29" s="7">
        <v>238.13300000000001</v>
      </c>
      <c r="FC29" s="7">
        <v>238.08699999999999</v>
      </c>
      <c r="FD29" s="7">
        <v>235.25200000000001</v>
      </c>
      <c r="FE29" s="7">
        <v>235.309</v>
      </c>
      <c r="FF29" s="7">
        <v>230.84100000000001</v>
      </c>
      <c r="FG29" s="7">
        <v>226.678</v>
      </c>
      <c r="FH29" s="7">
        <v>225.55500000000001</v>
      </c>
      <c r="FI29" s="7">
        <v>223.381</v>
      </c>
      <c r="FJ29" s="7">
        <v>236.65700000000001</v>
      </c>
      <c r="FK29" s="7">
        <v>250.09399999999999</v>
      </c>
      <c r="FL29" s="7">
        <v>251.708</v>
      </c>
      <c r="FM29" s="7">
        <v>247.80699999999999</v>
      </c>
      <c r="FN29" s="7">
        <v>233.791</v>
      </c>
      <c r="FO29" s="7">
        <v>225.35300000000001</v>
      </c>
      <c r="FP29" s="7">
        <v>227.101</v>
      </c>
      <c r="FQ29" s="7">
        <v>231.96899999999999</v>
      </c>
      <c r="FR29" s="7">
        <v>234.399</v>
      </c>
      <c r="FS29" s="7">
        <v>233.923</v>
      </c>
      <c r="FT29" s="7">
        <v>235.887</v>
      </c>
      <c r="FU29" s="7">
        <v>242.68700000000001</v>
      </c>
      <c r="FV29" s="7">
        <v>244.25399999999999</v>
      </c>
      <c r="FW29" s="7">
        <v>250.36699999999999</v>
      </c>
      <c r="FX29" s="7">
        <v>256.79000000000002</v>
      </c>
      <c r="FY29" s="7">
        <v>262.548</v>
      </c>
      <c r="FZ29" s="7">
        <v>265.11500000000001</v>
      </c>
      <c r="GA29" s="7">
        <v>272.245</v>
      </c>
      <c r="GB29" s="7">
        <v>278.09800000000001</v>
      </c>
      <c r="GC29" s="7">
        <v>279.13799999999998</v>
      </c>
      <c r="GD29" s="7">
        <v>271.22800000000001</v>
      </c>
      <c r="GE29" s="7">
        <v>270.50599999999997</v>
      </c>
      <c r="GF29" s="7">
        <v>271.95800000000003</v>
      </c>
      <c r="GG29" s="7">
        <v>265.97199999999998</v>
      </c>
      <c r="GH29" s="7">
        <v>257.666</v>
      </c>
      <c r="GI29" s="7">
        <v>262.07600000000002</v>
      </c>
      <c r="GJ29" s="7">
        <v>264.62</v>
      </c>
      <c r="GK29" s="7">
        <v>267.55900000000003</v>
      </c>
      <c r="GL29" s="7">
        <v>270.73</v>
      </c>
      <c r="GM29" s="7">
        <v>270.68799999999999</v>
      </c>
      <c r="GN29" s="7">
        <v>270.73599999999999</v>
      </c>
      <c r="GO29" s="7">
        <v>267.49200000000002</v>
      </c>
      <c r="GP29" s="7">
        <v>276.43900000000002</v>
      </c>
      <c r="GQ29" s="7">
        <v>272.041</v>
      </c>
      <c r="GR29" s="7">
        <v>259.43299999999999</v>
      </c>
      <c r="GS29" s="7">
        <v>250.55600000000001</v>
      </c>
      <c r="GT29" s="7">
        <v>244.79</v>
      </c>
      <c r="GU29" s="7">
        <v>245.64500000000001</v>
      </c>
      <c r="GV29" s="7">
        <v>280.19200000000001</v>
      </c>
      <c r="GW29" s="7">
        <v>276.77600000000001</v>
      </c>
      <c r="GX29" s="7">
        <v>270.49599999999998</v>
      </c>
      <c r="GY29" s="7">
        <v>268.66000000000003</v>
      </c>
      <c r="GZ29" s="7">
        <v>266.10599999999999</v>
      </c>
      <c r="HA29" s="7">
        <v>274.678</v>
      </c>
      <c r="HB29" s="7">
        <v>277.714</v>
      </c>
      <c r="HC29" s="7">
        <v>273.70299999999997</v>
      </c>
      <c r="HD29" s="7">
        <v>273.59500000000003</v>
      </c>
      <c r="HE29" s="7">
        <v>279.78100000000001</v>
      </c>
      <c r="HF29" s="7">
        <v>283.17</v>
      </c>
      <c r="HG29" s="7">
        <v>277.029</v>
      </c>
      <c r="HH29" s="7">
        <v>273.78899999999999</v>
      </c>
      <c r="HI29" s="7">
        <v>274.04399999999998</v>
      </c>
      <c r="HJ29" s="7">
        <v>270.49799999999999</v>
      </c>
      <c r="HK29" s="7">
        <v>277.58800000000002</v>
      </c>
      <c r="HL29" s="7">
        <v>289.69400000000002</v>
      </c>
      <c r="HM29" s="7">
        <v>293.83600000000001</v>
      </c>
      <c r="HN29" s="7">
        <v>307.75099999999998</v>
      </c>
      <c r="HO29" s="7">
        <v>311.05599999999998</v>
      </c>
      <c r="HP29" s="7">
        <v>293.56299999999999</v>
      </c>
      <c r="HQ29" s="7">
        <v>285.22000000000003</v>
      </c>
      <c r="HR29" s="7">
        <v>275.64999999999998</v>
      </c>
      <c r="HS29" s="7">
        <v>279.536</v>
      </c>
      <c r="HT29" s="7">
        <v>280.74799999999999</v>
      </c>
      <c r="HU29" s="7">
        <v>288.08</v>
      </c>
      <c r="HV29" s="7">
        <v>291.23700000000002</v>
      </c>
      <c r="HW29" s="7">
        <v>304.95400000000001</v>
      </c>
      <c r="HX29" s="7">
        <v>293.351</v>
      </c>
      <c r="HY29" s="7">
        <v>278.19400000000002</v>
      </c>
      <c r="HZ29" s="7">
        <v>276.30500000000001</v>
      </c>
      <c r="IA29" s="7">
        <v>274.88</v>
      </c>
      <c r="IB29" s="7">
        <v>260.31700000000001</v>
      </c>
      <c r="IC29" s="7">
        <v>257.97699999999998</v>
      </c>
      <c r="ID29" s="7">
        <v>254.93</v>
      </c>
      <c r="IE29" s="7">
        <v>274.05599999999998</v>
      </c>
      <c r="IF29" s="7">
        <v>282.315</v>
      </c>
      <c r="IG29" s="7">
        <v>286.84399999999999</v>
      </c>
      <c r="IH29" s="7">
        <v>287.8</v>
      </c>
      <c r="II29" s="7">
        <v>288.26900000000001</v>
      </c>
      <c r="IJ29" s="7">
        <v>276.233</v>
      </c>
      <c r="IK29" s="7">
        <v>265.053</v>
      </c>
      <c r="IL29" s="7">
        <v>265.53800000000001</v>
      </c>
      <c r="IM29" s="7">
        <v>264.87099999999998</v>
      </c>
      <c r="IN29" s="7">
        <v>265.99700000000001</v>
      </c>
      <c r="IO29" s="7">
        <v>277.60500000000002</v>
      </c>
      <c r="IP29" s="7">
        <v>285.315</v>
      </c>
      <c r="IQ29" s="7">
        <v>276.52100000000002</v>
      </c>
      <c r="IR29" s="7">
        <v>262.565</v>
      </c>
      <c r="IS29" s="7">
        <v>260.971</v>
      </c>
      <c r="IT29" s="7">
        <v>271.46800000000002</v>
      </c>
      <c r="IU29" s="7">
        <v>275.92500000000001</v>
      </c>
      <c r="IV29" s="7">
        <v>276.62599999999998</v>
      </c>
      <c r="IW29" s="7">
        <v>290.85000000000002</v>
      </c>
      <c r="IX29" s="7">
        <v>296.40600000000001</v>
      </c>
      <c r="IY29" s="7">
        <v>299.65199999999999</v>
      </c>
      <c r="IZ29" s="7">
        <v>297.96199999999999</v>
      </c>
      <c r="JA29" s="7">
        <v>291.471</v>
      </c>
      <c r="JB29" s="7">
        <v>285.351</v>
      </c>
      <c r="JC29" s="7">
        <v>280.81900000000002</v>
      </c>
      <c r="JD29" s="7">
        <v>287.31799999999998</v>
      </c>
      <c r="JE29" s="7">
        <v>309.5</v>
      </c>
      <c r="JF29" s="7">
        <v>334.00799999999998</v>
      </c>
      <c r="JG29" s="7">
        <v>337.14400000000001</v>
      </c>
      <c r="JH29" s="7">
        <v>337.92500000000001</v>
      </c>
      <c r="JI29" s="7">
        <v>341.21600000000001</v>
      </c>
      <c r="JJ29" s="7">
        <v>324.99400000000003</v>
      </c>
      <c r="JK29" s="7">
        <v>338.48399999999998</v>
      </c>
      <c r="JL29" s="7">
        <v>345.43</v>
      </c>
      <c r="JM29" s="7">
        <v>344.18400000000003</v>
      </c>
      <c r="JN29" s="7">
        <v>349.96699999999998</v>
      </c>
      <c r="JO29" s="7">
        <v>360.52199999999999</v>
      </c>
      <c r="JP29" s="7">
        <v>375.32499999999999</v>
      </c>
      <c r="JQ29" s="7">
        <v>371.28899999999999</v>
      </c>
      <c r="JR29" s="7">
        <v>364.72500000000002</v>
      </c>
      <c r="JS29" s="7">
        <v>368.10700000000003</v>
      </c>
      <c r="JT29" s="7">
        <v>362.41</v>
      </c>
      <c r="JU29" s="7">
        <v>367.81700000000001</v>
      </c>
      <c r="JV29" s="7">
        <v>367.24799999999999</v>
      </c>
      <c r="JW29" s="7">
        <v>368.28199999999998</v>
      </c>
      <c r="JX29" s="7">
        <v>347.65499999999997</v>
      </c>
      <c r="JY29" s="7">
        <v>337.31900000000002</v>
      </c>
      <c r="JZ29" s="7">
        <v>329.91899999999998</v>
      </c>
      <c r="KA29" s="7">
        <v>328.786</v>
      </c>
      <c r="KB29" s="7">
        <v>326.59899999999999</v>
      </c>
      <c r="KC29" s="7">
        <v>343.01799999999997</v>
      </c>
      <c r="KD29" s="7">
        <v>346.851</v>
      </c>
      <c r="KE29" s="7">
        <v>348.50099999999998</v>
      </c>
      <c r="KF29" s="7">
        <v>340.88799999999998</v>
      </c>
      <c r="KG29" s="7">
        <v>351.15899999999999</v>
      </c>
      <c r="KH29" s="7">
        <v>345.82299999999998</v>
      </c>
      <c r="KI29" s="7">
        <v>336.24099999999999</v>
      </c>
      <c r="KJ29" s="7">
        <v>317.08999999999997</v>
      </c>
      <c r="KK29" s="7">
        <v>316.221</v>
      </c>
      <c r="KL29" s="7">
        <v>316.459</v>
      </c>
      <c r="KM29" s="7">
        <v>330.68400000000003</v>
      </c>
      <c r="KN29" s="7">
        <v>331.49099999999999</v>
      </c>
      <c r="KO29" s="7">
        <v>334.24700000000001</v>
      </c>
      <c r="KP29" s="7">
        <v>327.935</v>
      </c>
      <c r="KQ29" s="7">
        <v>323.24299999999999</v>
      </c>
      <c r="KR29" s="7">
        <v>323.964</v>
      </c>
      <c r="KS29" s="7">
        <v>324.416</v>
      </c>
      <c r="KT29" s="7">
        <v>321.82499999999999</v>
      </c>
      <c r="KU29" s="7">
        <v>319.11399999999998</v>
      </c>
      <c r="KV29" s="7">
        <v>320.94099999999997</v>
      </c>
      <c r="KW29" s="7">
        <v>326.36</v>
      </c>
      <c r="KX29" s="7">
        <v>339.63499999999999</v>
      </c>
      <c r="KY29" s="7">
        <v>349.42099999999999</v>
      </c>
      <c r="KZ29" s="7">
        <v>349.08300000000003</v>
      </c>
      <c r="LA29" s="7">
        <v>351.85300000000001</v>
      </c>
      <c r="LB29" s="7">
        <v>343.49900000000002</v>
      </c>
      <c r="LC29" s="7">
        <v>343.24900000000002</v>
      </c>
      <c r="LD29" s="7">
        <v>338.87299999999999</v>
      </c>
      <c r="LE29" s="7">
        <v>344.60399999999998</v>
      </c>
      <c r="LF29" s="7">
        <v>344.327</v>
      </c>
      <c r="LG29" s="7">
        <v>359.76499999999999</v>
      </c>
      <c r="LH29" s="7">
        <v>364.21199999999999</v>
      </c>
      <c r="LI29" s="7">
        <v>370.41300000000001</v>
      </c>
      <c r="LJ29" s="7">
        <v>368.88400000000001</v>
      </c>
      <c r="LK29" s="7">
        <v>382.178</v>
      </c>
      <c r="LL29" s="7">
        <v>375.49400000000003</v>
      </c>
      <c r="LM29" s="7">
        <v>373.77800000000002</v>
      </c>
      <c r="LN29" s="7">
        <v>368.11</v>
      </c>
      <c r="LO29" s="7">
        <v>356.17099999999999</v>
      </c>
      <c r="LP29" s="7">
        <v>361.61799999999999</v>
      </c>
      <c r="LQ29" s="7">
        <v>363.791</v>
      </c>
      <c r="LR29" s="7">
        <v>353.00400000000002</v>
      </c>
      <c r="LS29" s="7">
        <v>363.47</v>
      </c>
      <c r="LT29" s="7">
        <v>374.81099999999998</v>
      </c>
      <c r="LU29" s="7">
        <v>387.12099999999998</v>
      </c>
      <c r="LV29" s="7">
        <v>390.50200000000001</v>
      </c>
      <c r="LW29" s="7">
        <v>384.24700000000001</v>
      </c>
      <c r="LX29" s="7">
        <v>373.31799999999998</v>
      </c>
      <c r="LY29" s="7">
        <v>365.39400000000001</v>
      </c>
      <c r="LZ29" s="7">
        <v>367.04700000000003</v>
      </c>
      <c r="MA29" s="7">
        <v>367.75799999999998</v>
      </c>
      <c r="MB29" s="7">
        <v>363.79399999999998</v>
      </c>
      <c r="MC29" s="7">
        <v>369.20699999999999</v>
      </c>
      <c r="MD29" s="7">
        <v>382.80700000000002</v>
      </c>
      <c r="ME29" s="7">
        <v>394.67</v>
      </c>
      <c r="MF29" s="7">
        <v>408.73099999999999</v>
      </c>
      <c r="MG29" s="7">
        <v>404.45600000000002</v>
      </c>
      <c r="MH29" s="7">
        <v>398.15499999999997</v>
      </c>
      <c r="MI29" s="7">
        <v>394.39400000000001</v>
      </c>
      <c r="MJ29" s="7">
        <v>397.39600000000002</v>
      </c>
      <c r="MK29" s="7">
        <v>398.483</v>
      </c>
      <c r="ML29" s="7">
        <v>390.49200000000002</v>
      </c>
      <c r="MM29" s="7">
        <v>387.31900000000002</v>
      </c>
      <c r="MN29" s="7">
        <v>395.72500000000002</v>
      </c>
      <c r="MO29" s="7">
        <v>415.97899999999998</v>
      </c>
      <c r="MP29" s="7">
        <v>418.58100000000002</v>
      </c>
      <c r="MQ29" s="7">
        <v>401.36</v>
      </c>
      <c r="MR29" s="7">
        <v>380.69499999999999</v>
      </c>
      <c r="MS29" s="7">
        <v>381.988</v>
      </c>
      <c r="MT29" s="7">
        <v>391.99799999999999</v>
      </c>
      <c r="MU29" s="7">
        <v>390.47300000000001</v>
      </c>
      <c r="MV29" s="7">
        <v>392.05900000000003</v>
      </c>
      <c r="MW29" s="7">
        <v>407.97899999999998</v>
      </c>
      <c r="MX29" s="7">
        <v>408.55799999999999</v>
      </c>
      <c r="MY29" s="7">
        <v>404.12200000000001</v>
      </c>
      <c r="MZ29" s="7">
        <v>402.67899999999997</v>
      </c>
      <c r="NA29" s="7">
        <v>407.822</v>
      </c>
      <c r="NB29" s="7">
        <v>405.14</v>
      </c>
      <c r="NC29" s="7">
        <v>402.58600000000001</v>
      </c>
      <c r="ND29" s="7">
        <v>395.625</v>
      </c>
      <c r="NE29" s="7">
        <v>402.673</v>
      </c>
      <c r="NF29" s="7">
        <v>422.90100000000001</v>
      </c>
      <c r="NG29" s="7">
        <v>414.17</v>
      </c>
      <c r="NH29" s="7">
        <v>431.99700000000001</v>
      </c>
      <c r="NI29" s="7">
        <v>432.26400000000001</v>
      </c>
      <c r="NJ29" s="7">
        <v>419.51</v>
      </c>
      <c r="NK29" s="7">
        <v>429.13900000000001</v>
      </c>
      <c r="NL29" s="7">
        <v>422.27600000000001</v>
      </c>
      <c r="NM29" s="7">
        <v>453.04300000000001</v>
      </c>
      <c r="NN29" s="7">
        <v>467.08699999999999</v>
      </c>
      <c r="NO29" s="7">
        <v>471.79899999999998</v>
      </c>
      <c r="NP29" s="7">
        <v>473.48700000000002</v>
      </c>
      <c r="NQ29" s="7">
        <v>454.95800000000003</v>
      </c>
      <c r="NR29" s="7">
        <v>441.11500000000001</v>
      </c>
      <c r="NS29" s="7">
        <v>438.55399999999997</v>
      </c>
      <c r="NT29" s="7">
        <v>437.315</v>
      </c>
      <c r="NU29" s="7">
        <v>433.71699999999998</v>
      </c>
      <c r="NV29" s="7">
        <v>433.2</v>
      </c>
      <c r="NW29" s="7">
        <v>432.64400000000001</v>
      </c>
      <c r="NX29" s="7">
        <v>426.16</v>
      </c>
      <c r="NY29" s="7">
        <v>425.01400000000001</v>
      </c>
      <c r="NZ29" s="7">
        <v>421.053</v>
      </c>
      <c r="OA29" s="7">
        <v>422.108</v>
      </c>
      <c r="OB29" s="7">
        <v>421.661</v>
      </c>
      <c r="OC29" s="7">
        <v>440.07100000000003</v>
      </c>
      <c r="OD29" s="7">
        <v>465.584</v>
      </c>
      <c r="OE29" s="7">
        <v>470.94299999999998</v>
      </c>
      <c r="OF29" s="7">
        <v>467.76799999999997</v>
      </c>
      <c r="OG29" s="7">
        <v>470.279</v>
      </c>
      <c r="OH29" s="7">
        <v>463.08300000000003</v>
      </c>
      <c r="OI29" s="7">
        <v>451.55500000000001</v>
      </c>
      <c r="OJ29" s="7">
        <v>436.779</v>
      </c>
      <c r="OK29" s="7">
        <v>450.26</v>
      </c>
      <c r="OL29" s="7">
        <v>444.149</v>
      </c>
      <c r="OM29" s="7">
        <v>435.35899999999998</v>
      </c>
      <c r="ON29" s="7">
        <v>429.24599999999998</v>
      </c>
      <c r="OO29" s="7">
        <v>422.62</v>
      </c>
      <c r="OP29" s="7">
        <v>427.745</v>
      </c>
      <c r="OQ29" s="7">
        <v>425.66699999999997</v>
      </c>
      <c r="OR29" s="7">
        <v>425.10199999999998</v>
      </c>
      <c r="OS29" s="7">
        <v>434.74099999999999</v>
      </c>
      <c r="OT29" s="7">
        <v>408.976</v>
      </c>
      <c r="OU29" s="7">
        <v>404.089</v>
      </c>
      <c r="OV29" s="7">
        <v>400.875</v>
      </c>
      <c r="OW29" s="7">
        <v>389.96600000000001</v>
      </c>
      <c r="OX29" s="7">
        <v>382.25200000000001</v>
      </c>
      <c r="OY29" s="7">
        <v>372.97300000000001</v>
      </c>
      <c r="OZ29" s="7">
        <v>342.99299999999999</v>
      </c>
      <c r="PA29" s="7">
        <v>328.85399999999998</v>
      </c>
      <c r="PB29" s="7">
        <v>331.29700000000003</v>
      </c>
      <c r="PC29" s="7">
        <v>336.28</v>
      </c>
      <c r="PD29" s="7">
        <v>332.42399999999998</v>
      </c>
      <c r="PE29" s="7">
        <v>330.74799999999999</v>
      </c>
      <c r="PF29" s="7">
        <v>333.47899999999998</v>
      </c>
      <c r="PG29" s="7">
        <v>348.32400000000001</v>
      </c>
      <c r="PH29" s="7">
        <v>349.34100000000001</v>
      </c>
      <c r="PI29" s="7">
        <v>362.803</v>
      </c>
      <c r="PJ29" s="7">
        <v>389.11399999999998</v>
      </c>
      <c r="PK29" s="7">
        <v>377.416</v>
      </c>
      <c r="PL29" s="7">
        <v>372.71300000000002</v>
      </c>
      <c r="PM29" s="7">
        <v>358.887</v>
      </c>
      <c r="PN29" s="7">
        <v>352.404</v>
      </c>
      <c r="PO29" s="7">
        <v>357.565</v>
      </c>
      <c r="PP29" s="7">
        <v>347.70699999999999</v>
      </c>
      <c r="PQ29" s="7">
        <v>344.90800000000002</v>
      </c>
      <c r="PR29" s="7">
        <v>348.60500000000002</v>
      </c>
      <c r="PS29" s="7">
        <v>342.774</v>
      </c>
      <c r="PT29" s="7">
        <v>339.52100000000002</v>
      </c>
      <c r="PU29" s="7">
        <v>338.04500000000002</v>
      </c>
      <c r="PV29" s="7">
        <v>322.113</v>
      </c>
      <c r="PW29" s="7">
        <v>321.553</v>
      </c>
      <c r="PX29" s="7">
        <v>319.31799999999998</v>
      </c>
      <c r="PY29" s="7">
        <v>313.41899999999998</v>
      </c>
      <c r="PZ29" s="7">
        <v>311.67899999999997</v>
      </c>
      <c r="QA29" s="7">
        <v>313.36500000000001</v>
      </c>
      <c r="QB29" s="7">
        <v>317.78300000000002</v>
      </c>
      <c r="QC29" s="7">
        <v>314.95400000000001</v>
      </c>
      <c r="QD29" s="7">
        <v>316.24</v>
      </c>
      <c r="QE29" s="7">
        <v>308.71600000000001</v>
      </c>
      <c r="QF29" s="7">
        <v>308.97300000000001</v>
      </c>
      <c r="QG29" s="7">
        <v>312.221</v>
      </c>
      <c r="QH29" s="7">
        <v>306.35000000000002</v>
      </c>
      <c r="QI29" s="7">
        <v>303.28300000000002</v>
      </c>
      <c r="QJ29" s="7">
        <v>302.44900000000001</v>
      </c>
      <c r="QK29" s="7">
        <v>301.20600000000002</v>
      </c>
      <c r="QL29" s="7">
        <v>301.04700000000003</v>
      </c>
      <c r="QM29" s="7">
        <v>300.64299999999997</v>
      </c>
      <c r="QN29" s="7">
        <v>300.33</v>
      </c>
      <c r="QO29" s="7">
        <v>306.81299999999999</v>
      </c>
      <c r="QP29" s="7">
        <v>309.05399999999997</v>
      </c>
      <c r="QQ29" s="7">
        <v>304.96899999999999</v>
      </c>
      <c r="QR29" s="7">
        <v>310.88499999999999</v>
      </c>
      <c r="QS29" s="7">
        <v>319.43</v>
      </c>
      <c r="QT29" s="7">
        <v>328.62200000000001</v>
      </c>
      <c r="QU29" s="7">
        <v>330.03699999999998</v>
      </c>
      <c r="QV29" s="7">
        <v>333.66199999999998</v>
      </c>
      <c r="QW29" s="7">
        <v>336.084</v>
      </c>
      <c r="QX29" s="7">
        <v>333.11099999999999</v>
      </c>
      <c r="QY29" s="7">
        <v>327.63299999999998</v>
      </c>
      <c r="QZ29" s="7">
        <v>322.678</v>
      </c>
      <c r="RA29" s="7">
        <v>323.363</v>
      </c>
      <c r="RB29" s="7">
        <v>324.83199999999999</v>
      </c>
      <c r="RC29" s="7">
        <v>325.45400000000001</v>
      </c>
      <c r="RD29" s="7">
        <v>324.423</v>
      </c>
      <c r="RE29" s="7">
        <v>320.06599999999997</v>
      </c>
      <c r="RF29" s="7">
        <v>321.95400000000001</v>
      </c>
      <c r="RG29" s="7">
        <v>328.09199999999998</v>
      </c>
      <c r="RH29" s="7">
        <v>327.66800000000001</v>
      </c>
      <c r="RI29" s="7">
        <v>327.69499999999999</v>
      </c>
      <c r="RJ29" s="7">
        <v>327.75200000000001</v>
      </c>
      <c r="RK29" s="7">
        <v>322.22300000000001</v>
      </c>
      <c r="RL29" s="7">
        <v>322.69299999999998</v>
      </c>
      <c r="RM29" s="7">
        <v>317.15800000000002</v>
      </c>
      <c r="RN29" s="7">
        <v>308.12400000000002</v>
      </c>
      <c r="RO29" s="7">
        <v>304.35199999999998</v>
      </c>
      <c r="RP29" s="7">
        <v>302.52800000000002</v>
      </c>
      <c r="RQ29" s="7">
        <v>307.68700000000001</v>
      </c>
      <c r="RR29" s="7">
        <v>306.75299999999999</v>
      </c>
      <c r="RS29" s="7">
        <v>301.06700000000001</v>
      </c>
      <c r="RT29" s="7">
        <v>291.81799999999998</v>
      </c>
      <c r="RU29" s="7">
        <v>294.923</v>
      </c>
      <c r="RV29" s="7">
        <v>296.68700000000001</v>
      </c>
      <c r="RW29" s="7">
        <v>293.06200000000001</v>
      </c>
      <c r="RX29" s="7">
        <v>291.94</v>
      </c>
      <c r="RY29" s="7">
        <v>311.745</v>
      </c>
      <c r="RZ29" s="7">
        <v>312.33600000000001</v>
      </c>
      <c r="SA29" s="7">
        <v>313.65600000000001</v>
      </c>
      <c r="SB29" s="7">
        <v>315.84199999999998</v>
      </c>
      <c r="SC29" s="7">
        <v>311.85000000000002</v>
      </c>
      <c r="SD29" s="7">
        <v>309.26100000000002</v>
      </c>
      <c r="SE29" s="7">
        <v>307.565</v>
      </c>
      <c r="SF29" s="7">
        <v>303.29500000000002</v>
      </c>
      <c r="SG29" s="7">
        <v>304.73599999999999</v>
      </c>
      <c r="SH29" s="7">
        <v>305.524</v>
      </c>
      <c r="SI29" s="7">
        <v>307.60199999999998</v>
      </c>
      <c r="SJ29" s="7">
        <v>297.99400000000003</v>
      </c>
      <c r="SK29" s="7">
        <v>299.37900000000002</v>
      </c>
      <c r="SL29" s="7">
        <v>302.233</v>
      </c>
      <c r="SM29" s="7">
        <v>307.80200000000002</v>
      </c>
      <c r="SN29" s="7">
        <v>319.02800000000002</v>
      </c>
      <c r="SO29" s="7">
        <v>323.10000000000002</v>
      </c>
      <c r="SP29" s="7">
        <v>330.58800000000002</v>
      </c>
      <c r="SQ29" s="7">
        <v>323.32799999999997</v>
      </c>
      <c r="SR29" s="7">
        <v>332.024</v>
      </c>
      <c r="SS29" s="7">
        <v>327.71</v>
      </c>
      <c r="ST29" s="7">
        <v>325.70499999999998</v>
      </c>
      <c r="SU29" s="2">
        <v>325.834</v>
      </c>
    </row>
    <row r="30" spans="1:516" s="2" customFormat="1" x14ac:dyDescent="0.25">
      <c r="A30" s="2">
        <f t="shared" si="8"/>
        <v>6</v>
      </c>
      <c r="B30" s="5" t="s">
        <v>209</v>
      </c>
      <c r="C30" s="2" t="e">
        <f>_xlfn.XMATCH(B30,tkrBbg!M:M)</f>
        <v>#N/A</v>
      </c>
      <c r="D30" s="2" t="e" cm="1">
        <f t="array" ref="D30">INDEX(tkrBbg!E:E,C30)</f>
        <v>#N/A</v>
      </c>
      <c r="E30" s="6" t="e" cm="1">
        <f t="array" ref="E30">_xll.BDP(D30,E$24)*1</f>
        <v>#N/A</v>
      </c>
      <c r="F30" s="7" t="e">
        <f>_xll.BDH(D30,$B$22,"-2AY",,"Dates=H","Fill=C","Sort=R","Dir=H","cols=510;rows=1")</f>
        <v>#N/A</v>
      </c>
      <c r="G30" s="7">
        <v>351.06</v>
      </c>
      <c r="H30" s="7">
        <v>340.14100000000002</v>
      </c>
      <c r="I30" s="7">
        <v>339.53</v>
      </c>
      <c r="J30" s="7">
        <v>322.75099999999998</v>
      </c>
      <c r="K30" s="7">
        <v>307.74900000000002</v>
      </c>
      <c r="L30" s="7">
        <v>330.92399999999998</v>
      </c>
      <c r="M30" s="7">
        <v>324.608</v>
      </c>
      <c r="N30" s="7">
        <v>329.77699999999999</v>
      </c>
      <c r="O30" s="7">
        <v>307.77</v>
      </c>
      <c r="P30" s="7">
        <v>275.69799999999998</v>
      </c>
      <c r="Q30" s="7">
        <v>246.36500000000001</v>
      </c>
      <c r="R30" s="7">
        <v>261.88</v>
      </c>
      <c r="S30" s="7">
        <v>321.24400000000003</v>
      </c>
      <c r="T30" s="7">
        <v>335.85500000000002</v>
      </c>
      <c r="U30" s="7">
        <v>363.31200000000001</v>
      </c>
      <c r="V30" s="7">
        <v>367.91899999999998</v>
      </c>
      <c r="W30" s="7">
        <v>361.24</v>
      </c>
      <c r="X30" s="7">
        <v>349.75599999999997</v>
      </c>
      <c r="Y30" s="7">
        <v>348.09800000000001</v>
      </c>
      <c r="Z30" s="7">
        <v>369.63600000000002</v>
      </c>
      <c r="AA30" s="7">
        <v>386.84399999999999</v>
      </c>
      <c r="AB30" s="7">
        <v>388.35599999999999</v>
      </c>
      <c r="AC30" s="7">
        <v>389.089</v>
      </c>
      <c r="AD30" s="7">
        <v>398.54599999999999</v>
      </c>
      <c r="AE30" s="7">
        <v>408.59800000000001</v>
      </c>
      <c r="AF30" s="7">
        <v>439.57600000000002</v>
      </c>
      <c r="AG30" s="7">
        <v>458.33499999999998</v>
      </c>
      <c r="AH30" s="7">
        <v>456.05900000000003</v>
      </c>
      <c r="AI30" s="7">
        <v>444.33600000000001</v>
      </c>
      <c r="AJ30" s="7">
        <v>446.16</v>
      </c>
      <c r="AK30" s="7">
        <v>448.06400000000002</v>
      </c>
      <c r="AL30" s="7">
        <v>456.13600000000002</v>
      </c>
      <c r="AM30" s="7">
        <v>462.839</v>
      </c>
      <c r="AN30" s="7">
        <v>477.95400000000001</v>
      </c>
      <c r="AO30" s="7">
        <v>487.774</v>
      </c>
      <c r="AP30" s="7">
        <v>493.91899999999998</v>
      </c>
      <c r="AQ30" s="7">
        <v>451.36500000000001</v>
      </c>
      <c r="AR30" s="7">
        <v>436.14400000000001</v>
      </c>
      <c r="AS30" s="7">
        <v>415.24700000000001</v>
      </c>
      <c r="AT30" s="7">
        <v>397.84500000000003</v>
      </c>
      <c r="AU30" s="7">
        <v>424.88799999999998</v>
      </c>
      <c r="AV30" s="7">
        <v>435.84899999999999</v>
      </c>
      <c r="AW30" s="7">
        <v>496.83199999999999</v>
      </c>
      <c r="AX30" s="7">
        <v>505.43700000000001</v>
      </c>
      <c r="AY30" s="7">
        <v>489.48</v>
      </c>
      <c r="AZ30" s="7">
        <v>469.85199999999998</v>
      </c>
      <c r="BA30" s="7">
        <v>455.99900000000002</v>
      </c>
      <c r="BB30" s="7">
        <v>410.18299999999999</v>
      </c>
      <c r="BC30" s="7">
        <v>383.43400000000003</v>
      </c>
      <c r="BD30" s="7">
        <v>444.99099999999999</v>
      </c>
      <c r="BE30" s="7">
        <v>512.62099999999998</v>
      </c>
      <c r="BF30" s="7">
        <v>530.42600000000004</v>
      </c>
      <c r="BG30" s="7">
        <v>582.51400000000001</v>
      </c>
      <c r="BH30" s="7">
        <v>589.95899999999995</v>
      </c>
      <c r="BI30" s="7">
        <v>579.13099999999997</v>
      </c>
      <c r="BJ30" s="7">
        <v>569.64400000000001</v>
      </c>
      <c r="BK30" s="7">
        <v>566.02700000000004</v>
      </c>
      <c r="BL30" s="7">
        <v>570.15899999999999</v>
      </c>
      <c r="BM30" s="7">
        <v>520.62699999999995</v>
      </c>
      <c r="BN30" s="7">
        <v>486.48899999999998</v>
      </c>
      <c r="BO30" s="7">
        <v>486.791</v>
      </c>
      <c r="BP30" s="7">
        <v>616.89200000000005</v>
      </c>
      <c r="BQ30" s="7">
        <v>669.81100000000004</v>
      </c>
      <c r="BR30" s="7">
        <v>641.18100000000004</v>
      </c>
      <c r="BS30" s="7">
        <v>740.18600000000004</v>
      </c>
      <c r="BT30" s="7">
        <v>754.99599999999998</v>
      </c>
      <c r="BU30" s="7">
        <v>642.34500000000003</v>
      </c>
      <c r="BV30" s="7">
        <v>525.779</v>
      </c>
      <c r="BW30" s="7">
        <v>435.154</v>
      </c>
      <c r="BX30" s="7">
        <v>416.62799999999999</v>
      </c>
      <c r="BY30" s="7">
        <v>321.851</v>
      </c>
      <c r="BZ30" s="7">
        <v>308.89100000000002</v>
      </c>
      <c r="CA30" s="7">
        <v>323.60500000000002</v>
      </c>
      <c r="CB30" s="7">
        <v>273.40300000000002</v>
      </c>
      <c r="CC30" s="7">
        <v>241.86500000000001</v>
      </c>
      <c r="CD30" s="7">
        <v>227.154</v>
      </c>
      <c r="CE30" s="7">
        <v>236.887</v>
      </c>
      <c r="CF30" s="7">
        <v>271.63400000000001</v>
      </c>
      <c r="CG30" s="7">
        <v>268.56799999999998</v>
      </c>
      <c r="CH30" s="7">
        <v>234.36099999999999</v>
      </c>
      <c r="CI30" s="7">
        <v>213.816</v>
      </c>
      <c r="CJ30" s="7">
        <v>206.124</v>
      </c>
      <c r="CK30" s="7">
        <v>196.161</v>
      </c>
      <c r="CL30" s="7">
        <v>171.87899999999999</v>
      </c>
      <c r="CM30" s="7">
        <v>172.91499999999999</v>
      </c>
      <c r="CN30" s="7">
        <v>174.97200000000001</v>
      </c>
      <c r="CO30" s="7">
        <v>178.048</v>
      </c>
      <c r="CP30" s="7">
        <v>177.40700000000001</v>
      </c>
      <c r="CQ30" s="7">
        <v>179.60599999999999</v>
      </c>
      <c r="CR30" s="7">
        <v>179.73</v>
      </c>
      <c r="CS30" s="7">
        <v>179.55099999999999</v>
      </c>
      <c r="CT30" s="7">
        <v>181.40899999999999</v>
      </c>
      <c r="CU30" s="7">
        <v>181.595</v>
      </c>
      <c r="CV30" s="7">
        <v>177.74700000000001</v>
      </c>
      <c r="CW30" s="7">
        <v>176.375</v>
      </c>
      <c r="CX30" s="7">
        <v>181.05699999999999</v>
      </c>
      <c r="CY30" s="7">
        <v>187.80500000000001</v>
      </c>
      <c r="CZ30" s="7">
        <v>195.57400000000001</v>
      </c>
      <c r="DA30" s="7">
        <v>195.42099999999999</v>
      </c>
      <c r="DB30" s="7">
        <v>193.578</v>
      </c>
      <c r="DC30" s="7">
        <v>186.21700000000001</v>
      </c>
      <c r="DD30" s="7">
        <v>187.17599999999999</v>
      </c>
      <c r="DE30" s="7">
        <v>191.167</v>
      </c>
      <c r="DF30" s="7">
        <v>176.995</v>
      </c>
      <c r="DG30" s="7">
        <v>173.32499999999999</v>
      </c>
      <c r="DH30" s="7">
        <v>168.827</v>
      </c>
      <c r="DI30" s="7">
        <v>168.179</v>
      </c>
      <c r="DJ30" s="7">
        <v>165.607</v>
      </c>
      <c r="DK30" s="7">
        <v>167.37200000000001</v>
      </c>
      <c r="DL30" s="7">
        <v>172.40799999999999</v>
      </c>
      <c r="DM30" s="7">
        <v>175.88499999999999</v>
      </c>
      <c r="DN30" s="7">
        <v>172.66200000000001</v>
      </c>
      <c r="DO30" s="7">
        <v>171.779</v>
      </c>
      <c r="DP30" s="7">
        <v>171.83099999999999</v>
      </c>
      <c r="DQ30" s="7">
        <v>172.66399999999999</v>
      </c>
      <c r="DR30" s="7">
        <v>178.03899999999999</v>
      </c>
      <c r="DS30" s="7">
        <v>166.673</v>
      </c>
      <c r="DT30" s="7">
        <v>159.405</v>
      </c>
      <c r="DU30" s="7">
        <v>154.97800000000001</v>
      </c>
      <c r="DV30" s="7">
        <v>146.78899999999999</v>
      </c>
      <c r="DW30" s="7">
        <v>144.78700000000001</v>
      </c>
      <c r="DX30" s="7">
        <v>144.40199999999999</v>
      </c>
      <c r="DY30" s="7">
        <v>147.59200000000001</v>
      </c>
      <c r="DZ30" s="7">
        <v>147.84700000000001</v>
      </c>
      <c r="EA30" s="7">
        <v>149.20400000000001</v>
      </c>
      <c r="EB30" s="7">
        <v>149.86600000000001</v>
      </c>
      <c r="EC30" s="7">
        <v>150.441</v>
      </c>
      <c r="ED30" s="7">
        <v>152.167</v>
      </c>
      <c r="EE30" s="7">
        <v>153.89699999999999</v>
      </c>
      <c r="EF30" s="7">
        <v>154.041</v>
      </c>
      <c r="EG30" s="7">
        <v>154.62700000000001</v>
      </c>
      <c r="EH30" s="7">
        <v>159.69999999999999</v>
      </c>
      <c r="EI30" s="7">
        <v>158.715</v>
      </c>
      <c r="EJ30" s="7">
        <v>156.56299999999999</v>
      </c>
      <c r="EK30" s="7">
        <v>158.16999999999999</v>
      </c>
      <c r="EL30" s="7">
        <v>169.31200000000001</v>
      </c>
      <c r="EM30" s="7">
        <v>174.303</v>
      </c>
      <c r="EN30" s="7">
        <v>182.51300000000001</v>
      </c>
      <c r="EO30" s="7">
        <v>183.94499999999999</v>
      </c>
      <c r="EP30" s="7">
        <v>175.62200000000001</v>
      </c>
      <c r="EQ30" s="7">
        <v>177.953</v>
      </c>
      <c r="ER30" s="7">
        <v>179.18700000000001</v>
      </c>
      <c r="ES30" s="7">
        <v>177.93899999999999</v>
      </c>
      <c r="ET30" s="7">
        <v>177.93899999999999</v>
      </c>
      <c r="EU30" s="7">
        <v>185.64099999999999</v>
      </c>
      <c r="EV30" s="7">
        <v>199.55099999999999</v>
      </c>
      <c r="EW30" s="7">
        <v>203.10900000000001</v>
      </c>
      <c r="EX30" s="7">
        <v>204.03100000000001</v>
      </c>
      <c r="EY30" s="7">
        <v>200.16499999999999</v>
      </c>
      <c r="EZ30" s="7">
        <v>199.90700000000001</v>
      </c>
      <c r="FA30" s="7">
        <v>199.666</v>
      </c>
      <c r="FB30" s="7">
        <v>202.203</v>
      </c>
      <c r="FC30" s="7">
        <v>201.477</v>
      </c>
      <c r="FD30" s="7">
        <v>198.077</v>
      </c>
      <c r="FE30" s="7">
        <v>198.54900000000001</v>
      </c>
      <c r="FF30" s="7">
        <v>192.22300000000001</v>
      </c>
      <c r="FG30" s="7">
        <v>189.32</v>
      </c>
      <c r="FH30" s="7">
        <v>187.43199999999999</v>
      </c>
      <c r="FI30" s="7">
        <v>185.87200000000001</v>
      </c>
      <c r="FJ30" s="7">
        <v>195.39</v>
      </c>
      <c r="FK30" s="7">
        <v>205.40299999999999</v>
      </c>
      <c r="FL30" s="7">
        <v>206.78399999999999</v>
      </c>
      <c r="FM30" s="7">
        <v>203.58</v>
      </c>
      <c r="FN30" s="7">
        <v>196.23</v>
      </c>
      <c r="FO30" s="7">
        <v>191.48</v>
      </c>
      <c r="FP30" s="7">
        <v>194.02</v>
      </c>
      <c r="FQ30" s="7">
        <v>198.37</v>
      </c>
      <c r="FR30" s="7">
        <v>201.405</v>
      </c>
      <c r="FS30" s="7">
        <v>202.154</v>
      </c>
      <c r="FT30" s="7">
        <v>205.32</v>
      </c>
      <c r="FU30" s="7">
        <v>212.59299999999999</v>
      </c>
      <c r="FV30" s="7">
        <v>213.40299999999999</v>
      </c>
      <c r="FW30" s="7">
        <v>218.35900000000001</v>
      </c>
      <c r="FX30" s="7">
        <v>222.929</v>
      </c>
      <c r="FY30" s="7">
        <v>226.31899999999999</v>
      </c>
      <c r="FZ30" s="7">
        <v>227.02199999999999</v>
      </c>
      <c r="GA30" s="7">
        <v>234.56899999999999</v>
      </c>
      <c r="GB30" s="7">
        <v>238.39699999999999</v>
      </c>
      <c r="GC30" s="7">
        <v>237.399</v>
      </c>
      <c r="GD30" s="7">
        <v>228.69300000000001</v>
      </c>
      <c r="GE30" s="7">
        <v>228.44900000000001</v>
      </c>
      <c r="GF30" s="7">
        <v>228.00700000000001</v>
      </c>
      <c r="GG30" s="7">
        <v>222.821</v>
      </c>
      <c r="GH30" s="7">
        <v>214.93299999999999</v>
      </c>
      <c r="GI30" s="7">
        <v>218.149</v>
      </c>
      <c r="GJ30" s="7">
        <v>219.114</v>
      </c>
      <c r="GK30" s="7">
        <v>222.46</v>
      </c>
      <c r="GL30" s="7">
        <v>225.239</v>
      </c>
      <c r="GM30" s="7">
        <v>221.33199999999999</v>
      </c>
      <c r="GN30" s="7">
        <v>221.51499999999999</v>
      </c>
      <c r="GO30" s="7">
        <v>217.38499999999999</v>
      </c>
      <c r="GP30" s="7">
        <v>225.994</v>
      </c>
      <c r="GQ30" s="7">
        <v>224.434</v>
      </c>
      <c r="GR30" s="7">
        <v>214.42500000000001</v>
      </c>
      <c r="GS30" s="7">
        <v>208.43600000000001</v>
      </c>
      <c r="GT30" s="7">
        <v>203.441</v>
      </c>
      <c r="GU30" s="7">
        <v>203.52600000000001</v>
      </c>
      <c r="GV30" s="7">
        <v>236.83500000000001</v>
      </c>
      <c r="GW30" s="7">
        <v>233.55500000000001</v>
      </c>
      <c r="GX30" s="7">
        <v>226.12299999999999</v>
      </c>
      <c r="GY30" s="7">
        <v>223.624</v>
      </c>
      <c r="GZ30" s="7">
        <v>219.93100000000001</v>
      </c>
      <c r="HA30" s="7">
        <v>229.607</v>
      </c>
      <c r="HB30" s="7">
        <v>233.02799999999999</v>
      </c>
      <c r="HC30" s="7">
        <v>229.02799999999999</v>
      </c>
      <c r="HD30" s="7">
        <v>228.76</v>
      </c>
      <c r="HE30" s="7">
        <v>231.54300000000001</v>
      </c>
      <c r="HF30" s="7">
        <v>234.911</v>
      </c>
      <c r="HG30" s="7">
        <v>229.971</v>
      </c>
      <c r="HH30" s="7">
        <v>229.304</v>
      </c>
      <c r="HI30" s="7">
        <v>228.5</v>
      </c>
      <c r="HJ30" s="7">
        <v>225.82</v>
      </c>
      <c r="HK30" s="7">
        <v>237.077</v>
      </c>
      <c r="HL30" s="7">
        <v>247.649</v>
      </c>
      <c r="HM30" s="7">
        <v>253.85599999999999</v>
      </c>
      <c r="HN30" s="7">
        <v>271.08100000000002</v>
      </c>
      <c r="HO30" s="7">
        <v>278.245</v>
      </c>
      <c r="HP30" s="7">
        <v>259.77199999999999</v>
      </c>
      <c r="HQ30" s="7">
        <v>248.16499999999999</v>
      </c>
      <c r="HR30" s="7">
        <v>241.191</v>
      </c>
      <c r="HS30" s="7">
        <v>247.01400000000001</v>
      </c>
      <c r="HT30" s="7">
        <v>249.58500000000001</v>
      </c>
      <c r="HU30" s="7">
        <v>258.334</v>
      </c>
      <c r="HV30" s="7">
        <v>263.012</v>
      </c>
      <c r="HW30" s="7">
        <v>277.19299999999998</v>
      </c>
      <c r="HX30" s="7">
        <v>262.10700000000003</v>
      </c>
      <c r="HY30" s="7">
        <v>248.982</v>
      </c>
      <c r="HZ30" s="7">
        <v>247.36799999999999</v>
      </c>
      <c r="IA30" s="7">
        <v>245.792</v>
      </c>
      <c r="IB30" s="7">
        <v>225.84200000000001</v>
      </c>
      <c r="IC30" s="7">
        <v>222.797</v>
      </c>
      <c r="ID30" s="7">
        <v>221.09299999999999</v>
      </c>
      <c r="IE30" s="7">
        <v>234.572</v>
      </c>
      <c r="IF30" s="7">
        <v>244.83099999999999</v>
      </c>
      <c r="IG30" s="7">
        <v>251.53399999999999</v>
      </c>
      <c r="IH30" s="7">
        <v>251.40600000000001</v>
      </c>
      <c r="II30" s="7">
        <v>252.28800000000001</v>
      </c>
      <c r="IJ30" s="7">
        <v>236.69</v>
      </c>
      <c r="IK30" s="7">
        <v>222.91399999999999</v>
      </c>
      <c r="IL30" s="7">
        <v>223.41900000000001</v>
      </c>
      <c r="IM30" s="7">
        <v>222.59299999999999</v>
      </c>
      <c r="IN30" s="7">
        <v>223.03200000000001</v>
      </c>
      <c r="IO30" s="7">
        <v>234.595</v>
      </c>
      <c r="IP30" s="7">
        <v>241.16900000000001</v>
      </c>
      <c r="IQ30" s="7">
        <v>230.87700000000001</v>
      </c>
      <c r="IR30" s="7">
        <v>214.72200000000001</v>
      </c>
      <c r="IS30" s="7">
        <v>212.703</v>
      </c>
      <c r="IT30" s="7">
        <v>218.24799999999999</v>
      </c>
      <c r="IU30" s="7">
        <v>220.75899999999999</v>
      </c>
      <c r="IV30" s="7">
        <v>221.24100000000001</v>
      </c>
      <c r="IW30" s="7">
        <v>233.58199999999999</v>
      </c>
      <c r="IX30" s="7">
        <v>239.33799999999999</v>
      </c>
      <c r="IY30" s="7">
        <v>240.86</v>
      </c>
      <c r="IZ30" s="7">
        <v>240.50800000000001</v>
      </c>
      <c r="JA30" s="7">
        <v>233.76300000000001</v>
      </c>
      <c r="JB30" s="7">
        <v>229.04599999999999</v>
      </c>
      <c r="JC30" s="7">
        <v>220.83500000000001</v>
      </c>
      <c r="JD30" s="7">
        <v>227.214</v>
      </c>
      <c r="JE30" s="7">
        <v>243.31</v>
      </c>
      <c r="JF30" s="7">
        <v>262.23599999999999</v>
      </c>
      <c r="JG30" s="7">
        <v>264.55700000000002</v>
      </c>
      <c r="JH30" s="7">
        <v>264.31700000000001</v>
      </c>
      <c r="JI30" s="7">
        <v>263.43200000000002</v>
      </c>
      <c r="JJ30" s="7">
        <v>249.03700000000001</v>
      </c>
      <c r="JK30" s="7">
        <v>257.44799999999998</v>
      </c>
      <c r="JL30" s="7">
        <v>264.26299999999998</v>
      </c>
      <c r="JM30" s="7">
        <v>264.34500000000003</v>
      </c>
      <c r="JN30" s="7">
        <v>272.24599999999998</v>
      </c>
      <c r="JO30" s="7">
        <v>278.59500000000003</v>
      </c>
      <c r="JP30" s="7">
        <v>295.31099999999998</v>
      </c>
      <c r="JQ30" s="7">
        <v>292.65600000000001</v>
      </c>
      <c r="JR30" s="7">
        <v>283.89299999999997</v>
      </c>
      <c r="JS30" s="7">
        <v>287.51400000000001</v>
      </c>
      <c r="JT30" s="7">
        <v>283.78800000000001</v>
      </c>
      <c r="JU30" s="7">
        <v>287.62</v>
      </c>
      <c r="JV30" s="7">
        <v>285.60000000000002</v>
      </c>
      <c r="JW30" s="7">
        <v>286.45400000000001</v>
      </c>
      <c r="JX30" s="7">
        <v>270.02499999999998</v>
      </c>
      <c r="JY30" s="7">
        <v>261.65100000000001</v>
      </c>
      <c r="JZ30" s="7">
        <v>255.06100000000001</v>
      </c>
      <c r="KA30" s="7">
        <v>253.52699999999999</v>
      </c>
      <c r="KB30" s="7">
        <v>251.59800000000001</v>
      </c>
      <c r="KC30" s="7">
        <v>261.77499999999998</v>
      </c>
      <c r="KD30" s="7">
        <v>265.68200000000002</v>
      </c>
      <c r="KE30" s="7">
        <v>266.51400000000001</v>
      </c>
      <c r="KF30" s="7">
        <v>259.58300000000003</v>
      </c>
      <c r="KG30" s="7">
        <v>265.94799999999998</v>
      </c>
      <c r="KH30" s="7">
        <v>259.96199999999999</v>
      </c>
      <c r="KI30" s="7">
        <v>247.72200000000001</v>
      </c>
      <c r="KJ30" s="7">
        <v>231.92500000000001</v>
      </c>
      <c r="KK30" s="7">
        <v>230.976</v>
      </c>
      <c r="KL30" s="7">
        <v>229.81299999999999</v>
      </c>
      <c r="KM30" s="7">
        <v>239.41300000000001</v>
      </c>
      <c r="KN30" s="7">
        <v>240.32400000000001</v>
      </c>
      <c r="KO30" s="7">
        <v>241.71199999999999</v>
      </c>
      <c r="KP30" s="7">
        <v>256.185</v>
      </c>
      <c r="KQ30" s="7">
        <v>235.23599999999999</v>
      </c>
      <c r="KR30" s="7">
        <v>235.292</v>
      </c>
      <c r="KS30" s="7">
        <v>236.42500000000001</v>
      </c>
      <c r="KT30" s="7">
        <v>235.29900000000001</v>
      </c>
      <c r="KU30" s="7">
        <v>234.523</v>
      </c>
      <c r="KV30" s="7">
        <v>235.761</v>
      </c>
      <c r="KW30" s="7">
        <v>240.923</v>
      </c>
      <c r="KX30" s="7">
        <v>254.738</v>
      </c>
      <c r="KY30" s="7">
        <v>262.76400000000001</v>
      </c>
      <c r="KZ30" s="7">
        <v>262.49900000000002</v>
      </c>
      <c r="LA30" s="7">
        <v>263.05700000000002</v>
      </c>
      <c r="LB30" s="7">
        <v>253.29599999999999</v>
      </c>
      <c r="LC30" s="7">
        <v>250.92699999999999</v>
      </c>
      <c r="LD30" s="7">
        <v>248.37100000000001</v>
      </c>
      <c r="LE30" s="7">
        <v>254.02099999999999</v>
      </c>
      <c r="LF30" s="7">
        <v>258.29599999999999</v>
      </c>
      <c r="LG30" s="7">
        <v>273.81700000000001</v>
      </c>
      <c r="LH30" s="7">
        <v>278.18299999999999</v>
      </c>
      <c r="LI30" s="7">
        <v>282.7</v>
      </c>
      <c r="LJ30" s="7">
        <v>285.28899999999999</v>
      </c>
      <c r="LK30" s="7">
        <v>295.57400000000001</v>
      </c>
      <c r="LL30" s="7">
        <v>289.63499999999999</v>
      </c>
      <c r="LM30" s="7">
        <v>287.50099999999998</v>
      </c>
      <c r="LN30" s="7">
        <v>280.93799999999999</v>
      </c>
      <c r="LO30" s="7">
        <v>270.39299999999997</v>
      </c>
      <c r="LP30" s="7">
        <v>280.05</v>
      </c>
      <c r="LQ30" s="7">
        <v>282.27699999999999</v>
      </c>
      <c r="LR30" s="7">
        <v>274.10500000000002</v>
      </c>
      <c r="LS30" s="7">
        <v>286.44799999999998</v>
      </c>
      <c r="LT30" s="7">
        <v>296.82799999999997</v>
      </c>
      <c r="LU30" s="7">
        <v>310.577</v>
      </c>
      <c r="LV30" s="7">
        <v>313.40499999999997</v>
      </c>
      <c r="LW30" s="7">
        <v>309.642</v>
      </c>
      <c r="LX30" s="7">
        <v>299.59300000000002</v>
      </c>
      <c r="LY30" s="7">
        <v>293.26900000000001</v>
      </c>
      <c r="LZ30" s="7">
        <v>297.92099999999999</v>
      </c>
      <c r="MA30" s="7">
        <v>298.58999999999997</v>
      </c>
      <c r="MB30" s="7">
        <v>295.18</v>
      </c>
      <c r="MC30" s="7">
        <v>298.988</v>
      </c>
      <c r="MD30" s="7">
        <v>307.36599999999999</v>
      </c>
      <c r="ME30" s="7">
        <v>316.85599999999999</v>
      </c>
      <c r="MF30" s="7">
        <v>330.96899999999999</v>
      </c>
      <c r="MG30" s="7">
        <v>327.488</v>
      </c>
      <c r="MH30" s="7">
        <v>322.00599999999997</v>
      </c>
      <c r="MI30" s="7">
        <v>321.15499999999997</v>
      </c>
      <c r="MJ30" s="7">
        <v>325.34800000000001</v>
      </c>
      <c r="MK30" s="7">
        <v>328.18599999999998</v>
      </c>
      <c r="ML30" s="7">
        <v>318.858</v>
      </c>
      <c r="MM30" s="7">
        <v>315.63299999999998</v>
      </c>
      <c r="MN30" s="7">
        <v>326.48599999999999</v>
      </c>
      <c r="MO30" s="7">
        <v>344.49900000000002</v>
      </c>
      <c r="MP30" s="7">
        <v>345.64299999999997</v>
      </c>
      <c r="MQ30" s="7">
        <v>328.15899999999999</v>
      </c>
      <c r="MR30" s="7">
        <v>308.32900000000001</v>
      </c>
      <c r="MS30" s="7">
        <v>309.315</v>
      </c>
      <c r="MT30" s="7">
        <v>319.19400000000002</v>
      </c>
      <c r="MU30" s="7">
        <v>319.62400000000002</v>
      </c>
      <c r="MV30" s="7">
        <v>320.92500000000001</v>
      </c>
      <c r="MW30" s="7">
        <v>335.91</v>
      </c>
      <c r="MX30" s="7">
        <v>335.42500000000001</v>
      </c>
      <c r="MY30" s="7">
        <v>331.72699999999998</v>
      </c>
      <c r="MZ30" s="7">
        <v>331.28</v>
      </c>
      <c r="NA30" s="7">
        <v>336.59800000000001</v>
      </c>
      <c r="NB30" s="7">
        <v>334.66500000000002</v>
      </c>
      <c r="NC30" s="7">
        <v>332.95499999999998</v>
      </c>
      <c r="ND30" s="7">
        <v>325.67500000000001</v>
      </c>
      <c r="NE30" s="7">
        <v>334.505</v>
      </c>
      <c r="NF30" s="7">
        <v>363.11900000000003</v>
      </c>
      <c r="NG30" s="7">
        <v>361.13</v>
      </c>
      <c r="NH30" s="7">
        <v>393.13499999999999</v>
      </c>
      <c r="NI30" s="7">
        <v>396.41899999999998</v>
      </c>
      <c r="NJ30" s="7">
        <v>382.83</v>
      </c>
      <c r="NK30" s="7">
        <v>391.72399999999999</v>
      </c>
      <c r="NL30" s="7">
        <v>386.35</v>
      </c>
      <c r="NM30" s="7">
        <v>420.298</v>
      </c>
      <c r="NN30" s="7">
        <v>433.54199999999997</v>
      </c>
      <c r="NO30" s="7">
        <v>436.57299999999998</v>
      </c>
      <c r="NP30" s="7">
        <v>438.88200000000001</v>
      </c>
      <c r="NQ30" s="7">
        <v>422.22699999999998</v>
      </c>
      <c r="NR30" s="7">
        <v>408.82</v>
      </c>
      <c r="NS30" s="7">
        <v>406.76</v>
      </c>
      <c r="NT30" s="7">
        <v>405.77499999999998</v>
      </c>
      <c r="NU30" s="7">
        <v>403.39800000000002</v>
      </c>
      <c r="NV30" s="7">
        <v>403.30399999999997</v>
      </c>
      <c r="NW30" s="7">
        <v>400.93599999999998</v>
      </c>
      <c r="NX30" s="7">
        <v>396.99099999999999</v>
      </c>
      <c r="NY30" s="7">
        <v>396.25200000000001</v>
      </c>
      <c r="NZ30" s="7">
        <v>390.375</v>
      </c>
      <c r="OA30" s="7">
        <v>389.35899999999998</v>
      </c>
      <c r="OB30" s="7">
        <v>387.22500000000002</v>
      </c>
      <c r="OC30" s="7">
        <v>406.76100000000002</v>
      </c>
      <c r="OD30" s="7">
        <v>426.73500000000001</v>
      </c>
      <c r="OE30" s="7">
        <v>430.58600000000001</v>
      </c>
      <c r="OF30" s="7">
        <v>426.44799999999998</v>
      </c>
      <c r="OG30" s="7">
        <v>422.35899999999998</v>
      </c>
      <c r="OH30" s="7">
        <v>411.53899999999999</v>
      </c>
      <c r="OI30" s="7">
        <v>403.36500000000001</v>
      </c>
      <c r="OJ30" s="7">
        <v>387.15600000000001</v>
      </c>
      <c r="OK30" s="7">
        <v>402.58199999999999</v>
      </c>
      <c r="OL30" s="7">
        <v>395.298</v>
      </c>
      <c r="OM30" s="7">
        <v>383.61700000000002</v>
      </c>
      <c r="ON30" s="7">
        <v>371.10399999999998</v>
      </c>
      <c r="OO30" s="7">
        <v>364.31799999999998</v>
      </c>
      <c r="OP30" s="7">
        <v>369.85300000000001</v>
      </c>
      <c r="OQ30" s="7">
        <v>366.279</v>
      </c>
      <c r="OR30" s="7">
        <v>366.13600000000002</v>
      </c>
      <c r="OS30" s="7">
        <v>375.94</v>
      </c>
      <c r="OT30" s="7">
        <v>354.214</v>
      </c>
      <c r="OU30" s="7">
        <v>345.79700000000003</v>
      </c>
      <c r="OV30" s="7">
        <v>340.81900000000002</v>
      </c>
      <c r="OW30" s="7">
        <v>324.38499999999999</v>
      </c>
      <c r="OX30" s="7">
        <v>317.26</v>
      </c>
      <c r="OY30" s="7">
        <v>312.14</v>
      </c>
      <c r="OZ30" s="7">
        <v>292.70999999999998</v>
      </c>
      <c r="PA30" s="7">
        <v>280.78500000000003</v>
      </c>
      <c r="PB30" s="7">
        <v>281.41000000000003</v>
      </c>
      <c r="PC30" s="7">
        <v>283.96199999999999</v>
      </c>
      <c r="PD30" s="7">
        <v>283.63</v>
      </c>
      <c r="PE30" s="7">
        <v>279.88</v>
      </c>
      <c r="PF30" s="7">
        <v>282.87700000000001</v>
      </c>
      <c r="PG30" s="7">
        <v>292.81900000000002</v>
      </c>
      <c r="PH30" s="7">
        <v>290.71499999999997</v>
      </c>
      <c r="PI30" s="7">
        <v>303.32900000000001</v>
      </c>
      <c r="PJ30" s="7">
        <v>328.31799999999998</v>
      </c>
      <c r="PK30" s="7">
        <v>310.423</v>
      </c>
      <c r="PL30" s="7">
        <v>307.34800000000001</v>
      </c>
      <c r="PM30" s="7">
        <v>292.56799999999998</v>
      </c>
      <c r="PN30" s="7">
        <v>285.589</v>
      </c>
      <c r="PO30" s="7">
        <v>288.52699999999999</v>
      </c>
      <c r="PP30" s="7">
        <v>279.45999999999998</v>
      </c>
      <c r="PQ30" s="7">
        <v>276.39400000000001</v>
      </c>
      <c r="PR30" s="7">
        <v>276.86500000000001</v>
      </c>
      <c r="PS30" s="7">
        <v>269.99299999999999</v>
      </c>
      <c r="PT30" s="7">
        <v>267.78500000000003</v>
      </c>
      <c r="PU30" s="7">
        <v>266.19499999999999</v>
      </c>
      <c r="PV30" s="7">
        <v>256.04300000000001</v>
      </c>
      <c r="PW30" s="7">
        <v>255.77099999999999</v>
      </c>
      <c r="PX30" s="7">
        <v>253.17599999999999</v>
      </c>
      <c r="PY30" s="7">
        <v>246.77799999999999</v>
      </c>
      <c r="PZ30" s="7">
        <v>246.05500000000001</v>
      </c>
      <c r="QA30" s="7">
        <v>247.83199999999999</v>
      </c>
      <c r="QB30" s="7">
        <v>254.02</v>
      </c>
      <c r="QC30" s="7">
        <v>251.85599999999999</v>
      </c>
      <c r="QD30" s="7">
        <v>254.08099999999999</v>
      </c>
      <c r="QE30" s="7">
        <v>249.065</v>
      </c>
      <c r="QF30" s="7">
        <v>250.74299999999999</v>
      </c>
      <c r="QG30" s="7">
        <v>254.65600000000001</v>
      </c>
      <c r="QH30" s="7">
        <v>246.46899999999999</v>
      </c>
      <c r="QI30" s="7">
        <v>244.613</v>
      </c>
      <c r="QJ30" s="7">
        <v>242.75299999999999</v>
      </c>
      <c r="QK30" s="7">
        <v>241.56</v>
      </c>
      <c r="QL30" s="7">
        <v>242.86</v>
      </c>
      <c r="QM30" s="7">
        <v>243.49700000000001</v>
      </c>
      <c r="QN30" s="7">
        <v>243.99</v>
      </c>
      <c r="QO30" s="7">
        <v>251.50800000000001</v>
      </c>
      <c r="QP30" s="7">
        <v>253.566</v>
      </c>
      <c r="QQ30" s="7">
        <v>252.464</v>
      </c>
      <c r="QR30" s="7">
        <v>259.45699999999999</v>
      </c>
      <c r="QS30" s="7">
        <v>271.50400000000002</v>
      </c>
      <c r="QT30" s="7">
        <v>285.13600000000002</v>
      </c>
      <c r="QU30" s="7">
        <v>285.70499999999998</v>
      </c>
      <c r="QV30" s="7">
        <v>287.00599999999997</v>
      </c>
      <c r="QW30" s="7">
        <v>288.88099999999997</v>
      </c>
      <c r="QX30" s="7">
        <v>285.95400000000001</v>
      </c>
      <c r="QY30" s="7">
        <v>280.37299999999999</v>
      </c>
      <c r="QZ30" s="7">
        <v>274.15600000000001</v>
      </c>
      <c r="RA30" s="7">
        <v>274.74700000000001</v>
      </c>
      <c r="RB30" s="7">
        <v>275.89400000000001</v>
      </c>
      <c r="RC30" s="7">
        <v>277.51400000000001</v>
      </c>
      <c r="RD30" s="7">
        <v>272.166</v>
      </c>
      <c r="RE30" s="7">
        <v>269.87400000000002</v>
      </c>
      <c r="RF30" s="7">
        <v>273.07299999999998</v>
      </c>
      <c r="RG30" s="7">
        <v>280.09500000000003</v>
      </c>
      <c r="RH30" s="7">
        <v>279.517</v>
      </c>
      <c r="RI30" s="7">
        <v>279.291</v>
      </c>
      <c r="RJ30" s="7">
        <v>280.49400000000003</v>
      </c>
      <c r="RK30" s="7">
        <v>275.87200000000001</v>
      </c>
      <c r="RL30" s="7">
        <v>276.13</v>
      </c>
      <c r="RM30" s="7">
        <v>270.02999999999997</v>
      </c>
      <c r="RN30" s="7">
        <v>262.464</v>
      </c>
      <c r="RO30" s="7">
        <v>260.15699999999998</v>
      </c>
      <c r="RP30" s="7">
        <v>258.495</v>
      </c>
      <c r="RQ30" s="7">
        <v>259.83</v>
      </c>
      <c r="RR30" s="7">
        <v>258.37599999999998</v>
      </c>
      <c r="RS30" s="7">
        <v>252.23699999999999</v>
      </c>
      <c r="RT30" s="7">
        <v>240.24299999999999</v>
      </c>
      <c r="RU30" s="7">
        <v>243.40799999999999</v>
      </c>
      <c r="RV30" s="7">
        <v>244.994</v>
      </c>
      <c r="RW30" s="7">
        <v>245.05699999999999</v>
      </c>
      <c r="RX30" s="7">
        <v>245.36</v>
      </c>
      <c r="RY30" s="7">
        <v>260.42200000000003</v>
      </c>
      <c r="RZ30" s="7">
        <v>261.68599999999998</v>
      </c>
      <c r="SA30" s="7">
        <v>264.12299999999999</v>
      </c>
      <c r="SB30" s="7">
        <v>265.83800000000002</v>
      </c>
      <c r="SC30" s="7">
        <v>263.48</v>
      </c>
      <c r="SD30" s="7">
        <v>262.04300000000001</v>
      </c>
      <c r="SE30" s="7">
        <v>261.47899999999998</v>
      </c>
      <c r="SF30" s="7">
        <v>260.21600000000001</v>
      </c>
      <c r="SG30" s="7">
        <v>261.351</v>
      </c>
      <c r="SH30" s="7">
        <v>261.23599999999999</v>
      </c>
      <c r="SI30" s="7">
        <v>262.75099999999998</v>
      </c>
      <c r="SJ30" s="7">
        <v>255.91</v>
      </c>
      <c r="SK30" s="7">
        <v>263.87299999999999</v>
      </c>
      <c r="SL30" s="7">
        <v>271.63200000000001</v>
      </c>
      <c r="SM30" s="7">
        <v>282.22500000000002</v>
      </c>
      <c r="SN30" s="7">
        <v>297.137</v>
      </c>
      <c r="SO30" s="7">
        <v>302.97399999999999</v>
      </c>
      <c r="SP30" s="7">
        <v>308.65699999999998</v>
      </c>
      <c r="SQ30" s="7">
        <v>304.43799999999999</v>
      </c>
      <c r="SR30" s="7">
        <v>309.04300000000001</v>
      </c>
      <c r="SS30" s="7">
        <v>303.82900000000001</v>
      </c>
      <c r="ST30" s="7">
        <v>298.14</v>
      </c>
      <c r="SU30" s="2">
        <v>290.35899999999998</v>
      </c>
    </row>
    <row r="31" spans="1:516" s="2" customFormat="1" x14ac:dyDescent="0.25">
      <c r="A31" s="2">
        <f t="shared" si="8"/>
        <v>7</v>
      </c>
      <c r="B31" s="5" t="s">
        <v>208</v>
      </c>
      <c r="C31" s="2" t="e">
        <f>_xlfn.XMATCH(B31,tkrBbg!M:M)</f>
        <v>#N/A</v>
      </c>
      <c r="D31" s="2" t="e" cm="1">
        <f t="array" ref="D31">INDEX(tkrBbg!E:E,C31)</f>
        <v>#N/A</v>
      </c>
      <c r="E31" s="6" t="e" cm="1">
        <f t="array" ref="E31">_xll.BDP(D31,E$24)*1</f>
        <v>#N/A</v>
      </c>
      <c r="F31" s="7" t="e">
        <f>_xll.BDH(D31,$B$22,"-2AY",,"Dates=H","Fill=C","Sort=R","Dir=H","cols=510;rows=1")</f>
        <v>#N/A</v>
      </c>
      <c r="G31" s="7">
        <v>390.01900000000001</v>
      </c>
      <c r="H31" s="7">
        <v>376.089</v>
      </c>
      <c r="I31" s="7">
        <v>372.14400000000001</v>
      </c>
      <c r="J31" s="7">
        <v>340.83800000000002</v>
      </c>
      <c r="K31" s="7">
        <v>319.601</v>
      </c>
      <c r="L31" s="7">
        <v>341.84800000000001</v>
      </c>
      <c r="M31" s="7">
        <v>334.58</v>
      </c>
      <c r="N31" s="7">
        <v>344.47300000000001</v>
      </c>
      <c r="O31" s="7">
        <v>317.24599999999998</v>
      </c>
      <c r="P31" s="7">
        <v>272.27600000000001</v>
      </c>
      <c r="Q31" s="7">
        <v>223.173</v>
      </c>
      <c r="R31" s="7">
        <v>231.852</v>
      </c>
      <c r="S31" s="7">
        <v>303.88900000000001</v>
      </c>
      <c r="T31" s="7">
        <v>324.52499999999998</v>
      </c>
      <c r="U31" s="7">
        <v>361.66199999999998</v>
      </c>
      <c r="V31" s="7">
        <v>367.02100000000002</v>
      </c>
      <c r="W31" s="7">
        <v>365.14400000000001</v>
      </c>
      <c r="X31" s="7">
        <v>347.45499999999998</v>
      </c>
      <c r="Y31" s="7">
        <v>350.14</v>
      </c>
      <c r="Z31" s="7">
        <v>375.62299999999999</v>
      </c>
      <c r="AA31" s="7">
        <v>407.52499999999998</v>
      </c>
      <c r="AB31" s="7">
        <v>408.09</v>
      </c>
      <c r="AC31" s="7">
        <v>405.62400000000002</v>
      </c>
      <c r="AD31" s="7">
        <v>412.18900000000002</v>
      </c>
      <c r="AE31" s="7">
        <v>431.35199999999998</v>
      </c>
      <c r="AF31" s="7">
        <v>468.08499999999998</v>
      </c>
      <c r="AG31" s="7">
        <v>486.87799999999999</v>
      </c>
      <c r="AH31" s="7">
        <v>488.08100000000002</v>
      </c>
      <c r="AI31" s="7">
        <v>466.88099999999997</v>
      </c>
      <c r="AJ31" s="7">
        <v>463.59</v>
      </c>
      <c r="AK31" s="7">
        <v>465.76799999999997</v>
      </c>
      <c r="AL31" s="7">
        <v>482.495</v>
      </c>
      <c r="AM31" s="7">
        <v>488.00900000000001</v>
      </c>
      <c r="AN31" s="7">
        <v>501.78100000000001</v>
      </c>
      <c r="AO31" s="7">
        <v>510.358</v>
      </c>
      <c r="AP31" s="7">
        <v>516.697</v>
      </c>
      <c r="AQ31" s="7">
        <v>459.63299999999998</v>
      </c>
      <c r="AR31" s="7">
        <v>445.59699999999998</v>
      </c>
      <c r="AS31" s="7">
        <v>424.83199999999999</v>
      </c>
      <c r="AT31" s="7">
        <v>405.75599999999997</v>
      </c>
      <c r="AU31" s="7">
        <v>441.32900000000001</v>
      </c>
      <c r="AV31" s="7">
        <v>453.61</v>
      </c>
      <c r="AW31" s="7">
        <v>510.29500000000002</v>
      </c>
      <c r="AX31" s="7">
        <v>514.05799999999999</v>
      </c>
      <c r="AY31" s="7">
        <v>492.565</v>
      </c>
      <c r="AZ31" s="7">
        <v>465.62200000000001</v>
      </c>
      <c r="BA31" s="7">
        <v>449.77800000000002</v>
      </c>
      <c r="BB31" s="7">
        <v>401.851</v>
      </c>
      <c r="BC31" s="7">
        <v>368.84800000000001</v>
      </c>
      <c r="BD31" s="7">
        <v>453.762</v>
      </c>
      <c r="BE31" s="7">
        <v>537.59100000000001</v>
      </c>
      <c r="BF31" s="7">
        <v>570.44100000000003</v>
      </c>
      <c r="BG31" s="7">
        <v>620.577</v>
      </c>
      <c r="BH31" s="7">
        <v>610.89700000000005</v>
      </c>
      <c r="BI31" s="7">
        <v>599.81399999999996</v>
      </c>
      <c r="BJ31" s="7">
        <v>584.72699999999998</v>
      </c>
      <c r="BK31" s="7">
        <v>576.029</v>
      </c>
      <c r="BL31" s="7">
        <v>576.53499999999997</v>
      </c>
      <c r="BM31" s="7">
        <v>532.74699999999996</v>
      </c>
      <c r="BN31" s="7">
        <v>494.03</v>
      </c>
      <c r="BO31" s="7">
        <v>494.80200000000002</v>
      </c>
      <c r="BP31" s="7">
        <v>639.85599999999999</v>
      </c>
      <c r="BQ31" s="7">
        <v>696.41200000000003</v>
      </c>
      <c r="BR31" s="7">
        <v>654.68499999999995</v>
      </c>
      <c r="BS31" s="7">
        <v>776.88599999999997</v>
      </c>
      <c r="BT31" s="7">
        <v>793.13</v>
      </c>
      <c r="BU31" s="7">
        <v>687.26199999999994</v>
      </c>
      <c r="BV31" s="7">
        <v>576.53399999999999</v>
      </c>
      <c r="BW31" s="7">
        <v>472.28899999999999</v>
      </c>
      <c r="BX31" s="7">
        <v>435.19600000000003</v>
      </c>
      <c r="BY31" s="7">
        <v>332.03199999999998</v>
      </c>
      <c r="BZ31" s="7">
        <v>309.30700000000002</v>
      </c>
      <c r="CA31" s="7">
        <v>335.59800000000001</v>
      </c>
      <c r="CB31" s="7">
        <v>264.41899999999998</v>
      </c>
      <c r="CC31" s="7">
        <v>229.94499999999999</v>
      </c>
      <c r="CD31" s="7">
        <v>206.453</v>
      </c>
      <c r="CE31" s="7">
        <v>215.80799999999999</v>
      </c>
      <c r="CF31" s="7">
        <v>256.31299999999999</v>
      </c>
      <c r="CG31" s="7">
        <v>255.744</v>
      </c>
      <c r="CH31" s="7">
        <v>214.053</v>
      </c>
      <c r="CI31" s="7">
        <v>188.11</v>
      </c>
      <c r="CJ31" s="7">
        <v>179.8</v>
      </c>
      <c r="CK31" s="7">
        <v>171.327</v>
      </c>
      <c r="CL31" s="7">
        <v>148.172</v>
      </c>
      <c r="CM31" s="7">
        <v>148.459</v>
      </c>
      <c r="CN31" s="7">
        <v>151.50200000000001</v>
      </c>
      <c r="CO31" s="7">
        <v>152.50299999999999</v>
      </c>
      <c r="CP31" s="7">
        <v>150.577</v>
      </c>
      <c r="CQ31" s="7">
        <v>150.511</v>
      </c>
      <c r="CR31" s="7">
        <v>150.46100000000001</v>
      </c>
      <c r="CS31" s="7">
        <v>150.06700000000001</v>
      </c>
      <c r="CT31" s="7">
        <v>151.68299999999999</v>
      </c>
      <c r="CU31" s="7">
        <v>152.91499999999999</v>
      </c>
      <c r="CV31" s="7">
        <v>149.29400000000001</v>
      </c>
      <c r="CW31" s="7">
        <v>146.37100000000001</v>
      </c>
      <c r="CX31" s="7">
        <v>150.98699999999999</v>
      </c>
      <c r="CY31" s="7">
        <v>158.32</v>
      </c>
      <c r="CZ31" s="7">
        <v>169.57599999999999</v>
      </c>
      <c r="DA31" s="7">
        <v>166.65899999999999</v>
      </c>
      <c r="DB31" s="7">
        <v>165.09</v>
      </c>
      <c r="DC31" s="7">
        <v>160.87799999999999</v>
      </c>
      <c r="DD31" s="7">
        <v>162.255</v>
      </c>
      <c r="DE31" s="7">
        <v>164.73099999999999</v>
      </c>
      <c r="DF31" s="7">
        <v>151.529</v>
      </c>
      <c r="DG31" s="7">
        <v>148.56</v>
      </c>
      <c r="DH31" s="7">
        <v>144.86500000000001</v>
      </c>
      <c r="DI31" s="7">
        <v>143.97399999999999</v>
      </c>
      <c r="DJ31" s="7">
        <v>143.04499999999999</v>
      </c>
      <c r="DK31" s="7">
        <v>146.31100000000001</v>
      </c>
      <c r="DL31" s="7">
        <v>154.059</v>
      </c>
      <c r="DM31" s="7">
        <v>160.93799999999999</v>
      </c>
      <c r="DN31" s="7">
        <v>160.81899999999999</v>
      </c>
      <c r="DO31" s="7">
        <v>160.68799999999999</v>
      </c>
      <c r="DP31" s="7">
        <v>163.30699999999999</v>
      </c>
      <c r="DQ31" s="7">
        <v>165.50800000000001</v>
      </c>
      <c r="DR31" s="7">
        <v>172.667</v>
      </c>
      <c r="DS31" s="7">
        <v>168.56299999999999</v>
      </c>
      <c r="DT31" s="7">
        <v>165.13800000000001</v>
      </c>
      <c r="DU31" s="7">
        <v>161.77000000000001</v>
      </c>
      <c r="DV31" s="7">
        <v>156.32</v>
      </c>
      <c r="DW31" s="7">
        <v>154.74700000000001</v>
      </c>
      <c r="DX31" s="7">
        <v>154.67500000000001</v>
      </c>
      <c r="DY31" s="7">
        <v>157.33000000000001</v>
      </c>
      <c r="DZ31" s="7">
        <v>157.22200000000001</v>
      </c>
      <c r="EA31" s="7">
        <v>159.02199999999999</v>
      </c>
      <c r="EB31" s="7">
        <v>159.221</v>
      </c>
      <c r="EC31" s="7">
        <v>160.05000000000001</v>
      </c>
      <c r="ED31" s="7">
        <v>162.64599999999999</v>
      </c>
      <c r="EE31" s="7">
        <v>164.17099999999999</v>
      </c>
      <c r="EF31" s="7">
        <v>164.32900000000001</v>
      </c>
      <c r="EG31" s="7">
        <v>164.06100000000001</v>
      </c>
      <c r="EH31" s="7">
        <v>168.62899999999999</v>
      </c>
      <c r="EI31" s="7">
        <v>167.81</v>
      </c>
      <c r="EJ31" s="7">
        <v>166.15600000000001</v>
      </c>
      <c r="EK31" s="7">
        <v>167.471</v>
      </c>
      <c r="EL31" s="7">
        <v>177.73699999999999</v>
      </c>
      <c r="EM31" s="7">
        <v>182.69399999999999</v>
      </c>
      <c r="EN31" s="7">
        <v>192.10900000000001</v>
      </c>
      <c r="EO31" s="7">
        <v>192.1</v>
      </c>
      <c r="EP31" s="7">
        <v>184.654</v>
      </c>
      <c r="EQ31" s="7">
        <v>185.61799999999999</v>
      </c>
      <c r="ER31" s="7">
        <v>185.91</v>
      </c>
      <c r="ES31" s="7">
        <v>183.928</v>
      </c>
      <c r="ET31" s="7">
        <v>181.93199999999999</v>
      </c>
      <c r="EU31" s="7">
        <v>187.904</v>
      </c>
      <c r="EV31" s="7">
        <v>199.46299999999999</v>
      </c>
      <c r="EW31" s="7">
        <v>203.226</v>
      </c>
      <c r="EX31" s="7">
        <v>202.47399999999999</v>
      </c>
      <c r="EY31" s="7">
        <v>195.751</v>
      </c>
      <c r="EZ31" s="7">
        <v>193.869</v>
      </c>
      <c r="FA31" s="7">
        <v>194.16800000000001</v>
      </c>
      <c r="FB31" s="7">
        <v>194.982</v>
      </c>
      <c r="FC31" s="7">
        <v>193.41499999999999</v>
      </c>
      <c r="FD31" s="7">
        <v>187.166</v>
      </c>
      <c r="FE31" s="7">
        <v>189.27699999999999</v>
      </c>
      <c r="FF31" s="7">
        <v>183.54599999999999</v>
      </c>
      <c r="FG31" s="7">
        <v>175.69800000000001</v>
      </c>
      <c r="FH31" s="7">
        <v>170.47200000000001</v>
      </c>
      <c r="FI31" s="7">
        <v>166.839</v>
      </c>
      <c r="FJ31" s="7">
        <v>177.35300000000001</v>
      </c>
      <c r="FK31" s="7">
        <v>191.31700000000001</v>
      </c>
      <c r="FL31" s="7">
        <v>195.61500000000001</v>
      </c>
      <c r="FM31" s="7">
        <v>192.91200000000001</v>
      </c>
      <c r="FN31" s="7">
        <v>180.16399999999999</v>
      </c>
      <c r="FO31" s="7">
        <v>174.57300000000001</v>
      </c>
      <c r="FP31" s="7">
        <v>175.71199999999999</v>
      </c>
      <c r="FQ31" s="7">
        <v>179.21600000000001</v>
      </c>
      <c r="FR31" s="7">
        <v>181.405</v>
      </c>
      <c r="FS31" s="7">
        <v>181.68700000000001</v>
      </c>
      <c r="FT31" s="7">
        <v>186.70599999999999</v>
      </c>
      <c r="FU31" s="7">
        <v>193.333</v>
      </c>
      <c r="FV31" s="7">
        <v>194.595</v>
      </c>
      <c r="FW31" s="7">
        <v>201.56899999999999</v>
      </c>
      <c r="FX31" s="7">
        <v>207.001</v>
      </c>
      <c r="FY31" s="7">
        <v>210.95500000000001</v>
      </c>
      <c r="FZ31" s="7">
        <v>211.74</v>
      </c>
      <c r="GA31" s="7">
        <v>220.214</v>
      </c>
      <c r="GB31" s="7">
        <v>223.601</v>
      </c>
      <c r="GC31" s="7">
        <v>222.83600000000001</v>
      </c>
      <c r="GD31" s="7">
        <v>216.65100000000001</v>
      </c>
      <c r="GE31" s="7">
        <v>215.364</v>
      </c>
      <c r="GF31" s="7">
        <v>216.44</v>
      </c>
      <c r="GG31" s="7">
        <v>211.74700000000001</v>
      </c>
      <c r="GH31" s="7">
        <v>200.798</v>
      </c>
      <c r="GI31" s="7">
        <v>205.15899999999999</v>
      </c>
      <c r="GJ31" s="7">
        <v>206.69</v>
      </c>
      <c r="GK31" s="7">
        <v>209.72499999999999</v>
      </c>
      <c r="GL31" s="7">
        <v>215.66900000000001</v>
      </c>
      <c r="GM31" s="7">
        <v>211.214</v>
      </c>
      <c r="GN31" s="7">
        <v>212.87299999999999</v>
      </c>
      <c r="GO31" s="7">
        <v>210.62799999999999</v>
      </c>
      <c r="GP31" s="7">
        <v>221.48599999999999</v>
      </c>
      <c r="GQ31" s="7">
        <v>220.40799999999999</v>
      </c>
      <c r="GR31" s="7">
        <v>209.93</v>
      </c>
      <c r="GS31" s="7">
        <v>202.24199999999999</v>
      </c>
      <c r="GT31" s="7">
        <v>197.99600000000001</v>
      </c>
      <c r="GU31" s="7">
        <v>195.917</v>
      </c>
      <c r="GV31" s="7">
        <v>238.649</v>
      </c>
      <c r="GW31" s="7">
        <v>231.02</v>
      </c>
      <c r="GX31" s="7">
        <v>221.881</v>
      </c>
      <c r="GY31" s="7">
        <v>219.06399999999999</v>
      </c>
      <c r="GZ31" s="7">
        <v>214.64</v>
      </c>
      <c r="HA31" s="7">
        <v>222.55099999999999</v>
      </c>
      <c r="HB31" s="7">
        <v>223.94800000000001</v>
      </c>
      <c r="HC31" s="7">
        <v>220.179</v>
      </c>
      <c r="HD31" s="7">
        <v>218.946</v>
      </c>
      <c r="HE31" s="7">
        <v>221.36099999999999</v>
      </c>
      <c r="HF31" s="7">
        <v>223.26400000000001</v>
      </c>
      <c r="HG31" s="7">
        <v>218.18100000000001</v>
      </c>
      <c r="HH31" s="7">
        <v>217.869</v>
      </c>
      <c r="HI31" s="7">
        <v>216.459</v>
      </c>
      <c r="HJ31" s="7">
        <v>214.72</v>
      </c>
      <c r="HK31" s="7">
        <v>226.61</v>
      </c>
      <c r="HL31" s="7">
        <v>239.328</v>
      </c>
      <c r="HM31" s="7">
        <v>249.33</v>
      </c>
      <c r="HN31" s="7">
        <v>266.09699999999998</v>
      </c>
      <c r="HO31" s="7">
        <v>272.387</v>
      </c>
      <c r="HP31" s="7">
        <v>249.893</v>
      </c>
      <c r="HQ31" s="7">
        <v>242.82400000000001</v>
      </c>
      <c r="HR31" s="7">
        <v>237.17</v>
      </c>
      <c r="HS31" s="7">
        <v>241.143</v>
      </c>
      <c r="HT31" s="7">
        <v>242.82499999999999</v>
      </c>
      <c r="HU31" s="7">
        <v>251.28299999999999</v>
      </c>
      <c r="HV31" s="7">
        <v>260.73500000000001</v>
      </c>
      <c r="HW31" s="7">
        <v>277.97699999999998</v>
      </c>
      <c r="HX31" s="7">
        <v>260.84199999999998</v>
      </c>
      <c r="HY31" s="7">
        <v>239.28</v>
      </c>
      <c r="HZ31" s="7">
        <v>237.756</v>
      </c>
      <c r="IA31" s="7">
        <v>236.93600000000001</v>
      </c>
      <c r="IB31" s="7">
        <v>209.148</v>
      </c>
      <c r="IC31" s="7">
        <v>208.45</v>
      </c>
      <c r="ID31" s="7">
        <v>205.03399999999999</v>
      </c>
      <c r="IE31" s="7">
        <v>225.08500000000001</v>
      </c>
      <c r="IF31" s="7">
        <v>240.94200000000001</v>
      </c>
      <c r="IG31" s="7">
        <v>251.24600000000001</v>
      </c>
      <c r="IH31" s="7">
        <v>250.23099999999999</v>
      </c>
      <c r="II31" s="7">
        <v>253.292</v>
      </c>
      <c r="IJ31" s="7">
        <v>233.386</v>
      </c>
      <c r="IK31" s="7">
        <v>218.26300000000001</v>
      </c>
      <c r="IL31" s="7">
        <v>219.39599999999999</v>
      </c>
      <c r="IM31" s="7">
        <v>219.77500000000001</v>
      </c>
      <c r="IN31" s="7">
        <v>221.47800000000001</v>
      </c>
      <c r="IO31" s="7">
        <v>233.62200000000001</v>
      </c>
      <c r="IP31" s="7">
        <v>244.05799999999999</v>
      </c>
      <c r="IQ31" s="7">
        <v>237.41900000000001</v>
      </c>
      <c r="IR31" s="7">
        <v>224.505</v>
      </c>
      <c r="IS31" s="7">
        <v>222.846</v>
      </c>
      <c r="IT31" s="7">
        <v>230.71899999999999</v>
      </c>
      <c r="IU31" s="7">
        <v>236.399</v>
      </c>
      <c r="IV31" s="7">
        <v>234.863</v>
      </c>
      <c r="IW31" s="7">
        <v>250.86600000000001</v>
      </c>
      <c r="IX31" s="7">
        <v>260.483</v>
      </c>
      <c r="IY31" s="7">
        <v>262.37599999999998</v>
      </c>
      <c r="IZ31" s="7">
        <v>261.12200000000001</v>
      </c>
      <c r="JA31" s="7">
        <v>253.523</v>
      </c>
      <c r="JB31" s="7">
        <v>245.185</v>
      </c>
      <c r="JC31" s="7">
        <v>236.14</v>
      </c>
      <c r="JD31" s="7">
        <v>242.31</v>
      </c>
      <c r="JE31" s="7">
        <v>263.26299999999998</v>
      </c>
      <c r="JF31" s="7">
        <v>283.87</v>
      </c>
      <c r="JG31" s="7">
        <v>283.86599999999999</v>
      </c>
      <c r="JH31" s="7">
        <v>282.11599999999999</v>
      </c>
      <c r="JI31" s="7">
        <v>283.00200000000001</v>
      </c>
      <c r="JJ31" s="7">
        <v>267.79899999999998</v>
      </c>
      <c r="JK31" s="7">
        <v>280.20800000000003</v>
      </c>
      <c r="JL31" s="7">
        <v>288.56599999999997</v>
      </c>
      <c r="JM31" s="7">
        <v>288.45499999999998</v>
      </c>
      <c r="JN31" s="7">
        <v>296.33699999999999</v>
      </c>
      <c r="JO31" s="7">
        <v>309.09699999999998</v>
      </c>
      <c r="JP31" s="7">
        <v>325.57799999999997</v>
      </c>
      <c r="JQ31" s="7">
        <v>321.51299999999998</v>
      </c>
      <c r="JR31" s="7">
        <v>313.82299999999998</v>
      </c>
      <c r="JS31" s="7">
        <v>317.45999999999998</v>
      </c>
      <c r="JT31" s="7">
        <v>310.31900000000002</v>
      </c>
      <c r="JU31" s="7">
        <v>318.31900000000002</v>
      </c>
      <c r="JV31" s="7">
        <v>316.52100000000002</v>
      </c>
      <c r="JW31" s="7">
        <v>317.70400000000001</v>
      </c>
      <c r="JX31" s="7">
        <v>298.40600000000001</v>
      </c>
      <c r="JY31" s="7">
        <v>283.209</v>
      </c>
      <c r="JZ31" s="7">
        <v>276.988</v>
      </c>
      <c r="KA31" s="7">
        <v>275.07600000000002</v>
      </c>
      <c r="KB31" s="7">
        <v>271.99700000000001</v>
      </c>
      <c r="KC31" s="7">
        <v>283.09800000000001</v>
      </c>
      <c r="KD31" s="7">
        <v>291.46800000000002</v>
      </c>
      <c r="KE31" s="7">
        <v>295.79300000000001</v>
      </c>
      <c r="KF31" s="7">
        <v>285.92500000000001</v>
      </c>
      <c r="KG31" s="7">
        <v>298.55399999999997</v>
      </c>
      <c r="KH31" s="7">
        <v>290.42099999999999</v>
      </c>
      <c r="KI31" s="7">
        <v>277.5</v>
      </c>
      <c r="KJ31" s="7">
        <v>259.40300000000002</v>
      </c>
      <c r="KK31" s="7">
        <v>258.54599999999999</v>
      </c>
      <c r="KL31" s="7">
        <v>258.38400000000001</v>
      </c>
      <c r="KM31" s="7">
        <v>273.54399999999998</v>
      </c>
      <c r="KN31" s="7">
        <v>274.976</v>
      </c>
      <c r="KO31" s="7">
        <v>277.78300000000002</v>
      </c>
      <c r="KP31" s="7">
        <v>273.45100000000002</v>
      </c>
      <c r="KQ31" s="7">
        <v>266.83100000000002</v>
      </c>
      <c r="KR31" s="7">
        <v>269.85000000000002</v>
      </c>
      <c r="KS31" s="7">
        <v>270.411</v>
      </c>
      <c r="KT31" s="7">
        <v>267.68200000000002</v>
      </c>
      <c r="KU31" s="7">
        <v>262.00099999999998</v>
      </c>
      <c r="KV31" s="7">
        <v>262.93299999999999</v>
      </c>
      <c r="KW31" s="7">
        <v>271.37700000000001</v>
      </c>
      <c r="KX31" s="7">
        <v>289.54899999999998</v>
      </c>
      <c r="KY31" s="7">
        <v>316.21100000000001</v>
      </c>
      <c r="KZ31" s="7">
        <v>300.173</v>
      </c>
      <c r="LA31" s="7">
        <v>300.31700000000001</v>
      </c>
      <c r="LB31" s="7">
        <v>286.839</v>
      </c>
      <c r="LC31" s="7">
        <v>284.76799999999997</v>
      </c>
      <c r="LD31" s="7">
        <v>277.32400000000001</v>
      </c>
      <c r="LE31" s="7">
        <v>281.61200000000002</v>
      </c>
      <c r="LF31" s="7">
        <v>275.471</v>
      </c>
      <c r="LG31" s="7">
        <v>291.81</v>
      </c>
      <c r="LH31" s="7">
        <v>295.721</v>
      </c>
      <c r="LI31" s="7">
        <v>297.41000000000003</v>
      </c>
      <c r="LJ31" s="7">
        <v>301.99700000000001</v>
      </c>
      <c r="LK31" s="7">
        <v>313.149</v>
      </c>
      <c r="LL31" s="7">
        <v>302.75900000000001</v>
      </c>
      <c r="LM31" s="7">
        <v>299.577</v>
      </c>
      <c r="LN31" s="7">
        <v>292.53500000000003</v>
      </c>
      <c r="LO31" s="7">
        <v>269.983</v>
      </c>
      <c r="LP31" s="7">
        <v>275.02600000000001</v>
      </c>
      <c r="LQ31" s="7">
        <v>281.62099999999998</v>
      </c>
      <c r="LR31" s="7">
        <v>269.44499999999999</v>
      </c>
      <c r="LS31" s="7">
        <v>286.25700000000001</v>
      </c>
      <c r="LT31" s="7">
        <v>310.23399999999998</v>
      </c>
      <c r="LU31" s="7">
        <v>327.56099999999998</v>
      </c>
      <c r="LV31" s="7">
        <v>333.89499999999998</v>
      </c>
      <c r="LW31" s="7">
        <v>330.47699999999998</v>
      </c>
      <c r="LX31" s="7">
        <v>321.75</v>
      </c>
      <c r="LY31" s="7">
        <v>315.14</v>
      </c>
      <c r="LZ31" s="7">
        <v>314.77499999999998</v>
      </c>
      <c r="MA31" s="7">
        <v>316.09699999999998</v>
      </c>
      <c r="MB31" s="7">
        <v>311.71699999999998</v>
      </c>
      <c r="MC31" s="7">
        <v>317.94</v>
      </c>
      <c r="MD31" s="7">
        <v>330.27800000000002</v>
      </c>
      <c r="ME31" s="7">
        <v>345.67200000000003</v>
      </c>
      <c r="MF31" s="7">
        <v>361.762</v>
      </c>
      <c r="MG31" s="7">
        <v>358.35599999999999</v>
      </c>
      <c r="MH31" s="7">
        <v>347.51299999999998</v>
      </c>
      <c r="MI31" s="7">
        <v>345.95499999999998</v>
      </c>
      <c r="MJ31" s="7">
        <v>346.32400000000001</v>
      </c>
      <c r="MK31" s="7">
        <v>350.40199999999999</v>
      </c>
      <c r="ML31" s="7">
        <v>333.38900000000001</v>
      </c>
      <c r="MM31" s="7">
        <v>331.37900000000002</v>
      </c>
      <c r="MN31" s="7">
        <v>340.47399999999999</v>
      </c>
      <c r="MO31" s="7">
        <v>364.09500000000003</v>
      </c>
      <c r="MP31" s="7">
        <v>369.428</v>
      </c>
      <c r="MQ31" s="7">
        <v>346.57400000000001</v>
      </c>
      <c r="MR31" s="7">
        <v>324.24200000000002</v>
      </c>
      <c r="MS31" s="7">
        <v>324.66500000000002</v>
      </c>
      <c r="MT31" s="7">
        <v>335.78199999999998</v>
      </c>
      <c r="MU31" s="7">
        <v>335.38400000000001</v>
      </c>
      <c r="MV31" s="7">
        <v>340.346</v>
      </c>
      <c r="MW31" s="7">
        <v>356.048</v>
      </c>
      <c r="MX31" s="7">
        <v>358.75900000000001</v>
      </c>
      <c r="MY31" s="7">
        <v>356.04199999999997</v>
      </c>
      <c r="MZ31" s="7">
        <v>354.12799999999999</v>
      </c>
      <c r="NA31" s="7">
        <v>361.387</v>
      </c>
      <c r="NB31" s="7">
        <v>360.75599999999997</v>
      </c>
      <c r="NC31" s="7">
        <v>356.79599999999999</v>
      </c>
      <c r="ND31" s="7">
        <v>349.12700000000001</v>
      </c>
      <c r="NE31" s="7">
        <v>353.33699999999999</v>
      </c>
      <c r="NF31" s="7">
        <v>369.60500000000002</v>
      </c>
      <c r="NG31" s="7">
        <v>365.15300000000002</v>
      </c>
      <c r="NH31" s="7">
        <v>384.08100000000002</v>
      </c>
      <c r="NI31" s="7">
        <v>385.77</v>
      </c>
      <c r="NJ31" s="7">
        <v>372.084</v>
      </c>
      <c r="NK31" s="7">
        <v>386.14699999999999</v>
      </c>
      <c r="NL31" s="7">
        <v>381.56</v>
      </c>
      <c r="NM31" s="7">
        <v>425.19900000000001</v>
      </c>
      <c r="NN31" s="7">
        <v>441.91800000000001</v>
      </c>
      <c r="NO31" s="7">
        <v>448.983</v>
      </c>
      <c r="NP31" s="7">
        <v>451.25599999999997</v>
      </c>
      <c r="NQ31" s="7">
        <v>428.76100000000002</v>
      </c>
      <c r="NR31" s="7">
        <v>414.13099999999997</v>
      </c>
      <c r="NS31" s="7">
        <v>410.80799999999999</v>
      </c>
      <c r="NT31" s="7">
        <v>409.89400000000001</v>
      </c>
      <c r="NU31" s="7">
        <v>404.59100000000001</v>
      </c>
      <c r="NV31" s="7">
        <v>404.54899999999998</v>
      </c>
      <c r="NW31" s="7">
        <v>399.577</v>
      </c>
      <c r="NX31" s="7">
        <v>391.85</v>
      </c>
      <c r="NY31" s="7">
        <v>389.37599999999998</v>
      </c>
      <c r="NZ31" s="7">
        <v>384.34399999999999</v>
      </c>
      <c r="OA31" s="7">
        <v>382.66300000000001</v>
      </c>
      <c r="OB31" s="7">
        <v>382.964</v>
      </c>
      <c r="OC31" s="7">
        <v>403.25400000000002</v>
      </c>
      <c r="OD31" s="7">
        <v>423.69400000000002</v>
      </c>
      <c r="OE31" s="7">
        <v>428.31299999999999</v>
      </c>
      <c r="OF31" s="7">
        <v>422.07100000000003</v>
      </c>
      <c r="OG31" s="7">
        <v>421.38200000000001</v>
      </c>
      <c r="OH31" s="7">
        <v>411.45</v>
      </c>
      <c r="OI31" s="7">
        <v>401.18200000000002</v>
      </c>
      <c r="OJ31" s="7">
        <v>378.78300000000002</v>
      </c>
      <c r="OK31" s="7">
        <v>394.774</v>
      </c>
      <c r="OL31" s="7">
        <v>383.00200000000001</v>
      </c>
      <c r="OM31" s="7">
        <v>373.61799999999999</v>
      </c>
      <c r="ON31" s="7">
        <v>365.16199999999998</v>
      </c>
      <c r="OO31" s="7">
        <v>359.214</v>
      </c>
      <c r="OP31" s="7">
        <v>362.96800000000002</v>
      </c>
      <c r="OQ31" s="7">
        <v>360.06900000000002</v>
      </c>
      <c r="OR31" s="7">
        <v>358.15699999999998</v>
      </c>
      <c r="OS31" s="7">
        <v>369.05799999999999</v>
      </c>
      <c r="OT31" s="7">
        <v>347.363</v>
      </c>
      <c r="OU31" s="7">
        <v>337.85899999999998</v>
      </c>
      <c r="OV31" s="7">
        <v>335.63200000000001</v>
      </c>
      <c r="OW31" s="7">
        <v>323.68700000000001</v>
      </c>
      <c r="OX31" s="7">
        <v>319.53300000000002</v>
      </c>
      <c r="OY31" s="7">
        <v>317.54599999999999</v>
      </c>
      <c r="OZ31" s="7">
        <v>296.57799999999997</v>
      </c>
      <c r="PA31" s="7">
        <v>281.41300000000001</v>
      </c>
      <c r="PB31" s="7">
        <v>280.10199999999998</v>
      </c>
      <c r="PC31" s="7">
        <v>285.78100000000001</v>
      </c>
      <c r="PD31" s="7">
        <v>283.47899999999998</v>
      </c>
      <c r="PE31" s="7">
        <v>280.935</v>
      </c>
      <c r="PF31" s="7">
        <v>284.524</v>
      </c>
      <c r="PG31" s="7">
        <v>296.76600000000002</v>
      </c>
      <c r="PH31" s="7">
        <v>301.21899999999999</v>
      </c>
      <c r="PI31" s="7">
        <v>315.25299999999999</v>
      </c>
      <c r="PJ31" s="7">
        <v>342.52499999999998</v>
      </c>
      <c r="PK31" s="7">
        <v>327.399</v>
      </c>
      <c r="PL31" s="7">
        <v>322.404</v>
      </c>
      <c r="PM31" s="7">
        <v>307.661</v>
      </c>
      <c r="PN31" s="7">
        <v>298.60399999999998</v>
      </c>
      <c r="PO31" s="7">
        <v>302.85399999999998</v>
      </c>
      <c r="PP31" s="7">
        <v>290.08</v>
      </c>
      <c r="PQ31" s="7">
        <v>285.21499999999997</v>
      </c>
      <c r="PR31" s="7">
        <v>284.20800000000003</v>
      </c>
      <c r="PS31" s="7">
        <v>276.86099999999999</v>
      </c>
      <c r="PT31" s="7">
        <v>274.26799999999997</v>
      </c>
      <c r="PU31" s="7">
        <v>272.42599999999999</v>
      </c>
      <c r="PV31" s="7">
        <v>259.80099999999999</v>
      </c>
      <c r="PW31" s="7">
        <v>258.29399999999998</v>
      </c>
      <c r="PX31" s="7">
        <v>255.46600000000001</v>
      </c>
      <c r="PY31" s="7">
        <v>249.31399999999999</v>
      </c>
      <c r="PZ31" s="7">
        <v>247.20500000000001</v>
      </c>
      <c r="QA31" s="7">
        <v>248.483</v>
      </c>
      <c r="QB31" s="7">
        <v>251.14</v>
      </c>
      <c r="QC31" s="7">
        <v>248.934</v>
      </c>
      <c r="QD31" s="7">
        <v>250.56299999999999</v>
      </c>
      <c r="QE31" s="7">
        <v>243.69900000000001</v>
      </c>
      <c r="QF31" s="7">
        <v>244.73099999999999</v>
      </c>
      <c r="QG31" s="7">
        <v>250.55500000000001</v>
      </c>
      <c r="QH31" s="7">
        <v>244.78200000000001</v>
      </c>
      <c r="QI31" s="7">
        <v>238.03100000000001</v>
      </c>
      <c r="QJ31" s="7">
        <v>236.17</v>
      </c>
      <c r="QK31" s="7">
        <v>234.34899999999999</v>
      </c>
      <c r="QL31" s="7">
        <v>233.929</v>
      </c>
      <c r="QM31" s="7">
        <v>234.46</v>
      </c>
      <c r="QN31" s="7">
        <v>234.31800000000001</v>
      </c>
      <c r="QO31" s="7">
        <v>241.21100000000001</v>
      </c>
      <c r="QP31" s="7">
        <v>243.184</v>
      </c>
      <c r="QQ31" s="7">
        <v>238.03200000000001</v>
      </c>
      <c r="QR31" s="7">
        <v>241.56800000000001</v>
      </c>
      <c r="QS31" s="7">
        <v>253.887</v>
      </c>
      <c r="QT31" s="7">
        <v>267.86500000000001</v>
      </c>
      <c r="QU31" s="7">
        <v>270.41399999999999</v>
      </c>
      <c r="QV31" s="7">
        <v>274.238</v>
      </c>
      <c r="QW31" s="7">
        <v>276.57100000000003</v>
      </c>
      <c r="QX31" s="7">
        <v>274.13799999999998</v>
      </c>
      <c r="QY31" s="7">
        <v>270.71199999999999</v>
      </c>
      <c r="QZ31" s="7">
        <v>265.88400000000001</v>
      </c>
      <c r="RA31" s="7">
        <v>267.01799999999997</v>
      </c>
      <c r="RB31" s="7">
        <v>267.93099999999998</v>
      </c>
      <c r="RC31" s="7">
        <v>270.67599999999999</v>
      </c>
      <c r="RD31" s="7">
        <v>269.49700000000001</v>
      </c>
      <c r="RE31" s="7">
        <v>265.78100000000001</v>
      </c>
      <c r="RF31" s="7">
        <v>268.76400000000001</v>
      </c>
      <c r="RG31" s="7">
        <v>276.11900000000003</v>
      </c>
      <c r="RH31" s="7">
        <v>275.87900000000002</v>
      </c>
      <c r="RI31" s="7">
        <v>276.11</v>
      </c>
      <c r="RJ31" s="7">
        <v>274.286</v>
      </c>
      <c r="RK31" s="7">
        <v>269.40199999999999</v>
      </c>
      <c r="RL31" s="7">
        <v>270.57299999999998</v>
      </c>
      <c r="RM31" s="7">
        <v>264.81799999999998</v>
      </c>
      <c r="RN31" s="7">
        <v>255.857</v>
      </c>
      <c r="RO31" s="7">
        <v>252.75700000000001</v>
      </c>
      <c r="RP31" s="7">
        <v>250.143</v>
      </c>
      <c r="RQ31" s="7">
        <v>253.00299999999999</v>
      </c>
      <c r="RR31" s="7">
        <v>251.05699999999999</v>
      </c>
      <c r="RS31" s="7">
        <v>244.96299999999999</v>
      </c>
      <c r="RT31" s="7">
        <v>239.67699999999999</v>
      </c>
      <c r="RU31" s="7">
        <v>242.173</v>
      </c>
      <c r="RV31" s="7">
        <v>245.86600000000001</v>
      </c>
      <c r="RW31" s="7">
        <v>243.791</v>
      </c>
      <c r="RX31" s="7">
        <v>243.46299999999999</v>
      </c>
      <c r="RY31" s="7">
        <v>259.75700000000001</v>
      </c>
      <c r="RZ31" s="7">
        <v>261.07</v>
      </c>
      <c r="SA31" s="7">
        <v>261.90199999999999</v>
      </c>
      <c r="SB31" s="7">
        <v>262.43099999999998</v>
      </c>
      <c r="SC31" s="7">
        <v>257.447</v>
      </c>
      <c r="SD31" s="7">
        <v>255.26499999999999</v>
      </c>
      <c r="SE31" s="7">
        <v>254.65799999999999</v>
      </c>
      <c r="SF31" s="7">
        <v>252.035</v>
      </c>
      <c r="SG31" s="7">
        <v>253.30099999999999</v>
      </c>
      <c r="SH31" s="7">
        <v>255.375</v>
      </c>
      <c r="SI31" s="7">
        <v>257.31299999999999</v>
      </c>
      <c r="SJ31" s="7">
        <v>245.303</v>
      </c>
      <c r="SK31" s="7">
        <v>251.40700000000001</v>
      </c>
      <c r="SL31" s="7">
        <v>257.46499999999997</v>
      </c>
      <c r="SM31" s="7">
        <v>265.59500000000003</v>
      </c>
      <c r="SN31" s="7">
        <v>285.50400000000002</v>
      </c>
      <c r="SO31" s="7">
        <v>296.73</v>
      </c>
      <c r="SP31" s="7">
        <v>308.97199999999998</v>
      </c>
      <c r="SQ31" s="7">
        <v>306.15100000000001</v>
      </c>
      <c r="SR31" s="7">
        <v>313.66800000000001</v>
      </c>
      <c r="SS31" s="7">
        <v>310.07499999999999</v>
      </c>
      <c r="ST31" s="7">
        <v>304.911</v>
      </c>
      <c r="SU31" s="2">
        <v>297.75400000000002</v>
      </c>
    </row>
    <row r="32" spans="1:516" s="2" customFormat="1" x14ac:dyDescent="0.25">
      <c r="A32" s="2">
        <f t="shared" si="8"/>
        <v>8</v>
      </c>
      <c r="B32" s="5" t="s">
        <v>207</v>
      </c>
      <c r="C32" s="2" t="e">
        <f>_xlfn.XMATCH(B32,tkrBbg!M:M)</f>
        <v>#N/A</v>
      </c>
      <c r="D32" s="2" t="e" cm="1">
        <f t="array" ref="D32">INDEX(tkrBbg!E:E,C32)</f>
        <v>#N/A</v>
      </c>
      <c r="E32" s="6" t="e" cm="1">
        <f t="array" ref="E32">_xll.BDP(D32,E$24)*1</f>
        <v>#N/A</v>
      </c>
      <c r="F32" s="7" t="e">
        <f>_xll.BDH(D32,$B$22,"-2AY",,"Dates=H","Fill=C","Sort=R","Dir=H","cols=510;rows=1")</f>
        <v>#N/A</v>
      </c>
      <c r="G32" s="7">
        <v>379.78500000000003</v>
      </c>
      <c r="H32" s="7">
        <v>362.17899999999997</v>
      </c>
      <c r="I32" s="7">
        <v>359.54500000000002</v>
      </c>
      <c r="J32" s="7">
        <v>325.702</v>
      </c>
      <c r="K32" s="7">
        <v>301.75200000000001</v>
      </c>
      <c r="L32" s="7">
        <v>328.64</v>
      </c>
      <c r="M32" s="7">
        <v>320.49799999999999</v>
      </c>
      <c r="N32" s="7">
        <v>339.983</v>
      </c>
      <c r="O32" s="7">
        <v>300.19600000000003</v>
      </c>
      <c r="P32" s="7">
        <v>259.541</v>
      </c>
      <c r="Q32" s="7">
        <v>190.495</v>
      </c>
      <c r="R32" s="7">
        <v>215.75700000000001</v>
      </c>
      <c r="S32" s="7">
        <v>282.90199999999999</v>
      </c>
      <c r="T32" s="7">
        <v>306.55900000000003</v>
      </c>
      <c r="U32" s="7">
        <v>351.63200000000001</v>
      </c>
      <c r="V32" s="7">
        <v>361.54899999999998</v>
      </c>
      <c r="W32" s="7">
        <v>353.47800000000001</v>
      </c>
      <c r="X32" s="7">
        <v>329.863</v>
      </c>
      <c r="Y32" s="7">
        <v>322.233</v>
      </c>
      <c r="Z32" s="7">
        <v>352.17</v>
      </c>
      <c r="AA32" s="7">
        <v>388.851</v>
      </c>
      <c r="AB32" s="7">
        <v>383.48599999999999</v>
      </c>
      <c r="AC32" s="7">
        <v>376.81299999999999</v>
      </c>
      <c r="AD32" s="7">
        <v>386.44400000000002</v>
      </c>
      <c r="AE32" s="7">
        <v>407.66399999999999</v>
      </c>
      <c r="AF32" s="7">
        <v>459.40699999999998</v>
      </c>
      <c r="AG32" s="7">
        <v>485.39499999999998</v>
      </c>
      <c r="AH32" s="7">
        <v>485.49099999999999</v>
      </c>
      <c r="AI32" s="7">
        <v>462.404</v>
      </c>
      <c r="AJ32" s="7">
        <v>448.483</v>
      </c>
      <c r="AK32" s="7">
        <v>455.21600000000001</v>
      </c>
      <c r="AL32" s="7">
        <v>468.90800000000002</v>
      </c>
      <c r="AM32" s="7">
        <v>474.16899999999998</v>
      </c>
      <c r="AN32" s="7">
        <v>484.88600000000002</v>
      </c>
      <c r="AO32" s="7">
        <v>495.86799999999999</v>
      </c>
      <c r="AP32" s="7">
        <v>522.94000000000005</v>
      </c>
      <c r="AQ32" s="7">
        <v>461.30399999999997</v>
      </c>
      <c r="AR32" s="7">
        <v>433.52</v>
      </c>
      <c r="AS32" s="7">
        <v>410.86</v>
      </c>
      <c r="AT32" s="7">
        <v>387.54500000000002</v>
      </c>
      <c r="AU32" s="7">
        <v>417.08699999999999</v>
      </c>
      <c r="AV32" s="7">
        <v>439.56799999999998</v>
      </c>
      <c r="AW32" s="7">
        <v>520.66600000000005</v>
      </c>
      <c r="AX32" s="7">
        <v>518.64400000000001</v>
      </c>
      <c r="AY32" s="7">
        <v>485.65499999999997</v>
      </c>
      <c r="AZ32" s="7">
        <v>455.45499999999998</v>
      </c>
      <c r="BA32" s="7">
        <v>440.26600000000002</v>
      </c>
      <c r="BB32" s="7">
        <v>376.41199999999998</v>
      </c>
      <c r="BC32" s="7">
        <v>334.43</v>
      </c>
      <c r="BD32" s="7">
        <v>443.42</v>
      </c>
      <c r="BE32" s="7">
        <v>558.774</v>
      </c>
      <c r="BF32" s="7">
        <v>582.07399999999996</v>
      </c>
      <c r="BG32" s="7">
        <v>649.65599999999995</v>
      </c>
      <c r="BH32" s="7">
        <v>657.548</v>
      </c>
      <c r="BI32" s="7">
        <v>623.61400000000003</v>
      </c>
      <c r="BJ32" s="7">
        <v>595.245</v>
      </c>
      <c r="BK32" s="7">
        <v>587.14499999999998</v>
      </c>
      <c r="BL32" s="7">
        <v>584.76099999999997</v>
      </c>
      <c r="BM32" s="7">
        <v>507.536</v>
      </c>
      <c r="BN32" s="7">
        <v>475.59</v>
      </c>
      <c r="BO32" s="7">
        <v>467.49200000000002</v>
      </c>
      <c r="BP32" s="7">
        <v>648.56899999999996</v>
      </c>
      <c r="BQ32" s="7">
        <v>719.15</v>
      </c>
      <c r="BR32" s="7">
        <v>677.79200000000003</v>
      </c>
      <c r="BS32" s="7">
        <v>835.79100000000005</v>
      </c>
      <c r="BT32" s="7">
        <v>870.351</v>
      </c>
      <c r="BU32" s="7">
        <v>709.58799999999997</v>
      </c>
      <c r="BV32" s="7">
        <v>592.97400000000005</v>
      </c>
      <c r="BW32" s="7">
        <v>445.029</v>
      </c>
      <c r="BX32" s="7">
        <v>412.89400000000001</v>
      </c>
      <c r="BY32" s="7">
        <v>315.36</v>
      </c>
      <c r="BZ32" s="7">
        <v>296.137</v>
      </c>
      <c r="CA32" s="7">
        <v>327.77699999999999</v>
      </c>
      <c r="CB32" s="7">
        <v>236.57</v>
      </c>
      <c r="CC32" s="7">
        <v>202.76400000000001</v>
      </c>
      <c r="CD32" s="7">
        <v>184.791</v>
      </c>
      <c r="CE32" s="7">
        <v>197.88399999999999</v>
      </c>
      <c r="CF32" s="7">
        <v>245.399</v>
      </c>
      <c r="CG32" s="7">
        <v>249.226</v>
      </c>
      <c r="CH32" s="7">
        <v>207.26</v>
      </c>
      <c r="CI32" s="7">
        <v>180.54599999999999</v>
      </c>
      <c r="CJ32" s="7">
        <v>166.215</v>
      </c>
      <c r="CK32" s="7">
        <v>159.21700000000001</v>
      </c>
      <c r="CL32" s="7">
        <v>133.559</v>
      </c>
      <c r="CM32" s="7">
        <v>134.18</v>
      </c>
      <c r="CN32" s="7">
        <v>136.02799999999999</v>
      </c>
      <c r="CO32" s="7">
        <v>136.94900000000001</v>
      </c>
      <c r="CP32" s="7">
        <v>135.33799999999999</v>
      </c>
      <c r="CQ32" s="7">
        <v>134.303</v>
      </c>
      <c r="CR32" s="7">
        <v>134.27099999999999</v>
      </c>
      <c r="CS32" s="7">
        <v>133.40100000000001</v>
      </c>
      <c r="CT32" s="7">
        <v>135.03899999999999</v>
      </c>
      <c r="CU32" s="7">
        <v>135.78700000000001</v>
      </c>
      <c r="CV32" s="7">
        <v>132.529</v>
      </c>
      <c r="CW32" s="7">
        <v>130.80500000000001</v>
      </c>
      <c r="CX32" s="7">
        <v>135.21100000000001</v>
      </c>
      <c r="CY32" s="7">
        <v>143.73099999999999</v>
      </c>
      <c r="CZ32" s="7">
        <v>152.39400000000001</v>
      </c>
      <c r="DA32" s="7">
        <v>150.244</v>
      </c>
      <c r="DB32" s="7">
        <v>149.245</v>
      </c>
      <c r="DC32" s="7">
        <v>144.91200000000001</v>
      </c>
      <c r="DD32" s="7">
        <v>148.852</v>
      </c>
      <c r="DE32" s="7">
        <v>149.92400000000001</v>
      </c>
      <c r="DF32" s="7">
        <v>136.97900000000001</v>
      </c>
      <c r="DG32" s="7">
        <v>133.47999999999999</v>
      </c>
      <c r="DH32" s="7">
        <v>130.06399999999999</v>
      </c>
      <c r="DI32" s="7">
        <v>130.70400000000001</v>
      </c>
      <c r="DJ32" s="7">
        <v>128.81200000000001</v>
      </c>
      <c r="DK32" s="7">
        <v>132.82400000000001</v>
      </c>
      <c r="DL32" s="7">
        <v>139.69300000000001</v>
      </c>
      <c r="DM32" s="7">
        <v>144.29599999999999</v>
      </c>
      <c r="DN32" s="7">
        <v>145.76300000000001</v>
      </c>
      <c r="DO32" s="7">
        <v>146.43</v>
      </c>
      <c r="DP32" s="7">
        <v>148.31100000000001</v>
      </c>
      <c r="DQ32" s="7">
        <v>150.251</v>
      </c>
      <c r="DR32" s="7">
        <v>154.00800000000001</v>
      </c>
      <c r="DS32" s="7">
        <v>151.52699999999999</v>
      </c>
      <c r="DT32" s="7">
        <v>148.49700000000001</v>
      </c>
      <c r="DU32" s="7">
        <v>142.679</v>
      </c>
      <c r="DV32" s="7">
        <v>141.773</v>
      </c>
      <c r="DW32" s="7">
        <v>139.82599999999999</v>
      </c>
      <c r="DX32" s="7">
        <v>140.792</v>
      </c>
      <c r="DY32" s="7">
        <v>142.797</v>
      </c>
      <c r="DZ32" s="7">
        <v>145.13999999999999</v>
      </c>
      <c r="EA32" s="7">
        <v>145.5</v>
      </c>
      <c r="EB32" s="7">
        <v>145.57599999999999</v>
      </c>
      <c r="EC32" s="7">
        <v>146.22800000000001</v>
      </c>
      <c r="ED32" s="7">
        <v>150.13300000000001</v>
      </c>
      <c r="EE32" s="7">
        <v>150.81899999999999</v>
      </c>
      <c r="EF32" s="7">
        <v>150.828</v>
      </c>
      <c r="EG32" s="7">
        <v>151.964</v>
      </c>
      <c r="EH32" s="7">
        <v>155.667</v>
      </c>
      <c r="EI32" s="7">
        <v>153.14699999999999</v>
      </c>
      <c r="EJ32" s="7">
        <v>149.738</v>
      </c>
      <c r="EK32" s="7">
        <v>147.821</v>
      </c>
      <c r="EL32" s="7">
        <v>153.58500000000001</v>
      </c>
      <c r="EM32" s="7">
        <v>155.19</v>
      </c>
      <c r="EN32" s="7">
        <v>166.01</v>
      </c>
      <c r="EO32" s="7">
        <v>164.608</v>
      </c>
      <c r="EP32" s="7">
        <v>157.464</v>
      </c>
      <c r="EQ32" s="7">
        <v>160.96</v>
      </c>
      <c r="ER32" s="7">
        <v>159.126</v>
      </c>
      <c r="ES32" s="7">
        <v>161.852</v>
      </c>
      <c r="ET32" s="7">
        <v>159.43199999999999</v>
      </c>
      <c r="EU32" s="7">
        <v>166.78800000000001</v>
      </c>
      <c r="EV32" s="7">
        <v>183.31299999999999</v>
      </c>
      <c r="EW32" s="7">
        <v>187.73599999999999</v>
      </c>
      <c r="EX32" s="7">
        <v>186.27199999999999</v>
      </c>
      <c r="EY32" s="7">
        <v>179.16300000000001</v>
      </c>
      <c r="EZ32" s="7">
        <v>178.084</v>
      </c>
      <c r="FA32" s="7">
        <v>178.15600000000001</v>
      </c>
      <c r="FB32" s="7">
        <v>178.75200000000001</v>
      </c>
      <c r="FC32" s="7">
        <v>179.27099999999999</v>
      </c>
      <c r="FD32" s="7">
        <v>175.422</v>
      </c>
      <c r="FE32" s="7">
        <v>176.65199999999999</v>
      </c>
      <c r="FF32" s="7">
        <v>169.38</v>
      </c>
      <c r="FG32" s="7">
        <v>162.80500000000001</v>
      </c>
      <c r="FH32" s="7">
        <v>156.893</v>
      </c>
      <c r="FI32" s="7">
        <v>154.59700000000001</v>
      </c>
      <c r="FJ32" s="7">
        <v>160.1</v>
      </c>
      <c r="FK32" s="7">
        <v>172.631</v>
      </c>
      <c r="FL32" s="7">
        <v>172.53899999999999</v>
      </c>
      <c r="FM32" s="7">
        <v>168.899</v>
      </c>
      <c r="FN32" s="7">
        <v>164.14699999999999</v>
      </c>
      <c r="FO32" s="7">
        <v>156.89699999999999</v>
      </c>
      <c r="FP32" s="7">
        <v>159.416</v>
      </c>
      <c r="FQ32" s="7">
        <v>164.06399999999999</v>
      </c>
      <c r="FR32" s="7">
        <v>168.95</v>
      </c>
      <c r="FS32" s="7">
        <v>169.86799999999999</v>
      </c>
      <c r="FT32" s="7">
        <v>175.87299999999999</v>
      </c>
      <c r="FU32" s="7">
        <v>181.43899999999999</v>
      </c>
      <c r="FV32" s="7">
        <v>182.10599999999999</v>
      </c>
      <c r="FW32" s="7">
        <v>189.37</v>
      </c>
      <c r="FX32" s="7">
        <v>193.249</v>
      </c>
      <c r="FY32" s="7">
        <v>198.613</v>
      </c>
      <c r="FZ32" s="7">
        <v>200.99600000000001</v>
      </c>
      <c r="GA32" s="7">
        <v>206.19900000000001</v>
      </c>
      <c r="GB32" s="7">
        <v>211.18299999999999</v>
      </c>
      <c r="GC32" s="7">
        <v>208.77099999999999</v>
      </c>
      <c r="GD32" s="7">
        <v>201.78</v>
      </c>
      <c r="GE32" s="7">
        <v>198.77099999999999</v>
      </c>
      <c r="GF32" s="7">
        <v>201.16399999999999</v>
      </c>
      <c r="GG32" s="7">
        <v>191.90199999999999</v>
      </c>
      <c r="GH32" s="7">
        <v>183.31399999999999</v>
      </c>
      <c r="GI32" s="7">
        <v>188.685</v>
      </c>
      <c r="GJ32" s="7">
        <v>189.726</v>
      </c>
      <c r="GK32" s="7">
        <v>192.453</v>
      </c>
      <c r="GL32" s="7">
        <v>201.47499999999999</v>
      </c>
      <c r="GM32" s="7">
        <v>196.94499999999999</v>
      </c>
      <c r="GN32" s="7">
        <v>197.839</v>
      </c>
      <c r="GO32" s="7">
        <v>195.62700000000001</v>
      </c>
      <c r="GP32" s="7">
        <v>205.31200000000001</v>
      </c>
      <c r="GQ32" s="7">
        <v>203.72300000000001</v>
      </c>
      <c r="GR32" s="7">
        <v>189.994</v>
      </c>
      <c r="GS32" s="7">
        <v>181.57499999999999</v>
      </c>
      <c r="GT32" s="7">
        <v>179.76400000000001</v>
      </c>
      <c r="GU32" s="7">
        <v>176.815</v>
      </c>
      <c r="GV32" s="7">
        <v>213.477</v>
      </c>
      <c r="GW32" s="7">
        <v>207.10599999999999</v>
      </c>
      <c r="GX32" s="7">
        <v>197.03</v>
      </c>
      <c r="GY32" s="7">
        <v>189.65700000000001</v>
      </c>
      <c r="GZ32" s="7">
        <v>185.02099999999999</v>
      </c>
      <c r="HA32" s="7">
        <v>192.529</v>
      </c>
      <c r="HB32" s="7">
        <v>194.85400000000001</v>
      </c>
      <c r="HC32" s="7">
        <v>189.55500000000001</v>
      </c>
      <c r="HD32" s="7">
        <v>188.221</v>
      </c>
      <c r="HE32" s="7">
        <v>190.59299999999999</v>
      </c>
      <c r="HF32" s="7">
        <v>190.83</v>
      </c>
      <c r="HG32" s="7">
        <v>188.489</v>
      </c>
      <c r="HH32" s="7">
        <v>191.41300000000001</v>
      </c>
      <c r="HI32" s="7">
        <v>190.614</v>
      </c>
      <c r="HJ32" s="7">
        <v>187.054</v>
      </c>
      <c r="HK32" s="7">
        <v>199.38200000000001</v>
      </c>
      <c r="HL32" s="7">
        <v>211.27099999999999</v>
      </c>
      <c r="HM32" s="7">
        <v>222.24100000000001</v>
      </c>
      <c r="HN32" s="7">
        <v>234.06399999999999</v>
      </c>
      <c r="HO32" s="7">
        <v>237.31299999999999</v>
      </c>
      <c r="HP32" s="7">
        <v>215.12</v>
      </c>
      <c r="HQ32" s="7">
        <v>209.36699999999999</v>
      </c>
      <c r="HR32" s="7">
        <v>197.37299999999999</v>
      </c>
      <c r="HS32" s="7">
        <v>205.755</v>
      </c>
      <c r="HT32" s="7">
        <v>206.73599999999999</v>
      </c>
      <c r="HU32" s="7">
        <v>221.19800000000001</v>
      </c>
      <c r="HV32" s="7">
        <v>233.98099999999999</v>
      </c>
      <c r="HW32" s="7">
        <v>249.53100000000001</v>
      </c>
      <c r="HX32" s="7">
        <v>230.72300000000001</v>
      </c>
      <c r="HY32" s="7">
        <v>204.114</v>
      </c>
      <c r="HZ32" s="7">
        <v>205.75</v>
      </c>
      <c r="IA32" s="7">
        <v>207.89099999999999</v>
      </c>
      <c r="IB32" s="7">
        <v>184.08600000000001</v>
      </c>
      <c r="IC32" s="7">
        <v>182.43199999999999</v>
      </c>
      <c r="ID32" s="7">
        <v>178.19399999999999</v>
      </c>
      <c r="IE32" s="7">
        <v>203.58199999999999</v>
      </c>
      <c r="IF32" s="7">
        <v>222.28100000000001</v>
      </c>
      <c r="IG32" s="7">
        <v>228.62100000000001</v>
      </c>
      <c r="IH32" s="7">
        <v>227.399</v>
      </c>
      <c r="II32" s="7">
        <v>234.53800000000001</v>
      </c>
      <c r="IJ32" s="7">
        <v>216.92599999999999</v>
      </c>
      <c r="IK32" s="7">
        <v>198.84899999999999</v>
      </c>
      <c r="IL32" s="7">
        <v>198.964</v>
      </c>
      <c r="IM32" s="7">
        <v>197.54499999999999</v>
      </c>
      <c r="IN32" s="7">
        <v>197.12799999999999</v>
      </c>
      <c r="IO32" s="7">
        <v>208.98699999999999</v>
      </c>
      <c r="IP32" s="7">
        <v>218.48400000000001</v>
      </c>
      <c r="IQ32" s="7">
        <v>209.04499999999999</v>
      </c>
      <c r="IR32" s="7">
        <v>191.631</v>
      </c>
      <c r="IS32" s="7">
        <v>189.51</v>
      </c>
      <c r="IT32" s="7">
        <v>197.98099999999999</v>
      </c>
      <c r="IU32" s="7">
        <v>202.43299999999999</v>
      </c>
      <c r="IV32" s="7">
        <v>200.56399999999999</v>
      </c>
      <c r="IW32" s="7">
        <v>219.37200000000001</v>
      </c>
      <c r="IX32" s="7">
        <v>226.93600000000001</v>
      </c>
      <c r="IY32" s="7">
        <v>231.601</v>
      </c>
      <c r="IZ32" s="7">
        <v>228.88399999999999</v>
      </c>
      <c r="JA32" s="7">
        <v>218.322</v>
      </c>
      <c r="JB32" s="7">
        <v>207.934</v>
      </c>
      <c r="JC32" s="7">
        <v>200.74700000000001</v>
      </c>
      <c r="JD32" s="7">
        <v>207.928</v>
      </c>
      <c r="JE32" s="7">
        <v>231.565</v>
      </c>
      <c r="JF32" s="7">
        <v>254.43299999999999</v>
      </c>
      <c r="JG32" s="7">
        <v>255.00399999999999</v>
      </c>
      <c r="JH32" s="7">
        <v>253.61500000000001</v>
      </c>
      <c r="JI32" s="7">
        <v>257.23</v>
      </c>
      <c r="JJ32" s="7">
        <v>239.352</v>
      </c>
      <c r="JK32" s="7">
        <v>256.666</v>
      </c>
      <c r="JL32" s="7">
        <v>270.03899999999999</v>
      </c>
      <c r="JM32" s="7">
        <v>270.63799999999998</v>
      </c>
      <c r="JN32" s="7">
        <v>278.04300000000001</v>
      </c>
      <c r="JO32" s="7">
        <v>297.87099999999998</v>
      </c>
      <c r="JP32" s="7">
        <v>321.33800000000002</v>
      </c>
      <c r="JQ32" s="7">
        <v>315.01100000000002</v>
      </c>
      <c r="JR32" s="7">
        <v>306.07299999999998</v>
      </c>
      <c r="JS32" s="7">
        <v>312.08600000000001</v>
      </c>
      <c r="JT32" s="7">
        <v>303.96499999999997</v>
      </c>
      <c r="JU32" s="7">
        <v>316.26100000000002</v>
      </c>
      <c r="JV32" s="7">
        <v>312.041</v>
      </c>
      <c r="JW32" s="7">
        <v>314.01600000000002</v>
      </c>
      <c r="JX32" s="7">
        <v>287.79199999999997</v>
      </c>
      <c r="JY32" s="7">
        <v>268.29899999999998</v>
      </c>
      <c r="JZ32" s="7">
        <v>257.99</v>
      </c>
      <c r="KA32" s="7">
        <v>251.809</v>
      </c>
      <c r="KB32" s="7">
        <v>250.90600000000001</v>
      </c>
      <c r="KC32" s="7">
        <v>264.27800000000002</v>
      </c>
      <c r="KD32" s="7">
        <v>274.476</v>
      </c>
      <c r="KE32" s="7">
        <v>277.51299999999998</v>
      </c>
      <c r="KF32" s="7">
        <v>262.61599999999999</v>
      </c>
      <c r="KG32" s="7">
        <v>274.935</v>
      </c>
      <c r="KH32" s="7">
        <v>262.26299999999998</v>
      </c>
      <c r="KI32" s="7">
        <v>247.18799999999999</v>
      </c>
      <c r="KJ32" s="7">
        <v>228.06299999999999</v>
      </c>
      <c r="KK32" s="7">
        <v>221.108</v>
      </c>
      <c r="KL32" s="7">
        <v>218.77500000000001</v>
      </c>
      <c r="KM32" s="7">
        <v>231.202</v>
      </c>
      <c r="KN32" s="7">
        <v>233.464</v>
      </c>
      <c r="KO32" s="7">
        <v>237.47300000000001</v>
      </c>
      <c r="KP32" s="7">
        <v>229.37</v>
      </c>
      <c r="KQ32" s="7">
        <v>222.416</v>
      </c>
      <c r="KR32" s="7">
        <v>223.99199999999999</v>
      </c>
      <c r="KS32" s="7">
        <v>227.95</v>
      </c>
      <c r="KT32" s="7">
        <v>225.96100000000001</v>
      </c>
      <c r="KU32" s="7">
        <v>216.923</v>
      </c>
      <c r="KV32" s="7">
        <v>221.78399999999999</v>
      </c>
      <c r="KW32" s="7">
        <v>230.80799999999999</v>
      </c>
      <c r="KX32" s="7">
        <v>251.303</v>
      </c>
      <c r="KY32" s="7">
        <v>264.99</v>
      </c>
      <c r="KZ32" s="7">
        <v>268.72300000000001</v>
      </c>
      <c r="LA32" s="7">
        <v>268.32499999999999</v>
      </c>
      <c r="LB32" s="7">
        <v>253.15700000000001</v>
      </c>
      <c r="LC32" s="7">
        <v>250.41800000000001</v>
      </c>
      <c r="LD32" s="7">
        <v>243.61600000000001</v>
      </c>
      <c r="LE32" s="7">
        <v>246.11</v>
      </c>
      <c r="LF32" s="7">
        <v>243.53899999999999</v>
      </c>
      <c r="LG32" s="7">
        <v>265.70400000000001</v>
      </c>
      <c r="LH32" s="7">
        <v>273.03399999999999</v>
      </c>
      <c r="LI32" s="7">
        <v>277.77499999999998</v>
      </c>
      <c r="LJ32" s="7">
        <v>287.01799999999997</v>
      </c>
      <c r="LK32" s="7">
        <v>298.90499999999997</v>
      </c>
      <c r="LL32" s="7">
        <v>285.245</v>
      </c>
      <c r="LM32" s="7">
        <v>283.745</v>
      </c>
      <c r="LN32" s="7">
        <v>267.613</v>
      </c>
      <c r="LO32" s="7">
        <v>242.92099999999999</v>
      </c>
      <c r="LP32" s="7">
        <v>252.81100000000001</v>
      </c>
      <c r="LQ32" s="7">
        <v>261.80900000000003</v>
      </c>
      <c r="LR32" s="7">
        <v>251.465</v>
      </c>
      <c r="LS32" s="7">
        <v>265.37</v>
      </c>
      <c r="LT32" s="7">
        <v>279.73399999999998</v>
      </c>
      <c r="LU32" s="7">
        <v>298.25</v>
      </c>
      <c r="LV32" s="7">
        <v>304.60300000000001</v>
      </c>
      <c r="LW32" s="7">
        <v>300.31</v>
      </c>
      <c r="LX32" s="7">
        <v>296.447</v>
      </c>
      <c r="LY32" s="7">
        <v>290.33999999999997</v>
      </c>
      <c r="LZ32" s="7">
        <v>291.91300000000001</v>
      </c>
      <c r="MA32" s="7">
        <v>293.565</v>
      </c>
      <c r="MB32" s="7">
        <v>291.10599999999999</v>
      </c>
      <c r="MC32" s="7">
        <v>292.69499999999999</v>
      </c>
      <c r="MD32" s="7">
        <v>308.697</v>
      </c>
      <c r="ME32" s="7">
        <v>329.20100000000002</v>
      </c>
      <c r="MF32" s="7">
        <v>350.654</v>
      </c>
      <c r="MG32" s="7">
        <v>345.28199999999998</v>
      </c>
      <c r="MH32" s="7">
        <v>336.21699999999998</v>
      </c>
      <c r="MI32" s="7">
        <v>333.74799999999999</v>
      </c>
      <c r="MJ32" s="7">
        <v>336.00099999999998</v>
      </c>
      <c r="MK32" s="7">
        <v>342.52699999999999</v>
      </c>
      <c r="ML32" s="7">
        <v>325.49200000000002</v>
      </c>
      <c r="MM32" s="7">
        <v>321.72899999999998</v>
      </c>
      <c r="MN32" s="7">
        <v>328.81400000000002</v>
      </c>
      <c r="MO32" s="7">
        <v>351.18599999999998</v>
      </c>
      <c r="MP32" s="7">
        <v>348.56799999999998</v>
      </c>
      <c r="MQ32" s="7">
        <v>327.43400000000003</v>
      </c>
      <c r="MR32" s="7">
        <v>302.99799999999999</v>
      </c>
      <c r="MS32" s="7">
        <v>303.815</v>
      </c>
      <c r="MT32" s="7">
        <v>310.95800000000003</v>
      </c>
      <c r="MU32" s="7">
        <v>308.01799999999997</v>
      </c>
      <c r="MV32" s="7">
        <v>303.5</v>
      </c>
      <c r="MW32" s="7">
        <v>324.137</v>
      </c>
      <c r="MX32" s="7">
        <v>323.488</v>
      </c>
      <c r="MY32" s="7">
        <v>316.98099999999999</v>
      </c>
      <c r="MZ32" s="7">
        <v>310.83499999999998</v>
      </c>
      <c r="NA32" s="7">
        <v>316.67899999999997</v>
      </c>
      <c r="NB32" s="7">
        <v>314.86</v>
      </c>
      <c r="NC32" s="7">
        <v>310.90300000000002</v>
      </c>
      <c r="ND32" s="7">
        <v>301.00099999999998</v>
      </c>
      <c r="NE32" s="7">
        <v>307.88400000000001</v>
      </c>
      <c r="NF32" s="7">
        <v>328.03199999999998</v>
      </c>
      <c r="NG32" s="7">
        <v>327.32499999999999</v>
      </c>
      <c r="NH32" s="7">
        <v>345.27499999999998</v>
      </c>
      <c r="NI32" s="7">
        <v>345.32600000000002</v>
      </c>
      <c r="NJ32" s="7">
        <v>321.27999999999997</v>
      </c>
      <c r="NK32" s="7">
        <v>331.971</v>
      </c>
      <c r="NL32" s="7">
        <v>328.87900000000002</v>
      </c>
      <c r="NM32" s="7">
        <v>385.05900000000003</v>
      </c>
      <c r="NN32" s="7">
        <v>406.70400000000001</v>
      </c>
      <c r="NO32" s="7">
        <v>415.49900000000002</v>
      </c>
      <c r="NP32" s="7">
        <v>416.27100000000002</v>
      </c>
      <c r="NQ32" s="7">
        <v>394.83100000000002</v>
      </c>
      <c r="NR32" s="7">
        <v>380.81700000000001</v>
      </c>
      <c r="NS32" s="7">
        <v>376.29300000000001</v>
      </c>
      <c r="NT32" s="7">
        <v>376.77800000000002</v>
      </c>
      <c r="NU32" s="7">
        <v>372.899</v>
      </c>
      <c r="NV32" s="7">
        <v>375.62200000000001</v>
      </c>
      <c r="NW32" s="7">
        <v>366.62799999999999</v>
      </c>
      <c r="NX32" s="7">
        <v>362.72699999999998</v>
      </c>
      <c r="NY32" s="7">
        <v>360.08800000000002</v>
      </c>
      <c r="NZ32" s="7">
        <v>353.46300000000002</v>
      </c>
      <c r="OA32" s="7">
        <v>352.084</v>
      </c>
      <c r="OB32" s="7">
        <v>353.84699999999998</v>
      </c>
      <c r="OC32" s="7">
        <v>376.43700000000001</v>
      </c>
      <c r="OD32" s="7">
        <v>407.11099999999999</v>
      </c>
      <c r="OE32" s="7">
        <v>412.40699999999998</v>
      </c>
      <c r="OF32" s="7">
        <v>408.077</v>
      </c>
      <c r="OG32" s="7">
        <v>410.87799999999999</v>
      </c>
      <c r="OH32" s="7">
        <v>400.82</v>
      </c>
      <c r="OI32" s="7">
        <v>387.375</v>
      </c>
      <c r="OJ32" s="7">
        <v>368.26299999999998</v>
      </c>
      <c r="OK32" s="7">
        <v>389.89</v>
      </c>
      <c r="OL32" s="7">
        <v>377.29500000000002</v>
      </c>
      <c r="OM32" s="7">
        <v>368.74599999999998</v>
      </c>
      <c r="ON32" s="7">
        <v>357.69499999999999</v>
      </c>
      <c r="OO32" s="7">
        <v>352.87599999999998</v>
      </c>
      <c r="OP32" s="7">
        <v>361.03100000000001</v>
      </c>
      <c r="OQ32" s="7">
        <v>359.97500000000002</v>
      </c>
      <c r="OR32" s="7">
        <v>360.30200000000002</v>
      </c>
      <c r="OS32" s="7">
        <v>377.18099999999998</v>
      </c>
      <c r="OT32" s="7">
        <v>350.07600000000002</v>
      </c>
      <c r="OU32" s="7">
        <v>340.452</v>
      </c>
      <c r="OV32" s="7">
        <v>337.50099999999998</v>
      </c>
      <c r="OW32" s="7">
        <v>324.94499999999999</v>
      </c>
      <c r="OX32" s="7">
        <v>319.75200000000001</v>
      </c>
      <c r="OY32" s="7">
        <v>318.76</v>
      </c>
      <c r="OZ32" s="7">
        <v>291.04199999999997</v>
      </c>
      <c r="PA32" s="7">
        <v>275.54000000000002</v>
      </c>
      <c r="PB32" s="7">
        <v>277.24</v>
      </c>
      <c r="PC32" s="7">
        <v>283.77199999999999</v>
      </c>
      <c r="PD32" s="7">
        <v>282.21600000000001</v>
      </c>
      <c r="PE32" s="7">
        <v>280.67899999999997</v>
      </c>
      <c r="PF32" s="7">
        <v>284.87099999999998</v>
      </c>
      <c r="PG32" s="7">
        <v>297.25299999999999</v>
      </c>
      <c r="PH32" s="7">
        <v>298.97899999999998</v>
      </c>
      <c r="PI32" s="7">
        <v>306.892</v>
      </c>
      <c r="PJ32" s="7">
        <v>338.30799999999999</v>
      </c>
      <c r="PK32" s="7">
        <v>321.38299999999998</v>
      </c>
      <c r="PL32" s="7">
        <v>316.81700000000001</v>
      </c>
      <c r="PM32" s="7">
        <v>298.48599999999999</v>
      </c>
      <c r="PN32" s="7">
        <v>291.02999999999997</v>
      </c>
      <c r="PO32" s="7">
        <v>295.18900000000002</v>
      </c>
      <c r="PP32" s="7">
        <v>279.27999999999997</v>
      </c>
      <c r="PQ32" s="7">
        <v>274.59399999999999</v>
      </c>
      <c r="PR32" s="7">
        <v>276.245</v>
      </c>
      <c r="PS32" s="7">
        <v>271.41800000000001</v>
      </c>
      <c r="PT32" s="7">
        <v>268.04599999999999</v>
      </c>
      <c r="PU32" s="7">
        <v>267.85500000000002</v>
      </c>
      <c r="PV32" s="7">
        <v>252.92099999999999</v>
      </c>
      <c r="PW32" s="7">
        <v>253.04499999999999</v>
      </c>
      <c r="PX32" s="7">
        <v>249.21299999999999</v>
      </c>
      <c r="PY32" s="7">
        <v>243.154</v>
      </c>
      <c r="PZ32" s="7">
        <v>239.76499999999999</v>
      </c>
      <c r="QA32" s="7">
        <v>238.7</v>
      </c>
      <c r="QB32" s="7">
        <v>242.316</v>
      </c>
      <c r="QC32" s="7">
        <v>238.23699999999999</v>
      </c>
      <c r="QD32" s="7">
        <v>241.33199999999999</v>
      </c>
      <c r="QE32" s="7">
        <v>234.52199999999999</v>
      </c>
      <c r="QF32" s="7">
        <v>236.59100000000001</v>
      </c>
      <c r="QG32" s="7">
        <v>237.42</v>
      </c>
      <c r="QH32" s="7">
        <v>227.398</v>
      </c>
      <c r="QI32" s="7">
        <v>221.85300000000001</v>
      </c>
      <c r="QJ32" s="7">
        <v>220.78700000000001</v>
      </c>
      <c r="QK32" s="7">
        <v>219.953</v>
      </c>
      <c r="QL32" s="7">
        <v>218.07400000000001</v>
      </c>
      <c r="QM32" s="7">
        <v>218.49199999999999</v>
      </c>
      <c r="QN32" s="7">
        <v>220.44300000000001</v>
      </c>
      <c r="QO32" s="7">
        <v>224.13</v>
      </c>
      <c r="QP32" s="7">
        <v>224.25299999999999</v>
      </c>
      <c r="QQ32" s="7">
        <v>222.01900000000001</v>
      </c>
      <c r="QR32" s="7">
        <v>226.82599999999999</v>
      </c>
      <c r="QS32" s="7">
        <v>243.251</v>
      </c>
      <c r="QT32" s="7">
        <v>261.779</v>
      </c>
      <c r="QU32" s="7">
        <v>263.351</v>
      </c>
      <c r="QV32" s="7">
        <v>264.45699999999999</v>
      </c>
      <c r="QW32" s="7">
        <v>266.19900000000001</v>
      </c>
      <c r="QX32" s="7">
        <v>263.95999999999998</v>
      </c>
      <c r="QY32" s="7">
        <v>258.52699999999999</v>
      </c>
      <c r="QZ32" s="7">
        <v>253.79900000000001</v>
      </c>
      <c r="RA32" s="7">
        <v>254.13900000000001</v>
      </c>
      <c r="RB32" s="7">
        <v>254.714</v>
      </c>
      <c r="RC32" s="7">
        <v>255.79400000000001</v>
      </c>
      <c r="RD32" s="7">
        <v>256.24</v>
      </c>
      <c r="RE32" s="7">
        <v>253.04400000000001</v>
      </c>
      <c r="RF32" s="7">
        <v>255.904</v>
      </c>
      <c r="RG32" s="7">
        <v>266.012</v>
      </c>
      <c r="RH32" s="7">
        <v>265.858</v>
      </c>
      <c r="RI32" s="7">
        <v>264.56799999999998</v>
      </c>
      <c r="RJ32" s="7">
        <v>264.25799999999998</v>
      </c>
      <c r="RK32" s="7">
        <v>257.48599999999999</v>
      </c>
      <c r="RL32" s="7">
        <v>257.964</v>
      </c>
      <c r="RM32" s="7">
        <v>251.90199999999999</v>
      </c>
      <c r="RN32" s="7">
        <v>244.18299999999999</v>
      </c>
      <c r="RO32" s="7">
        <v>241.87899999999999</v>
      </c>
      <c r="RP32" s="7">
        <v>239.065</v>
      </c>
      <c r="RQ32" s="7">
        <v>241.21899999999999</v>
      </c>
      <c r="RR32" s="7">
        <v>239.88</v>
      </c>
      <c r="RS32" s="7">
        <v>235.94900000000001</v>
      </c>
      <c r="RT32" s="7">
        <v>228.17599999999999</v>
      </c>
      <c r="RU32" s="7">
        <v>229.29400000000001</v>
      </c>
      <c r="RV32" s="7">
        <v>233.57</v>
      </c>
      <c r="RW32" s="7">
        <v>227.94800000000001</v>
      </c>
      <c r="RX32" s="7">
        <v>224.55099999999999</v>
      </c>
      <c r="RY32" s="7">
        <v>247.577</v>
      </c>
      <c r="RZ32" s="7">
        <v>249.77799999999999</v>
      </c>
      <c r="SA32" s="7">
        <v>253.29</v>
      </c>
      <c r="SB32" s="7">
        <v>253.416</v>
      </c>
      <c r="SC32" s="7">
        <v>249.488</v>
      </c>
      <c r="SD32" s="7">
        <v>247.91800000000001</v>
      </c>
      <c r="SE32" s="7">
        <v>248.214</v>
      </c>
      <c r="SF32" s="7">
        <v>245.976</v>
      </c>
      <c r="SG32" s="7">
        <v>246.84100000000001</v>
      </c>
      <c r="SH32" s="7">
        <v>247.05199999999999</v>
      </c>
      <c r="SI32" s="7">
        <v>250.929</v>
      </c>
      <c r="SJ32" s="7">
        <v>236.27799999999999</v>
      </c>
      <c r="SK32" s="7">
        <v>239.541</v>
      </c>
      <c r="SL32" s="7">
        <v>247.41200000000001</v>
      </c>
      <c r="SM32" s="7">
        <v>256.61399999999998</v>
      </c>
      <c r="SN32" s="7">
        <v>274.33999999999997</v>
      </c>
      <c r="SO32" s="7">
        <v>278.76499999999999</v>
      </c>
      <c r="SP32" s="7">
        <v>284.577</v>
      </c>
      <c r="SQ32" s="7">
        <v>279.08499999999998</v>
      </c>
      <c r="SR32" s="7">
        <v>287.40600000000001</v>
      </c>
      <c r="SS32" s="7">
        <v>285.98899999999998</v>
      </c>
      <c r="ST32" s="7">
        <v>279.00799999999998</v>
      </c>
      <c r="SU32" s="2">
        <v>270.17599999999999</v>
      </c>
    </row>
    <row r="33" spans="1:515" s="2" customFormat="1" x14ac:dyDescent="0.25">
      <c r="A33" s="2">
        <f t="shared" si="8"/>
        <v>9</v>
      </c>
      <c r="B33" s="5" t="s">
        <v>206</v>
      </c>
      <c r="C33" s="2" t="e">
        <f>_xlfn.XMATCH(B33,tkrBbg!M:M)</f>
        <v>#N/A</v>
      </c>
      <c r="D33" s="2" t="e" cm="1">
        <f t="array" ref="D33">INDEX(tkrBbg!E:E,C33)</f>
        <v>#N/A</v>
      </c>
      <c r="E33" s="6" t="e" cm="1">
        <f t="array" ref="E33">_xll.BDP(D33,E$24)*1</f>
        <v>#N/A</v>
      </c>
      <c r="F33" s="7" t="e">
        <f>_xll.BDH(D33,$B$22,"-2AY",,"Dates=H","Fill=C","Sort=R","Dir=H","cols=510;rows=1")</f>
        <v>#N/A</v>
      </c>
      <c r="G33" s="7">
        <v>276</v>
      </c>
      <c r="H33" s="7">
        <v>250.03</v>
      </c>
      <c r="I33" s="7">
        <v>244.75399999999999</v>
      </c>
      <c r="J33" s="7">
        <v>228.03100000000001</v>
      </c>
      <c r="K33" s="7">
        <v>217.30500000000001</v>
      </c>
      <c r="L33" s="7">
        <v>239.792</v>
      </c>
      <c r="M33" s="7">
        <v>236.851</v>
      </c>
      <c r="N33" s="7">
        <v>258.44200000000001</v>
      </c>
      <c r="O33" s="7">
        <v>226.79599999999999</v>
      </c>
      <c r="P33" s="7">
        <v>321.06700000000001</v>
      </c>
      <c r="Q33" s="7">
        <v>210.542</v>
      </c>
      <c r="R33" s="7">
        <v>233.041</v>
      </c>
      <c r="S33" s="7">
        <v>334.70299999999997</v>
      </c>
      <c r="T33" s="7">
        <v>392.30599999999998</v>
      </c>
      <c r="U33" s="7">
        <v>467.58300000000003</v>
      </c>
      <c r="V33" s="7">
        <v>471.428</v>
      </c>
      <c r="W33" s="7">
        <v>465.40800000000002</v>
      </c>
      <c r="X33" s="7">
        <v>448.46199999999999</v>
      </c>
      <c r="Y33" s="7">
        <v>436.13799999999998</v>
      </c>
      <c r="Z33" s="7">
        <v>457.30399999999997</v>
      </c>
      <c r="AA33" s="7">
        <v>523.58100000000002</v>
      </c>
      <c r="AB33" s="7">
        <v>513.52300000000002</v>
      </c>
      <c r="AC33" s="7">
        <v>513.57299999999998</v>
      </c>
      <c r="AD33" s="7">
        <v>527.91999999999996</v>
      </c>
      <c r="AE33" s="7">
        <v>562.25800000000004</v>
      </c>
      <c r="AF33" s="7">
        <v>611.84699999999998</v>
      </c>
      <c r="AG33" s="7">
        <v>648.86900000000003</v>
      </c>
      <c r="AH33" s="7">
        <v>642.779</v>
      </c>
      <c r="AI33" s="7">
        <v>618.74699999999996</v>
      </c>
      <c r="AJ33" s="7">
        <v>584.02099999999996</v>
      </c>
      <c r="AK33" s="7">
        <v>585.20299999999997</v>
      </c>
      <c r="AL33" s="7">
        <v>627.26099999999997</v>
      </c>
      <c r="AM33" s="7">
        <v>604.745</v>
      </c>
      <c r="AN33" s="7">
        <v>609.572</v>
      </c>
      <c r="AO33" s="7">
        <v>624.65300000000002</v>
      </c>
      <c r="AP33" s="7">
        <v>631.66300000000001</v>
      </c>
      <c r="AQ33" s="7">
        <v>539.25699999999995</v>
      </c>
      <c r="AR33" s="7">
        <v>510.06400000000002</v>
      </c>
      <c r="AS33" s="7">
        <v>457.79500000000002</v>
      </c>
      <c r="AT33" s="7">
        <v>435.05399999999997</v>
      </c>
      <c r="AU33" s="7">
        <v>486.17099999999999</v>
      </c>
      <c r="AV33" s="7">
        <v>533.67999999999995</v>
      </c>
      <c r="AW33" s="7">
        <v>627.76099999999997</v>
      </c>
      <c r="AX33" s="7">
        <v>629.49</v>
      </c>
      <c r="AY33" s="7">
        <v>580.327</v>
      </c>
      <c r="AZ33" s="7">
        <v>503.46199999999999</v>
      </c>
      <c r="BA33" s="7">
        <v>479.14800000000002</v>
      </c>
      <c r="BB33" s="7">
        <v>391.19200000000001</v>
      </c>
      <c r="BC33" s="7">
        <v>336.38799999999998</v>
      </c>
      <c r="BD33" s="7">
        <v>464.01499999999999</v>
      </c>
      <c r="BE33" s="7">
        <v>647.21900000000005</v>
      </c>
      <c r="BF33" s="7">
        <v>716.54700000000003</v>
      </c>
      <c r="BG33" s="7">
        <v>804.66300000000001</v>
      </c>
      <c r="BH33" s="7">
        <v>814.322</v>
      </c>
      <c r="BI33" s="7">
        <v>783.08900000000006</v>
      </c>
      <c r="BJ33" s="7">
        <v>753.06500000000005</v>
      </c>
      <c r="BK33" s="7">
        <v>723.41099999999994</v>
      </c>
      <c r="BL33" s="7">
        <v>738.822</v>
      </c>
      <c r="BM33" s="7">
        <v>563.13499999999999</v>
      </c>
      <c r="BN33" s="7">
        <v>510.83</v>
      </c>
      <c r="BO33" s="7">
        <v>483.03500000000003</v>
      </c>
      <c r="BP33" s="7">
        <v>727.94200000000001</v>
      </c>
      <c r="BQ33" s="7">
        <v>757.35299999999995</v>
      </c>
      <c r="BR33" s="7">
        <v>677.63499999999999</v>
      </c>
      <c r="BS33" s="7">
        <v>855.64099999999996</v>
      </c>
      <c r="BT33" s="7">
        <v>860.31600000000003</v>
      </c>
      <c r="BU33" s="7">
        <v>642.22400000000005</v>
      </c>
      <c r="BV33" s="7">
        <v>491.702</v>
      </c>
      <c r="BW33" s="7">
        <v>396.83300000000003</v>
      </c>
      <c r="BX33" s="7">
        <v>388.34699999999998</v>
      </c>
      <c r="BY33" s="7">
        <v>234.21899999999999</v>
      </c>
      <c r="BZ33" s="7">
        <v>221.67099999999999</v>
      </c>
      <c r="CA33" s="7">
        <v>230.44800000000001</v>
      </c>
      <c r="CB33" s="7">
        <v>136.92099999999999</v>
      </c>
      <c r="CC33" s="7">
        <v>109.85</v>
      </c>
      <c r="CD33" s="7">
        <v>91.311999999999998</v>
      </c>
      <c r="CE33" s="7">
        <v>98.301000000000002</v>
      </c>
      <c r="CF33" s="7">
        <v>152.06899999999999</v>
      </c>
      <c r="CG33" s="7">
        <v>163.21299999999999</v>
      </c>
      <c r="CH33" s="7">
        <v>97.269000000000005</v>
      </c>
      <c r="CI33" s="7">
        <v>86.843000000000004</v>
      </c>
      <c r="CJ33" s="7">
        <v>81.850999999999999</v>
      </c>
      <c r="CK33" s="7">
        <v>70.028000000000006</v>
      </c>
      <c r="CL33" s="7">
        <v>64.052999999999997</v>
      </c>
      <c r="CM33" s="7">
        <v>67.19</v>
      </c>
      <c r="CN33" s="7">
        <v>65.998999999999995</v>
      </c>
      <c r="CO33" s="7">
        <v>69.111999999999995</v>
      </c>
      <c r="CP33" s="7">
        <v>69.36</v>
      </c>
      <c r="CQ33" s="7">
        <v>70.231999999999999</v>
      </c>
      <c r="CR33" s="7">
        <v>70.116</v>
      </c>
      <c r="CS33" s="7">
        <v>70.460999999999999</v>
      </c>
      <c r="CT33" s="7">
        <v>70.873000000000005</v>
      </c>
      <c r="CU33" s="7">
        <v>73.63</v>
      </c>
      <c r="CV33" s="7">
        <v>70.649000000000001</v>
      </c>
      <c r="CW33" s="7">
        <v>68.566000000000003</v>
      </c>
      <c r="CX33" s="7">
        <v>71.555000000000007</v>
      </c>
      <c r="CY33" s="7">
        <v>75.685000000000002</v>
      </c>
      <c r="CZ33" s="7">
        <v>85.635999999999996</v>
      </c>
      <c r="DA33" s="7">
        <v>83.853999999999999</v>
      </c>
      <c r="DB33" s="7">
        <v>85.664000000000001</v>
      </c>
      <c r="DC33" s="7">
        <v>80.17</v>
      </c>
      <c r="DD33" s="7">
        <v>85.593000000000004</v>
      </c>
      <c r="DE33" s="7">
        <v>86.114999999999995</v>
      </c>
      <c r="DF33" s="7">
        <v>74.224000000000004</v>
      </c>
      <c r="DG33" s="7">
        <v>72.774000000000001</v>
      </c>
      <c r="DH33" s="7">
        <v>70.498000000000005</v>
      </c>
      <c r="DI33" s="7">
        <v>70.11</v>
      </c>
      <c r="DJ33" s="7">
        <v>70.486999999999995</v>
      </c>
      <c r="DK33" s="7">
        <v>72.058999999999997</v>
      </c>
      <c r="DL33" s="7">
        <v>77.447999999999993</v>
      </c>
      <c r="DM33" s="7">
        <v>82.650999999999996</v>
      </c>
      <c r="DN33" s="7">
        <v>80.869</v>
      </c>
      <c r="DO33" s="7">
        <v>80.647999999999996</v>
      </c>
      <c r="DP33" s="7">
        <v>82.167000000000002</v>
      </c>
      <c r="DQ33" s="7">
        <v>84.46</v>
      </c>
      <c r="DR33" s="7">
        <v>85.807000000000002</v>
      </c>
      <c r="DS33" s="7">
        <v>81.644000000000005</v>
      </c>
      <c r="DT33" s="7">
        <v>79.138000000000005</v>
      </c>
      <c r="DU33" s="7">
        <v>73.245000000000005</v>
      </c>
      <c r="DV33" s="7">
        <v>69.08</v>
      </c>
      <c r="DW33" s="7">
        <v>71.655000000000001</v>
      </c>
      <c r="DX33" s="7">
        <v>72.391000000000005</v>
      </c>
      <c r="DY33" s="7">
        <v>74.659000000000006</v>
      </c>
      <c r="DZ33" s="7">
        <v>74.06</v>
      </c>
      <c r="EA33" s="7">
        <v>76.477000000000004</v>
      </c>
      <c r="EB33" s="7">
        <v>77.396000000000001</v>
      </c>
      <c r="EC33" s="7">
        <v>78.114000000000004</v>
      </c>
      <c r="ED33" s="7">
        <v>80.855999999999995</v>
      </c>
      <c r="EE33" s="7">
        <v>81.997</v>
      </c>
      <c r="EF33" s="7">
        <v>81.451999999999998</v>
      </c>
      <c r="EG33" s="7">
        <v>82.015000000000001</v>
      </c>
      <c r="EH33" s="7">
        <v>84.045000000000002</v>
      </c>
      <c r="EI33" s="7">
        <v>83.12</v>
      </c>
      <c r="EJ33" s="7">
        <v>82.135000000000005</v>
      </c>
      <c r="EK33" s="7">
        <v>82.134</v>
      </c>
      <c r="EL33" s="7">
        <v>85.906999999999996</v>
      </c>
      <c r="EM33" s="7">
        <v>93.241</v>
      </c>
      <c r="EN33" s="7">
        <v>100.96599999999999</v>
      </c>
      <c r="EO33" s="7">
        <v>99.236999999999995</v>
      </c>
      <c r="EP33" s="7">
        <v>95.426000000000002</v>
      </c>
      <c r="EQ33" s="7">
        <v>95.171999999999997</v>
      </c>
      <c r="ER33" s="7">
        <v>97.56</v>
      </c>
      <c r="ES33" s="7">
        <v>97.85</v>
      </c>
      <c r="ET33" s="7">
        <v>95.495999999999995</v>
      </c>
      <c r="EU33" s="7">
        <v>100.086</v>
      </c>
      <c r="EV33" s="7">
        <v>106.30200000000001</v>
      </c>
      <c r="EW33" s="7">
        <v>110.01300000000001</v>
      </c>
      <c r="EX33" s="7">
        <v>109.648</v>
      </c>
      <c r="EY33" s="7">
        <v>105.884</v>
      </c>
      <c r="EZ33" s="7">
        <v>105.955</v>
      </c>
      <c r="FA33" s="7">
        <v>105.354</v>
      </c>
      <c r="FB33" s="7">
        <v>106.45099999999999</v>
      </c>
      <c r="FC33" s="7">
        <v>110.221</v>
      </c>
      <c r="FD33" s="7">
        <v>107.273</v>
      </c>
      <c r="FE33" s="7">
        <v>107.02500000000001</v>
      </c>
      <c r="FF33" s="7">
        <v>101.589</v>
      </c>
      <c r="FG33" s="7">
        <v>101.16</v>
      </c>
      <c r="FH33" s="7">
        <v>100.241</v>
      </c>
      <c r="FI33" s="7">
        <v>98.353999999999999</v>
      </c>
      <c r="FJ33" s="7">
        <v>103.869</v>
      </c>
      <c r="FK33" s="7">
        <v>111</v>
      </c>
      <c r="FL33" s="7">
        <v>108.631</v>
      </c>
      <c r="FM33" s="7">
        <v>107.145</v>
      </c>
      <c r="FN33" s="7">
        <v>103.327</v>
      </c>
      <c r="FO33" s="7">
        <v>97.066000000000003</v>
      </c>
      <c r="FP33" s="7">
        <v>97.918000000000006</v>
      </c>
      <c r="FQ33" s="7">
        <v>99.688999999999993</v>
      </c>
      <c r="FR33" s="7">
        <v>100.226</v>
      </c>
      <c r="FS33" s="7">
        <v>101.681</v>
      </c>
      <c r="FT33" s="7">
        <v>101.574</v>
      </c>
      <c r="FU33" s="7">
        <v>109.09099999999999</v>
      </c>
      <c r="FV33" s="7">
        <v>109.76</v>
      </c>
      <c r="FW33" s="7">
        <v>117.471</v>
      </c>
      <c r="FX33" s="7">
        <v>121.78400000000001</v>
      </c>
      <c r="FY33" s="7">
        <v>126.251</v>
      </c>
      <c r="FZ33" s="7">
        <v>128.107</v>
      </c>
      <c r="GA33" s="7">
        <v>136.953</v>
      </c>
      <c r="GB33" s="7">
        <v>139.01400000000001</v>
      </c>
      <c r="GC33" s="7">
        <v>137.79</v>
      </c>
      <c r="GD33" s="7">
        <v>133.18899999999999</v>
      </c>
      <c r="GE33" s="7">
        <v>134.56800000000001</v>
      </c>
      <c r="GF33" s="7">
        <v>134.15700000000001</v>
      </c>
      <c r="GG33" s="7">
        <v>128.99700000000001</v>
      </c>
      <c r="GH33" s="7">
        <v>120.40600000000001</v>
      </c>
      <c r="GI33" s="7">
        <v>124.47499999999999</v>
      </c>
      <c r="GJ33" s="7">
        <v>125.607</v>
      </c>
      <c r="GK33" s="7">
        <v>130.898</v>
      </c>
      <c r="GL33" s="7">
        <v>133.43299999999999</v>
      </c>
      <c r="GM33" s="7">
        <v>125.586</v>
      </c>
      <c r="GN33" s="7">
        <v>125.292</v>
      </c>
      <c r="GO33" s="7">
        <v>119.797</v>
      </c>
      <c r="GP33" s="7">
        <v>131.352</v>
      </c>
      <c r="GQ33" s="7">
        <v>124.655</v>
      </c>
      <c r="GR33" s="7">
        <v>107.158</v>
      </c>
      <c r="GS33" s="7">
        <v>94.685000000000002</v>
      </c>
      <c r="GT33" s="7">
        <v>93.393000000000001</v>
      </c>
      <c r="GU33" s="7">
        <v>82.852999999999994</v>
      </c>
      <c r="GV33" s="7">
        <v>124.123</v>
      </c>
      <c r="GW33" s="7">
        <v>115.78</v>
      </c>
      <c r="GX33" s="7">
        <v>109.373</v>
      </c>
      <c r="GY33" s="7">
        <v>107.417</v>
      </c>
      <c r="GZ33" s="7">
        <v>101.358</v>
      </c>
      <c r="HA33" s="7">
        <v>110.32299999999999</v>
      </c>
      <c r="HB33" s="7">
        <v>112.738</v>
      </c>
      <c r="HC33" s="7">
        <v>106.77200000000001</v>
      </c>
      <c r="HD33" s="7">
        <v>108.575</v>
      </c>
      <c r="HE33" s="7">
        <v>108.22</v>
      </c>
      <c r="HF33" s="7">
        <v>110.456</v>
      </c>
      <c r="HG33" s="7">
        <v>108.639</v>
      </c>
      <c r="HH33" s="7">
        <v>107.825</v>
      </c>
      <c r="HI33" s="7">
        <v>104.562</v>
      </c>
      <c r="HJ33" s="7">
        <v>103.791</v>
      </c>
      <c r="HK33" s="7">
        <v>116.39</v>
      </c>
      <c r="HL33" s="7">
        <v>123.6</v>
      </c>
      <c r="HM33" s="7">
        <v>129.054</v>
      </c>
      <c r="HN33" s="7">
        <v>142.166</v>
      </c>
      <c r="HO33" s="7">
        <v>141.83099999999999</v>
      </c>
      <c r="HP33" s="7">
        <v>125.087</v>
      </c>
      <c r="HQ33" s="7">
        <v>122.09099999999999</v>
      </c>
      <c r="HR33" s="7">
        <v>119.953</v>
      </c>
      <c r="HS33" s="7">
        <v>122.758</v>
      </c>
      <c r="HT33" s="7">
        <v>119.908</v>
      </c>
      <c r="HU33" s="7">
        <v>134.74299999999999</v>
      </c>
      <c r="HV33" s="7">
        <v>146.68899999999999</v>
      </c>
      <c r="HW33" s="7">
        <v>163.642</v>
      </c>
      <c r="HX33" s="7">
        <v>140.37700000000001</v>
      </c>
      <c r="HY33" s="7">
        <v>130.07499999999999</v>
      </c>
      <c r="HZ33" s="7">
        <v>130.179</v>
      </c>
      <c r="IA33" s="7">
        <v>132.053</v>
      </c>
      <c r="IB33" s="7">
        <v>111.113</v>
      </c>
      <c r="IC33" s="7">
        <v>108.744</v>
      </c>
      <c r="ID33" s="7">
        <v>109.53700000000001</v>
      </c>
      <c r="IE33" s="7">
        <v>122.69</v>
      </c>
      <c r="IF33" s="7">
        <v>140.34899999999999</v>
      </c>
      <c r="IG33" s="7">
        <v>148.697</v>
      </c>
      <c r="IH33" s="7">
        <v>150.18100000000001</v>
      </c>
      <c r="II33" s="7">
        <v>160.75</v>
      </c>
      <c r="IJ33" s="7">
        <v>147.52600000000001</v>
      </c>
      <c r="IK33" s="7">
        <v>134.99299999999999</v>
      </c>
      <c r="IL33" s="7">
        <v>136.501</v>
      </c>
      <c r="IM33" s="7">
        <v>139.684</v>
      </c>
      <c r="IN33" s="7">
        <v>140.708</v>
      </c>
      <c r="IO33" s="7">
        <v>153.46600000000001</v>
      </c>
      <c r="IP33" s="7">
        <v>166.477</v>
      </c>
      <c r="IQ33" s="7">
        <v>163.76599999999999</v>
      </c>
      <c r="IR33" s="7">
        <v>147.495</v>
      </c>
      <c r="IS33" s="7">
        <v>141.572</v>
      </c>
      <c r="IT33" s="7">
        <v>147.268</v>
      </c>
      <c r="IU33" s="7">
        <v>151.29599999999999</v>
      </c>
      <c r="IV33" s="7">
        <v>150.369</v>
      </c>
      <c r="IW33" s="7">
        <v>161.125</v>
      </c>
      <c r="IX33" s="7">
        <v>164.31</v>
      </c>
      <c r="IY33" s="7">
        <v>167.011</v>
      </c>
      <c r="IZ33" s="7">
        <v>162.18199999999999</v>
      </c>
      <c r="JA33" s="7">
        <v>152.209</v>
      </c>
      <c r="JB33" s="7">
        <v>143.31299999999999</v>
      </c>
      <c r="JC33" s="7">
        <v>134.90799999999999</v>
      </c>
      <c r="JD33" s="7">
        <v>142.53899999999999</v>
      </c>
      <c r="JE33" s="7">
        <v>159.00800000000001</v>
      </c>
      <c r="JF33" s="7">
        <v>172.37200000000001</v>
      </c>
      <c r="JG33" s="7">
        <v>176.80500000000001</v>
      </c>
      <c r="JH33" s="7">
        <v>177.45099999999999</v>
      </c>
      <c r="JI33" s="7">
        <v>172.35400000000001</v>
      </c>
      <c r="JJ33" s="7">
        <v>150.85599999999999</v>
      </c>
      <c r="JK33" s="7">
        <v>155.40199999999999</v>
      </c>
      <c r="JL33" s="7">
        <v>162.91499999999999</v>
      </c>
      <c r="JM33" s="7">
        <v>163.626</v>
      </c>
      <c r="JN33" s="7">
        <v>175.02799999999999</v>
      </c>
      <c r="JO33" s="7">
        <v>189.62299999999999</v>
      </c>
      <c r="JP33" s="7">
        <v>208.87899999999999</v>
      </c>
      <c r="JQ33" s="7">
        <v>206.477</v>
      </c>
      <c r="JR33" s="7">
        <v>197.172</v>
      </c>
      <c r="JS33" s="7">
        <v>204.00399999999999</v>
      </c>
      <c r="JT33" s="7">
        <v>199.90299999999999</v>
      </c>
      <c r="JU33" s="7">
        <v>208.83699999999999</v>
      </c>
      <c r="JV33" s="7">
        <v>207.80099999999999</v>
      </c>
      <c r="JW33" s="7">
        <v>207.19499999999999</v>
      </c>
      <c r="JX33" s="7">
        <v>189.13499999999999</v>
      </c>
      <c r="JY33" s="7">
        <v>177.363</v>
      </c>
      <c r="JZ33" s="7">
        <v>169.59299999999999</v>
      </c>
      <c r="KA33" s="7">
        <v>169.892</v>
      </c>
      <c r="KB33" s="7">
        <v>168.90600000000001</v>
      </c>
      <c r="KC33" s="7">
        <v>182.55</v>
      </c>
      <c r="KD33" s="7">
        <v>196.899</v>
      </c>
      <c r="KE33" s="7">
        <v>200.30600000000001</v>
      </c>
      <c r="KF33" s="7">
        <v>189.59899999999999</v>
      </c>
      <c r="KG33" s="7">
        <v>199.49600000000001</v>
      </c>
      <c r="KH33" s="7">
        <v>189.602</v>
      </c>
      <c r="KI33" s="7">
        <v>164.828</v>
      </c>
      <c r="KJ33" s="7">
        <v>144.16</v>
      </c>
      <c r="KK33" s="7">
        <v>143.255</v>
      </c>
      <c r="KL33" s="7">
        <v>140.31299999999999</v>
      </c>
      <c r="KM33" s="7">
        <v>151.14599999999999</v>
      </c>
      <c r="KN33" s="7">
        <v>153.374</v>
      </c>
      <c r="KO33" s="7">
        <v>153.41300000000001</v>
      </c>
      <c r="KP33" s="7">
        <v>163.619</v>
      </c>
      <c r="KQ33" s="7">
        <v>144.25800000000001</v>
      </c>
      <c r="KR33" s="7">
        <v>145.864</v>
      </c>
      <c r="KS33" s="7">
        <v>147.75</v>
      </c>
      <c r="KT33" s="7">
        <v>146.65</v>
      </c>
      <c r="KU33" s="7">
        <v>139.71700000000001</v>
      </c>
      <c r="KV33" s="7">
        <v>139.72300000000001</v>
      </c>
      <c r="KW33" s="7">
        <v>148.88300000000001</v>
      </c>
      <c r="KX33" s="7">
        <v>173.72900000000001</v>
      </c>
      <c r="KY33" s="7">
        <v>184.815</v>
      </c>
      <c r="KZ33" s="7">
        <v>189.91200000000001</v>
      </c>
      <c r="LA33" s="7">
        <v>189.214</v>
      </c>
      <c r="LB33" s="7">
        <v>175.309</v>
      </c>
      <c r="LC33" s="7">
        <v>173.16200000000001</v>
      </c>
      <c r="LD33" s="7">
        <v>170.066</v>
      </c>
      <c r="LE33" s="7">
        <v>171.27799999999999</v>
      </c>
      <c r="LF33" s="7">
        <v>170.404</v>
      </c>
      <c r="LG33" s="7">
        <v>194.001</v>
      </c>
      <c r="LH33" s="7">
        <v>202.428</v>
      </c>
      <c r="LI33" s="7">
        <v>205.75</v>
      </c>
      <c r="LJ33" s="7">
        <v>214.804</v>
      </c>
      <c r="LK33" s="7">
        <v>226.26599999999999</v>
      </c>
      <c r="LL33" s="7">
        <v>215.328</v>
      </c>
      <c r="LM33" s="7">
        <v>213.387</v>
      </c>
      <c r="LN33" s="7">
        <v>207.16900000000001</v>
      </c>
      <c r="LO33" s="7">
        <v>184.852</v>
      </c>
      <c r="LP33" s="7">
        <v>192.018</v>
      </c>
      <c r="LQ33" s="7">
        <v>200.22499999999999</v>
      </c>
      <c r="LR33" s="7">
        <v>190.345</v>
      </c>
      <c r="LS33" s="7">
        <v>201.56200000000001</v>
      </c>
      <c r="LT33" s="7">
        <v>214.32400000000001</v>
      </c>
      <c r="LU33" s="7">
        <v>230.55500000000001</v>
      </c>
      <c r="LV33" s="7">
        <v>236.941</v>
      </c>
      <c r="LW33" s="7">
        <v>234.11600000000001</v>
      </c>
      <c r="LX33" s="7">
        <v>229.88800000000001</v>
      </c>
      <c r="LY33" s="7">
        <v>225.92599999999999</v>
      </c>
      <c r="LZ33" s="7">
        <v>227.38</v>
      </c>
      <c r="MA33" s="7">
        <v>228.881</v>
      </c>
      <c r="MB33" s="7">
        <v>220.26499999999999</v>
      </c>
      <c r="MC33" s="7">
        <v>219.57300000000001</v>
      </c>
      <c r="MD33" s="7">
        <v>238.84800000000001</v>
      </c>
      <c r="ME33" s="7">
        <v>260.99400000000003</v>
      </c>
      <c r="MF33" s="7">
        <v>273.98599999999999</v>
      </c>
      <c r="MG33" s="7">
        <v>272.21600000000001</v>
      </c>
      <c r="MH33" s="7">
        <v>260.40199999999999</v>
      </c>
      <c r="MI33" s="7">
        <v>257.78500000000003</v>
      </c>
      <c r="MJ33" s="7">
        <v>259.32299999999998</v>
      </c>
      <c r="MK33" s="7">
        <v>263.35500000000002</v>
      </c>
      <c r="ML33" s="7">
        <v>256.488</v>
      </c>
      <c r="MM33" s="7">
        <v>253.964</v>
      </c>
      <c r="MN33" s="7">
        <v>272.37299999999999</v>
      </c>
      <c r="MO33" s="7">
        <v>296.89499999999998</v>
      </c>
      <c r="MP33" s="7">
        <v>293.94</v>
      </c>
      <c r="MQ33" s="7">
        <v>279.875</v>
      </c>
      <c r="MR33" s="7">
        <v>265.09500000000003</v>
      </c>
      <c r="MS33" s="7">
        <v>268.32799999999997</v>
      </c>
      <c r="MT33" s="7">
        <v>272.517</v>
      </c>
      <c r="MU33" s="7">
        <v>270.39</v>
      </c>
      <c r="MV33" s="7">
        <v>269.71300000000002</v>
      </c>
      <c r="MW33" s="7">
        <v>285.77800000000002</v>
      </c>
      <c r="MX33" s="7">
        <v>285.73200000000003</v>
      </c>
      <c r="MY33" s="7">
        <v>281.86799999999999</v>
      </c>
      <c r="MZ33" s="7">
        <v>279.12700000000001</v>
      </c>
      <c r="NA33" s="7">
        <v>282.11200000000002</v>
      </c>
      <c r="NB33" s="7">
        <v>279.70699999999999</v>
      </c>
      <c r="NC33" s="7">
        <v>275.149</v>
      </c>
      <c r="ND33" s="7">
        <v>267.63099999999997</v>
      </c>
      <c r="NE33" s="7">
        <v>274.77699999999999</v>
      </c>
      <c r="NF33" s="7">
        <v>289.17</v>
      </c>
      <c r="NG33" s="7">
        <v>283.25599999999997</v>
      </c>
      <c r="NH33" s="7">
        <v>296.75700000000001</v>
      </c>
      <c r="NI33" s="7">
        <v>301.93599999999998</v>
      </c>
      <c r="NJ33" s="7">
        <v>283.64499999999998</v>
      </c>
      <c r="NK33" s="7">
        <v>297.32799999999997</v>
      </c>
      <c r="NL33" s="7">
        <v>292.44099999999997</v>
      </c>
      <c r="NM33" s="7">
        <v>335.98599999999999</v>
      </c>
      <c r="NN33" s="7">
        <v>353.42</v>
      </c>
      <c r="NO33" s="7">
        <v>362.52</v>
      </c>
      <c r="NP33" s="7">
        <v>366.18099999999998</v>
      </c>
      <c r="NQ33" s="7">
        <v>341.56900000000002</v>
      </c>
      <c r="NR33" s="7">
        <v>321.47399999999999</v>
      </c>
      <c r="NS33" s="7">
        <v>322.49599999999998</v>
      </c>
      <c r="NT33" s="7">
        <v>321.54700000000003</v>
      </c>
      <c r="NU33" s="7">
        <v>316.113</v>
      </c>
      <c r="NV33" s="7">
        <v>316.83999999999997</v>
      </c>
      <c r="NW33" s="7">
        <v>309.83699999999999</v>
      </c>
      <c r="NX33" s="7">
        <v>305.185</v>
      </c>
      <c r="NY33" s="7">
        <v>299.83699999999999</v>
      </c>
      <c r="NZ33" s="7">
        <v>294.19499999999999</v>
      </c>
      <c r="OA33" s="7">
        <v>292.18599999999998</v>
      </c>
      <c r="OB33" s="7">
        <v>287.22300000000001</v>
      </c>
      <c r="OC33" s="7">
        <v>314.29399999999998</v>
      </c>
      <c r="OD33" s="7">
        <v>342.32600000000002</v>
      </c>
      <c r="OE33" s="7">
        <v>350.19600000000003</v>
      </c>
      <c r="OF33" s="7">
        <v>342.12799999999999</v>
      </c>
      <c r="OG33" s="7">
        <v>340.76799999999997</v>
      </c>
      <c r="OH33" s="7">
        <v>328.23</v>
      </c>
      <c r="OI33" s="7">
        <v>304.642</v>
      </c>
      <c r="OJ33" s="7">
        <v>284.47699999999998</v>
      </c>
      <c r="OK33" s="7">
        <v>306.815</v>
      </c>
      <c r="OL33" s="7">
        <v>293.59899999999999</v>
      </c>
      <c r="OM33" s="7">
        <v>283.39800000000002</v>
      </c>
      <c r="ON33" s="7">
        <v>279.15600000000001</v>
      </c>
      <c r="OO33" s="7">
        <v>274.95100000000002</v>
      </c>
      <c r="OP33" s="7">
        <v>279.16199999999998</v>
      </c>
      <c r="OQ33" s="7">
        <v>279.14800000000002</v>
      </c>
      <c r="OR33" s="7">
        <v>280.98</v>
      </c>
      <c r="OS33" s="7">
        <v>292.47699999999998</v>
      </c>
      <c r="OT33" s="7">
        <v>268.66899999999998</v>
      </c>
      <c r="OU33" s="7">
        <v>262.50200000000001</v>
      </c>
      <c r="OV33" s="7">
        <v>258.28800000000001</v>
      </c>
      <c r="OW33" s="7">
        <v>252.852</v>
      </c>
      <c r="OX33" s="7">
        <v>249.51599999999999</v>
      </c>
      <c r="OY33" s="7">
        <v>250.79300000000001</v>
      </c>
      <c r="OZ33" s="7">
        <v>223.82599999999999</v>
      </c>
      <c r="PA33" s="7">
        <v>210.44</v>
      </c>
      <c r="PB33" s="7">
        <v>217.41499999999999</v>
      </c>
      <c r="PC33" s="7">
        <v>221.39500000000001</v>
      </c>
      <c r="PD33" s="7">
        <v>220.952</v>
      </c>
      <c r="PE33" s="7">
        <v>217.511</v>
      </c>
      <c r="PF33" s="7">
        <v>219.363</v>
      </c>
      <c r="PG33" s="7">
        <v>230.327</v>
      </c>
      <c r="PH33" s="7">
        <v>231.08600000000001</v>
      </c>
      <c r="PI33" s="7">
        <v>251.43799999999999</v>
      </c>
      <c r="PJ33" s="7">
        <v>272.61200000000002</v>
      </c>
      <c r="PK33" s="7">
        <v>255.17</v>
      </c>
      <c r="PL33" s="7">
        <v>250.55199999999999</v>
      </c>
      <c r="PM33" s="7">
        <v>233.374</v>
      </c>
      <c r="PN33" s="7">
        <v>228.417</v>
      </c>
      <c r="PO33" s="7">
        <v>232.642</v>
      </c>
      <c r="PP33" s="7">
        <v>221.601</v>
      </c>
      <c r="PQ33" s="7">
        <v>220.411</v>
      </c>
      <c r="PR33" s="7">
        <v>223.91900000000001</v>
      </c>
      <c r="PS33" s="7">
        <v>218.864</v>
      </c>
      <c r="PT33" s="7">
        <v>215.53800000000001</v>
      </c>
      <c r="PU33" s="7">
        <v>216.149</v>
      </c>
      <c r="PV33" s="7">
        <v>194.99</v>
      </c>
      <c r="PW33" s="7">
        <v>193.066</v>
      </c>
      <c r="PX33" s="7">
        <v>190.61</v>
      </c>
      <c r="PY33" s="7">
        <v>187.86699999999999</v>
      </c>
      <c r="PZ33" s="7">
        <v>186.21600000000001</v>
      </c>
      <c r="QA33" s="7">
        <v>186.01499999999999</v>
      </c>
      <c r="QB33" s="7">
        <v>188.49299999999999</v>
      </c>
      <c r="QC33" s="7">
        <v>185.58600000000001</v>
      </c>
      <c r="QD33" s="7">
        <v>187.39099999999999</v>
      </c>
      <c r="QE33" s="7">
        <v>182.00399999999999</v>
      </c>
      <c r="QF33" s="7">
        <v>183.85300000000001</v>
      </c>
      <c r="QG33" s="7">
        <v>188.87899999999999</v>
      </c>
      <c r="QH33" s="7">
        <v>181.98099999999999</v>
      </c>
      <c r="QI33" s="7">
        <v>175.84</v>
      </c>
      <c r="QJ33" s="7">
        <v>175.52600000000001</v>
      </c>
      <c r="QK33" s="7">
        <v>174.10599999999999</v>
      </c>
      <c r="QL33" s="7">
        <v>173.07400000000001</v>
      </c>
      <c r="QM33" s="7">
        <v>171.69300000000001</v>
      </c>
      <c r="QN33" s="7">
        <v>167.80500000000001</v>
      </c>
      <c r="QO33" s="7">
        <v>171.67599999999999</v>
      </c>
      <c r="QP33" s="7">
        <v>175.45699999999999</v>
      </c>
      <c r="QQ33" s="7">
        <v>172.74600000000001</v>
      </c>
      <c r="QR33" s="7">
        <v>179.72499999999999</v>
      </c>
      <c r="QS33" s="7">
        <v>194.886</v>
      </c>
      <c r="QT33" s="7">
        <v>211.34200000000001</v>
      </c>
      <c r="QU33" s="7">
        <v>213.494</v>
      </c>
      <c r="QV33" s="7">
        <v>214.63800000000001</v>
      </c>
      <c r="QW33" s="7">
        <v>213.92699999999999</v>
      </c>
      <c r="QX33" s="7">
        <v>209.99</v>
      </c>
      <c r="QY33" s="7">
        <v>202.50800000000001</v>
      </c>
      <c r="QZ33" s="7">
        <v>193.55600000000001</v>
      </c>
      <c r="RA33" s="7">
        <v>194.249</v>
      </c>
      <c r="RB33" s="7">
        <v>197.07499999999999</v>
      </c>
      <c r="RC33" s="7">
        <v>196.191</v>
      </c>
      <c r="RD33" s="7">
        <v>194.726</v>
      </c>
      <c r="RE33" s="7">
        <v>193.125</v>
      </c>
      <c r="RF33" s="7">
        <v>195.72399999999999</v>
      </c>
      <c r="RG33" s="7">
        <v>205.21100000000001</v>
      </c>
      <c r="RH33" s="7">
        <v>204.81800000000001</v>
      </c>
      <c r="RI33" s="7">
        <v>204.94300000000001</v>
      </c>
      <c r="RJ33" s="7">
        <v>204.26300000000001</v>
      </c>
      <c r="RK33" s="7">
        <v>192.99</v>
      </c>
      <c r="RL33" s="7">
        <v>192.834</v>
      </c>
      <c r="RM33" s="7">
        <v>187.059</v>
      </c>
      <c r="RN33" s="7">
        <v>177.999</v>
      </c>
      <c r="RO33" s="7">
        <v>176.93799999999999</v>
      </c>
      <c r="RP33" s="7">
        <v>172.86199999999999</v>
      </c>
      <c r="RQ33" s="7">
        <v>175.14699999999999</v>
      </c>
      <c r="RR33" s="7">
        <v>174.43600000000001</v>
      </c>
      <c r="RS33" s="7">
        <v>173.22200000000001</v>
      </c>
      <c r="RT33" s="7">
        <v>160.42599999999999</v>
      </c>
      <c r="RU33" s="7">
        <v>162.61099999999999</v>
      </c>
      <c r="RV33" s="7">
        <v>163.42400000000001</v>
      </c>
      <c r="RW33" s="7">
        <v>161.03899999999999</v>
      </c>
      <c r="RX33" s="7">
        <v>159.65</v>
      </c>
      <c r="RY33" s="7">
        <v>188.131</v>
      </c>
      <c r="RZ33" s="7">
        <v>190.613</v>
      </c>
      <c r="SA33" s="7">
        <v>194.381</v>
      </c>
      <c r="SB33" s="7">
        <v>194.59100000000001</v>
      </c>
      <c r="SC33" s="7">
        <v>189.61699999999999</v>
      </c>
      <c r="SD33" s="7">
        <v>189.24700000000001</v>
      </c>
      <c r="SE33" s="7">
        <v>188.947</v>
      </c>
      <c r="SF33" s="7">
        <v>187.83199999999999</v>
      </c>
      <c r="SG33" s="7">
        <v>189.10599999999999</v>
      </c>
      <c r="SH33" s="7">
        <v>192.357</v>
      </c>
      <c r="SI33" s="7">
        <v>193.696</v>
      </c>
      <c r="SJ33" s="7">
        <v>177.27099999999999</v>
      </c>
      <c r="SK33" s="7">
        <v>183.29</v>
      </c>
      <c r="SL33" s="7">
        <v>196.755</v>
      </c>
      <c r="SM33" s="7">
        <v>208.91499999999999</v>
      </c>
      <c r="SN33" s="7">
        <v>230.14500000000001</v>
      </c>
      <c r="SO33" s="7">
        <v>239.58799999999999</v>
      </c>
      <c r="SP33" s="7">
        <v>255.09700000000001</v>
      </c>
      <c r="SQ33" s="7">
        <v>251.51300000000001</v>
      </c>
      <c r="SR33" s="7">
        <v>255.548</v>
      </c>
      <c r="SS33" s="7">
        <v>250.16300000000001</v>
      </c>
      <c r="ST33" s="7">
        <v>236.446</v>
      </c>
      <c r="SU33" s="2">
        <v>230.53700000000001</v>
      </c>
    </row>
    <row r="34" spans="1:515" s="2" customFormat="1" x14ac:dyDescent="0.25"/>
    <row r="35" spans="1:515" s="2" customFormat="1" x14ac:dyDescent="0.25"/>
    <row r="36" spans="1:515" s="2" customFormat="1" x14ac:dyDescent="0.25"/>
    <row r="37" spans="1:515" s="2" customFormat="1" x14ac:dyDescent="0.25">
      <c r="B37" s="2" t="s">
        <v>200</v>
      </c>
    </row>
    <row r="38" spans="1:515" s="2" customFormat="1" x14ac:dyDescent="0.25">
      <c r="B38" s="5" t="s">
        <v>211</v>
      </c>
      <c r="C38" s="2">
        <f>_xlfn.XMATCH(B38,$B$25:$B$34)</f>
        <v>1</v>
      </c>
      <c r="F38" s="7" t="e" cm="1">
        <f t="array" ref="F38">INDEX(F$25:F$34,$C38)-INDEX(F$25:F$34,$C39)</f>
        <v>#N/A</v>
      </c>
      <c r="G38" s="7" cm="1">
        <f t="array" ref="G38">INDEX(G$25:G$34,$C38)-INDEX(G$25:G$34,$C39)</f>
        <v>-3.0340000000000487</v>
      </c>
      <c r="H38" s="7" cm="1">
        <f t="array" ref="H38">INDEX(H$25:H$34,$C38)-INDEX(H$25:H$34,$C39)</f>
        <v>20.578000000000031</v>
      </c>
      <c r="I38" s="7" cm="1">
        <f t="array" ref="I38">INDEX(I$25:I$34,$C38)-INDEX(I$25:I$34,$C39)</f>
        <v>15.752999999999986</v>
      </c>
      <c r="J38" s="7" cm="1">
        <f t="array" ref="J38">INDEX(J$25:J$34,$C38)-INDEX(J$25:J$34,$C39)</f>
        <v>51.331000000000017</v>
      </c>
      <c r="K38" s="7" cm="1">
        <f t="array" ref="K38">INDEX(K$25:K$34,$C38)-INDEX(K$25:K$34,$C39)</f>
        <v>66.634000000000015</v>
      </c>
      <c r="L38" s="7" cm="1">
        <f t="array" ref="L38">INDEX(L$25:L$34,$C38)-INDEX(L$25:L$34,$C39)</f>
        <v>34.258000000000038</v>
      </c>
      <c r="M38" s="7" cm="1">
        <f t="array" ref="M38">INDEX(M$25:M$34,$C38)-INDEX(M$25:M$34,$C39)</f>
        <v>56.968000000000018</v>
      </c>
      <c r="N38" s="7" cm="1">
        <f t="array" ref="N38">INDEX(N$25:N$34,$C38)-INDEX(N$25:N$34,$C39)</f>
        <v>33.341000000000008</v>
      </c>
      <c r="O38" s="7" cm="1">
        <f t="array" ref="O38">INDEX(O$25:O$34,$C38)-INDEX(O$25:O$34,$C39)</f>
        <v>79.498999999999967</v>
      </c>
      <c r="P38" s="7" cm="1">
        <f t="array" ref="P38">INDEX(P$25:P$34,$C38)-INDEX(P$25:P$34,$C39)</f>
        <v>100.214</v>
      </c>
      <c r="Q38" s="7" cm="1">
        <f t="array" ref="Q38">INDEX(Q$25:Q$34,$C38)-INDEX(Q$25:Q$34,$C39)</f>
        <v>148.55599999999998</v>
      </c>
      <c r="R38" s="7" cm="1">
        <f t="array" ref="R38">INDEX(R$25:R$34,$C38)-INDEX(R$25:R$34,$C39)</f>
        <v>104.15800000000002</v>
      </c>
      <c r="S38" s="7" cm="1">
        <f t="array" ref="S38">INDEX(S$25:S$34,$C38)-INDEX(S$25:S$34,$C39)</f>
        <v>46.271999999999991</v>
      </c>
      <c r="T38" s="7" cm="1">
        <f t="array" ref="T38">INDEX(T$25:T$34,$C38)-INDEX(T$25:T$34,$C39)</f>
        <v>54.279999999999973</v>
      </c>
      <c r="U38" s="7" cm="1">
        <f t="array" ref="U38">INDEX(U$25:U$34,$C38)-INDEX(U$25:U$34,$C39)</f>
        <v>19.173999999999978</v>
      </c>
      <c r="V38" s="7" cm="1">
        <f t="array" ref="V38">INDEX(V$25:V$34,$C38)-INDEX(V$25:V$34,$C39)</f>
        <v>27.64100000000002</v>
      </c>
      <c r="W38" s="7" cm="1">
        <f t="array" ref="W38">INDEX(W$25:W$34,$C38)-INDEX(W$25:W$34,$C39)</f>
        <v>40.755999999999972</v>
      </c>
      <c r="X38" s="7" cm="1">
        <f t="array" ref="X38">INDEX(X$25:X$34,$C38)-INDEX(X$25:X$34,$C39)</f>
        <v>63.482000000000028</v>
      </c>
      <c r="Y38" s="7" cm="1">
        <f t="array" ref="Y38">INDEX(Y$25:Y$34,$C38)-INDEX(Y$25:Y$34,$C39)</f>
        <v>64.968000000000018</v>
      </c>
      <c r="Z38" s="7" cm="1">
        <f t="array" ref="Z38">INDEX(Z$25:Z$34,$C38)-INDEX(Z$25:Z$34,$C39)</f>
        <v>30.951999999999998</v>
      </c>
      <c r="AA38" s="7" cm="1">
        <f t="array" ref="AA38">INDEX(AA$25:AA$34,$C38)-INDEX(AA$25:AA$34,$C39)</f>
        <v>3.5699999999999932</v>
      </c>
      <c r="AB38" s="7" cm="1">
        <f t="array" ref="AB38">INDEX(AB$25:AB$34,$C38)-INDEX(AB$25:AB$34,$C39)</f>
        <v>17.16500000000002</v>
      </c>
      <c r="AC38" s="7" cm="1">
        <f t="array" ref="AC38">INDEX(AC$25:AC$34,$C38)-INDEX(AC$25:AC$34,$C39)</f>
        <v>25.997000000000014</v>
      </c>
      <c r="AD38" s="7" cm="1">
        <f t="array" ref="AD38">INDEX(AD$25:AD$34,$C38)-INDEX(AD$25:AD$34,$C39)</f>
        <v>15.810000000000002</v>
      </c>
      <c r="AE38" s="7" cm="1">
        <f t="array" ref="AE38">INDEX(AE$25:AE$34,$C38)-INDEX(AE$25:AE$34,$C39)</f>
        <v>-2.1069999999999709</v>
      </c>
      <c r="AF38" s="7" cm="1">
        <f t="array" ref="AF38">INDEX(AF$25:AF$34,$C38)-INDEX(AF$25:AF$34,$C39)</f>
        <v>-47.283999999999992</v>
      </c>
      <c r="AG38" s="7" cm="1">
        <f t="array" ref="AG38">INDEX(AG$25:AG$34,$C38)-INDEX(AG$25:AG$34,$C39)</f>
        <v>-57.408999999999992</v>
      </c>
      <c r="AH38" s="7" cm="1">
        <f t="array" ref="AH38">INDEX(AH$25:AH$34,$C38)-INDEX(AH$25:AH$34,$C39)</f>
        <v>-47.899000000000001</v>
      </c>
      <c r="AI38" s="7" cm="1">
        <f t="array" ref="AI38">INDEX(AI$25:AI$34,$C38)-INDEX(AI$25:AI$34,$C39)</f>
        <v>-23.064999999999998</v>
      </c>
      <c r="AJ38" s="7" cm="1">
        <f t="array" ref="AJ38">INDEX(AJ$25:AJ$34,$C38)-INDEX(AJ$25:AJ$34,$C39)</f>
        <v>-15.824999999999989</v>
      </c>
      <c r="AK38" s="7" cm="1">
        <f t="array" ref="AK38">INDEX(AK$25:AK$34,$C38)-INDEX(AK$25:AK$34,$C39)</f>
        <v>-25.718999999999994</v>
      </c>
      <c r="AL38" s="7" cm="1">
        <f t="array" ref="AL38">INDEX(AL$25:AL$34,$C38)-INDEX(AL$25:AL$34,$C39)</f>
        <v>-38.903999999999996</v>
      </c>
      <c r="AM38" s="7" cm="1">
        <f t="array" ref="AM38">INDEX(AM$25:AM$34,$C38)-INDEX(AM$25:AM$34,$C39)</f>
        <v>-42.699999999999989</v>
      </c>
      <c r="AN38" s="7" cm="1">
        <f t="array" ref="AN38">INDEX(AN$25:AN$34,$C38)-INDEX(AN$25:AN$34,$C39)</f>
        <v>-45.760000000000048</v>
      </c>
      <c r="AO38" s="7" cm="1">
        <f t="array" ref="AO38">INDEX(AO$25:AO$34,$C38)-INDEX(AO$25:AO$34,$C39)</f>
        <v>-56.055999999999983</v>
      </c>
      <c r="AP38" s="7" cm="1">
        <f t="array" ref="AP38">INDEX(AP$25:AP$34,$C38)-INDEX(AP$25:AP$34,$C39)</f>
        <v>-77.662000000000035</v>
      </c>
      <c r="AQ38" s="7" cm="1">
        <f t="array" ref="AQ38">INDEX(AQ$25:AQ$34,$C38)-INDEX(AQ$25:AQ$34,$C39)</f>
        <v>-13.908999999999992</v>
      </c>
      <c r="AR38" s="7" cm="1">
        <f t="array" ref="AR38">INDEX(AR$25:AR$34,$C38)-INDEX(AR$25:AR$34,$C39)</f>
        <v>-5.8449999999999704</v>
      </c>
      <c r="AS38" s="7" cm="1">
        <f t="array" ref="AS38">INDEX(AS$25:AS$34,$C38)-INDEX(AS$25:AS$34,$C39)</f>
        <v>7.714999999999975</v>
      </c>
      <c r="AT38" s="7" cm="1">
        <f t="array" ref="AT38">INDEX(AT$25:AT$34,$C38)-INDEX(AT$25:AT$34,$C39)</f>
        <v>24.847999999999956</v>
      </c>
      <c r="AU38" s="7" cm="1">
        <f t="array" ref="AU38">INDEX(AU$25:AU$34,$C38)-INDEX(AU$25:AU$34,$C39)</f>
        <v>-11.906999999999982</v>
      </c>
      <c r="AV38" s="7" cm="1">
        <f t="array" ref="AV38">INDEX(AV$25:AV$34,$C38)-INDEX(AV$25:AV$34,$C39)</f>
        <v>-15.812999999999988</v>
      </c>
      <c r="AW38" s="7" cm="1">
        <f t="array" ref="AW38">INDEX(AW$25:AW$34,$C38)-INDEX(AW$25:AW$34,$C39)</f>
        <v>-93.210000000000036</v>
      </c>
      <c r="AX38" s="7" cm="1">
        <f t="array" ref="AX38">INDEX(AX$25:AX$34,$C38)-INDEX(AX$25:AX$34,$C39)</f>
        <v>-58.439000000000021</v>
      </c>
      <c r="AY38" s="7" cm="1">
        <f t="array" ref="AY38">INDEX(AY$25:AY$34,$C38)-INDEX(AY$25:AY$34,$C39)</f>
        <v>-15.069999999999993</v>
      </c>
      <c r="AZ38" s="7" cm="1">
        <f t="array" ref="AZ38">INDEX(AZ$25:AZ$34,$C38)-INDEX(AZ$25:AZ$34,$C39)</f>
        <v>7.0310000000000059</v>
      </c>
      <c r="BA38" s="7" cm="1">
        <f t="array" ref="BA38">INDEX(BA$25:BA$34,$C38)-INDEX(BA$25:BA$34,$C39)</f>
        <v>22.82099999999997</v>
      </c>
      <c r="BB38" s="7" cm="1">
        <f t="array" ref="BB38">INDEX(BB$25:BB$34,$C38)-INDEX(BB$25:BB$34,$C39)</f>
        <v>89.057000000000016</v>
      </c>
      <c r="BC38" s="7" cm="1">
        <f t="array" ref="BC38">INDEX(BC$25:BC$34,$C38)-INDEX(BC$25:BC$34,$C39)</f>
        <v>109.137</v>
      </c>
      <c r="BD38" s="7" cm="1">
        <f t="array" ref="BD38">INDEX(BD$25:BD$34,$C38)-INDEX(BD$25:BD$34,$C39)</f>
        <v>-14.04400000000004</v>
      </c>
      <c r="BE38" s="7" cm="1">
        <f t="array" ref="BE38">INDEX(BE$25:BE$34,$C38)-INDEX(BE$25:BE$34,$C39)</f>
        <v>-99.18</v>
      </c>
      <c r="BF38" s="7" cm="1">
        <f t="array" ref="BF38">INDEX(BF$25:BF$34,$C38)-INDEX(BF$25:BF$34,$C39)</f>
        <v>-64.12</v>
      </c>
      <c r="BG38" s="7" cm="1">
        <f t="array" ref="BG38">INDEX(BG$25:BG$34,$C38)-INDEX(BG$25:BG$34,$C39)</f>
        <v>-115.47499999999991</v>
      </c>
      <c r="BH38" s="7" cm="1">
        <f t="array" ref="BH38">INDEX(BH$25:BH$34,$C38)-INDEX(BH$25:BH$34,$C39)</f>
        <v>-86.887000000000057</v>
      </c>
      <c r="BI38" s="7" cm="1">
        <f t="array" ref="BI38">INDEX(BI$25:BI$34,$C38)-INDEX(BI$25:BI$34,$C39)</f>
        <v>-47.163999999999987</v>
      </c>
      <c r="BJ38" s="7" cm="1">
        <f t="array" ref="BJ38">INDEX(BJ$25:BJ$34,$C38)-INDEX(BJ$25:BJ$34,$C39)</f>
        <v>-23.522000000000048</v>
      </c>
      <c r="BK38" s="7" cm="1">
        <f t="array" ref="BK38">INDEX(BK$25:BK$34,$C38)-INDEX(BK$25:BK$34,$C39)</f>
        <v>-25.303999999999974</v>
      </c>
      <c r="BL38" s="7" cm="1">
        <f t="array" ref="BL38">INDEX(BL$25:BL$34,$C38)-INDEX(BL$25:BL$34,$C39)</f>
        <v>-23.483999999999924</v>
      </c>
      <c r="BM38" s="7" cm="1">
        <f t="array" ref="BM38">INDEX(BM$25:BM$34,$C38)-INDEX(BM$25:BM$34,$C39)</f>
        <v>54.597000000000037</v>
      </c>
      <c r="BN38" s="7" cm="1">
        <f t="array" ref="BN38">INDEX(BN$25:BN$34,$C38)-INDEX(BN$25:BN$34,$C39)</f>
        <v>49.329999999999984</v>
      </c>
      <c r="BO38" s="7" cm="1">
        <f t="array" ref="BO38">INDEX(BO$25:BO$34,$C38)-INDEX(BO$25:BO$34,$C39)</f>
        <v>19.019999999999982</v>
      </c>
      <c r="BP38" s="7" cm="1">
        <f t="array" ref="BP38">INDEX(BP$25:BP$34,$C38)-INDEX(BP$25:BP$34,$C39)</f>
        <v>-153.52999999999997</v>
      </c>
      <c r="BQ38" s="7" cm="1">
        <f t="array" ref="BQ38">INDEX(BQ$25:BQ$34,$C38)-INDEX(BQ$25:BQ$34,$C39)</f>
        <v>-115.16499999999996</v>
      </c>
      <c r="BR38" s="7" cm="1">
        <f t="array" ref="BR38">INDEX(BR$25:BR$34,$C38)-INDEX(BR$25:BR$34,$C39)</f>
        <v>-15.254999999999995</v>
      </c>
      <c r="BS38" s="7" cm="1">
        <f t="array" ref="BS38">INDEX(BS$25:BS$34,$C38)-INDEX(BS$25:BS$34,$C39)</f>
        <v>-185.61400000000003</v>
      </c>
      <c r="BT38" s="7" cm="1">
        <f t="array" ref="BT38">INDEX(BT$25:BT$34,$C38)-INDEX(BT$25:BT$34,$C39)</f>
        <v>-148.38599999999997</v>
      </c>
      <c r="BU38" s="7" cm="1">
        <f t="array" ref="BU38">INDEX(BU$25:BU$34,$C38)-INDEX(BU$25:BU$34,$C39)</f>
        <v>20.447000000000003</v>
      </c>
      <c r="BV38" s="7" cm="1">
        <f t="array" ref="BV38">INDEX(BV$25:BV$34,$C38)-INDEX(BV$25:BV$34,$C39)</f>
        <v>76.036999999999921</v>
      </c>
      <c r="BW38" s="7" cm="1">
        <f t="array" ref="BW38">INDEX(BW$25:BW$34,$C38)-INDEX(BW$25:BW$34,$C39)</f>
        <v>109.22000000000003</v>
      </c>
      <c r="BX38" s="7" cm="1">
        <f t="array" ref="BX38">INDEX(BX$25:BX$34,$C38)-INDEX(BX$25:BX$34,$C39)</f>
        <v>59.75</v>
      </c>
      <c r="BY38" s="7" cm="1">
        <f t="array" ref="BY38">INDEX(BY$25:BY$34,$C38)-INDEX(BY$25:BY$34,$C39)</f>
        <v>150.84399999999999</v>
      </c>
      <c r="BZ38" s="7" cm="1">
        <f t="array" ref="BZ38">INDEX(BZ$25:BZ$34,$C38)-INDEX(BZ$25:BZ$34,$C39)</f>
        <v>99.836999999999989</v>
      </c>
      <c r="CA38" s="7" cm="1">
        <f t="array" ref="CA38">INDEX(CA$25:CA$34,$C38)-INDEX(CA$25:CA$34,$C39)</f>
        <v>65.75</v>
      </c>
      <c r="CB38" s="7" cm="1">
        <f t="array" ref="CB38">INDEX(CB$25:CB$34,$C38)-INDEX(CB$25:CB$34,$C39)</f>
        <v>170.59699999999998</v>
      </c>
      <c r="CC38" s="7" cm="1">
        <f t="array" ref="CC38">INDEX(CC$25:CC$34,$C38)-INDEX(CC$25:CC$34,$C39)</f>
        <v>157.69999999999999</v>
      </c>
      <c r="CD38" s="7" cm="1">
        <f t="array" ref="CD38">INDEX(CD$25:CD$34,$C38)-INDEX(CD$25:CD$34,$C39)</f>
        <v>146.24200000000002</v>
      </c>
      <c r="CE38" s="7" cm="1">
        <f t="array" ref="CE38">INDEX(CE$25:CE$34,$C38)-INDEX(CE$25:CE$34,$C39)</f>
        <v>120.22499999999999</v>
      </c>
      <c r="CF38" s="7" cm="1">
        <f t="array" ref="CF38">INDEX(CF$25:CF$34,$C38)-INDEX(CF$25:CF$34,$C39)</f>
        <v>78.531999999999982</v>
      </c>
      <c r="CG38" s="7" cm="1">
        <f t="array" ref="CG38">INDEX(CG$25:CG$34,$C38)-INDEX(CG$25:CG$34,$C39)</f>
        <v>96.653999999999996</v>
      </c>
      <c r="CH38" s="7" cm="1">
        <f t="array" ref="CH38">INDEX(CH$25:CH$34,$C38)-INDEX(CH$25:CH$34,$C39)</f>
        <v>142.68600000000004</v>
      </c>
      <c r="CI38" s="7" cm="1">
        <f t="array" ref="CI38">INDEX(CI$25:CI$34,$C38)-INDEX(CI$25:CI$34,$C39)</f>
        <v>141.83100000000002</v>
      </c>
      <c r="CJ38" s="7" cm="1">
        <f t="array" ref="CJ38">INDEX(CJ$25:CJ$34,$C38)-INDEX(CJ$25:CJ$34,$C39)</f>
        <v>138.03099999999998</v>
      </c>
      <c r="CK38" s="7" cm="1">
        <f t="array" ref="CK38">INDEX(CK$25:CK$34,$C38)-INDEX(CK$25:CK$34,$C39)</f>
        <v>142.82300000000001</v>
      </c>
      <c r="CL38" s="7" cm="1">
        <f t="array" ref="CL38">INDEX(CL$25:CL$34,$C38)-INDEX(CL$25:CL$34,$C39)</f>
        <v>163.34400000000002</v>
      </c>
      <c r="CM38" s="7" cm="1">
        <f t="array" ref="CM38">INDEX(CM$25:CM$34,$C38)-INDEX(CM$25:CM$34,$C39)</f>
        <v>144.33600000000001</v>
      </c>
      <c r="CN38" s="7" cm="1">
        <f t="array" ref="CN38">INDEX(CN$25:CN$34,$C38)-INDEX(CN$25:CN$34,$C39)</f>
        <v>143.12699999999998</v>
      </c>
      <c r="CO38" s="7" cm="1">
        <f t="array" ref="CO38">INDEX(CO$25:CO$34,$C38)-INDEX(CO$25:CO$34,$C39)</f>
        <v>141.04899999999998</v>
      </c>
      <c r="CP38" s="7" cm="1">
        <f t="array" ref="CP38">INDEX(CP$25:CP$34,$C38)-INDEX(CP$25:CP$34,$C39)</f>
        <v>144.316</v>
      </c>
      <c r="CQ38" s="7" cm="1">
        <f t="array" ref="CQ38">INDEX(CQ$25:CQ$34,$C38)-INDEX(CQ$25:CQ$34,$C39)</f>
        <v>143.25099999999998</v>
      </c>
      <c r="CR38" s="7" cm="1">
        <f t="array" ref="CR38">INDEX(CR$25:CR$34,$C38)-INDEX(CR$25:CR$34,$C39)</f>
        <v>144.04900000000001</v>
      </c>
      <c r="CS38" s="7" cm="1">
        <f t="array" ref="CS38">INDEX(CS$25:CS$34,$C38)-INDEX(CS$25:CS$34,$C39)</f>
        <v>144.55000000000001</v>
      </c>
      <c r="CT38" s="7" cm="1">
        <f t="array" ref="CT38">INDEX(CT$25:CT$34,$C38)-INDEX(CT$25:CT$34,$C39)</f>
        <v>140.899</v>
      </c>
      <c r="CU38" s="7" cm="1">
        <f t="array" ref="CU38">INDEX(CU$25:CU$34,$C38)-INDEX(CU$25:CU$34,$C39)</f>
        <v>142.57300000000001</v>
      </c>
      <c r="CV38" s="7" cm="1">
        <f t="array" ref="CV38">INDEX(CV$25:CV$34,$C38)-INDEX(CV$25:CV$34,$C39)</f>
        <v>147.79899999999998</v>
      </c>
      <c r="CW38" s="7" cm="1">
        <f t="array" ref="CW38">INDEX(CW$25:CW$34,$C38)-INDEX(CW$25:CW$34,$C39)</f>
        <v>144.572</v>
      </c>
      <c r="CX38" s="7" cm="1">
        <f t="array" ref="CX38">INDEX(CX$25:CX$34,$C38)-INDEX(CX$25:CX$34,$C39)</f>
        <v>136.15800000000002</v>
      </c>
      <c r="CY38" s="7" cm="1">
        <f t="array" ref="CY38">INDEX(CY$25:CY$34,$C38)-INDEX(CY$25:CY$34,$C39)</f>
        <v>128.95300000000003</v>
      </c>
      <c r="CZ38" s="7" cm="1">
        <f t="array" ref="CZ38">INDEX(CZ$25:CZ$34,$C38)-INDEX(CZ$25:CZ$34,$C39)</f>
        <v>128.041</v>
      </c>
      <c r="DA38" s="7" cm="1">
        <f t="array" ref="DA38">INDEX(DA$25:DA$34,$C38)-INDEX(DA$25:DA$34,$C39)</f>
        <v>137.386</v>
      </c>
      <c r="DB38" s="7" cm="1">
        <f t="array" ref="DB38">INDEX(DB$25:DB$34,$C38)-INDEX(DB$25:DB$34,$C39)</f>
        <v>137.67599999999999</v>
      </c>
      <c r="DC38" s="7" cm="1">
        <f t="array" ref="DC38">INDEX(DC$25:DC$34,$C38)-INDEX(DC$25:DC$34,$C39)</f>
        <v>139.17799999999997</v>
      </c>
      <c r="DD38" s="7" cm="1">
        <f t="array" ref="DD38">INDEX(DD$25:DD$34,$C38)-INDEX(DD$25:DD$34,$C39)</f>
        <v>129.023</v>
      </c>
      <c r="DE38" s="7" cm="1">
        <f t="array" ref="DE38">INDEX(DE$25:DE$34,$C38)-INDEX(DE$25:DE$34,$C39)</f>
        <v>128.37800000000001</v>
      </c>
      <c r="DF38" s="7" cm="1">
        <f t="array" ref="DF38">INDEX(DF$25:DF$34,$C38)-INDEX(DF$25:DF$34,$C39)</f>
        <v>146.18199999999999</v>
      </c>
      <c r="DG38" s="7" cm="1">
        <f t="array" ref="DG38">INDEX(DG$25:DG$34,$C38)-INDEX(DG$25:DG$34,$C39)</f>
        <v>139.828</v>
      </c>
      <c r="DH38" s="7" cm="1">
        <f t="array" ref="DH38">INDEX(DH$25:DH$34,$C38)-INDEX(DH$25:DH$34,$C39)</f>
        <v>140.10299999999998</v>
      </c>
      <c r="DI38" s="7" cm="1">
        <f t="array" ref="DI38">INDEX(DI$25:DI$34,$C38)-INDEX(DI$25:DI$34,$C39)</f>
        <v>134.23199999999997</v>
      </c>
      <c r="DJ38" s="7" cm="1">
        <f t="array" ref="DJ38">INDEX(DJ$25:DJ$34,$C38)-INDEX(DJ$25:DJ$34,$C39)</f>
        <v>136.37599999999998</v>
      </c>
      <c r="DK38" s="7" cm="1">
        <f t="array" ref="DK38">INDEX(DK$25:DK$34,$C38)-INDEX(DK$25:DK$34,$C39)</f>
        <v>130.27600000000001</v>
      </c>
      <c r="DL38" s="7" cm="1">
        <f t="array" ref="DL38">INDEX(DL$25:DL$34,$C38)-INDEX(DL$25:DL$34,$C39)</f>
        <v>124.24100000000001</v>
      </c>
      <c r="DM38" s="7" cm="1">
        <f t="array" ref="DM38">INDEX(DM$25:DM$34,$C38)-INDEX(DM$25:DM$34,$C39)</f>
        <v>124.01499999999999</v>
      </c>
      <c r="DN38" s="7" cm="1">
        <f t="array" ref="DN38">INDEX(DN$25:DN$34,$C38)-INDEX(DN$25:DN$34,$C39)</f>
        <v>123.89500000000001</v>
      </c>
      <c r="DO38" s="7" cm="1">
        <f t="array" ref="DO38">INDEX(DO$25:DO$34,$C38)-INDEX(DO$25:DO$34,$C39)</f>
        <v>120.68399999999997</v>
      </c>
      <c r="DP38" s="7" cm="1">
        <f t="array" ref="DP38">INDEX(DP$25:DP$34,$C38)-INDEX(DP$25:DP$34,$C39)</f>
        <v>117.93499999999997</v>
      </c>
      <c r="DQ38" s="7" cm="1">
        <f t="array" ref="DQ38">INDEX(DQ$25:DQ$34,$C38)-INDEX(DQ$25:DQ$34,$C39)</f>
        <v>120.24600000000001</v>
      </c>
      <c r="DR38" s="7" cm="1">
        <f t="array" ref="DR38">INDEX(DR$25:DR$34,$C38)-INDEX(DR$25:DR$34,$C39)</f>
        <v>116.03900000000002</v>
      </c>
      <c r="DS38" s="7" cm="1">
        <f t="array" ref="DS38">INDEX(DS$25:DS$34,$C38)-INDEX(DS$25:DS$34,$C39)</f>
        <v>123.5</v>
      </c>
      <c r="DT38" s="7" cm="1">
        <f t="array" ref="DT38">INDEX(DT$25:DT$34,$C38)-INDEX(DT$25:DT$34,$C39)</f>
        <v>127.654</v>
      </c>
      <c r="DU38" s="7" cm="1">
        <f t="array" ref="DU38">INDEX(DU$25:DU$34,$C38)-INDEX(DU$25:DU$34,$C39)</f>
        <v>130.44000000000003</v>
      </c>
      <c r="DV38" s="7" cm="1">
        <f t="array" ref="DV38">INDEX(DV$25:DV$34,$C38)-INDEX(DV$25:DV$34,$C39)</f>
        <v>128.07200000000003</v>
      </c>
      <c r="DW38" s="7" cm="1">
        <f t="array" ref="DW38">INDEX(DW$25:DW$34,$C38)-INDEX(DW$25:DW$34,$C39)</f>
        <v>123.56699999999998</v>
      </c>
      <c r="DX38" s="7" cm="1">
        <f t="array" ref="DX38">INDEX(DX$25:DX$34,$C38)-INDEX(DX$25:DX$34,$C39)</f>
        <v>118.07000000000002</v>
      </c>
      <c r="DY38" s="7" cm="1">
        <f t="array" ref="DY38">INDEX(DY$25:DY$34,$C38)-INDEX(DY$25:DY$34,$C39)</f>
        <v>116.285</v>
      </c>
      <c r="DZ38" s="7" cm="1">
        <f t="array" ref="DZ38">INDEX(DZ$25:DZ$34,$C38)-INDEX(DZ$25:DZ$34,$C39)</f>
        <v>117.779</v>
      </c>
      <c r="EA38" s="7" cm="1">
        <f t="array" ref="EA38">INDEX(EA$25:EA$34,$C38)-INDEX(EA$25:EA$34,$C39)</f>
        <v>116.94999999999999</v>
      </c>
      <c r="EB38" s="7" cm="1">
        <f t="array" ref="EB38">INDEX(EB$25:EB$34,$C38)-INDEX(EB$25:EB$34,$C39)</f>
        <v>117.10499999999999</v>
      </c>
      <c r="EC38" s="7" cm="1">
        <f t="array" ref="EC38">INDEX(EC$25:EC$34,$C38)-INDEX(EC$25:EC$34,$C39)</f>
        <v>117.90199999999999</v>
      </c>
      <c r="ED38" s="7" cm="1">
        <f t="array" ref="ED38">INDEX(ED$25:ED$34,$C38)-INDEX(ED$25:ED$34,$C39)</f>
        <v>113.70599999999999</v>
      </c>
      <c r="EE38" s="7" cm="1">
        <f t="array" ref="EE38">INDEX(EE$25:EE$34,$C38)-INDEX(EE$25:EE$34,$C39)</f>
        <v>114.232</v>
      </c>
      <c r="EF38" s="7" cm="1">
        <f t="array" ref="EF38">INDEX(EF$25:EF$34,$C38)-INDEX(EF$25:EF$34,$C39)</f>
        <v>118.018</v>
      </c>
      <c r="EG38" s="7" cm="1">
        <f t="array" ref="EG38">INDEX(EG$25:EG$34,$C38)-INDEX(EG$25:EG$34,$C39)</f>
        <v>116.01900000000001</v>
      </c>
      <c r="EH38" s="7" cm="1">
        <f t="array" ref="EH38">INDEX(EH$25:EH$34,$C38)-INDEX(EH$25:EH$34,$C39)</f>
        <v>113.84200000000001</v>
      </c>
      <c r="EI38" s="7" cm="1">
        <f t="array" ref="EI38">INDEX(EI$25:EI$34,$C38)-INDEX(EI$25:EI$34,$C39)</f>
        <v>115.74099999999999</v>
      </c>
      <c r="EJ38" s="7" cm="1">
        <f t="array" ref="EJ38">INDEX(EJ$25:EJ$34,$C38)-INDEX(EJ$25:EJ$34,$C39)</f>
        <v>122.471</v>
      </c>
      <c r="EK38" s="7" cm="1">
        <f t="array" ref="EK38">INDEX(EK$25:EK$34,$C38)-INDEX(EK$25:EK$34,$C39)</f>
        <v>121.32000000000002</v>
      </c>
      <c r="EL38" s="7" cm="1">
        <f t="array" ref="EL38">INDEX(EL$25:EL$34,$C38)-INDEX(EL$25:EL$34,$C39)</f>
        <v>117.82199999999997</v>
      </c>
      <c r="EM38" s="7" cm="1">
        <f t="array" ref="EM38">INDEX(EM$25:EM$34,$C38)-INDEX(EM$25:EM$34,$C39)</f>
        <v>120.74900000000002</v>
      </c>
      <c r="EN38" s="7" cm="1">
        <f t="array" ref="EN38">INDEX(EN$25:EN$34,$C38)-INDEX(EN$25:EN$34,$C39)</f>
        <v>115.48500000000001</v>
      </c>
      <c r="EO38" s="7" cm="1">
        <f t="array" ref="EO38">INDEX(EO$25:EO$34,$C38)-INDEX(EO$25:EO$34,$C39)</f>
        <v>124.863</v>
      </c>
      <c r="EP38" s="7" cm="1">
        <f t="array" ref="EP38">INDEX(EP$25:EP$34,$C38)-INDEX(EP$25:EP$34,$C39)</f>
        <v>136.44499999999999</v>
      </c>
      <c r="EQ38" s="7" cm="1">
        <f t="array" ref="EQ38">INDEX(EQ$25:EQ$34,$C38)-INDEX(EQ$25:EQ$34,$C39)</f>
        <v>124.77200000000002</v>
      </c>
      <c r="ER38" s="7" cm="1">
        <f t="array" ref="ER38">INDEX(ER$25:ER$34,$C38)-INDEX(ER$25:ER$34,$C39)</f>
        <v>131.29400000000001</v>
      </c>
      <c r="ES38" s="7" cm="1">
        <f t="array" ref="ES38">INDEX(ES$25:ES$34,$C38)-INDEX(ES$25:ES$34,$C39)</f>
        <v>129.06699999999998</v>
      </c>
      <c r="ET38" s="7" cm="1">
        <f t="array" ref="ET38">INDEX(ET$25:ET$34,$C38)-INDEX(ET$25:ET$34,$C39)</f>
        <v>131.21400000000003</v>
      </c>
      <c r="EU38" s="7" cm="1">
        <f t="array" ref="EU38">INDEX(EU$25:EU$34,$C38)-INDEX(EU$25:EU$34,$C39)</f>
        <v>124.49299999999999</v>
      </c>
      <c r="EV38" s="7" cm="1">
        <f t="array" ref="EV38">INDEX(EV$25:EV$34,$C38)-INDEX(EV$25:EV$34,$C39)</f>
        <v>111.17400000000004</v>
      </c>
      <c r="EW38" s="7" cm="1">
        <f t="array" ref="EW38">INDEX(EW$25:EW$34,$C38)-INDEX(EW$25:EW$34,$C39)</f>
        <v>116.726</v>
      </c>
      <c r="EX38" s="7" cm="1">
        <f t="array" ref="EX38">INDEX(EX$25:EX$34,$C38)-INDEX(EX$25:EX$34,$C39)</f>
        <v>119.99299999999999</v>
      </c>
      <c r="EY38" s="7" cm="1">
        <f t="array" ref="EY38">INDEX(EY$25:EY$34,$C38)-INDEX(EY$25:EY$34,$C39)</f>
        <v>128.62700000000001</v>
      </c>
      <c r="EZ38" s="7" cm="1">
        <f t="array" ref="EZ38">INDEX(EZ$25:EZ$34,$C38)-INDEX(EZ$25:EZ$34,$C39)</f>
        <v>126.392</v>
      </c>
      <c r="FA38" s="7" cm="1">
        <f t="array" ref="FA38">INDEX(FA$25:FA$34,$C38)-INDEX(FA$25:FA$34,$C39)</f>
        <v>126.17500000000001</v>
      </c>
      <c r="FB38" s="7" cm="1">
        <f t="array" ref="FB38">INDEX(FB$25:FB$34,$C38)-INDEX(FB$25:FB$34,$C39)</f>
        <v>125.78300000000002</v>
      </c>
      <c r="FC38" s="7" cm="1">
        <f t="array" ref="FC38">INDEX(FC$25:FC$34,$C38)-INDEX(FC$25:FC$34,$C39)</f>
        <v>127.11300000000003</v>
      </c>
      <c r="FD38" s="7" cm="1">
        <f t="array" ref="FD38">INDEX(FD$25:FD$34,$C38)-INDEX(FD$25:FD$34,$C39)</f>
        <v>128.09400000000002</v>
      </c>
      <c r="FE38" s="7" cm="1">
        <f t="array" ref="FE38">INDEX(FE$25:FE$34,$C38)-INDEX(FE$25:FE$34,$C39)</f>
        <v>122.07400000000001</v>
      </c>
      <c r="FF38" s="7" cm="1">
        <f t="array" ref="FF38">INDEX(FF$25:FF$34,$C38)-INDEX(FF$25:FF$34,$C39)</f>
        <v>130.65800000000002</v>
      </c>
      <c r="FG38" s="7" cm="1">
        <f t="array" ref="FG38">INDEX(FG$25:FG$34,$C38)-INDEX(FG$25:FG$34,$C39)</f>
        <v>137.04500000000002</v>
      </c>
      <c r="FH38" s="7" cm="1">
        <f t="array" ref="FH38">INDEX(FH$25:FH$34,$C38)-INDEX(FH$25:FH$34,$C39)</f>
        <v>137.494</v>
      </c>
      <c r="FI38" s="7" cm="1">
        <f t="array" ref="FI38">INDEX(FI$25:FI$34,$C38)-INDEX(FI$25:FI$34,$C39)</f>
        <v>137.88199999999998</v>
      </c>
      <c r="FJ38" s="7" cm="1">
        <f t="array" ref="FJ38">INDEX(FJ$25:FJ$34,$C38)-INDEX(FJ$25:FJ$34,$C39)</f>
        <v>128.643</v>
      </c>
      <c r="FK38" s="7" cm="1">
        <f t="array" ref="FK38">INDEX(FK$25:FK$34,$C38)-INDEX(FK$25:FK$34,$C39)</f>
        <v>128.87699999999998</v>
      </c>
      <c r="FL38" s="7" cm="1">
        <f t="array" ref="FL38">INDEX(FL$25:FL$34,$C38)-INDEX(FL$25:FL$34,$C39)</f>
        <v>140.59100000000001</v>
      </c>
      <c r="FM38" s="7" cm="1">
        <f t="array" ref="FM38">INDEX(FM$25:FM$34,$C38)-INDEX(FM$25:FM$34,$C39)</f>
        <v>145.85199999999998</v>
      </c>
      <c r="FN38" s="7" cm="1">
        <f t="array" ref="FN38">INDEX(FN$25:FN$34,$C38)-INDEX(FN$25:FN$34,$C39)</f>
        <v>146.822</v>
      </c>
      <c r="FO38" s="7" cm="1">
        <f t="array" ref="FO38">INDEX(FO$25:FO$34,$C38)-INDEX(FO$25:FO$34,$C39)</f>
        <v>151.20300000000003</v>
      </c>
      <c r="FP38" s="7" cm="1">
        <f t="array" ref="FP38">INDEX(FP$25:FP$34,$C38)-INDEX(FP$25:FP$34,$C39)</f>
        <v>143.26100000000002</v>
      </c>
      <c r="FQ38" s="7" cm="1">
        <f t="array" ref="FQ38">INDEX(FQ$25:FQ$34,$C38)-INDEX(FQ$25:FQ$34,$C39)</f>
        <v>142.99199999999999</v>
      </c>
      <c r="FR38" s="7" cm="1">
        <f t="array" ref="FR38">INDEX(FR$25:FR$34,$C38)-INDEX(FR$25:FR$34,$C39)</f>
        <v>143.74200000000002</v>
      </c>
      <c r="FS38" s="7" cm="1">
        <f t="array" ref="FS38">INDEX(FS$25:FS$34,$C38)-INDEX(FS$25:FS$34,$C39)</f>
        <v>144.85000000000002</v>
      </c>
      <c r="FT38" s="7" cm="1">
        <f t="array" ref="FT38">INDEX(FT$25:FT$34,$C38)-INDEX(FT$25:FT$34,$C39)</f>
        <v>136.89100000000002</v>
      </c>
      <c r="FU38" s="7" cm="1">
        <f t="array" ref="FU38">INDEX(FU$25:FU$34,$C38)-INDEX(FU$25:FU$34,$C39)</f>
        <v>130.68100000000001</v>
      </c>
      <c r="FV38" s="7" cm="1">
        <f t="array" ref="FV38">INDEX(FV$25:FV$34,$C38)-INDEX(FV$25:FV$34,$C39)</f>
        <v>136.28399999999999</v>
      </c>
      <c r="FW38" s="7" cm="1">
        <f t="array" ref="FW38">INDEX(FW$25:FW$34,$C38)-INDEX(FW$25:FW$34,$C39)</f>
        <v>131.37700000000001</v>
      </c>
      <c r="FX38" s="7" cm="1">
        <f t="array" ref="FX38">INDEX(FX$25:FX$34,$C38)-INDEX(FX$25:FX$34,$C39)</f>
        <v>127.42400000000001</v>
      </c>
      <c r="FY38" s="7" cm="1">
        <f t="array" ref="FY38">INDEX(FY$25:FY$34,$C38)-INDEX(FY$25:FY$34,$C39)</f>
        <v>127.30000000000001</v>
      </c>
      <c r="FZ38" s="7" cm="1">
        <f t="array" ref="FZ38">INDEX(FZ$25:FZ$34,$C38)-INDEX(FZ$25:FZ$34,$C39)</f>
        <v>129.393</v>
      </c>
      <c r="GA38" s="7" cm="1">
        <f t="array" ref="GA38">INDEX(GA$25:GA$34,$C38)-INDEX(GA$25:GA$34,$C39)</f>
        <v>123.13499999999999</v>
      </c>
      <c r="GB38" s="7" cm="1">
        <f t="array" ref="GB38">INDEX(GB$25:GB$34,$C38)-INDEX(GB$25:GB$34,$C39)</f>
        <v>127.20300000000003</v>
      </c>
      <c r="GC38" s="7" cm="1">
        <f t="array" ref="GC38">INDEX(GC$25:GC$34,$C38)-INDEX(GC$25:GC$34,$C39)</f>
        <v>133.85300000000004</v>
      </c>
      <c r="GD38" s="7" cm="1">
        <f t="array" ref="GD38">INDEX(GD$25:GD$34,$C38)-INDEX(GD$25:GD$34,$C39)</f>
        <v>143.49999999999997</v>
      </c>
      <c r="GE38" s="7" cm="1">
        <f t="array" ref="GE38">INDEX(GE$25:GE$34,$C38)-INDEX(GE$25:GE$34,$C39)</f>
        <v>139.38700000000003</v>
      </c>
      <c r="GF38" s="7" cm="1">
        <f t="array" ref="GF38">INDEX(GF$25:GF$34,$C38)-INDEX(GF$25:GF$34,$C39)</f>
        <v>135.96600000000001</v>
      </c>
      <c r="GG38" s="7" cm="1">
        <f t="array" ref="GG38">INDEX(GG$25:GG$34,$C38)-INDEX(GG$25:GG$34,$C39)</f>
        <v>147.83000000000004</v>
      </c>
      <c r="GH38" s="7" cm="1">
        <f t="array" ref="GH38">INDEX(GH$25:GH$34,$C38)-INDEX(GH$25:GH$34,$C39)</f>
        <v>149.84200000000001</v>
      </c>
      <c r="GI38" s="7" cm="1">
        <f t="array" ref="GI38">INDEX(GI$25:GI$34,$C38)-INDEX(GI$25:GI$34,$C39)</f>
        <v>139.34499999999997</v>
      </c>
      <c r="GJ38" s="7" cm="1">
        <f t="array" ref="GJ38">INDEX(GJ$25:GJ$34,$C38)-INDEX(GJ$25:GJ$34,$C39)</f>
        <v>140.35399999999998</v>
      </c>
      <c r="GK38" s="7" cm="1">
        <f t="array" ref="GK38">INDEX(GK$25:GK$34,$C38)-INDEX(GK$25:GK$34,$C39)</f>
        <v>138.35900000000001</v>
      </c>
      <c r="GL38" s="7" cm="1">
        <f t="array" ref="GL38">INDEX(GL$25:GL$34,$C38)-INDEX(GL$25:GL$34,$C39)</f>
        <v>132.73600000000002</v>
      </c>
      <c r="GM38" s="7" cm="1">
        <f t="array" ref="GM38">INDEX(GM$25:GM$34,$C38)-INDEX(GM$25:GM$34,$C39)</f>
        <v>137.89499999999998</v>
      </c>
      <c r="GN38" s="7" cm="1">
        <f t="array" ref="GN38">INDEX(GN$25:GN$34,$C38)-INDEX(GN$25:GN$34,$C39)</f>
        <v>136.33699999999999</v>
      </c>
      <c r="GO38" s="7" cm="1">
        <f t="array" ref="GO38">INDEX(GO$25:GO$34,$C38)-INDEX(GO$25:GO$34,$C39)</f>
        <v>136.16199999999998</v>
      </c>
      <c r="GP38" s="7" cm="1">
        <f t="array" ref="GP38">INDEX(GP$25:GP$34,$C38)-INDEX(GP$25:GP$34,$C39)</f>
        <v>120.21100000000001</v>
      </c>
      <c r="GQ38" s="7" cm="1">
        <f t="array" ref="GQ38">INDEX(GQ$25:GQ$34,$C38)-INDEX(GQ$25:GQ$34,$C39)</f>
        <v>126.41499999999996</v>
      </c>
      <c r="GR38" s="7" cm="1">
        <f t="array" ref="GR38">INDEX(GR$25:GR$34,$C38)-INDEX(GR$25:GR$34,$C39)</f>
        <v>137.23600000000002</v>
      </c>
      <c r="GS38" s="7" cm="1">
        <f t="array" ref="GS38">INDEX(GS$25:GS$34,$C38)-INDEX(GS$25:GS$34,$C39)</f>
        <v>135.85200000000003</v>
      </c>
      <c r="GT38" s="7" cm="1">
        <f t="array" ref="GT38">INDEX(GT$25:GT$34,$C38)-INDEX(GT$25:GT$34,$C39)</f>
        <v>130.95799999999997</v>
      </c>
      <c r="GU38" s="7" cm="1">
        <f t="array" ref="GU38">INDEX(GU$25:GU$34,$C38)-INDEX(GU$25:GU$34,$C39)</f>
        <v>126.88100000000003</v>
      </c>
      <c r="GV38" s="7" cm="1">
        <f t="array" ref="GV38">INDEX(GV$25:GV$34,$C38)-INDEX(GV$25:GV$34,$C39)</f>
        <v>96.049000000000007</v>
      </c>
      <c r="GW38" s="7" cm="1">
        <f t="array" ref="GW38">INDEX(GW$25:GW$34,$C38)-INDEX(GW$25:GW$34,$C39)</f>
        <v>123.39100000000002</v>
      </c>
      <c r="GX38" s="7" cm="1">
        <f t="array" ref="GX38">INDEX(GX$25:GX$34,$C38)-INDEX(GX$25:GX$34,$C39)</f>
        <v>130.70500000000001</v>
      </c>
      <c r="GY38" s="7" cm="1">
        <f t="array" ref="GY38">INDEX(GY$25:GY$34,$C38)-INDEX(GY$25:GY$34,$C39)</f>
        <v>135.18899999999999</v>
      </c>
      <c r="GZ38" s="7" cm="1">
        <f t="array" ref="GZ38">INDEX(GZ$25:GZ$34,$C38)-INDEX(GZ$25:GZ$34,$C39)</f>
        <v>140.13700000000003</v>
      </c>
      <c r="HA38" s="7" cm="1">
        <f t="array" ref="HA38">INDEX(HA$25:HA$34,$C38)-INDEX(HA$25:HA$34,$C39)</f>
        <v>124.23700000000002</v>
      </c>
      <c r="HB38" s="7" cm="1">
        <f t="array" ref="HB38">INDEX(HB$25:HB$34,$C38)-INDEX(HB$25:HB$34,$C39)</f>
        <v>133.50999999999996</v>
      </c>
      <c r="HC38" s="7" cm="1">
        <f t="array" ref="HC38">INDEX(HC$25:HC$34,$C38)-INDEX(HC$25:HC$34,$C39)</f>
        <v>143.358</v>
      </c>
      <c r="HD38" s="7" cm="1">
        <f t="array" ref="HD38">INDEX(HD$25:HD$34,$C38)-INDEX(HD$25:HD$34,$C39)</f>
        <v>139.048</v>
      </c>
      <c r="HE38" s="7" cm="1">
        <f t="array" ref="HE38">INDEX(HE$25:HE$34,$C38)-INDEX(HE$25:HE$34,$C39)</f>
        <v>137.68600000000001</v>
      </c>
      <c r="HF38" s="7" cm="1">
        <f t="array" ref="HF38">INDEX(HF$25:HF$34,$C38)-INDEX(HF$25:HF$34,$C39)</f>
        <v>139.81399999999999</v>
      </c>
      <c r="HG38" s="7" cm="1">
        <f t="array" ref="HG38">INDEX(HG$25:HG$34,$C38)-INDEX(HG$25:HG$34,$C39)</f>
        <v>147.864</v>
      </c>
      <c r="HH38" s="7" cm="1">
        <f t="array" ref="HH38">INDEX(HH$25:HH$34,$C38)-INDEX(HH$25:HH$34,$C39)</f>
        <v>138.90800000000002</v>
      </c>
      <c r="HI38" s="7" cm="1">
        <f t="array" ref="HI38">INDEX(HI$25:HI$34,$C38)-INDEX(HI$25:HI$34,$C39)</f>
        <v>135.35099999999997</v>
      </c>
      <c r="HJ38" s="7" cm="1">
        <f t="array" ref="HJ38">INDEX(HJ$25:HJ$34,$C38)-INDEX(HJ$25:HJ$34,$C39)</f>
        <v>138.67600000000002</v>
      </c>
      <c r="HK38" s="7" cm="1">
        <f t="array" ref="HK38">INDEX(HK$25:HK$34,$C38)-INDEX(HK$25:HK$34,$C39)</f>
        <v>124.56200000000001</v>
      </c>
      <c r="HL38" s="7" cm="1">
        <f t="array" ref="HL38">INDEX(HL$25:HL$34,$C38)-INDEX(HL$25:HL$34,$C39)</f>
        <v>125.102</v>
      </c>
      <c r="HM38" s="7" cm="1">
        <f t="array" ref="HM38">INDEX(HM$25:HM$34,$C38)-INDEX(HM$25:HM$34,$C39)</f>
        <v>124.32699999999997</v>
      </c>
      <c r="HN38" s="7" cm="1">
        <f t="array" ref="HN38">INDEX(HN$25:HN$34,$C38)-INDEX(HN$25:HN$34,$C39)</f>
        <v>115.39000000000001</v>
      </c>
      <c r="HO38" s="7" cm="1">
        <f t="array" ref="HO38">INDEX(HO$25:HO$34,$C38)-INDEX(HO$25:HO$34,$C39)</f>
        <v>127.661</v>
      </c>
      <c r="HP38" s="7" cm="1">
        <f t="array" ref="HP38">INDEX(HP$25:HP$34,$C38)-INDEX(HP$25:HP$34,$C39)</f>
        <v>152.197</v>
      </c>
      <c r="HQ38" s="7" cm="1">
        <f t="array" ref="HQ38">INDEX(HQ$25:HQ$34,$C38)-INDEX(HQ$25:HQ$34,$C39)</f>
        <v>142.59400000000002</v>
      </c>
      <c r="HR38" s="7" cm="1">
        <f t="array" ref="HR38">INDEX(HR$25:HR$34,$C38)-INDEX(HR$25:HR$34,$C39)</f>
        <v>140.39300000000003</v>
      </c>
      <c r="HS38" s="7" cm="1">
        <f t="array" ref="HS38">INDEX(HS$25:HS$34,$C38)-INDEX(HS$25:HS$34,$C39)</f>
        <v>127.50099999999998</v>
      </c>
      <c r="HT38" s="7" cm="1">
        <f t="array" ref="HT38">INDEX(HT$25:HT$34,$C38)-INDEX(HT$25:HT$34,$C39)</f>
        <v>134.05200000000002</v>
      </c>
      <c r="HU38" s="7" cm="1">
        <f t="array" ref="HU38">INDEX(HU$25:HU$34,$C38)-INDEX(HU$25:HU$34,$C39)</f>
        <v>122.102</v>
      </c>
      <c r="HV38" s="7" cm="1">
        <f t="array" ref="HV38">INDEX(HV$25:HV$34,$C38)-INDEX(HV$25:HV$34,$C39)</f>
        <v>121.74000000000001</v>
      </c>
      <c r="HW38" s="7" cm="1">
        <f t="array" ref="HW38">INDEX(HW$25:HW$34,$C38)-INDEX(HW$25:HW$34,$C39)</f>
        <v>111.34999999999997</v>
      </c>
      <c r="HX38" s="7" cm="1">
        <f t="array" ref="HX38">INDEX(HX$25:HX$34,$C38)-INDEX(HX$25:HX$34,$C39)</f>
        <v>142.76499999999999</v>
      </c>
      <c r="HY38" s="7" cm="1">
        <f t="array" ref="HY38">INDEX(HY$25:HY$34,$C38)-INDEX(HY$25:HY$34,$C39)</f>
        <v>155.97</v>
      </c>
      <c r="HZ38" s="7" cm="1">
        <f t="array" ref="HZ38">INDEX(HZ$25:HZ$34,$C38)-INDEX(HZ$25:HZ$34,$C39)</f>
        <v>139.66000000000003</v>
      </c>
      <c r="IA38" s="7" cm="1">
        <f t="array" ref="IA38">INDEX(IA$25:IA$34,$C38)-INDEX(IA$25:IA$34,$C39)</f>
        <v>133.52799999999999</v>
      </c>
      <c r="IB38" s="7" cm="1">
        <f t="array" ref="IB38">INDEX(IB$25:IB$34,$C38)-INDEX(IB$25:IB$34,$C39)</f>
        <v>156.32900000000001</v>
      </c>
      <c r="IC38" s="7" cm="1">
        <f t="array" ref="IC38">INDEX(IC$25:IC$34,$C38)-INDEX(IC$25:IC$34,$C39)</f>
        <v>146.24600000000001</v>
      </c>
      <c r="ID38" s="7" cm="1">
        <f t="array" ref="ID38">INDEX(ID$25:ID$34,$C38)-INDEX(ID$25:ID$34,$C39)</f>
        <v>148.15</v>
      </c>
      <c r="IE38" s="7" cm="1">
        <f t="array" ref="IE38">INDEX(IE$25:IE$34,$C38)-INDEX(IE$25:IE$34,$C39)</f>
        <v>118.714</v>
      </c>
      <c r="IF38" s="7" cm="1">
        <f t="array" ref="IF38">INDEX(IF$25:IF$34,$C38)-INDEX(IF$25:IF$34,$C39)</f>
        <v>112.19499999999999</v>
      </c>
      <c r="IG38" s="7" cm="1">
        <f t="array" ref="IG38">INDEX(IG$25:IG$34,$C38)-INDEX(IG$25:IG$34,$C39)</f>
        <v>112.51199999999997</v>
      </c>
      <c r="IH38" s="7" cm="1">
        <f t="array" ref="IH38">INDEX(IH$25:IH$34,$C38)-INDEX(IH$25:IH$34,$C39)</f>
        <v>118.315</v>
      </c>
      <c r="II38" s="7" cm="1">
        <f t="array" ref="II38">INDEX(II$25:II$34,$C38)-INDEX(II$25:II$34,$C39)</f>
        <v>108.97999999999996</v>
      </c>
      <c r="IJ38" s="7" cm="1">
        <f t="array" ref="IJ38">INDEX(IJ$25:IJ$34,$C38)-INDEX(IJ$25:IJ$34,$C39)</f>
        <v>129.85599999999999</v>
      </c>
      <c r="IK38" s="7" cm="1">
        <f t="array" ref="IK38">INDEX(IK$25:IK$34,$C38)-INDEX(IK$25:IK$34,$C39)</f>
        <v>139.06200000000001</v>
      </c>
      <c r="IL38" s="7" cm="1">
        <f t="array" ref="IL38">INDEX(IL$25:IL$34,$C38)-INDEX(IL$25:IL$34,$C39)</f>
        <v>129.52600000000001</v>
      </c>
      <c r="IM38" s="7" cm="1">
        <f t="array" ref="IM38">INDEX(IM$25:IM$34,$C38)-INDEX(IM$25:IM$34,$C39)</f>
        <v>130.08900000000003</v>
      </c>
      <c r="IN38" s="7" cm="1">
        <f t="array" ref="IN38">INDEX(IN$25:IN$34,$C38)-INDEX(IN$25:IN$34,$C39)</f>
        <v>128.30799999999999</v>
      </c>
      <c r="IO38" s="7" cm="1">
        <f t="array" ref="IO38">INDEX(IO$25:IO$34,$C38)-INDEX(IO$25:IO$34,$C39)</f>
        <v>120.179</v>
      </c>
      <c r="IP38" s="7" cm="1">
        <f t="array" ref="IP38">INDEX(IP$25:IP$34,$C38)-INDEX(IP$25:IP$34,$C39)</f>
        <v>122.52500000000001</v>
      </c>
      <c r="IQ38" s="7" cm="1">
        <f t="array" ref="IQ38">INDEX(IQ$25:IQ$34,$C38)-INDEX(IQ$25:IQ$34,$C39)</f>
        <v>138.40900000000002</v>
      </c>
      <c r="IR38" s="7" cm="1">
        <f t="array" ref="IR38">INDEX(IR$25:IR$34,$C38)-INDEX(IR$25:IR$34,$C39)</f>
        <v>153.76399999999998</v>
      </c>
      <c r="IS38" s="7" cm="1">
        <f t="array" ref="IS38">INDEX(IS$25:IS$34,$C38)-INDEX(IS$25:IS$34,$C39)</f>
        <v>145.48599999999999</v>
      </c>
      <c r="IT38" s="7" cm="1">
        <f t="array" ref="IT38">INDEX(IT$25:IT$34,$C38)-INDEX(IT$25:IT$34,$C39)</f>
        <v>137.15300000000002</v>
      </c>
      <c r="IU38" s="7" cm="1">
        <f t="array" ref="IU38">INDEX(IU$25:IU$34,$C38)-INDEX(IU$25:IU$34,$C39)</f>
        <v>133.85599999999999</v>
      </c>
      <c r="IV38" s="7" cm="1">
        <f t="array" ref="IV38">INDEX(IV$25:IV$34,$C38)-INDEX(IV$25:IV$34,$C39)</f>
        <v>134.56699999999998</v>
      </c>
      <c r="IW38" s="7" cm="1">
        <f t="array" ref="IW38">INDEX(IW$25:IW$34,$C38)-INDEX(IW$25:IW$34,$C39)</f>
        <v>114.40299999999996</v>
      </c>
      <c r="IX38" s="7" cm="1">
        <f t="array" ref="IX38">INDEX(IX$25:IX$34,$C38)-INDEX(IX$25:IX$34,$C39)</f>
        <v>118.80299999999997</v>
      </c>
      <c r="IY38" s="7" cm="1">
        <f t="array" ref="IY38">INDEX(IY$25:IY$34,$C38)-INDEX(IY$25:IY$34,$C39)</f>
        <v>121.82299999999998</v>
      </c>
      <c r="IZ38" s="7" cm="1">
        <f t="array" ref="IZ38">INDEX(IZ$25:IZ$34,$C38)-INDEX(IZ$25:IZ$34,$C39)</f>
        <v>126.61300000000003</v>
      </c>
      <c r="JA38" s="7" cm="1">
        <f t="array" ref="JA38">INDEX(JA$25:JA$34,$C38)-INDEX(JA$25:JA$34,$C39)</f>
        <v>139.21300000000002</v>
      </c>
      <c r="JB38" s="7" cm="1">
        <f t="array" ref="JB38">INDEX(JB$25:JB$34,$C38)-INDEX(JB$25:JB$34,$C39)</f>
        <v>141.33700000000002</v>
      </c>
      <c r="JC38" s="7" cm="1">
        <f t="array" ref="JC38">INDEX(JC$25:JC$34,$C38)-INDEX(JC$25:JC$34,$C39)</f>
        <v>138.50200000000001</v>
      </c>
      <c r="JD38" s="7" cm="1">
        <f t="array" ref="JD38">INDEX(JD$25:JD$34,$C38)-INDEX(JD$25:JD$34,$C39)</f>
        <v>121.79399999999998</v>
      </c>
      <c r="JE38" s="7" cm="1">
        <f t="array" ref="JE38">INDEX(JE$25:JE$34,$C38)-INDEX(JE$25:JE$34,$C39)</f>
        <v>97.940999999999974</v>
      </c>
      <c r="JF38" s="7" cm="1">
        <f t="array" ref="JF38">INDEX(JF$25:JF$34,$C38)-INDEX(JF$25:JF$34,$C39)</f>
        <v>88.549000000000035</v>
      </c>
      <c r="JG38" s="7" cm="1">
        <f t="array" ref="JG38">INDEX(JG$25:JG$34,$C38)-INDEX(JG$25:JG$34,$C39)</f>
        <v>106.22400000000002</v>
      </c>
      <c r="JH38" s="7" cm="1">
        <f t="array" ref="JH38">INDEX(JH$25:JH$34,$C38)-INDEX(JH$25:JH$34,$C39)</f>
        <v>111.17399999999998</v>
      </c>
      <c r="JI38" s="7" cm="1">
        <f t="array" ref="JI38">INDEX(JI$25:JI$34,$C38)-INDEX(JI$25:JI$34,$C39)</f>
        <v>108.42699999999996</v>
      </c>
      <c r="JJ38" s="7" cm="1">
        <f t="array" ref="JJ38">INDEX(JJ$25:JJ$34,$C38)-INDEX(JJ$25:JJ$34,$C39)</f>
        <v>127.17600000000002</v>
      </c>
      <c r="JK38" s="7" cm="1">
        <f t="array" ref="JK38">INDEX(JK$25:JK$34,$C38)-INDEX(JK$25:JK$34,$C39)</f>
        <v>100.71100000000001</v>
      </c>
      <c r="JL38" s="7" cm="1">
        <f t="array" ref="JL38">INDEX(JL$25:JL$34,$C38)-INDEX(JL$25:JL$34,$C39)</f>
        <v>93.89100000000002</v>
      </c>
      <c r="JM38" s="7" cm="1">
        <f t="array" ref="JM38">INDEX(JM$25:JM$34,$C38)-INDEX(JM$25:JM$34,$C39)</f>
        <v>100.58800000000002</v>
      </c>
      <c r="JN38" s="7" cm="1">
        <f t="array" ref="JN38">INDEX(JN$25:JN$34,$C38)-INDEX(JN$25:JN$34,$C39)</f>
        <v>92.248999999999967</v>
      </c>
      <c r="JO38" s="7" cm="1">
        <f t="array" ref="JO38">INDEX(JO$25:JO$34,$C38)-INDEX(JO$25:JO$34,$C39)</f>
        <v>78.164000000000044</v>
      </c>
      <c r="JP38" s="7" cm="1">
        <f t="array" ref="JP38">INDEX(JP$25:JP$34,$C38)-INDEX(JP$25:JP$34,$C39)</f>
        <v>61.512</v>
      </c>
      <c r="JQ38" s="7" cm="1">
        <f t="array" ref="JQ38">INDEX(JQ$25:JQ$34,$C38)-INDEX(JQ$25:JQ$34,$C39)</f>
        <v>75.728999999999985</v>
      </c>
      <c r="JR38" s="7" cm="1">
        <f t="array" ref="JR38">INDEX(JR$25:JR$34,$C38)-INDEX(JR$25:JR$34,$C39)</f>
        <v>81.734000000000037</v>
      </c>
      <c r="JS38" s="7" cm="1">
        <f t="array" ref="JS38">INDEX(JS$25:JS$34,$C38)-INDEX(JS$25:JS$34,$C39)</f>
        <v>71.271000000000015</v>
      </c>
      <c r="JT38" s="7" cm="1">
        <f t="array" ref="JT38">INDEX(JT$25:JT$34,$C38)-INDEX(JT$25:JT$34,$C39)</f>
        <v>81.287000000000035</v>
      </c>
      <c r="JU38" s="7" cm="1">
        <f t="array" ref="JU38">INDEX(JU$25:JU$34,$C38)-INDEX(JU$25:JU$34,$C39)</f>
        <v>65.437999999999988</v>
      </c>
      <c r="JV38" s="7" cm="1">
        <f t="array" ref="JV38">INDEX(JV$25:JV$34,$C38)-INDEX(JV$25:JV$34,$C39)</f>
        <v>68.55400000000003</v>
      </c>
      <c r="JW38" s="7" cm="1">
        <f t="array" ref="JW38">INDEX(JW$25:JW$34,$C38)-INDEX(JW$25:JW$34,$C39)</f>
        <v>64.475999999999999</v>
      </c>
      <c r="JX38" s="7" cm="1">
        <f t="array" ref="JX38">INDEX(JX$25:JX$34,$C38)-INDEX(JX$25:JX$34,$C39)</f>
        <v>91.709000000000003</v>
      </c>
      <c r="JY38" s="7" cm="1">
        <f t="array" ref="JY38">INDEX(JY$25:JY$34,$C38)-INDEX(JY$25:JY$34,$C39)</f>
        <v>99.468999999999994</v>
      </c>
      <c r="JZ38" s="7" cm="1">
        <f t="array" ref="JZ38">INDEX(JZ$25:JZ$34,$C38)-INDEX(JZ$25:JZ$34,$C39)</f>
        <v>100.60199999999998</v>
      </c>
      <c r="KA38" s="7" cm="1">
        <f t="array" ref="KA38">INDEX(KA$25:KA$34,$C38)-INDEX(KA$25:KA$34,$C39)</f>
        <v>100.70599999999999</v>
      </c>
      <c r="KB38" s="7" cm="1">
        <f t="array" ref="KB38">INDEX(KB$25:KB$34,$C38)-INDEX(KB$25:KB$34,$C39)</f>
        <v>100.27699999999999</v>
      </c>
      <c r="KC38" s="7" cm="1">
        <f t="array" ref="KC38">INDEX(KC$25:KC$34,$C38)-INDEX(KC$25:KC$34,$C39)</f>
        <v>84.885999999999967</v>
      </c>
      <c r="KD38" s="7" cm="1">
        <f t="array" ref="KD38">INDEX(KD$25:KD$34,$C38)-INDEX(KD$25:KD$34,$C39)</f>
        <v>82.256000000000029</v>
      </c>
      <c r="KE38" s="7" cm="1">
        <f t="array" ref="KE38">INDEX(KE$25:KE$34,$C38)-INDEX(KE$25:KE$34,$C39)</f>
        <v>77.5</v>
      </c>
      <c r="KF38" s="7" cm="1">
        <f t="array" ref="KF38">INDEX(KF$25:KF$34,$C38)-INDEX(KF$25:KF$34,$C39)</f>
        <v>93.477000000000032</v>
      </c>
      <c r="KG38" s="7" cm="1">
        <f t="array" ref="KG38">INDEX(KG$25:KG$34,$C38)-INDEX(KG$25:KG$34,$C39)</f>
        <v>72.19599999999997</v>
      </c>
      <c r="KH38" s="7" cm="1">
        <f t="array" ref="KH38">INDEX(KH$25:KH$34,$C38)-INDEX(KH$25:KH$34,$C39)</f>
        <v>88.515000000000043</v>
      </c>
      <c r="KI38" s="7" cm="1">
        <f t="array" ref="KI38">INDEX(KI$25:KI$34,$C38)-INDEX(KI$25:KI$34,$C39)</f>
        <v>95.009000000000015</v>
      </c>
      <c r="KJ38" s="7" cm="1">
        <f t="array" ref="KJ38">INDEX(KJ$25:KJ$34,$C38)-INDEX(KJ$25:KJ$34,$C39)</f>
        <v>104.92500000000001</v>
      </c>
      <c r="KK38" s="7" cm="1">
        <f t="array" ref="KK38">INDEX(KK$25:KK$34,$C38)-INDEX(KK$25:KK$34,$C39)</f>
        <v>96.187999999999988</v>
      </c>
      <c r="KL38" s="7" cm="1">
        <f t="array" ref="KL38">INDEX(KL$25:KL$34,$C38)-INDEX(KL$25:KL$34,$C39)</f>
        <v>96.938999999999993</v>
      </c>
      <c r="KM38" s="7" cm="1">
        <f t="array" ref="KM38">INDEX(KM$25:KM$34,$C38)-INDEX(KM$25:KM$34,$C39)</f>
        <v>85.631000000000029</v>
      </c>
      <c r="KN38" s="7" cm="1">
        <f t="array" ref="KN38">INDEX(KN$25:KN$34,$C38)-INDEX(KN$25:KN$34,$C39)</f>
        <v>91.559000000000026</v>
      </c>
      <c r="KO38" s="7" cm="1">
        <f t="array" ref="KO38">INDEX(KO$25:KO$34,$C38)-INDEX(KO$25:KO$34,$C39)</f>
        <v>89.329999999999984</v>
      </c>
      <c r="KP38" s="7" cm="1">
        <f t="array" ref="KP38">INDEX(KP$25:KP$34,$C38)-INDEX(KP$25:KP$34,$C39)</f>
        <v>97.421999999999969</v>
      </c>
      <c r="KQ38" s="7" cm="1">
        <f t="array" ref="KQ38">INDEX(KQ$25:KQ$34,$C38)-INDEX(KQ$25:KQ$34,$C39)</f>
        <v>100.803</v>
      </c>
      <c r="KR38" s="7" cm="1">
        <f t="array" ref="KR38">INDEX(KR$25:KR$34,$C38)-INDEX(KR$25:KR$34,$C39)</f>
        <v>93.789999999999992</v>
      </c>
      <c r="KS38" s="7" cm="1">
        <f t="array" ref="KS38">INDEX(KS$25:KS$34,$C38)-INDEX(KS$25:KS$34,$C39)</f>
        <v>87.650000000000034</v>
      </c>
      <c r="KT38" s="7" cm="1">
        <f t="array" ref="KT38">INDEX(KT$25:KT$34,$C38)-INDEX(KT$25:KT$34,$C39)</f>
        <v>91.604999999999961</v>
      </c>
      <c r="KU38" s="7" cm="1">
        <f t="array" ref="KU38">INDEX(KU$25:KU$34,$C38)-INDEX(KU$25:KU$34,$C39)</f>
        <v>95.608000000000004</v>
      </c>
      <c r="KV38" s="7" cm="1">
        <f t="array" ref="KV38">INDEX(KV$25:KV$34,$C38)-INDEX(KV$25:KV$34,$C39)</f>
        <v>89.605999999999995</v>
      </c>
      <c r="KW38" s="7" cm="1">
        <f t="array" ref="KW38">INDEX(KW$25:KW$34,$C38)-INDEX(KW$25:KW$34,$C39)</f>
        <v>84.093999999999994</v>
      </c>
      <c r="KX38" s="7" cm="1">
        <f t="array" ref="KX38">INDEX(KX$25:KX$34,$C38)-INDEX(KX$25:KX$34,$C39)</f>
        <v>68.524000000000001</v>
      </c>
      <c r="KY38" s="7" cm="1">
        <f t="array" ref="KY38">INDEX(KY$25:KY$34,$C38)-INDEX(KY$25:KY$34,$C39)</f>
        <v>69.863999999999976</v>
      </c>
      <c r="KZ38" s="7" cm="1">
        <f t="array" ref="KZ38">INDEX(KZ$25:KZ$34,$C38)-INDEX(KZ$25:KZ$34,$C39)</f>
        <v>75.426999999999964</v>
      </c>
      <c r="LA38" s="7" cm="1">
        <f t="array" ref="LA38">INDEX(LA$25:LA$34,$C38)-INDEX(LA$25:LA$34,$C39)</f>
        <v>76.836000000000013</v>
      </c>
      <c r="LB38" s="7" cm="1">
        <f t="array" ref="LB38">INDEX(LB$25:LB$34,$C38)-INDEX(LB$25:LB$34,$C39)</f>
        <v>90.527999999999992</v>
      </c>
      <c r="LC38" s="7" cm="1">
        <f t="array" ref="LC38">INDEX(LC$25:LC$34,$C38)-INDEX(LC$25:LC$34,$C39)</f>
        <v>84.38900000000001</v>
      </c>
      <c r="LD38" s="7" cm="1">
        <f t="array" ref="LD38">INDEX(LD$25:LD$34,$C38)-INDEX(LD$25:LD$34,$C39)</f>
        <v>90.412999999999982</v>
      </c>
      <c r="LE38" s="7" cm="1">
        <f t="array" ref="LE38">INDEX(LE$25:LE$34,$C38)-INDEX(LE$25:LE$34,$C39)</f>
        <v>83.745000000000005</v>
      </c>
      <c r="LF38" s="7" cm="1">
        <f t="array" ref="LF38">INDEX(LF$25:LF$34,$C38)-INDEX(LF$25:LF$34,$C39)</f>
        <v>90.883000000000038</v>
      </c>
      <c r="LG38" s="7" cm="1">
        <f t="array" ref="LG38">INDEX(LG$25:LG$34,$C38)-INDEX(LG$25:LG$34,$C39)</f>
        <v>68.962999999999965</v>
      </c>
      <c r="LH38" s="7" cm="1">
        <f t="array" ref="LH38">INDEX(LH$25:LH$34,$C38)-INDEX(LH$25:LH$34,$C39)</f>
        <v>81.869000000000028</v>
      </c>
      <c r="LI38" s="7" cm="1">
        <f t="array" ref="LI38">INDEX(LI$25:LI$34,$C38)-INDEX(LI$25:LI$34,$C39)</f>
        <v>84.497000000000014</v>
      </c>
      <c r="LJ38" s="7" cm="1">
        <f t="array" ref="LJ38">INDEX(LJ$25:LJ$34,$C38)-INDEX(LJ$25:LJ$34,$C39)</f>
        <v>82.069000000000017</v>
      </c>
      <c r="LK38" s="7" cm="1">
        <f t="array" ref="LK38">INDEX(LK$25:LK$34,$C38)-INDEX(LK$25:LK$34,$C39)</f>
        <v>67.572000000000003</v>
      </c>
      <c r="LL38" s="7" cm="1">
        <f t="array" ref="LL38">INDEX(LL$25:LL$34,$C38)-INDEX(LL$25:LL$34,$C39)</f>
        <v>87.613</v>
      </c>
      <c r="LM38" s="7" cm="1">
        <f t="array" ref="LM38">INDEX(LM$25:LM$34,$C38)-INDEX(LM$25:LM$34,$C39)</f>
        <v>82.973000000000013</v>
      </c>
      <c r="LN38" s="7" cm="1">
        <f t="array" ref="LN38">INDEX(LN$25:LN$34,$C38)-INDEX(LN$25:LN$34,$C39)</f>
        <v>93.317000000000007</v>
      </c>
      <c r="LO38" s="7" cm="1">
        <f t="array" ref="LO38">INDEX(LO$25:LO$34,$C38)-INDEX(LO$25:LO$34,$C39)</f>
        <v>111.44800000000004</v>
      </c>
      <c r="LP38" s="7" cm="1">
        <f t="array" ref="LP38">INDEX(LP$25:LP$34,$C38)-INDEX(LP$25:LP$34,$C39)</f>
        <v>92.075999999999993</v>
      </c>
      <c r="LQ38" s="7" cm="1">
        <f t="array" ref="LQ38">INDEX(LQ$25:LQ$34,$C38)-INDEX(LQ$25:LQ$34,$C39)</f>
        <v>90.231999999999971</v>
      </c>
      <c r="LR38" s="7" cm="1">
        <f t="array" ref="LR38">INDEX(LR$25:LR$34,$C38)-INDEX(LR$25:LR$34,$C39)</f>
        <v>100.256</v>
      </c>
      <c r="LS38" s="7" cm="1">
        <f t="array" ref="LS38">INDEX(LS$25:LS$34,$C38)-INDEX(LS$25:LS$34,$C39)</f>
        <v>81.507999999999981</v>
      </c>
      <c r="LT38" s="7" cm="1">
        <f t="array" ref="LT38">INDEX(LT$25:LT$34,$C38)-INDEX(LT$25:LT$34,$C39)</f>
        <v>75.26600000000002</v>
      </c>
      <c r="LU38" s="7" cm="1">
        <f t="array" ref="LU38">INDEX(LU$25:LU$34,$C38)-INDEX(LU$25:LU$34,$C39)</f>
        <v>61.591000000000008</v>
      </c>
      <c r="LV38" s="7" cm="1">
        <f t="array" ref="LV38">INDEX(LV$25:LV$34,$C38)-INDEX(LV$25:LV$34,$C39)</f>
        <v>67.397999999999968</v>
      </c>
      <c r="LW38" s="7" cm="1">
        <f t="array" ref="LW38">INDEX(LW$25:LW$34,$C38)-INDEX(LW$25:LW$34,$C39)</f>
        <v>74.603999999999985</v>
      </c>
      <c r="LX38" s="7" cm="1">
        <f t="array" ref="LX38">INDEX(LX$25:LX$34,$C38)-INDEX(LX$25:LX$34,$C39)</f>
        <v>72.08299999999997</v>
      </c>
      <c r="LY38" s="7" cm="1">
        <f t="array" ref="LY38">INDEX(LY$25:LY$34,$C38)-INDEX(LY$25:LY$34,$C39)</f>
        <v>68.133000000000038</v>
      </c>
      <c r="LZ38" s="7" cm="1">
        <f t="array" ref="LZ38">INDEX(LZ$25:LZ$34,$C38)-INDEX(LZ$25:LZ$34,$C39)</f>
        <v>60.604999999999961</v>
      </c>
      <c r="MA38" s="7" cm="1">
        <f t="array" ref="MA38">INDEX(MA$25:MA$34,$C38)-INDEX(MA$25:MA$34,$C39)</f>
        <v>59.903999999999996</v>
      </c>
      <c r="MB38" s="7" cm="1">
        <f t="array" ref="MB38">INDEX(MB$25:MB$34,$C38)-INDEX(MB$25:MB$34,$C39)</f>
        <v>61.840000000000032</v>
      </c>
      <c r="MC38" s="7" cm="1">
        <f t="array" ref="MC38">INDEX(MC$25:MC$34,$C38)-INDEX(MC$25:MC$34,$C39)</f>
        <v>57.980999999999995</v>
      </c>
      <c r="MD38" s="7" cm="1">
        <f t="array" ref="MD38">INDEX(MD$25:MD$34,$C38)-INDEX(MD$25:MD$34,$C39)</f>
        <v>48.59899999999999</v>
      </c>
      <c r="ME38" s="7" cm="1">
        <f t="array" ref="ME38">INDEX(ME$25:ME$34,$C38)-INDEX(ME$25:ME$34,$C39)</f>
        <v>34.31699999999995</v>
      </c>
      <c r="MF38" s="7" cm="1">
        <f t="array" ref="MF38">INDEX(MF$25:MF$34,$C38)-INDEX(MF$25:MF$34,$C39)</f>
        <v>22.024999999999977</v>
      </c>
      <c r="MG38" s="7" cm="1">
        <f t="array" ref="MG38">INDEX(MG$25:MG$34,$C38)-INDEX(MG$25:MG$34,$C39)</f>
        <v>35.129000000000019</v>
      </c>
      <c r="MH38" s="7" cm="1">
        <f t="array" ref="MH38">INDEX(MH$25:MH$34,$C38)-INDEX(MH$25:MH$34,$C39)</f>
        <v>39.56800000000004</v>
      </c>
      <c r="MI38" s="7" cm="1">
        <f t="array" ref="MI38">INDEX(MI$25:MI$34,$C38)-INDEX(MI$25:MI$34,$C39)</f>
        <v>34.980000000000018</v>
      </c>
      <c r="MJ38" s="7" cm="1">
        <f t="array" ref="MJ38">INDEX(MJ$25:MJ$34,$C38)-INDEX(MJ$25:MJ$34,$C39)</f>
        <v>29.337000000000046</v>
      </c>
      <c r="MK38" s="7" cm="1">
        <f t="array" ref="MK38">INDEX(MK$25:MK$34,$C38)-INDEX(MK$25:MK$34,$C39)</f>
        <v>22.947000000000003</v>
      </c>
      <c r="ML38" s="7" cm="1">
        <f t="array" ref="ML38">INDEX(ML$25:ML$34,$C38)-INDEX(ML$25:ML$34,$C39)</f>
        <v>42.762</v>
      </c>
      <c r="MM38" s="7" cm="1">
        <f t="array" ref="MM38">INDEX(MM$25:MM$34,$C38)-INDEX(MM$25:MM$34,$C39)</f>
        <v>40.600000000000023</v>
      </c>
      <c r="MN38" s="7" cm="1">
        <f t="array" ref="MN38">INDEX(MN$25:MN$34,$C38)-INDEX(MN$25:MN$34,$C39)</f>
        <v>29.733000000000004</v>
      </c>
      <c r="MO38" s="7" cm="1">
        <f t="array" ref="MO38">INDEX(MO$25:MO$34,$C38)-INDEX(MO$25:MO$34,$C39)</f>
        <v>13.067000000000007</v>
      </c>
      <c r="MP38" s="7" cm="1">
        <f t="array" ref="MP38">INDEX(MP$25:MP$34,$C38)-INDEX(MP$25:MP$34,$C39)</f>
        <v>31.00200000000001</v>
      </c>
      <c r="MQ38" s="7" cm="1">
        <f t="array" ref="MQ38">INDEX(MQ$25:MQ$34,$C38)-INDEX(MQ$25:MQ$34,$C39)</f>
        <v>55.597999999999956</v>
      </c>
      <c r="MR38" s="7" cm="1">
        <f t="array" ref="MR38">INDEX(MR$25:MR$34,$C38)-INDEX(MR$25:MR$34,$C39)</f>
        <v>67.66700000000003</v>
      </c>
      <c r="MS38" s="7" cm="1">
        <f t="array" ref="MS38">INDEX(MS$25:MS$34,$C38)-INDEX(MS$25:MS$34,$C39)</f>
        <v>53.276999999999987</v>
      </c>
      <c r="MT38" s="7" cm="1">
        <f t="array" ref="MT38">INDEX(MT$25:MT$34,$C38)-INDEX(MT$25:MT$34,$C39)</f>
        <v>46.58299999999997</v>
      </c>
      <c r="MU38" s="7" cm="1">
        <f t="array" ref="MU38">INDEX(MU$25:MU$34,$C38)-INDEX(MU$25:MU$34,$C39)</f>
        <v>55.438000000000045</v>
      </c>
      <c r="MV38" s="7" cm="1">
        <f t="array" ref="MV38">INDEX(MV$25:MV$34,$C38)-INDEX(MV$25:MV$34,$C39)</f>
        <v>55.819999999999993</v>
      </c>
      <c r="MW38" s="7" cm="1">
        <f t="array" ref="MW38">INDEX(MW$25:MW$34,$C38)-INDEX(MW$25:MW$34,$C39)</f>
        <v>37.798000000000002</v>
      </c>
      <c r="MX38" s="7" cm="1">
        <f t="array" ref="MX38">INDEX(MX$25:MX$34,$C38)-INDEX(MX$25:MX$34,$C39)</f>
        <v>48.076999999999998</v>
      </c>
      <c r="MY38" s="7" cm="1">
        <f t="array" ref="MY38">INDEX(MY$25:MY$34,$C38)-INDEX(MY$25:MY$34,$C39)</f>
        <v>56.67900000000003</v>
      </c>
      <c r="MZ38" s="7" cm="1">
        <f t="array" ref="MZ38">INDEX(MZ$25:MZ$34,$C38)-INDEX(MZ$25:MZ$34,$C39)</f>
        <v>57.979000000000042</v>
      </c>
      <c r="NA38" s="7" cm="1">
        <f t="array" ref="NA38">INDEX(NA$25:NA$34,$C38)-INDEX(NA$25:NA$34,$C39)</f>
        <v>51.600000000000023</v>
      </c>
      <c r="NB38" s="7" cm="1">
        <f t="array" ref="NB38">INDEX(NB$25:NB$34,$C38)-INDEX(NB$25:NB$34,$C39)</f>
        <v>57.230999999999995</v>
      </c>
      <c r="NC38" s="7" cm="1">
        <f t="array" ref="NC38">INDEX(NC$25:NC$34,$C38)-INDEX(NC$25:NC$34,$C39)</f>
        <v>57.98599999999999</v>
      </c>
      <c r="ND38" s="7" cm="1">
        <f t="array" ref="ND38">INDEX(ND$25:ND$34,$C38)-INDEX(ND$25:ND$34,$C39)</f>
        <v>64.19500000000005</v>
      </c>
      <c r="NE38" s="7" cm="1">
        <f t="array" ref="NE38">INDEX(NE$25:NE$34,$C38)-INDEX(NE$25:NE$34,$C39)</f>
        <v>50.668000000000006</v>
      </c>
      <c r="NF38" s="7" cm="1">
        <f t="array" ref="NF38">INDEX(NF$25:NF$34,$C38)-INDEX(NF$25:NF$34,$C39)</f>
        <v>35.895000000000039</v>
      </c>
      <c r="NG38" s="7" cm="1">
        <f t="array" ref="NG38">INDEX(NG$25:NG$34,$C38)-INDEX(NG$25:NG$34,$C39)</f>
        <v>50.689000000000021</v>
      </c>
      <c r="NH38" s="7" cm="1">
        <f t="array" ref="NH38">INDEX(NH$25:NH$34,$C38)-INDEX(NH$25:NH$34,$C39)</f>
        <v>28.652000000000044</v>
      </c>
      <c r="NI38" s="7" cm="1">
        <f t="array" ref="NI38">INDEX(NI$25:NI$34,$C38)-INDEX(NI$25:NI$34,$C39)</f>
        <v>43.370999999999981</v>
      </c>
      <c r="NJ38" s="7" cm="1">
        <f t="array" ref="NJ38">INDEX(NJ$25:NJ$34,$C38)-INDEX(NJ$25:NJ$34,$C39)</f>
        <v>68.922000000000025</v>
      </c>
      <c r="NK38" s="7" cm="1">
        <f t="array" ref="NK38">INDEX(NK$25:NK$34,$C38)-INDEX(NK$25:NK$34,$C39)</f>
        <v>48.293000000000006</v>
      </c>
      <c r="NL38" s="7" cm="1">
        <f t="array" ref="NL38">INDEX(NL$25:NL$34,$C38)-INDEX(NL$25:NL$34,$C39)</f>
        <v>57.841000000000008</v>
      </c>
      <c r="NM38" s="7" cm="1">
        <f t="array" ref="NM38">INDEX(NM$25:NM$34,$C38)-INDEX(NM$25:NM$34,$C39)</f>
        <v>-0.54200000000003001</v>
      </c>
      <c r="NN38" s="7" cm="1">
        <f t="array" ref="NN38">INDEX(NN$25:NN$34,$C38)-INDEX(NN$25:NN$34,$C39)</f>
        <v>0.27600000000001046</v>
      </c>
      <c r="NO38" s="7" cm="1">
        <f t="array" ref="NO38">INDEX(NO$25:NO$34,$C38)-INDEX(NO$25:NO$34,$C39)</f>
        <v>6.3769999999999527</v>
      </c>
      <c r="NP38" s="7" cm="1">
        <f t="array" ref="NP38">INDEX(NP$25:NP$34,$C38)-INDEX(NP$25:NP$34,$C39)</f>
        <v>8.0120000000000005</v>
      </c>
      <c r="NQ38" s="7" cm="1">
        <f t="array" ref="NQ38">INDEX(NQ$25:NQ$34,$C38)-INDEX(NQ$25:NQ$34,$C39)</f>
        <v>31.976999999999975</v>
      </c>
      <c r="NR38" s="7" cm="1">
        <f t="array" ref="NR38">INDEX(NR$25:NR$34,$C38)-INDEX(NR$25:NR$34,$C39)</f>
        <v>33.290999999999997</v>
      </c>
      <c r="NS38" s="7" cm="1">
        <f t="array" ref="NS38">INDEX(NS$25:NS$34,$C38)-INDEX(NS$25:NS$34,$C39)</f>
        <v>26.290999999999997</v>
      </c>
      <c r="NT38" s="7" cm="1">
        <f t="array" ref="NT38">INDEX(NT$25:NT$34,$C38)-INDEX(NT$25:NT$34,$C39)</f>
        <v>25.185999999999979</v>
      </c>
      <c r="NU38" s="7" cm="1">
        <f t="array" ref="NU38">INDEX(NU$25:NU$34,$C38)-INDEX(NU$25:NU$34,$C39)</f>
        <v>27.125999999999976</v>
      </c>
      <c r="NV38" s="7" cm="1">
        <f t="array" ref="NV38">INDEX(NV$25:NV$34,$C38)-INDEX(NV$25:NV$34,$C39)</f>
        <v>20.790999999999997</v>
      </c>
      <c r="NW38" s="7" cm="1">
        <f t="array" ref="NW38">INDEX(NW$25:NW$34,$C38)-INDEX(NW$25:NW$34,$C39)</f>
        <v>29.807999999999993</v>
      </c>
      <c r="NX38" s="7" cm="1">
        <f t="array" ref="NX38">INDEX(NX$25:NX$34,$C38)-INDEX(NX$25:NX$34,$C39)</f>
        <v>32.466000000000008</v>
      </c>
      <c r="NY38" s="7" cm="1">
        <f t="array" ref="NY38">INDEX(NY$25:NY$34,$C38)-INDEX(NY$25:NY$34,$C39)</f>
        <v>29.271999999999991</v>
      </c>
      <c r="NZ38" s="7" cm="1">
        <f t="array" ref="NZ38">INDEX(NZ$25:NZ$34,$C38)-INDEX(NZ$25:NZ$34,$C39)</f>
        <v>33.682999999999993</v>
      </c>
      <c r="OA38" s="7" cm="1">
        <f t="array" ref="OA38">INDEX(OA$25:OA$34,$C38)-INDEX(OA$25:OA$34,$C39)</f>
        <v>29.367999999999995</v>
      </c>
      <c r="OB38" s="7" cm="1">
        <f t="array" ref="OB38">INDEX(OB$25:OB$34,$C38)-INDEX(OB$25:OB$34,$C39)</f>
        <v>27.211000000000013</v>
      </c>
      <c r="OC38" s="7" cm="1">
        <f t="array" ref="OC38">INDEX(OC$25:OC$34,$C38)-INDEX(OC$25:OC$34,$C39)</f>
        <v>4.3589999999999804</v>
      </c>
      <c r="OD38" s="7" cm="1">
        <f t="array" ref="OD38">INDEX(OD$25:OD$34,$C38)-INDEX(OD$25:OD$34,$C39)</f>
        <v>-15.021999999999991</v>
      </c>
      <c r="OE38" s="7" cm="1">
        <f t="array" ref="OE38">INDEX(OE$25:OE$34,$C38)-INDEX(OE$25:OE$34,$C39)</f>
        <v>-4.1419999999999959</v>
      </c>
      <c r="OF38" s="7" cm="1">
        <f t="array" ref="OF38">INDEX(OF$25:OF$34,$C38)-INDEX(OF$25:OF$34,$C39)</f>
        <v>4.6580000000000155</v>
      </c>
      <c r="OG38" s="7" cm="1">
        <f t="array" ref="OG38">INDEX(OG$25:OG$34,$C38)-INDEX(OG$25:OG$34,$C39)</f>
        <v>-0.8739999999999668</v>
      </c>
      <c r="OH38" s="7" cm="1">
        <f t="array" ref="OH38">INDEX(OH$25:OH$34,$C38)-INDEX(OH$25:OH$34,$C39)</f>
        <v>11.586999999999989</v>
      </c>
      <c r="OI38" s="7" cm="1">
        <f t="array" ref="OI38">INDEX(OI$25:OI$34,$C38)-INDEX(OI$25:OI$34,$C39)</f>
        <v>19.055000000000007</v>
      </c>
      <c r="OJ38" s="7" cm="1">
        <f t="array" ref="OJ38">INDEX(OJ$25:OJ$34,$C38)-INDEX(OJ$25:OJ$34,$C39)</f>
        <v>31.866000000000042</v>
      </c>
      <c r="OK38" s="7" cm="1">
        <f t="array" ref="OK38">INDEX(OK$25:OK$34,$C38)-INDEX(OK$25:OK$34,$C39)</f>
        <v>-0.25099999999997635</v>
      </c>
      <c r="OL38" s="7" cm="1">
        <f t="array" ref="OL38">INDEX(OL$25:OL$34,$C38)-INDEX(OL$25:OL$34,$C39)</f>
        <v>22.072999999999979</v>
      </c>
      <c r="OM38" s="7" cm="1">
        <f t="array" ref="OM38">INDEX(OM$25:OM$34,$C38)-INDEX(OM$25:OM$34,$C39)</f>
        <v>23.941000000000031</v>
      </c>
      <c r="ON38" s="7" cm="1">
        <f t="array" ref="ON38">INDEX(ON$25:ON$34,$C38)-INDEX(ON$25:ON$34,$C39)</f>
        <v>27.324000000000012</v>
      </c>
      <c r="OO38" s="7" cm="1">
        <f t="array" ref="OO38">INDEX(OO$25:OO$34,$C38)-INDEX(OO$25:OO$34,$C39)</f>
        <v>25.399000000000001</v>
      </c>
      <c r="OP38" s="7" cm="1">
        <f t="array" ref="OP38">INDEX(OP$25:OP$34,$C38)-INDEX(OP$25:OP$34,$C39)</f>
        <v>13.699000000000012</v>
      </c>
      <c r="OQ38" s="7" cm="1">
        <f t="array" ref="OQ38">INDEX(OQ$25:OQ$34,$C38)-INDEX(OQ$25:OQ$34,$C39)</f>
        <v>18.370000000000005</v>
      </c>
      <c r="OR38" s="7" cm="1">
        <f t="array" ref="OR38">INDEX(OR$25:OR$34,$C38)-INDEX(OR$25:OR$34,$C39)</f>
        <v>14.841999999999985</v>
      </c>
      <c r="OS38" s="7" cm="1">
        <f t="array" ref="OS38">INDEX(OS$25:OS$34,$C38)-INDEX(OS$25:OS$34,$C39)</f>
        <v>-3.3109999999999786</v>
      </c>
      <c r="OT38" s="7" cm="1">
        <f t="array" ref="OT38">INDEX(OT$25:OT$34,$C38)-INDEX(OT$25:OT$34,$C39)</f>
        <v>35.255999999999972</v>
      </c>
      <c r="OU38" s="7" cm="1">
        <f t="array" ref="OU38">INDEX(OU$25:OU$34,$C38)-INDEX(OU$25:OU$34,$C39)</f>
        <v>29.846000000000004</v>
      </c>
      <c r="OV38" s="7" cm="1">
        <f t="array" ref="OV38">INDEX(OV$25:OV$34,$C38)-INDEX(OV$25:OV$34,$C39)</f>
        <v>25.76400000000001</v>
      </c>
      <c r="OW38" s="7" cm="1">
        <f t="array" ref="OW38">INDEX(OW$25:OW$34,$C38)-INDEX(OW$25:OW$34,$C39)</f>
        <v>36.238</v>
      </c>
      <c r="OX38" s="7" cm="1">
        <f t="array" ref="OX38">INDEX(OX$25:OX$34,$C38)-INDEX(OX$25:OX$34,$C39)</f>
        <v>32.312999999999988</v>
      </c>
      <c r="OY38" s="7" cm="1">
        <f t="array" ref="OY38">INDEX(OY$25:OY$34,$C38)-INDEX(OY$25:OY$34,$C39)</f>
        <v>29.912000000000035</v>
      </c>
      <c r="OZ38" s="7" cm="1">
        <f t="array" ref="OZ38">INDEX(OZ$25:OZ$34,$C38)-INDEX(OZ$25:OZ$34,$C39)</f>
        <v>56.699000000000012</v>
      </c>
      <c r="PA38" s="7" cm="1">
        <f t="array" ref="PA38">INDEX(PA$25:PA$34,$C38)-INDEX(PA$25:PA$34,$C39)</f>
        <v>56.952999999999975</v>
      </c>
      <c r="PB38" s="7" cm="1">
        <f t="array" ref="PB38">INDEX(PB$25:PB$34,$C38)-INDEX(PB$25:PB$34,$C39)</f>
        <v>45.252999999999986</v>
      </c>
      <c r="PC38" s="7" cm="1">
        <f t="array" ref="PC38">INDEX(PC$25:PC$34,$C38)-INDEX(PC$25:PC$34,$C39)</f>
        <v>40.704000000000008</v>
      </c>
      <c r="PD38" s="7" cm="1">
        <f t="array" ref="PD38">INDEX(PD$25:PD$34,$C38)-INDEX(PD$25:PD$34,$C39)</f>
        <v>46.382000000000005</v>
      </c>
      <c r="PE38" s="7" cm="1">
        <f t="array" ref="PE38">INDEX(PE$25:PE$34,$C38)-INDEX(PE$25:PE$34,$C39)</f>
        <v>47.541000000000054</v>
      </c>
      <c r="PF38" s="7" cm="1">
        <f t="array" ref="PF38">INDEX(PF$25:PF$34,$C38)-INDEX(PF$25:PF$34,$C39)</f>
        <v>44.838000000000022</v>
      </c>
      <c r="PG38" s="7" cm="1">
        <f t="array" ref="PG38">INDEX(PG$25:PG$34,$C38)-INDEX(PG$25:PG$34,$C39)</f>
        <v>35.496000000000038</v>
      </c>
      <c r="PH38" s="7" cm="1">
        <f t="array" ref="PH38">INDEX(PH$25:PH$34,$C38)-INDEX(PH$25:PH$34,$C39)</f>
        <v>43.388000000000034</v>
      </c>
      <c r="PI38" s="7" cm="1">
        <f t="array" ref="PI38">INDEX(PI$25:PI$34,$C38)-INDEX(PI$25:PI$34,$C39)</f>
        <v>35.882000000000005</v>
      </c>
      <c r="PJ38" s="7" cm="1">
        <f t="array" ref="PJ38">INDEX(PJ$25:PJ$34,$C38)-INDEX(PJ$25:PJ$34,$C39)</f>
        <v>13.564999999999998</v>
      </c>
      <c r="PK38" s="7" cm="1">
        <f t="array" ref="PK38">INDEX(PK$25:PK$34,$C38)-INDEX(PK$25:PK$34,$C39)</f>
        <v>54.071000000000026</v>
      </c>
      <c r="PL38" s="7" cm="1">
        <f t="array" ref="PL38">INDEX(PL$25:PL$34,$C38)-INDEX(PL$25:PL$34,$C39)</f>
        <v>45.524999999999977</v>
      </c>
      <c r="PM38" s="7" cm="1">
        <f t="array" ref="PM38">INDEX(PM$25:PM$34,$C38)-INDEX(PM$25:PM$34,$C39)</f>
        <v>59.686000000000035</v>
      </c>
      <c r="PN38" s="7" cm="1">
        <f t="array" ref="PN38">INDEX(PN$25:PN$34,$C38)-INDEX(PN$25:PN$34,$C39)</f>
        <v>59.043000000000006</v>
      </c>
      <c r="PO38" s="7" cm="1">
        <f t="array" ref="PO38">INDEX(PO$25:PO$34,$C38)-INDEX(PO$25:PO$34,$C39)</f>
        <v>48.96999999999997</v>
      </c>
      <c r="PP38" s="7" cm="1">
        <f t="array" ref="PP38">INDEX(PP$25:PP$34,$C38)-INDEX(PP$25:PP$34,$C39)</f>
        <v>69.44500000000005</v>
      </c>
      <c r="PQ38" s="7" cm="1">
        <f t="array" ref="PQ38">INDEX(PQ$25:PQ$34,$C38)-INDEX(PQ$25:PQ$34,$C39)</f>
        <v>66.715000000000032</v>
      </c>
      <c r="PR38" s="7" cm="1">
        <f t="array" ref="PR38">INDEX(PR$25:PR$34,$C38)-INDEX(PR$25:PR$34,$C39)</f>
        <v>62.658999999999992</v>
      </c>
      <c r="PS38" s="7" cm="1">
        <f t="array" ref="PS38">INDEX(PS$25:PS$34,$C38)-INDEX(PS$25:PS$34,$C39)</f>
        <v>68.606999999999971</v>
      </c>
      <c r="PT38" s="7" cm="1">
        <f t="array" ref="PT38">INDEX(PT$25:PT$34,$C38)-INDEX(PT$25:PT$34,$C39)</f>
        <v>69.538999999999987</v>
      </c>
      <c r="PU38" s="7" cm="1">
        <f t="array" ref="PU38">INDEX(PU$25:PU$34,$C38)-INDEX(PU$25:PU$34,$C39)</f>
        <v>68.113</v>
      </c>
      <c r="PV38" s="7" cm="1">
        <f t="array" ref="PV38">INDEX(PV$25:PV$34,$C38)-INDEX(PV$25:PV$34,$C39)</f>
        <v>83.559000000000026</v>
      </c>
      <c r="PW38" s="7" cm="1">
        <f t="array" ref="PW38">INDEX(PW$25:PW$34,$C38)-INDEX(PW$25:PW$34,$C39)</f>
        <v>72.775000000000006</v>
      </c>
      <c r="PX38" s="7" cm="1">
        <f t="array" ref="PX38">INDEX(PX$25:PX$34,$C38)-INDEX(PX$25:PX$34,$C39)</f>
        <v>76.363000000000028</v>
      </c>
      <c r="PY38" s="7" cm="1">
        <f t="array" ref="PY38">INDEX(PY$25:PY$34,$C38)-INDEX(PY$25:PY$34,$C39)</f>
        <v>79.810999999999979</v>
      </c>
      <c r="PZ38" s="7" cm="1">
        <f t="array" ref="PZ38">INDEX(PZ$25:PZ$34,$C38)-INDEX(PZ$25:PZ$34,$C39)</f>
        <v>76.758000000000038</v>
      </c>
      <c r="QA38" s="7" cm="1">
        <f t="array" ref="QA38">INDEX(QA$25:QA$34,$C38)-INDEX(QA$25:QA$34,$C39)</f>
        <v>77.956000000000017</v>
      </c>
      <c r="QB38" s="7" cm="1">
        <f t="array" ref="QB38">INDEX(QB$25:QB$34,$C38)-INDEX(QB$25:QB$34,$C39)</f>
        <v>74.753000000000014</v>
      </c>
      <c r="QC38" s="7" cm="1">
        <f t="array" ref="QC38">INDEX(QC$25:QC$34,$C38)-INDEX(QC$25:QC$34,$C39)</f>
        <v>82.623999999999995</v>
      </c>
      <c r="QD38" s="7" cm="1">
        <f t="array" ref="QD38">INDEX(QD$25:QD$34,$C38)-INDEX(QD$25:QD$34,$C39)</f>
        <v>77.240000000000009</v>
      </c>
      <c r="QE38" s="7" cm="1">
        <f t="array" ref="QE38">INDEX(QE$25:QE$34,$C38)-INDEX(QE$25:QE$34,$C39)</f>
        <v>88.521000000000015</v>
      </c>
      <c r="QF38" s="7" cm="1">
        <f t="array" ref="QF38">INDEX(QF$25:QF$34,$C38)-INDEX(QF$25:QF$34,$C39)</f>
        <v>80.288999999999987</v>
      </c>
      <c r="QG38" s="7" cm="1">
        <f t="array" ref="QG38">INDEX(QG$25:QG$34,$C38)-INDEX(QG$25:QG$34,$C39)</f>
        <v>80.330999999999989</v>
      </c>
      <c r="QH38" s="7" cm="1">
        <f t="array" ref="QH38">INDEX(QH$25:QH$34,$C38)-INDEX(QH$25:QH$34,$C39)</f>
        <v>92.054000000000002</v>
      </c>
      <c r="QI38" s="7" cm="1">
        <f t="array" ref="QI38">INDEX(QI$25:QI$34,$C38)-INDEX(QI$25:QI$34,$C39)</f>
        <v>92.09699999999998</v>
      </c>
      <c r="QJ38" s="7" cm="1">
        <f t="array" ref="QJ38">INDEX(QJ$25:QJ$34,$C38)-INDEX(QJ$25:QJ$34,$C39)</f>
        <v>88.195999999999998</v>
      </c>
      <c r="QK38" s="7" cm="1">
        <f t="array" ref="QK38">INDEX(QK$25:QK$34,$C38)-INDEX(QK$25:QK$34,$C39)</f>
        <v>87.787000000000006</v>
      </c>
      <c r="QL38" s="7" cm="1">
        <f t="array" ref="QL38">INDEX(QL$25:QL$34,$C38)-INDEX(QL$25:QL$34,$C39)</f>
        <v>86.875999999999976</v>
      </c>
      <c r="QM38" s="7" cm="1">
        <f t="array" ref="QM38">INDEX(QM$25:QM$34,$C38)-INDEX(QM$25:QM$34,$C39)</f>
        <v>87.00800000000001</v>
      </c>
      <c r="QN38" s="7" cm="1">
        <f t="array" ref="QN38">INDEX(QN$25:QN$34,$C38)-INDEX(QN$25:QN$34,$C39)</f>
        <v>85.455000000000013</v>
      </c>
      <c r="QO38" s="7" cm="1">
        <f t="array" ref="QO38">INDEX(QO$25:QO$34,$C38)-INDEX(QO$25:QO$34,$C39)</f>
        <v>79.706999999999994</v>
      </c>
      <c r="QP38" s="7" cm="1">
        <f t="array" ref="QP38">INDEX(QP$25:QP$34,$C38)-INDEX(QP$25:QP$34,$C39)</f>
        <v>83.019000000000005</v>
      </c>
      <c r="QQ38" s="7" cm="1">
        <f t="array" ref="QQ38">INDEX(QQ$25:QQ$34,$C38)-INDEX(QQ$25:QQ$34,$C39)</f>
        <v>86.51600000000002</v>
      </c>
      <c r="QR38" s="7" cm="1">
        <f t="array" ref="QR38">INDEX(QR$25:QR$34,$C38)-INDEX(QR$25:QR$34,$C39)</f>
        <v>78.044000000000011</v>
      </c>
      <c r="QS38" s="7" cm="1">
        <f t="array" ref="QS38">INDEX(QS$25:QS$34,$C38)-INDEX(QS$25:QS$34,$C39)</f>
        <v>67.796000000000021</v>
      </c>
      <c r="QT38" s="7" cm="1">
        <f t="array" ref="QT38">INDEX(QT$25:QT$34,$C38)-INDEX(QT$25:QT$34,$C39)</f>
        <v>58.983000000000004</v>
      </c>
      <c r="QU38" s="7" cm="1">
        <f t="array" ref="QU38">INDEX(QU$25:QU$34,$C38)-INDEX(QU$25:QU$34,$C39)</f>
        <v>67.680999999999983</v>
      </c>
      <c r="QV38" s="7" cm="1">
        <f t="array" ref="QV38">INDEX(QV$25:QV$34,$C38)-INDEX(QV$25:QV$34,$C39)</f>
        <v>68.625</v>
      </c>
      <c r="QW38" s="7" cm="1">
        <f t="array" ref="QW38">INDEX(QW$25:QW$34,$C38)-INDEX(QW$25:QW$34,$C39)</f>
        <v>68.670999999999992</v>
      </c>
      <c r="QX38" s="7" cm="1">
        <f t="array" ref="QX38">INDEX(QX$25:QX$34,$C38)-INDEX(QX$25:QX$34,$C39)</f>
        <v>73.393000000000029</v>
      </c>
      <c r="QY38" s="7" cm="1">
        <f t="array" ref="QY38">INDEX(QY$25:QY$34,$C38)-INDEX(QY$25:QY$34,$C39)</f>
        <v>77.122000000000014</v>
      </c>
      <c r="QZ38" s="7" cm="1">
        <f t="array" ref="QZ38">INDEX(QZ$25:QZ$34,$C38)-INDEX(QZ$25:QZ$34,$C39)</f>
        <v>78.071999999999974</v>
      </c>
      <c r="RA38" s="7" cm="1">
        <f t="array" ref="RA38">INDEX(RA$25:RA$34,$C38)-INDEX(RA$25:RA$34,$C39)</f>
        <v>73.617999999999995</v>
      </c>
      <c r="RB38" s="7" cm="1">
        <f t="array" ref="RB38">INDEX(RB$25:RB$34,$C38)-INDEX(RB$25:RB$34,$C39)</f>
        <v>74.476999999999975</v>
      </c>
      <c r="RC38" s="7" cm="1">
        <f t="array" ref="RC38">INDEX(RC$25:RC$34,$C38)-INDEX(RC$25:RC$34,$C39)</f>
        <v>75.426000000000016</v>
      </c>
      <c r="RD38" s="7" cm="1">
        <f t="array" ref="RD38">INDEX(RD$25:RD$34,$C38)-INDEX(RD$25:RD$34,$C39)</f>
        <v>77.983000000000004</v>
      </c>
      <c r="RE38" s="7" cm="1">
        <f t="array" ref="RE38">INDEX(RE$25:RE$34,$C38)-INDEX(RE$25:RE$34,$C39)</f>
        <v>80.402000000000015</v>
      </c>
      <c r="RF38" s="7" cm="1">
        <f t="array" ref="RF38">INDEX(RF$25:RF$34,$C38)-INDEX(RF$25:RF$34,$C39)</f>
        <v>74.615999999999985</v>
      </c>
      <c r="RG38" s="7" cm="1">
        <f t="array" ref="RG38">INDEX(RG$25:RG$34,$C38)-INDEX(RG$25:RG$34,$C39)</f>
        <v>65.59899999999999</v>
      </c>
      <c r="RH38" s="7" cm="1">
        <f t="array" ref="RH38">INDEX(RH$25:RH$34,$C38)-INDEX(RH$25:RH$34,$C39)</f>
        <v>75.170999999999992</v>
      </c>
      <c r="RI38" s="7" cm="1">
        <f t="array" ref="RI38">INDEX(RI$25:RI$34,$C38)-INDEX(RI$25:RI$34,$C39)</f>
        <v>77.770000000000039</v>
      </c>
      <c r="RJ38" s="7" cm="1">
        <f t="array" ref="RJ38">INDEX(RJ$25:RJ$34,$C38)-INDEX(RJ$25:RJ$34,$C39)</f>
        <v>77.448000000000036</v>
      </c>
      <c r="RK38" s="7" cm="1">
        <f t="array" ref="RK38">INDEX(RK$25:RK$34,$C38)-INDEX(RK$25:RK$34,$C39)</f>
        <v>84.656000000000006</v>
      </c>
      <c r="RL38" s="7" cm="1">
        <f t="array" ref="RL38">INDEX(RL$25:RL$34,$C38)-INDEX(RL$25:RL$34,$C39)</f>
        <v>79.23599999999999</v>
      </c>
      <c r="RM38" s="7" cm="1">
        <f t="array" ref="RM38">INDEX(RM$25:RM$34,$C38)-INDEX(RM$25:RM$34,$C39)</f>
        <v>87.466000000000008</v>
      </c>
      <c r="RN38" s="7" cm="1">
        <f t="array" ref="RN38">INDEX(RN$25:RN$34,$C38)-INDEX(RN$25:RN$34,$C39)</f>
        <v>91.946000000000026</v>
      </c>
      <c r="RO38" s="7" cm="1">
        <f t="array" ref="RO38">INDEX(RO$25:RO$34,$C38)-INDEX(RO$25:RO$34,$C39)</f>
        <v>84.054000000000002</v>
      </c>
      <c r="RP38" s="7" cm="1">
        <f t="array" ref="RP38">INDEX(RP$25:RP$34,$C38)-INDEX(RP$25:RP$34,$C39)</f>
        <v>84.322999999999979</v>
      </c>
      <c r="RQ38" s="7" cm="1">
        <f t="array" ref="RQ38">INDEX(RQ$25:RQ$34,$C38)-INDEX(RQ$25:RQ$34,$C39)</f>
        <v>80.852000000000032</v>
      </c>
      <c r="RR38" s="7" cm="1">
        <f t="array" ref="RR38">INDEX(RR$25:RR$34,$C38)-INDEX(RR$25:RR$34,$C39)</f>
        <v>85.384999999999991</v>
      </c>
      <c r="RS38" s="7" cm="1">
        <f t="array" ref="RS38">INDEX(RS$25:RS$34,$C38)-INDEX(RS$25:RS$34,$C39)</f>
        <v>87.307999999999993</v>
      </c>
      <c r="RT38" s="7" cm="1">
        <f t="array" ref="RT38">INDEX(RT$25:RT$34,$C38)-INDEX(RT$25:RT$34,$C39)</f>
        <v>93.191000000000031</v>
      </c>
      <c r="RU38" s="7" cm="1">
        <f t="array" ref="RU38">INDEX(RU$25:RU$34,$C38)-INDEX(RU$25:RU$34,$C39)</f>
        <v>84.662000000000006</v>
      </c>
      <c r="RV38" s="7" cm="1">
        <f t="array" ref="RV38">INDEX(RV$25:RV$34,$C38)-INDEX(RV$25:RV$34,$C39)</f>
        <v>83.310999999999979</v>
      </c>
      <c r="RW38" s="7" cm="1">
        <f t="array" ref="RW38">INDEX(RW$25:RW$34,$C38)-INDEX(RW$25:RW$34,$C39)</f>
        <v>88.890999999999991</v>
      </c>
      <c r="RX38" s="7" cm="1">
        <f t="array" ref="RX38">INDEX(RX$25:RX$34,$C38)-INDEX(RX$25:RX$34,$C39)</f>
        <v>91.482000000000028</v>
      </c>
      <c r="RY38" s="7" cm="1">
        <f t="array" ref="RY38">INDEX(RY$25:RY$34,$C38)-INDEX(RY$25:RY$34,$C39)</f>
        <v>68.192000000000007</v>
      </c>
      <c r="RZ38" s="7" cm="1">
        <f t="array" ref="RZ38">INDEX(RZ$25:RZ$34,$C38)-INDEX(RZ$25:RZ$34,$C39)</f>
        <v>84.782999999999987</v>
      </c>
      <c r="SA38" s="7" cm="1">
        <f t="array" ref="SA38">INDEX(SA$25:SA$34,$C38)-INDEX(SA$25:SA$34,$C39)</f>
        <v>82.936000000000007</v>
      </c>
      <c r="SB38" s="7" cm="1">
        <f t="array" ref="SB38">INDEX(SB$25:SB$34,$C38)-INDEX(SB$25:SB$34,$C39)</f>
        <v>84.90500000000003</v>
      </c>
      <c r="SC38" s="7" cm="1">
        <f t="array" ref="SC38">INDEX(SC$25:SC$34,$C38)-INDEX(SC$25:SC$34,$C39)</f>
        <v>91.124000000000024</v>
      </c>
      <c r="SD38" s="7" cm="1">
        <f t="array" ref="SD38">INDEX(SD$25:SD$34,$C38)-INDEX(SD$25:SD$34,$C39)</f>
        <v>92.504000000000019</v>
      </c>
      <c r="SE38" s="7" cm="1">
        <f t="array" ref="SE38">INDEX(SE$25:SE$34,$C38)-INDEX(SE$25:SE$34,$C39)</f>
        <v>90.766999999999996</v>
      </c>
      <c r="SF38" s="7" cm="1">
        <f t="array" ref="SF38">INDEX(SF$25:SF$34,$C38)-INDEX(SF$25:SF$34,$C39)</f>
        <v>93.550999999999988</v>
      </c>
      <c r="SG38" s="7" cm="1">
        <f t="array" ref="SG38">INDEX(SG$25:SG$34,$C38)-INDEX(SG$25:SG$34,$C39)</f>
        <v>88.433999999999969</v>
      </c>
      <c r="SH38" s="7" cm="1">
        <f t="array" ref="SH38">INDEX(SH$25:SH$34,$C38)-INDEX(SH$25:SH$34,$C39)</f>
        <v>89.501999999999981</v>
      </c>
      <c r="SI38" s="7" cm="1">
        <f t="array" ref="SI38">INDEX(SI$25:SI$34,$C38)-INDEX(SI$25:SI$34,$C39)</f>
        <v>87.123999999999995</v>
      </c>
      <c r="SJ38" s="7" cm="1">
        <f t="array" ref="SJ38">INDEX(SJ$25:SJ$34,$C38)-INDEX(SJ$25:SJ$34,$C39)</f>
        <v>103.881</v>
      </c>
      <c r="SK38" s="7" cm="1">
        <f t="array" ref="SK38">INDEX(SK$25:SK$34,$C38)-INDEX(SK$25:SK$34,$C39)</f>
        <v>87.124000000000024</v>
      </c>
      <c r="SL38" s="7" cm="1">
        <f t="array" ref="SL38">INDEX(SL$25:SL$34,$C38)-INDEX(SL$25:SL$34,$C39)</f>
        <v>82.039000000000016</v>
      </c>
      <c r="SM38" s="7" cm="1">
        <f t="array" ref="SM38">INDEX(SM$25:SM$34,$C38)-INDEX(SM$25:SM$34,$C39)</f>
        <v>80.742000000000019</v>
      </c>
      <c r="SN38" s="7" cm="1">
        <f t="array" ref="SN38">INDEX(SN$25:SN$34,$C38)-INDEX(SN$25:SN$34,$C39)</f>
        <v>69.938000000000045</v>
      </c>
      <c r="SO38" s="7" cm="1">
        <f t="array" ref="SO38">INDEX(SO$25:SO$34,$C38)-INDEX(SO$25:SO$34,$C39)</f>
        <v>69.600999999999999</v>
      </c>
      <c r="SP38" s="7" cm="1">
        <f t="array" ref="SP38">INDEX(SP$25:SP$34,$C38)-INDEX(SP$25:SP$34,$C39)</f>
        <v>66.555000000000007</v>
      </c>
      <c r="SQ38" s="7" cm="1">
        <f t="array" ref="SQ38">INDEX(SQ$25:SQ$34,$C38)-INDEX(SQ$25:SQ$34,$C39)</f>
        <v>78.020000000000039</v>
      </c>
      <c r="SR38" s="7" cm="1">
        <f t="array" ref="SR38">INDEX(SR$25:SR$34,$C38)-INDEX(SR$25:SR$34,$C39)</f>
        <v>66.56</v>
      </c>
      <c r="SS38" s="7" cm="1">
        <f t="array" ref="SS38">INDEX(SS$25:SS$34,$C38)-INDEX(SS$25:SS$34,$C39)</f>
        <v>73.472000000000037</v>
      </c>
      <c r="ST38" s="7" cm="1">
        <f t="array" ref="ST38">INDEX(ST$25:ST$34,$C38)-INDEX(ST$25:ST$34,$C39)</f>
        <v>71.619000000000028</v>
      </c>
    </row>
    <row r="39" spans="1:515" s="2" customFormat="1" x14ac:dyDescent="0.25">
      <c r="B39" s="5" t="s">
        <v>207</v>
      </c>
      <c r="C39" s="2">
        <f>_xlfn.XMATCH(B39,$B$25:$B$34)</f>
        <v>8</v>
      </c>
      <c r="F39" s="7"/>
    </row>
    <row r="40" spans="1:515" s="2" customFormat="1" x14ac:dyDescent="0.25"/>
    <row r="42" spans="1:515" ht="11" x14ac:dyDescent="0.3">
      <c r="B42" s="4" t="s">
        <v>200</v>
      </c>
    </row>
    <row r="43" spans="1:515" ht="11" x14ac:dyDescent="0.3">
      <c r="A43" s="2">
        <v>1</v>
      </c>
      <c r="B43" s="8" t="str">
        <f t="shared" ref="B43:B51" si="9">B25</f>
        <v>VW 3 1/2 PERP nc-30</v>
      </c>
      <c r="F43" s="7">
        <f>F$25-F25</f>
        <v>0</v>
      </c>
      <c r="G43" s="7">
        <f t="shared" ref="G43:BQ43" si="10">G$25-G25</f>
        <v>0</v>
      </c>
      <c r="H43" s="7">
        <f t="shared" si="10"/>
        <v>0</v>
      </c>
      <c r="I43" s="7">
        <f t="shared" si="10"/>
        <v>0</v>
      </c>
      <c r="J43" s="7">
        <f t="shared" si="10"/>
        <v>0</v>
      </c>
      <c r="K43" s="7">
        <f t="shared" si="10"/>
        <v>0</v>
      </c>
      <c r="L43" s="7">
        <f t="shared" si="10"/>
        <v>0</v>
      </c>
      <c r="M43" s="7">
        <f t="shared" si="10"/>
        <v>0</v>
      </c>
      <c r="N43" s="7">
        <f t="shared" si="10"/>
        <v>0</v>
      </c>
      <c r="O43" s="7">
        <f t="shared" si="10"/>
        <v>0</v>
      </c>
      <c r="P43" s="7">
        <f t="shared" si="10"/>
        <v>0</v>
      </c>
      <c r="Q43" s="7">
        <f t="shared" si="10"/>
        <v>0</v>
      </c>
      <c r="R43" s="7">
        <f t="shared" si="10"/>
        <v>0</v>
      </c>
      <c r="S43" s="7">
        <f t="shared" si="10"/>
        <v>0</v>
      </c>
      <c r="T43" s="7">
        <f t="shared" si="10"/>
        <v>0</v>
      </c>
      <c r="U43" s="7">
        <f t="shared" si="10"/>
        <v>0</v>
      </c>
      <c r="V43" s="7">
        <f t="shared" si="10"/>
        <v>0</v>
      </c>
      <c r="W43" s="7">
        <f t="shared" si="10"/>
        <v>0</v>
      </c>
      <c r="X43" s="7">
        <f t="shared" si="10"/>
        <v>0</v>
      </c>
      <c r="Y43" s="7">
        <f t="shared" si="10"/>
        <v>0</v>
      </c>
      <c r="Z43" s="7">
        <f t="shared" si="10"/>
        <v>0</v>
      </c>
      <c r="AA43" s="7">
        <f t="shared" si="10"/>
        <v>0</v>
      </c>
      <c r="AB43" s="7">
        <f t="shared" si="10"/>
        <v>0</v>
      </c>
      <c r="AC43" s="7">
        <f t="shared" si="10"/>
        <v>0</v>
      </c>
      <c r="AD43" s="7">
        <f t="shared" si="10"/>
        <v>0</v>
      </c>
      <c r="AE43" s="7">
        <f t="shared" si="10"/>
        <v>0</v>
      </c>
      <c r="AF43" s="7">
        <f t="shared" si="10"/>
        <v>0</v>
      </c>
      <c r="AG43" s="7">
        <f t="shared" si="10"/>
        <v>0</v>
      </c>
      <c r="AH43" s="7">
        <f t="shared" si="10"/>
        <v>0</v>
      </c>
      <c r="AI43" s="7">
        <f t="shared" si="10"/>
        <v>0</v>
      </c>
      <c r="AJ43" s="7">
        <f t="shared" si="10"/>
        <v>0</v>
      </c>
      <c r="AK43" s="7">
        <f t="shared" si="10"/>
        <v>0</v>
      </c>
      <c r="AL43" s="7">
        <f t="shared" si="10"/>
        <v>0</v>
      </c>
      <c r="AM43" s="7">
        <f t="shared" si="10"/>
        <v>0</v>
      </c>
      <c r="AN43" s="7">
        <f t="shared" si="10"/>
        <v>0</v>
      </c>
      <c r="AO43" s="7">
        <f t="shared" si="10"/>
        <v>0</v>
      </c>
      <c r="AP43" s="7">
        <f t="shared" si="10"/>
        <v>0</v>
      </c>
      <c r="AQ43" s="7">
        <f t="shared" si="10"/>
        <v>0</v>
      </c>
      <c r="AR43" s="7">
        <f t="shared" si="10"/>
        <v>0</v>
      </c>
      <c r="AS43" s="7">
        <f t="shared" si="10"/>
        <v>0</v>
      </c>
      <c r="AT43" s="7">
        <f t="shared" si="10"/>
        <v>0</v>
      </c>
      <c r="AU43" s="7">
        <f t="shared" si="10"/>
        <v>0</v>
      </c>
      <c r="AV43" s="7">
        <f t="shared" si="10"/>
        <v>0</v>
      </c>
      <c r="AW43" s="7">
        <f t="shared" si="10"/>
        <v>0</v>
      </c>
      <c r="AX43" s="7">
        <f t="shared" si="10"/>
        <v>0</v>
      </c>
      <c r="AY43" s="7">
        <f t="shared" si="10"/>
        <v>0</v>
      </c>
      <c r="AZ43" s="7">
        <f t="shared" si="10"/>
        <v>0</v>
      </c>
      <c r="BA43" s="7">
        <f t="shared" si="10"/>
        <v>0</v>
      </c>
      <c r="BB43" s="7">
        <f t="shared" si="10"/>
        <v>0</v>
      </c>
      <c r="BC43" s="7">
        <f t="shared" si="10"/>
        <v>0</v>
      </c>
      <c r="BD43" s="7">
        <f t="shared" si="10"/>
        <v>0</v>
      </c>
      <c r="BE43" s="7">
        <f t="shared" si="10"/>
        <v>0</v>
      </c>
      <c r="BF43" s="7">
        <f t="shared" si="10"/>
        <v>0</v>
      </c>
      <c r="BG43" s="7">
        <f t="shared" si="10"/>
        <v>0</v>
      </c>
      <c r="BH43" s="7">
        <f t="shared" si="10"/>
        <v>0</v>
      </c>
      <c r="BI43" s="7">
        <f t="shared" si="10"/>
        <v>0</v>
      </c>
      <c r="BJ43" s="7">
        <f t="shared" si="10"/>
        <v>0</v>
      </c>
      <c r="BK43" s="7">
        <f t="shared" si="10"/>
        <v>0</v>
      </c>
      <c r="BL43" s="7">
        <f t="shared" si="10"/>
        <v>0</v>
      </c>
      <c r="BM43" s="7">
        <f t="shared" si="10"/>
        <v>0</v>
      </c>
      <c r="BN43" s="7">
        <f t="shared" si="10"/>
        <v>0</v>
      </c>
      <c r="BO43" s="7">
        <f t="shared" si="10"/>
        <v>0</v>
      </c>
      <c r="BP43" s="7">
        <f t="shared" si="10"/>
        <v>0</v>
      </c>
      <c r="BQ43" s="7">
        <f t="shared" si="10"/>
        <v>0</v>
      </c>
      <c r="BR43" s="7">
        <f t="shared" ref="BR43:EC43" si="11">BR$25-BR25</f>
        <v>0</v>
      </c>
      <c r="BS43" s="7">
        <f t="shared" si="11"/>
        <v>0</v>
      </c>
      <c r="BT43" s="7">
        <f t="shared" si="11"/>
        <v>0</v>
      </c>
      <c r="BU43" s="7">
        <f t="shared" si="11"/>
        <v>0</v>
      </c>
      <c r="BV43" s="7">
        <f t="shared" si="11"/>
        <v>0</v>
      </c>
      <c r="BW43" s="7">
        <f t="shared" si="11"/>
        <v>0</v>
      </c>
      <c r="BX43" s="7">
        <f t="shared" si="11"/>
        <v>0</v>
      </c>
      <c r="BY43" s="7">
        <f t="shared" si="11"/>
        <v>0</v>
      </c>
      <c r="BZ43" s="7">
        <f t="shared" si="11"/>
        <v>0</v>
      </c>
      <c r="CA43" s="7">
        <f t="shared" si="11"/>
        <v>0</v>
      </c>
      <c r="CB43" s="7">
        <f t="shared" si="11"/>
        <v>0</v>
      </c>
      <c r="CC43" s="7">
        <f t="shared" si="11"/>
        <v>0</v>
      </c>
      <c r="CD43" s="7">
        <f t="shared" si="11"/>
        <v>0</v>
      </c>
      <c r="CE43" s="7">
        <f t="shared" si="11"/>
        <v>0</v>
      </c>
      <c r="CF43" s="7">
        <f t="shared" si="11"/>
        <v>0</v>
      </c>
      <c r="CG43" s="7">
        <f t="shared" si="11"/>
        <v>0</v>
      </c>
      <c r="CH43" s="7">
        <f t="shared" si="11"/>
        <v>0</v>
      </c>
      <c r="CI43" s="7">
        <f t="shared" si="11"/>
        <v>0</v>
      </c>
      <c r="CJ43" s="7">
        <f t="shared" si="11"/>
        <v>0</v>
      </c>
      <c r="CK43" s="7">
        <f t="shared" si="11"/>
        <v>0</v>
      </c>
      <c r="CL43" s="7">
        <f t="shared" si="11"/>
        <v>0</v>
      </c>
      <c r="CM43" s="7">
        <f t="shared" si="11"/>
        <v>0</v>
      </c>
      <c r="CN43" s="7">
        <f t="shared" si="11"/>
        <v>0</v>
      </c>
      <c r="CO43" s="7">
        <f t="shared" si="11"/>
        <v>0</v>
      </c>
      <c r="CP43" s="7">
        <f t="shared" si="11"/>
        <v>0</v>
      </c>
      <c r="CQ43" s="7">
        <f t="shared" si="11"/>
        <v>0</v>
      </c>
      <c r="CR43" s="7">
        <f t="shared" si="11"/>
        <v>0</v>
      </c>
      <c r="CS43" s="7">
        <f t="shared" si="11"/>
        <v>0</v>
      </c>
      <c r="CT43" s="7">
        <f t="shared" si="11"/>
        <v>0</v>
      </c>
      <c r="CU43" s="7">
        <f t="shared" si="11"/>
        <v>0</v>
      </c>
      <c r="CV43" s="7">
        <f t="shared" si="11"/>
        <v>0</v>
      </c>
      <c r="CW43" s="7">
        <f t="shared" si="11"/>
        <v>0</v>
      </c>
      <c r="CX43" s="7">
        <f t="shared" si="11"/>
        <v>0</v>
      </c>
      <c r="CY43" s="7">
        <f t="shared" si="11"/>
        <v>0</v>
      </c>
      <c r="CZ43" s="7">
        <f t="shared" si="11"/>
        <v>0</v>
      </c>
      <c r="DA43" s="7">
        <f t="shared" si="11"/>
        <v>0</v>
      </c>
      <c r="DB43" s="7">
        <f t="shared" si="11"/>
        <v>0</v>
      </c>
      <c r="DC43" s="7">
        <f t="shared" si="11"/>
        <v>0</v>
      </c>
      <c r="DD43" s="7">
        <f t="shared" si="11"/>
        <v>0</v>
      </c>
      <c r="DE43" s="7">
        <f t="shared" si="11"/>
        <v>0</v>
      </c>
      <c r="DF43" s="7">
        <f t="shared" si="11"/>
        <v>0</v>
      </c>
      <c r="DG43" s="7">
        <f t="shared" si="11"/>
        <v>0</v>
      </c>
      <c r="DH43" s="7">
        <f t="shared" si="11"/>
        <v>0</v>
      </c>
      <c r="DI43" s="7">
        <f t="shared" si="11"/>
        <v>0</v>
      </c>
      <c r="DJ43" s="7">
        <f t="shared" si="11"/>
        <v>0</v>
      </c>
      <c r="DK43" s="7">
        <f t="shared" si="11"/>
        <v>0</v>
      </c>
      <c r="DL43" s="7">
        <f t="shared" si="11"/>
        <v>0</v>
      </c>
      <c r="DM43" s="7">
        <f t="shared" si="11"/>
        <v>0</v>
      </c>
      <c r="DN43" s="7">
        <f t="shared" si="11"/>
        <v>0</v>
      </c>
      <c r="DO43" s="7">
        <f t="shared" si="11"/>
        <v>0</v>
      </c>
      <c r="DP43" s="7">
        <f t="shared" si="11"/>
        <v>0</v>
      </c>
      <c r="DQ43" s="7">
        <f t="shared" si="11"/>
        <v>0</v>
      </c>
      <c r="DR43" s="7">
        <f t="shared" si="11"/>
        <v>0</v>
      </c>
      <c r="DS43" s="7">
        <f t="shared" si="11"/>
        <v>0</v>
      </c>
      <c r="DT43" s="7">
        <f t="shared" si="11"/>
        <v>0</v>
      </c>
      <c r="DU43" s="7">
        <f t="shared" si="11"/>
        <v>0</v>
      </c>
      <c r="DV43" s="7">
        <f t="shared" si="11"/>
        <v>0</v>
      </c>
      <c r="DW43" s="7">
        <f t="shared" si="11"/>
        <v>0</v>
      </c>
      <c r="DX43" s="7">
        <f t="shared" si="11"/>
        <v>0</v>
      </c>
      <c r="DY43" s="7">
        <f t="shared" si="11"/>
        <v>0</v>
      </c>
      <c r="DZ43" s="7">
        <f t="shared" si="11"/>
        <v>0</v>
      </c>
      <c r="EA43" s="7">
        <f t="shared" si="11"/>
        <v>0</v>
      </c>
      <c r="EB43" s="7">
        <f t="shared" si="11"/>
        <v>0</v>
      </c>
      <c r="EC43" s="7">
        <f t="shared" si="11"/>
        <v>0</v>
      </c>
      <c r="ED43" s="7">
        <f t="shared" ref="ED43:GO43" si="12">ED$25-ED25</f>
        <v>0</v>
      </c>
      <c r="EE43" s="7">
        <f t="shared" si="12"/>
        <v>0</v>
      </c>
      <c r="EF43" s="7">
        <f t="shared" si="12"/>
        <v>0</v>
      </c>
      <c r="EG43" s="7">
        <f t="shared" si="12"/>
        <v>0</v>
      </c>
      <c r="EH43" s="7">
        <f t="shared" si="12"/>
        <v>0</v>
      </c>
      <c r="EI43" s="7">
        <f t="shared" si="12"/>
        <v>0</v>
      </c>
      <c r="EJ43" s="7">
        <f t="shared" si="12"/>
        <v>0</v>
      </c>
      <c r="EK43" s="7">
        <f t="shared" si="12"/>
        <v>0</v>
      </c>
      <c r="EL43" s="7">
        <f t="shared" si="12"/>
        <v>0</v>
      </c>
      <c r="EM43" s="7">
        <f t="shared" si="12"/>
        <v>0</v>
      </c>
      <c r="EN43" s="7">
        <f t="shared" si="12"/>
        <v>0</v>
      </c>
      <c r="EO43" s="7">
        <f t="shared" si="12"/>
        <v>0</v>
      </c>
      <c r="EP43" s="7">
        <f t="shared" si="12"/>
        <v>0</v>
      </c>
      <c r="EQ43" s="7">
        <f t="shared" si="12"/>
        <v>0</v>
      </c>
      <c r="ER43" s="7">
        <f t="shared" si="12"/>
        <v>0</v>
      </c>
      <c r="ES43" s="7">
        <f t="shared" si="12"/>
        <v>0</v>
      </c>
      <c r="ET43" s="7">
        <f t="shared" si="12"/>
        <v>0</v>
      </c>
      <c r="EU43" s="7">
        <f t="shared" si="12"/>
        <v>0</v>
      </c>
      <c r="EV43" s="7">
        <f t="shared" si="12"/>
        <v>0</v>
      </c>
      <c r="EW43" s="7">
        <f t="shared" si="12"/>
        <v>0</v>
      </c>
      <c r="EX43" s="7">
        <f t="shared" si="12"/>
        <v>0</v>
      </c>
      <c r="EY43" s="7">
        <f t="shared" si="12"/>
        <v>0</v>
      </c>
      <c r="EZ43" s="7">
        <f t="shared" si="12"/>
        <v>0</v>
      </c>
      <c r="FA43" s="7">
        <f t="shared" si="12"/>
        <v>0</v>
      </c>
      <c r="FB43" s="7">
        <f t="shared" si="12"/>
        <v>0</v>
      </c>
      <c r="FC43" s="7">
        <f t="shared" si="12"/>
        <v>0</v>
      </c>
      <c r="FD43" s="7">
        <f t="shared" si="12"/>
        <v>0</v>
      </c>
      <c r="FE43" s="7">
        <f t="shared" si="12"/>
        <v>0</v>
      </c>
      <c r="FF43" s="7">
        <f t="shared" si="12"/>
        <v>0</v>
      </c>
      <c r="FG43" s="7">
        <f t="shared" si="12"/>
        <v>0</v>
      </c>
      <c r="FH43" s="7">
        <f t="shared" si="12"/>
        <v>0</v>
      </c>
      <c r="FI43" s="7">
        <f t="shared" si="12"/>
        <v>0</v>
      </c>
      <c r="FJ43" s="7">
        <f t="shared" si="12"/>
        <v>0</v>
      </c>
      <c r="FK43" s="7">
        <f t="shared" si="12"/>
        <v>0</v>
      </c>
      <c r="FL43" s="7">
        <f t="shared" si="12"/>
        <v>0</v>
      </c>
      <c r="FM43" s="7">
        <f t="shared" si="12"/>
        <v>0</v>
      </c>
      <c r="FN43" s="7">
        <f t="shared" si="12"/>
        <v>0</v>
      </c>
      <c r="FO43" s="7">
        <f t="shared" si="12"/>
        <v>0</v>
      </c>
      <c r="FP43" s="7">
        <f t="shared" si="12"/>
        <v>0</v>
      </c>
      <c r="FQ43" s="7">
        <f t="shared" si="12"/>
        <v>0</v>
      </c>
      <c r="FR43" s="7">
        <f t="shared" si="12"/>
        <v>0</v>
      </c>
      <c r="FS43" s="7">
        <f t="shared" si="12"/>
        <v>0</v>
      </c>
      <c r="FT43" s="7">
        <f t="shared" si="12"/>
        <v>0</v>
      </c>
      <c r="FU43" s="7">
        <f t="shared" si="12"/>
        <v>0</v>
      </c>
      <c r="FV43" s="7">
        <f t="shared" si="12"/>
        <v>0</v>
      </c>
      <c r="FW43" s="7">
        <f t="shared" si="12"/>
        <v>0</v>
      </c>
      <c r="FX43" s="7">
        <f t="shared" si="12"/>
        <v>0</v>
      </c>
      <c r="FY43" s="7">
        <f t="shared" si="12"/>
        <v>0</v>
      </c>
      <c r="FZ43" s="7">
        <f t="shared" si="12"/>
        <v>0</v>
      </c>
      <c r="GA43" s="7">
        <f t="shared" si="12"/>
        <v>0</v>
      </c>
      <c r="GB43" s="7">
        <f t="shared" si="12"/>
        <v>0</v>
      </c>
      <c r="GC43" s="7">
        <f t="shared" si="12"/>
        <v>0</v>
      </c>
      <c r="GD43" s="7">
        <f t="shared" si="12"/>
        <v>0</v>
      </c>
      <c r="GE43" s="7">
        <f t="shared" si="12"/>
        <v>0</v>
      </c>
      <c r="GF43" s="7">
        <f t="shared" si="12"/>
        <v>0</v>
      </c>
      <c r="GG43" s="7">
        <f t="shared" si="12"/>
        <v>0</v>
      </c>
      <c r="GH43" s="7">
        <f t="shared" si="12"/>
        <v>0</v>
      </c>
      <c r="GI43" s="7">
        <f t="shared" si="12"/>
        <v>0</v>
      </c>
      <c r="GJ43" s="7">
        <f t="shared" si="12"/>
        <v>0</v>
      </c>
      <c r="GK43" s="7">
        <f t="shared" si="12"/>
        <v>0</v>
      </c>
      <c r="GL43" s="7">
        <f t="shared" si="12"/>
        <v>0</v>
      </c>
      <c r="GM43" s="7">
        <f t="shared" si="12"/>
        <v>0</v>
      </c>
      <c r="GN43" s="7">
        <f t="shared" si="12"/>
        <v>0</v>
      </c>
      <c r="GO43" s="7">
        <f t="shared" si="12"/>
        <v>0</v>
      </c>
      <c r="GP43" s="7">
        <f t="shared" ref="GP43:JA43" si="13">GP$25-GP25</f>
        <v>0</v>
      </c>
      <c r="GQ43" s="7">
        <f t="shared" si="13"/>
        <v>0</v>
      </c>
      <c r="GR43" s="7">
        <f t="shared" si="13"/>
        <v>0</v>
      </c>
      <c r="GS43" s="7">
        <f t="shared" si="13"/>
        <v>0</v>
      </c>
      <c r="GT43" s="7">
        <f t="shared" si="13"/>
        <v>0</v>
      </c>
      <c r="GU43" s="7">
        <f t="shared" si="13"/>
        <v>0</v>
      </c>
      <c r="GV43" s="7">
        <f t="shared" si="13"/>
        <v>0</v>
      </c>
      <c r="GW43" s="7">
        <f t="shared" si="13"/>
        <v>0</v>
      </c>
      <c r="GX43" s="7">
        <f t="shared" si="13"/>
        <v>0</v>
      </c>
      <c r="GY43" s="7">
        <f t="shared" si="13"/>
        <v>0</v>
      </c>
      <c r="GZ43" s="7">
        <f t="shared" si="13"/>
        <v>0</v>
      </c>
      <c r="HA43" s="7">
        <f t="shared" si="13"/>
        <v>0</v>
      </c>
      <c r="HB43" s="7">
        <f t="shared" si="13"/>
        <v>0</v>
      </c>
      <c r="HC43" s="7">
        <f t="shared" si="13"/>
        <v>0</v>
      </c>
      <c r="HD43" s="7">
        <f t="shared" si="13"/>
        <v>0</v>
      </c>
      <c r="HE43" s="7">
        <f t="shared" si="13"/>
        <v>0</v>
      </c>
      <c r="HF43" s="7">
        <f t="shared" si="13"/>
        <v>0</v>
      </c>
      <c r="HG43" s="7">
        <f t="shared" si="13"/>
        <v>0</v>
      </c>
      <c r="HH43" s="7">
        <f t="shared" si="13"/>
        <v>0</v>
      </c>
      <c r="HI43" s="7">
        <f t="shared" si="13"/>
        <v>0</v>
      </c>
      <c r="HJ43" s="7">
        <f t="shared" si="13"/>
        <v>0</v>
      </c>
      <c r="HK43" s="7">
        <f t="shared" si="13"/>
        <v>0</v>
      </c>
      <c r="HL43" s="7">
        <f t="shared" si="13"/>
        <v>0</v>
      </c>
      <c r="HM43" s="7">
        <f t="shared" si="13"/>
        <v>0</v>
      </c>
      <c r="HN43" s="7">
        <f t="shared" si="13"/>
        <v>0</v>
      </c>
      <c r="HO43" s="7">
        <f t="shared" si="13"/>
        <v>0</v>
      </c>
      <c r="HP43" s="7">
        <f t="shared" si="13"/>
        <v>0</v>
      </c>
      <c r="HQ43" s="7">
        <f t="shared" si="13"/>
        <v>0</v>
      </c>
      <c r="HR43" s="7">
        <f t="shared" si="13"/>
        <v>0</v>
      </c>
      <c r="HS43" s="7">
        <f t="shared" si="13"/>
        <v>0</v>
      </c>
      <c r="HT43" s="7">
        <f t="shared" si="13"/>
        <v>0</v>
      </c>
      <c r="HU43" s="7">
        <f t="shared" si="13"/>
        <v>0</v>
      </c>
      <c r="HV43" s="7">
        <f t="shared" si="13"/>
        <v>0</v>
      </c>
      <c r="HW43" s="7">
        <f t="shared" si="13"/>
        <v>0</v>
      </c>
      <c r="HX43" s="7">
        <f t="shared" si="13"/>
        <v>0</v>
      </c>
      <c r="HY43" s="7">
        <f t="shared" si="13"/>
        <v>0</v>
      </c>
      <c r="HZ43" s="7">
        <f t="shared" si="13"/>
        <v>0</v>
      </c>
      <c r="IA43" s="7">
        <f t="shared" si="13"/>
        <v>0</v>
      </c>
      <c r="IB43" s="7">
        <f t="shared" si="13"/>
        <v>0</v>
      </c>
      <c r="IC43" s="7">
        <f t="shared" si="13"/>
        <v>0</v>
      </c>
      <c r="ID43" s="7">
        <f t="shared" si="13"/>
        <v>0</v>
      </c>
      <c r="IE43" s="7">
        <f t="shared" si="13"/>
        <v>0</v>
      </c>
      <c r="IF43" s="7">
        <f t="shared" si="13"/>
        <v>0</v>
      </c>
      <c r="IG43" s="7">
        <f t="shared" si="13"/>
        <v>0</v>
      </c>
      <c r="IH43" s="7">
        <f t="shared" si="13"/>
        <v>0</v>
      </c>
      <c r="II43" s="7">
        <f t="shared" si="13"/>
        <v>0</v>
      </c>
      <c r="IJ43" s="7">
        <f t="shared" si="13"/>
        <v>0</v>
      </c>
      <c r="IK43" s="7">
        <f t="shared" si="13"/>
        <v>0</v>
      </c>
      <c r="IL43" s="7">
        <f t="shared" si="13"/>
        <v>0</v>
      </c>
      <c r="IM43" s="7">
        <f t="shared" si="13"/>
        <v>0</v>
      </c>
      <c r="IN43" s="7">
        <f t="shared" si="13"/>
        <v>0</v>
      </c>
      <c r="IO43" s="7">
        <f t="shared" si="13"/>
        <v>0</v>
      </c>
      <c r="IP43" s="7">
        <f t="shared" si="13"/>
        <v>0</v>
      </c>
      <c r="IQ43" s="7">
        <f t="shared" si="13"/>
        <v>0</v>
      </c>
      <c r="IR43" s="7">
        <f t="shared" si="13"/>
        <v>0</v>
      </c>
      <c r="IS43" s="7">
        <f t="shared" si="13"/>
        <v>0</v>
      </c>
      <c r="IT43" s="7">
        <f t="shared" si="13"/>
        <v>0</v>
      </c>
      <c r="IU43" s="7">
        <f t="shared" si="13"/>
        <v>0</v>
      </c>
      <c r="IV43" s="7">
        <f t="shared" si="13"/>
        <v>0</v>
      </c>
      <c r="IW43" s="7">
        <f t="shared" si="13"/>
        <v>0</v>
      </c>
      <c r="IX43" s="7">
        <f t="shared" si="13"/>
        <v>0</v>
      </c>
      <c r="IY43" s="7">
        <f t="shared" si="13"/>
        <v>0</v>
      </c>
      <c r="IZ43" s="7">
        <f t="shared" si="13"/>
        <v>0</v>
      </c>
      <c r="JA43" s="7">
        <f t="shared" si="13"/>
        <v>0</v>
      </c>
      <c r="JB43" s="7">
        <f t="shared" ref="JB43:LM43" si="14">JB$25-JB25</f>
        <v>0</v>
      </c>
      <c r="JC43" s="7">
        <f t="shared" si="14"/>
        <v>0</v>
      </c>
      <c r="JD43" s="7">
        <f t="shared" si="14"/>
        <v>0</v>
      </c>
      <c r="JE43" s="7">
        <f t="shared" si="14"/>
        <v>0</v>
      </c>
      <c r="JF43" s="7">
        <f t="shared" si="14"/>
        <v>0</v>
      </c>
      <c r="JG43" s="7">
        <f t="shared" si="14"/>
        <v>0</v>
      </c>
      <c r="JH43" s="7">
        <f t="shared" si="14"/>
        <v>0</v>
      </c>
      <c r="JI43" s="7">
        <f t="shared" si="14"/>
        <v>0</v>
      </c>
      <c r="JJ43" s="7">
        <f t="shared" si="14"/>
        <v>0</v>
      </c>
      <c r="JK43" s="7">
        <f t="shared" si="14"/>
        <v>0</v>
      </c>
      <c r="JL43" s="7">
        <f t="shared" si="14"/>
        <v>0</v>
      </c>
      <c r="JM43" s="7">
        <f t="shared" si="14"/>
        <v>0</v>
      </c>
      <c r="JN43" s="7">
        <f t="shared" si="14"/>
        <v>0</v>
      </c>
      <c r="JO43" s="7">
        <f t="shared" si="14"/>
        <v>0</v>
      </c>
      <c r="JP43" s="7">
        <f t="shared" si="14"/>
        <v>0</v>
      </c>
      <c r="JQ43" s="7">
        <f t="shared" si="14"/>
        <v>0</v>
      </c>
      <c r="JR43" s="7">
        <f t="shared" si="14"/>
        <v>0</v>
      </c>
      <c r="JS43" s="7">
        <f t="shared" si="14"/>
        <v>0</v>
      </c>
      <c r="JT43" s="7">
        <f t="shared" si="14"/>
        <v>0</v>
      </c>
      <c r="JU43" s="7">
        <f t="shared" si="14"/>
        <v>0</v>
      </c>
      <c r="JV43" s="7">
        <f t="shared" si="14"/>
        <v>0</v>
      </c>
      <c r="JW43" s="7">
        <f t="shared" si="14"/>
        <v>0</v>
      </c>
      <c r="JX43" s="7">
        <f t="shared" si="14"/>
        <v>0</v>
      </c>
      <c r="JY43" s="7">
        <f t="shared" si="14"/>
        <v>0</v>
      </c>
      <c r="JZ43" s="7">
        <f t="shared" si="14"/>
        <v>0</v>
      </c>
      <c r="KA43" s="7">
        <f t="shared" si="14"/>
        <v>0</v>
      </c>
      <c r="KB43" s="7">
        <f t="shared" si="14"/>
        <v>0</v>
      </c>
      <c r="KC43" s="7">
        <f t="shared" si="14"/>
        <v>0</v>
      </c>
      <c r="KD43" s="7">
        <f t="shared" si="14"/>
        <v>0</v>
      </c>
      <c r="KE43" s="7">
        <f t="shared" si="14"/>
        <v>0</v>
      </c>
      <c r="KF43" s="7">
        <f t="shared" si="14"/>
        <v>0</v>
      </c>
      <c r="KG43" s="7">
        <f t="shared" si="14"/>
        <v>0</v>
      </c>
      <c r="KH43" s="7">
        <f t="shared" si="14"/>
        <v>0</v>
      </c>
      <c r="KI43" s="7">
        <f t="shared" si="14"/>
        <v>0</v>
      </c>
      <c r="KJ43" s="7">
        <f t="shared" si="14"/>
        <v>0</v>
      </c>
      <c r="KK43" s="7">
        <f t="shared" si="14"/>
        <v>0</v>
      </c>
      <c r="KL43" s="7">
        <f t="shared" si="14"/>
        <v>0</v>
      </c>
      <c r="KM43" s="7">
        <f t="shared" si="14"/>
        <v>0</v>
      </c>
      <c r="KN43" s="7">
        <f t="shared" si="14"/>
        <v>0</v>
      </c>
      <c r="KO43" s="7">
        <f t="shared" si="14"/>
        <v>0</v>
      </c>
      <c r="KP43" s="7">
        <f t="shared" si="14"/>
        <v>0</v>
      </c>
      <c r="KQ43" s="7">
        <f t="shared" si="14"/>
        <v>0</v>
      </c>
      <c r="KR43" s="7">
        <f t="shared" si="14"/>
        <v>0</v>
      </c>
      <c r="KS43" s="7">
        <f t="shared" si="14"/>
        <v>0</v>
      </c>
      <c r="KT43" s="7">
        <f t="shared" si="14"/>
        <v>0</v>
      </c>
      <c r="KU43" s="7">
        <f t="shared" si="14"/>
        <v>0</v>
      </c>
      <c r="KV43" s="7">
        <f t="shared" si="14"/>
        <v>0</v>
      </c>
      <c r="KW43" s="7">
        <f t="shared" si="14"/>
        <v>0</v>
      </c>
      <c r="KX43" s="7">
        <f t="shared" si="14"/>
        <v>0</v>
      </c>
      <c r="KY43" s="7">
        <f t="shared" si="14"/>
        <v>0</v>
      </c>
      <c r="KZ43" s="7">
        <f t="shared" si="14"/>
        <v>0</v>
      </c>
      <c r="LA43" s="7">
        <f t="shared" si="14"/>
        <v>0</v>
      </c>
      <c r="LB43" s="7">
        <f t="shared" si="14"/>
        <v>0</v>
      </c>
      <c r="LC43" s="7">
        <f t="shared" si="14"/>
        <v>0</v>
      </c>
      <c r="LD43" s="7">
        <f t="shared" si="14"/>
        <v>0</v>
      </c>
      <c r="LE43" s="7">
        <f t="shared" si="14"/>
        <v>0</v>
      </c>
      <c r="LF43" s="7">
        <f t="shared" si="14"/>
        <v>0</v>
      </c>
      <c r="LG43" s="7">
        <f t="shared" si="14"/>
        <v>0</v>
      </c>
      <c r="LH43" s="7">
        <f t="shared" si="14"/>
        <v>0</v>
      </c>
      <c r="LI43" s="7">
        <f t="shared" si="14"/>
        <v>0</v>
      </c>
      <c r="LJ43" s="7">
        <f t="shared" si="14"/>
        <v>0</v>
      </c>
      <c r="LK43" s="7">
        <f t="shared" si="14"/>
        <v>0</v>
      </c>
      <c r="LL43" s="7">
        <f t="shared" si="14"/>
        <v>0</v>
      </c>
      <c r="LM43" s="7">
        <f t="shared" si="14"/>
        <v>0</v>
      </c>
      <c r="LN43" s="7">
        <f t="shared" ref="LN43:NY43" si="15">LN$25-LN25</f>
        <v>0</v>
      </c>
      <c r="LO43" s="7">
        <f t="shared" si="15"/>
        <v>0</v>
      </c>
      <c r="LP43" s="7">
        <f t="shared" si="15"/>
        <v>0</v>
      </c>
      <c r="LQ43" s="7">
        <f t="shared" si="15"/>
        <v>0</v>
      </c>
      <c r="LR43" s="7">
        <f t="shared" si="15"/>
        <v>0</v>
      </c>
      <c r="LS43" s="7">
        <f t="shared" si="15"/>
        <v>0</v>
      </c>
      <c r="LT43" s="7">
        <f t="shared" si="15"/>
        <v>0</v>
      </c>
      <c r="LU43" s="7">
        <f t="shared" si="15"/>
        <v>0</v>
      </c>
      <c r="LV43" s="7">
        <f t="shared" si="15"/>
        <v>0</v>
      </c>
      <c r="LW43" s="7">
        <f t="shared" si="15"/>
        <v>0</v>
      </c>
      <c r="LX43" s="7">
        <f t="shared" si="15"/>
        <v>0</v>
      </c>
      <c r="LY43" s="7">
        <f t="shared" si="15"/>
        <v>0</v>
      </c>
      <c r="LZ43" s="7">
        <f t="shared" si="15"/>
        <v>0</v>
      </c>
      <c r="MA43" s="7">
        <f t="shared" si="15"/>
        <v>0</v>
      </c>
      <c r="MB43" s="7">
        <f t="shared" si="15"/>
        <v>0</v>
      </c>
      <c r="MC43" s="7">
        <f t="shared" si="15"/>
        <v>0</v>
      </c>
      <c r="MD43" s="7">
        <f t="shared" si="15"/>
        <v>0</v>
      </c>
      <c r="ME43" s="7">
        <f t="shared" si="15"/>
        <v>0</v>
      </c>
      <c r="MF43" s="7">
        <f t="shared" si="15"/>
        <v>0</v>
      </c>
      <c r="MG43" s="7">
        <f t="shared" si="15"/>
        <v>0</v>
      </c>
      <c r="MH43" s="7">
        <f t="shared" si="15"/>
        <v>0</v>
      </c>
      <c r="MI43" s="7">
        <f t="shared" si="15"/>
        <v>0</v>
      </c>
      <c r="MJ43" s="7">
        <f t="shared" si="15"/>
        <v>0</v>
      </c>
      <c r="MK43" s="7">
        <f t="shared" si="15"/>
        <v>0</v>
      </c>
      <c r="ML43" s="7">
        <f t="shared" si="15"/>
        <v>0</v>
      </c>
      <c r="MM43" s="7">
        <f t="shared" si="15"/>
        <v>0</v>
      </c>
      <c r="MN43" s="7">
        <f t="shared" si="15"/>
        <v>0</v>
      </c>
      <c r="MO43" s="7">
        <f t="shared" si="15"/>
        <v>0</v>
      </c>
      <c r="MP43" s="7">
        <f t="shared" si="15"/>
        <v>0</v>
      </c>
      <c r="MQ43" s="7">
        <f t="shared" si="15"/>
        <v>0</v>
      </c>
      <c r="MR43" s="7">
        <f t="shared" si="15"/>
        <v>0</v>
      </c>
      <c r="MS43" s="7">
        <f t="shared" si="15"/>
        <v>0</v>
      </c>
      <c r="MT43" s="7">
        <f t="shared" si="15"/>
        <v>0</v>
      </c>
      <c r="MU43" s="7">
        <f t="shared" si="15"/>
        <v>0</v>
      </c>
      <c r="MV43" s="7">
        <f t="shared" si="15"/>
        <v>0</v>
      </c>
      <c r="MW43" s="7">
        <f t="shared" si="15"/>
        <v>0</v>
      </c>
      <c r="MX43" s="7">
        <f t="shared" si="15"/>
        <v>0</v>
      </c>
      <c r="MY43" s="7">
        <f t="shared" si="15"/>
        <v>0</v>
      </c>
      <c r="MZ43" s="7">
        <f t="shared" si="15"/>
        <v>0</v>
      </c>
      <c r="NA43" s="7">
        <f t="shared" si="15"/>
        <v>0</v>
      </c>
      <c r="NB43" s="7">
        <f t="shared" si="15"/>
        <v>0</v>
      </c>
      <c r="NC43" s="7">
        <f t="shared" si="15"/>
        <v>0</v>
      </c>
      <c r="ND43" s="7">
        <f t="shared" si="15"/>
        <v>0</v>
      </c>
      <c r="NE43" s="7">
        <f t="shared" si="15"/>
        <v>0</v>
      </c>
      <c r="NF43" s="7">
        <f t="shared" si="15"/>
        <v>0</v>
      </c>
      <c r="NG43" s="7">
        <f t="shared" si="15"/>
        <v>0</v>
      </c>
      <c r="NH43" s="7">
        <f t="shared" si="15"/>
        <v>0</v>
      </c>
      <c r="NI43" s="7">
        <f t="shared" si="15"/>
        <v>0</v>
      </c>
      <c r="NJ43" s="7">
        <f t="shared" si="15"/>
        <v>0</v>
      </c>
      <c r="NK43" s="7">
        <f t="shared" si="15"/>
        <v>0</v>
      </c>
      <c r="NL43" s="7">
        <f t="shared" si="15"/>
        <v>0</v>
      </c>
      <c r="NM43" s="7">
        <f t="shared" si="15"/>
        <v>0</v>
      </c>
      <c r="NN43" s="7">
        <f t="shared" si="15"/>
        <v>0</v>
      </c>
      <c r="NO43" s="7">
        <f t="shared" si="15"/>
        <v>0</v>
      </c>
      <c r="NP43" s="7">
        <f t="shared" si="15"/>
        <v>0</v>
      </c>
      <c r="NQ43" s="7">
        <f t="shared" si="15"/>
        <v>0</v>
      </c>
      <c r="NR43" s="7">
        <f t="shared" si="15"/>
        <v>0</v>
      </c>
      <c r="NS43" s="7">
        <f t="shared" si="15"/>
        <v>0</v>
      </c>
      <c r="NT43" s="7">
        <f t="shared" si="15"/>
        <v>0</v>
      </c>
      <c r="NU43" s="7">
        <f t="shared" si="15"/>
        <v>0</v>
      </c>
      <c r="NV43" s="7">
        <f t="shared" si="15"/>
        <v>0</v>
      </c>
      <c r="NW43" s="7">
        <f t="shared" si="15"/>
        <v>0</v>
      </c>
      <c r="NX43" s="7">
        <f t="shared" si="15"/>
        <v>0</v>
      </c>
      <c r="NY43" s="7">
        <f t="shared" si="15"/>
        <v>0</v>
      </c>
      <c r="NZ43" s="7">
        <f t="shared" ref="NZ43:QK43" si="16">NZ$25-NZ25</f>
        <v>0</v>
      </c>
      <c r="OA43" s="7">
        <f t="shared" si="16"/>
        <v>0</v>
      </c>
      <c r="OB43" s="7">
        <f t="shared" si="16"/>
        <v>0</v>
      </c>
      <c r="OC43" s="7">
        <f t="shared" si="16"/>
        <v>0</v>
      </c>
      <c r="OD43" s="7">
        <f t="shared" si="16"/>
        <v>0</v>
      </c>
      <c r="OE43" s="7">
        <f t="shared" si="16"/>
        <v>0</v>
      </c>
      <c r="OF43" s="7">
        <f t="shared" si="16"/>
        <v>0</v>
      </c>
      <c r="OG43" s="7">
        <f t="shared" si="16"/>
        <v>0</v>
      </c>
      <c r="OH43" s="7">
        <f t="shared" si="16"/>
        <v>0</v>
      </c>
      <c r="OI43" s="7">
        <f t="shared" si="16"/>
        <v>0</v>
      </c>
      <c r="OJ43" s="7">
        <f t="shared" si="16"/>
        <v>0</v>
      </c>
      <c r="OK43" s="7">
        <f t="shared" si="16"/>
        <v>0</v>
      </c>
      <c r="OL43" s="7">
        <f t="shared" si="16"/>
        <v>0</v>
      </c>
      <c r="OM43" s="7">
        <f t="shared" si="16"/>
        <v>0</v>
      </c>
      <c r="ON43" s="7">
        <f t="shared" si="16"/>
        <v>0</v>
      </c>
      <c r="OO43" s="7">
        <f t="shared" si="16"/>
        <v>0</v>
      </c>
      <c r="OP43" s="7">
        <f t="shared" si="16"/>
        <v>0</v>
      </c>
      <c r="OQ43" s="7">
        <f t="shared" si="16"/>
        <v>0</v>
      </c>
      <c r="OR43" s="7">
        <f t="shared" si="16"/>
        <v>0</v>
      </c>
      <c r="OS43" s="7">
        <f t="shared" si="16"/>
        <v>0</v>
      </c>
      <c r="OT43" s="7">
        <f t="shared" si="16"/>
        <v>0</v>
      </c>
      <c r="OU43" s="7">
        <f t="shared" si="16"/>
        <v>0</v>
      </c>
      <c r="OV43" s="7">
        <f t="shared" si="16"/>
        <v>0</v>
      </c>
      <c r="OW43" s="7">
        <f t="shared" si="16"/>
        <v>0</v>
      </c>
      <c r="OX43" s="7">
        <f t="shared" si="16"/>
        <v>0</v>
      </c>
      <c r="OY43" s="7">
        <f t="shared" si="16"/>
        <v>0</v>
      </c>
      <c r="OZ43" s="7">
        <f t="shared" si="16"/>
        <v>0</v>
      </c>
      <c r="PA43" s="7">
        <f t="shared" si="16"/>
        <v>0</v>
      </c>
      <c r="PB43" s="7">
        <f t="shared" si="16"/>
        <v>0</v>
      </c>
      <c r="PC43" s="7">
        <f t="shared" si="16"/>
        <v>0</v>
      </c>
      <c r="PD43" s="7">
        <f t="shared" si="16"/>
        <v>0</v>
      </c>
      <c r="PE43" s="7">
        <f t="shared" si="16"/>
        <v>0</v>
      </c>
      <c r="PF43" s="7">
        <f t="shared" si="16"/>
        <v>0</v>
      </c>
      <c r="PG43" s="7">
        <f t="shared" si="16"/>
        <v>0</v>
      </c>
      <c r="PH43" s="7">
        <f t="shared" si="16"/>
        <v>0</v>
      </c>
      <c r="PI43" s="7">
        <f t="shared" si="16"/>
        <v>0</v>
      </c>
      <c r="PJ43" s="7">
        <f t="shared" si="16"/>
        <v>0</v>
      </c>
      <c r="PK43" s="7">
        <f t="shared" si="16"/>
        <v>0</v>
      </c>
      <c r="PL43" s="7">
        <f t="shared" si="16"/>
        <v>0</v>
      </c>
      <c r="PM43" s="7">
        <f t="shared" si="16"/>
        <v>0</v>
      </c>
      <c r="PN43" s="7">
        <f t="shared" si="16"/>
        <v>0</v>
      </c>
      <c r="PO43" s="7">
        <f t="shared" si="16"/>
        <v>0</v>
      </c>
      <c r="PP43" s="7">
        <f t="shared" si="16"/>
        <v>0</v>
      </c>
      <c r="PQ43" s="7">
        <f t="shared" si="16"/>
        <v>0</v>
      </c>
      <c r="PR43" s="7">
        <f t="shared" si="16"/>
        <v>0</v>
      </c>
      <c r="PS43" s="7">
        <f t="shared" si="16"/>
        <v>0</v>
      </c>
      <c r="PT43" s="7">
        <f t="shared" si="16"/>
        <v>0</v>
      </c>
      <c r="PU43" s="7">
        <f t="shared" si="16"/>
        <v>0</v>
      </c>
      <c r="PV43" s="7">
        <f t="shared" si="16"/>
        <v>0</v>
      </c>
      <c r="PW43" s="7">
        <f t="shared" si="16"/>
        <v>0</v>
      </c>
      <c r="PX43" s="7">
        <f t="shared" si="16"/>
        <v>0</v>
      </c>
      <c r="PY43" s="7">
        <f t="shared" si="16"/>
        <v>0</v>
      </c>
      <c r="PZ43" s="7">
        <f t="shared" si="16"/>
        <v>0</v>
      </c>
      <c r="QA43" s="7">
        <f t="shared" si="16"/>
        <v>0</v>
      </c>
      <c r="QB43" s="7">
        <f t="shared" si="16"/>
        <v>0</v>
      </c>
      <c r="QC43" s="7">
        <f t="shared" si="16"/>
        <v>0</v>
      </c>
      <c r="QD43" s="7">
        <f t="shared" si="16"/>
        <v>0</v>
      </c>
      <c r="QE43" s="7">
        <f t="shared" si="16"/>
        <v>0</v>
      </c>
      <c r="QF43" s="7">
        <f t="shared" si="16"/>
        <v>0</v>
      </c>
      <c r="QG43" s="7">
        <f t="shared" si="16"/>
        <v>0</v>
      </c>
      <c r="QH43" s="7">
        <f t="shared" si="16"/>
        <v>0</v>
      </c>
      <c r="QI43" s="7">
        <f t="shared" si="16"/>
        <v>0</v>
      </c>
      <c r="QJ43" s="7">
        <f t="shared" si="16"/>
        <v>0</v>
      </c>
      <c r="QK43" s="7">
        <f t="shared" si="16"/>
        <v>0</v>
      </c>
      <c r="QL43" s="7">
        <f t="shared" ref="QL43:SQ43" si="17">QL$25-QL25</f>
        <v>0</v>
      </c>
      <c r="QM43" s="7">
        <f t="shared" si="17"/>
        <v>0</v>
      </c>
      <c r="QN43" s="7">
        <f t="shared" si="17"/>
        <v>0</v>
      </c>
      <c r="QO43" s="7">
        <f t="shared" si="17"/>
        <v>0</v>
      </c>
      <c r="QP43" s="7">
        <f t="shared" si="17"/>
        <v>0</v>
      </c>
      <c r="QQ43" s="7">
        <f t="shared" si="17"/>
        <v>0</v>
      </c>
      <c r="QR43" s="7">
        <f t="shared" si="17"/>
        <v>0</v>
      </c>
      <c r="QS43" s="7">
        <f t="shared" si="17"/>
        <v>0</v>
      </c>
      <c r="QT43" s="7">
        <f t="shared" si="17"/>
        <v>0</v>
      </c>
      <c r="QU43" s="7">
        <f t="shared" si="17"/>
        <v>0</v>
      </c>
      <c r="QV43" s="7">
        <f t="shared" si="17"/>
        <v>0</v>
      </c>
      <c r="QW43" s="7">
        <f t="shared" si="17"/>
        <v>0</v>
      </c>
      <c r="QX43" s="7">
        <f t="shared" si="17"/>
        <v>0</v>
      </c>
      <c r="QY43" s="7">
        <f t="shared" si="17"/>
        <v>0</v>
      </c>
      <c r="QZ43" s="7">
        <f t="shared" si="17"/>
        <v>0</v>
      </c>
      <c r="RA43" s="7">
        <f t="shared" si="17"/>
        <v>0</v>
      </c>
      <c r="RB43" s="7">
        <f t="shared" si="17"/>
        <v>0</v>
      </c>
      <c r="RC43" s="7">
        <f t="shared" si="17"/>
        <v>0</v>
      </c>
      <c r="RD43" s="7">
        <f t="shared" si="17"/>
        <v>0</v>
      </c>
      <c r="RE43" s="7">
        <f t="shared" si="17"/>
        <v>0</v>
      </c>
      <c r="RF43" s="7">
        <f t="shared" si="17"/>
        <v>0</v>
      </c>
      <c r="RG43" s="7">
        <f t="shared" si="17"/>
        <v>0</v>
      </c>
      <c r="RH43" s="7">
        <f t="shared" si="17"/>
        <v>0</v>
      </c>
      <c r="RI43" s="7">
        <f t="shared" si="17"/>
        <v>0</v>
      </c>
      <c r="RJ43" s="7">
        <f t="shared" si="17"/>
        <v>0</v>
      </c>
      <c r="RK43" s="7">
        <f t="shared" si="17"/>
        <v>0</v>
      </c>
      <c r="RL43" s="7">
        <f t="shared" si="17"/>
        <v>0</v>
      </c>
      <c r="RM43" s="7">
        <f t="shared" si="17"/>
        <v>0</v>
      </c>
      <c r="RN43" s="7">
        <f t="shared" si="17"/>
        <v>0</v>
      </c>
      <c r="RO43" s="7">
        <f t="shared" si="17"/>
        <v>0</v>
      </c>
      <c r="RP43" s="7">
        <f t="shared" si="17"/>
        <v>0</v>
      </c>
      <c r="RQ43" s="7">
        <f t="shared" si="17"/>
        <v>0</v>
      </c>
      <c r="RR43" s="7">
        <f t="shared" si="17"/>
        <v>0</v>
      </c>
      <c r="RS43" s="7">
        <f t="shared" si="17"/>
        <v>0</v>
      </c>
      <c r="RT43" s="7">
        <f t="shared" si="17"/>
        <v>0</v>
      </c>
      <c r="RU43" s="7">
        <f t="shared" si="17"/>
        <v>0</v>
      </c>
      <c r="RV43" s="7">
        <f t="shared" si="17"/>
        <v>0</v>
      </c>
      <c r="RW43" s="7">
        <f t="shared" si="17"/>
        <v>0</v>
      </c>
      <c r="RX43" s="7">
        <f t="shared" si="17"/>
        <v>0</v>
      </c>
      <c r="RY43" s="7">
        <f t="shared" si="17"/>
        <v>0</v>
      </c>
      <c r="RZ43" s="7">
        <f t="shared" si="17"/>
        <v>0</v>
      </c>
      <c r="SA43" s="7">
        <f t="shared" si="17"/>
        <v>0</v>
      </c>
      <c r="SB43" s="7">
        <f t="shared" si="17"/>
        <v>0</v>
      </c>
      <c r="SC43" s="7">
        <f t="shared" si="17"/>
        <v>0</v>
      </c>
      <c r="SD43" s="7">
        <f t="shared" si="17"/>
        <v>0</v>
      </c>
      <c r="SE43" s="7">
        <f t="shared" si="17"/>
        <v>0</v>
      </c>
      <c r="SF43" s="7">
        <f t="shared" si="17"/>
        <v>0</v>
      </c>
      <c r="SG43" s="7">
        <f t="shared" si="17"/>
        <v>0</v>
      </c>
      <c r="SH43" s="7">
        <f t="shared" si="17"/>
        <v>0</v>
      </c>
      <c r="SI43" s="7">
        <f t="shared" si="17"/>
        <v>0</v>
      </c>
      <c r="SJ43" s="7">
        <f t="shared" si="17"/>
        <v>0</v>
      </c>
      <c r="SK43" s="7">
        <f t="shared" si="17"/>
        <v>0</v>
      </c>
      <c r="SL43" s="7">
        <f t="shared" si="17"/>
        <v>0</v>
      </c>
      <c r="SM43" s="7">
        <f t="shared" si="17"/>
        <v>0</v>
      </c>
      <c r="SN43" s="7">
        <f t="shared" si="17"/>
        <v>0</v>
      </c>
      <c r="SO43" s="7">
        <f t="shared" si="17"/>
        <v>0</v>
      </c>
      <c r="SP43" s="7">
        <f t="shared" si="17"/>
        <v>0</v>
      </c>
      <c r="SQ43" s="7">
        <f t="shared" si="17"/>
        <v>0</v>
      </c>
    </row>
    <row r="44" spans="1:515" x14ac:dyDescent="0.25">
      <c r="A44" s="2">
        <f>A43+1</f>
        <v>2</v>
      </c>
      <c r="B44" s="3" t="str">
        <f t="shared" si="9"/>
        <v>VW 4 5/8 PERP nc-28</v>
      </c>
      <c r="C44" s="3" t="str">
        <f>$B$43&amp;"-"&amp;B44</f>
        <v>VW 3 1/2 PERP nc-30-VW 4 5/8 PERP nc-28</v>
      </c>
      <c r="F44" s="7" t="e">
        <f>F$25-F26</f>
        <v>#N/A</v>
      </c>
      <c r="G44" s="7">
        <f t="shared" ref="G44:BQ44" si="18">G$25-G26</f>
        <v>-42.90100000000001</v>
      </c>
      <c r="H44" s="7">
        <f t="shared" si="18"/>
        <v>-26.651999999999987</v>
      </c>
      <c r="I44" s="7">
        <f t="shared" si="18"/>
        <v>-30.916999999999973</v>
      </c>
      <c r="J44" s="7">
        <f t="shared" si="18"/>
        <v>-17.452999999999975</v>
      </c>
      <c r="K44" s="7">
        <f t="shared" si="18"/>
        <v>-19.298999999999978</v>
      </c>
      <c r="L44" s="7">
        <f t="shared" si="18"/>
        <v>-39.828999999999951</v>
      </c>
      <c r="M44" s="7">
        <f t="shared" si="18"/>
        <v>-22.47199999999998</v>
      </c>
      <c r="N44" s="7">
        <f t="shared" si="18"/>
        <v>-36.538000000000011</v>
      </c>
      <c r="O44" s="7">
        <f t="shared" si="18"/>
        <v>-3.63900000000001</v>
      </c>
      <c r="P44" s="7">
        <f t="shared" si="18"/>
        <v>-3.9619999999999891</v>
      </c>
      <c r="Q44" s="7">
        <f t="shared" si="18"/>
        <v>-9.6090000000000373</v>
      </c>
      <c r="R44" s="7">
        <f t="shared" si="18"/>
        <v>-39.876999999999953</v>
      </c>
      <c r="S44" s="7">
        <f t="shared" si="18"/>
        <v>-69.274000000000001</v>
      </c>
      <c r="T44" s="7">
        <f t="shared" si="18"/>
        <v>-47.992000000000019</v>
      </c>
      <c r="U44" s="7">
        <f t="shared" si="18"/>
        <v>-60.626000000000033</v>
      </c>
      <c r="V44" s="7">
        <f t="shared" si="18"/>
        <v>-48.673000000000002</v>
      </c>
      <c r="W44" s="7">
        <f t="shared" si="18"/>
        <v>-43.191000000000031</v>
      </c>
      <c r="X44" s="7">
        <f t="shared" si="18"/>
        <v>-35.12299999999999</v>
      </c>
      <c r="Y44" s="7">
        <f t="shared" si="18"/>
        <v>-40.065999999999974</v>
      </c>
      <c r="Z44" s="7">
        <f t="shared" si="18"/>
        <v>-55.850999999999999</v>
      </c>
      <c r="AA44" s="7">
        <f t="shared" si="18"/>
        <v>-57.884000000000015</v>
      </c>
      <c r="AB44" s="7">
        <f t="shared" si="18"/>
        <v>-52.290999999999997</v>
      </c>
      <c r="AC44" s="7">
        <f t="shared" si="18"/>
        <v>-49.444999999999993</v>
      </c>
      <c r="AD44" s="7">
        <f t="shared" si="18"/>
        <v>-54.423999999999978</v>
      </c>
      <c r="AE44" s="7">
        <f t="shared" si="18"/>
        <v>-60.141999999999996</v>
      </c>
      <c r="AF44" s="7">
        <f t="shared" si="18"/>
        <v>-73.62</v>
      </c>
      <c r="AG44" s="7">
        <f t="shared" si="18"/>
        <v>-69.704000000000008</v>
      </c>
      <c r="AH44" s="7">
        <f t="shared" si="18"/>
        <v>-60.824000000000012</v>
      </c>
      <c r="AI44" s="7">
        <f t="shared" si="18"/>
        <v>-52.009999999999991</v>
      </c>
      <c r="AJ44" s="7">
        <f t="shared" si="18"/>
        <v>-55.21999999999997</v>
      </c>
      <c r="AK44" s="7">
        <f t="shared" si="18"/>
        <v>-59.310999999999979</v>
      </c>
      <c r="AL44" s="7">
        <f t="shared" si="18"/>
        <v>-64.851999999999975</v>
      </c>
      <c r="AM44" s="7">
        <f t="shared" si="18"/>
        <v>-66.581999999999994</v>
      </c>
      <c r="AN44" s="7">
        <f t="shared" si="18"/>
        <v>-59.573000000000036</v>
      </c>
      <c r="AO44" s="7">
        <f t="shared" si="18"/>
        <v>-64.834000000000003</v>
      </c>
      <c r="AP44" s="7">
        <f t="shared" si="18"/>
        <v>-62.218999999999994</v>
      </c>
      <c r="AQ44" s="7">
        <f t="shared" si="18"/>
        <v>-33.170000000000016</v>
      </c>
      <c r="AR44" s="7">
        <f t="shared" si="18"/>
        <v>-41.016999999999996</v>
      </c>
      <c r="AS44" s="7">
        <f t="shared" si="18"/>
        <v>-39.290999999999997</v>
      </c>
      <c r="AT44" s="7">
        <f t="shared" si="18"/>
        <v>-35.369000000000028</v>
      </c>
      <c r="AU44" s="7">
        <f t="shared" si="18"/>
        <v>-60.079000000000008</v>
      </c>
      <c r="AV44" s="7">
        <f t="shared" si="18"/>
        <v>-42.656999999999982</v>
      </c>
      <c r="AW44" s="7">
        <f t="shared" si="18"/>
        <v>-80.064999999999998</v>
      </c>
      <c r="AX44" s="7">
        <f t="shared" si="18"/>
        <v>-55.288000000000068</v>
      </c>
      <c r="AY44" s="7">
        <f t="shared" si="18"/>
        <v>-27.775000000000034</v>
      </c>
      <c r="AZ44" s="7">
        <f t="shared" si="18"/>
        <v>-25.759999999999991</v>
      </c>
      <c r="BA44" s="7">
        <f t="shared" si="18"/>
        <v>-17.209000000000003</v>
      </c>
      <c r="BB44" s="7">
        <f t="shared" si="18"/>
        <v>8.4590000000000032</v>
      </c>
      <c r="BC44" s="7">
        <f t="shared" si="18"/>
        <v>-0.41300000000001091</v>
      </c>
      <c r="BD44" s="7">
        <f t="shared" si="18"/>
        <v>-60.883000000000038</v>
      </c>
      <c r="BE44" s="7">
        <f t="shared" si="18"/>
        <v>-83.559000000000026</v>
      </c>
      <c r="BF44" s="7">
        <f t="shared" si="18"/>
        <v>-50.512000000000057</v>
      </c>
      <c r="BG44" s="7">
        <f t="shared" si="18"/>
        <v>-90.201999999999998</v>
      </c>
      <c r="BH44" s="7">
        <f t="shared" si="18"/>
        <v>-59.483000000000061</v>
      </c>
      <c r="BI44" s="7">
        <f t="shared" si="18"/>
        <v>-42.659999999999968</v>
      </c>
      <c r="BJ44" s="7">
        <f t="shared" si="18"/>
        <v>-27.089000000000055</v>
      </c>
      <c r="BK44" s="7">
        <f t="shared" si="18"/>
        <v>-25.826000000000022</v>
      </c>
      <c r="BL44" s="7">
        <f t="shared" si="18"/>
        <v>-4.06899999999996</v>
      </c>
      <c r="BM44" s="7">
        <f t="shared" si="18"/>
        <v>29.073000000000093</v>
      </c>
      <c r="BN44" s="7">
        <f t="shared" si="18"/>
        <v>24.064999999999941</v>
      </c>
      <c r="BO44" s="7">
        <f t="shared" si="18"/>
        <v>-8.7180000000000177</v>
      </c>
      <c r="BP44" s="7">
        <f t="shared" si="18"/>
        <v>-110.13999999999999</v>
      </c>
      <c r="BQ44" s="7">
        <f t="shared" si="18"/>
        <v>-51.472999999999956</v>
      </c>
      <c r="BR44" s="7">
        <f t="shared" ref="BR44:EC44" si="19">BR$25-BR26</f>
        <v>25.11200000000008</v>
      </c>
      <c r="BS44" s="7">
        <f t="shared" si="19"/>
        <v>-66.211000000000013</v>
      </c>
      <c r="BT44" s="7">
        <f t="shared" si="19"/>
        <v>22.605999999999995</v>
      </c>
      <c r="BU44" s="7">
        <f t="shared" si="19"/>
        <v>75.51299999999992</v>
      </c>
      <c r="BV44" s="7">
        <f t="shared" si="19"/>
        <v>107.41599999999994</v>
      </c>
      <c r="BW44" s="7">
        <f t="shared" si="19"/>
        <v>69.615000000000009</v>
      </c>
      <c r="BX44" s="7">
        <f t="shared" si="19"/>
        <v>-6.9879999999999995</v>
      </c>
      <c r="BY44" s="7">
        <f t="shared" si="19"/>
        <v>66.415999999999997</v>
      </c>
      <c r="BZ44" s="7">
        <f t="shared" si="19"/>
        <v>1.1069999999999709</v>
      </c>
      <c r="CA44" s="7">
        <f t="shared" si="19"/>
        <v>-15.562000000000012</v>
      </c>
      <c r="CB44" s="7">
        <f t="shared" si="19"/>
        <v>48.150999999999954</v>
      </c>
      <c r="CC44" s="7">
        <f t="shared" si="19"/>
        <v>33.661000000000001</v>
      </c>
      <c r="CD44" s="7">
        <f t="shared" si="19"/>
        <v>19.281000000000006</v>
      </c>
      <c r="CE44" s="7">
        <f t="shared" si="19"/>
        <v>0.367999999999995</v>
      </c>
      <c r="CF44" s="7">
        <f t="shared" si="19"/>
        <v>-20.709000000000003</v>
      </c>
      <c r="CG44" s="7">
        <f t="shared" si="19"/>
        <v>-1.1859999999999786</v>
      </c>
      <c r="CH44" s="7">
        <f t="shared" si="19"/>
        <v>26.334000000000003</v>
      </c>
      <c r="CI44" s="7">
        <f t="shared" si="19"/>
        <v>17.682999999999993</v>
      </c>
      <c r="CJ44" s="7">
        <f t="shared" si="19"/>
        <v>3.0259999999999536</v>
      </c>
      <c r="CK44" s="7">
        <f t="shared" si="19"/>
        <v>7.0440000000000396</v>
      </c>
      <c r="CL44" s="7">
        <f t="shared" si="19"/>
        <v>18.920000000000016</v>
      </c>
      <c r="CM44" s="7">
        <f t="shared" si="19"/>
        <v>-1.5999999999962711E-2</v>
      </c>
      <c r="CN44" s="7">
        <f t="shared" si="19"/>
        <v>1.3579999999999472</v>
      </c>
      <c r="CO44" s="7">
        <f t="shared" si="19"/>
        <v>-1.0380000000000109</v>
      </c>
      <c r="CP44" s="7">
        <f t="shared" si="19"/>
        <v>3.1630000000000109</v>
      </c>
      <c r="CQ44" s="7">
        <f t="shared" si="19"/>
        <v>1.2829999999999586</v>
      </c>
      <c r="CR44" s="7">
        <f t="shared" si="19"/>
        <v>2.9540000000000077</v>
      </c>
      <c r="CS44" s="7">
        <f t="shared" si="19"/>
        <v>5.3910000000000196</v>
      </c>
      <c r="CT44" s="7">
        <f t="shared" si="19"/>
        <v>-0.38999999999998636</v>
      </c>
      <c r="CU44" s="7">
        <f t="shared" si="19"/>
        <v>0.15800000000001546</v>
      </c>
      <c r="CV44" s="7">
        <f t="shared" si="19"/>
        <v>7.0720000000000027</v>
      </c>
      <c r="CW44" s="7">
        <f t="shared" si="19"/>
        <v>6.4189999999999827</v>
      </c>
      <c r="CX44" s="7">
        <f t="shared" si="19"/>
        <v>-0.57399999999995543</v>
      </c>
      <c r="CY44" s="7">
        <f t="shared" si="19"/>
        <v>-9.1989999999999554</v>
      </c>
      <c r="CZ44" s="7">
        <f t="shared" si="19"/>
        <v>-8.5810000000000173</v>
      </c>
      <c r="DA44" s="7">
        <f t="shared" si="19"/>
        <v>-0.50799999999998136</v>
      </c>
      <c r="DB44" s="7">
        <f t="shared" si="19"/>
        <v>1.2969999999999686</v>
      </c>
      <c r="DC44" s="7">
        <f t="shared" si="19"/>
        <v>3.4069999999999823</v>
      </c>
      <c r="DD44" s="7">
        <f t="shared" si="19"/>
        <v>-6.5079999999999814</v>
      </c>
      <c r="DE44" s="7">
        <f t="shared" si="19"/>
        <v>-11.241999999999962</v>
      </c>
      <c r="DF44" s="7">
        <f t="shared" si="19"/>
        <v>4.8129999999999882</v>
      </c>
      <c r="DG44" s="7">
        <f t="shared" si="19"/>
        <v>-2.1120000000000232</v>
      </c>
      <c r="DH44" s="7">
        <f t="shared" si="19"/>
        <v>0.72599999999999909</v>
      </c>
      <c r="DI44" s="7">
        <f t="shared" si="19"/>
        <v>-5.5950000000000273</v>
      </c>
      <c r="DJ44" s="7">
        <f t="shared" si="19"/>
        <v>-4.2830000000000155</v>
      </c>
      <c r="DK44" s="7">
        <f t="shared" si="19"/>
        <v>-9.5</v>
      </c>
      <c r="DL44" s="7">
        <f t="shared" si="19"/>
        <v>-15.222999999999956</v>
      </c>
      <c r="DM44" s="7">
        <f t="shared" si="19"/>
        <v>-13.347000000000037</v>
      </c>
      <c r="DN44" s="7">
        <f t="shared" si="19"/>
        <v>-9.7669999999999959</v>
      </c>
      <c r="DO44" s="7">
        <f t="shared" si="19"/>
        <v>-12.25200000000001</v>
      </c>
      <c r="DP44" s="7">
        <f t="shared" si="19"/>
        <v>-17.096000000000004</v>
      </c>
      <c r="DQ44" s="7">
        <f t="shared" si="19"/>
        <v>-13.524000000000001</v>
      </c>
      <c r="DR44" s="7">
        <f t="shared" si="19"/>
        <v>-20.643999999999949</v>
      </c>
      <c r="DS44" s="7">
        <f t="shared" si="19"/>
        <v>-14.78000000000003</v>
      </c>
      <c r="DT44" s="7">
        <f t="shared" si="19"/>
        <v>-10.224999999999966</v>
      </c>
      <c r="DU44" s="7">
        <f t="shared" si="19"/>
        <v>-9.5669999999999504</v>
      </c>
      <c r="DV44" s="7">
        <f t="shared" si="19"/>
        <v>-5.2349999999999568</v>
      </c>
      <c r="DW44" s="7">
        <f t="shared" si="19"/>
        <v>-8.2110000000000127</v>
      </c>
      <c r="DX44" s="7">
        <f t="shared" si="19"/>
        <v>-13.077999999999975</v>
      </c>
      <c r="DY44" s="7">
        <f t="shared" si="19"/>
        <v>-17.588000000000022</v>
      </c>
      <c r="DZ44" s="7">
        <f t="shared" si="19"/>
        <v>-13.735000000000014</v>
      </c>
      <c r="EA44" s="7">
        <f t="shared" si="19"/>
        <v>-14.557999999999993</v>
      </c>
      <c r="EB44" s="7">
        <f t="shared" si="19"/>
        <v>-15.721000000000004</v>
      </c>
      <c r="EC44" s="7">
        <f t="shared" si="19"/>
        <v>-13.862000000000023</v>
      </c>
      <c r="ED44" s="7">
        <f t="shared" ref="ED44:GO44" si="20">ED$25-ED26</f>
        <v>-16.639999999999986</v>
      </c>
      <c r="EE44" s="7">
        <f t="shared" si="20"/>
        <v>-19.535000000000025</v>
      </c>
      <c r="EF44" s="7">
        <f t="shared" si="20"/>
        <v>-15.421999999999969</v>
      </c>
      <c r="EG44" s="7">
        <f t="shared" si="20"/>
        <v>-17.156999999999982</v>
      </c>
      <c r="EH44" s="7">
        <f t="shared" si="20"/>
        <v>-16.476999999999975</v>
      </c>
      <c r="EI44" s="7">
        <f t="shared" si="20"/>
        <v>-18.576000000000022</v>
      </c>
      <c r="EJ44" s="7">
        <f t="shared" si="20"/>
        <v>-11.435999999999979</v>
      </c>
      <c r="EK44" s="7">
        <f t="shared" si="20"/>
        <v>-16.507000000000005</v>
      </c>
      <c r="EL44" s="7">
        <f t="shared" si="20"/>
        <v>-21.793000000000006</v>
      </c>
      <c r="EM44" s="7">
        <f t="shared" si="20"/>
        <v>-22.156999999999982</v>
      </c>
      <c r="EN44" s="7">
        <f t="shared" si="20"/>
        <v>-24.613</v>
      </c>
      <c r="EO44" s="7">
        <f t="shared" si="20"/>
        <v>-18.740000000000009</v>
      </c>
      <c r="EP44" s="7">
        <f t="shared" si="20"/>
        <v>-6.0730000000000359</v>
      </c>
      <c r="EQ44" s="7">
        <f t="shared" si="20"/>
        <v>-18.770999999999958</v>
      </c>
      <c r="ER44" s="7">
        <f t="shared" si="20"/>
        <v>-14.714999999999975</v>
      </c>
      <c r="ES44" s="7">
        <f t="shared" si="20"/>
        <v>-13.362000000000023</v>
      </c>
      <c r="ET44" s="7">
        <f t="shared" si="20"/>
        <v>-13.670999999999992</v>
      </c>
      <c r="EU44" s="7">
        <f t="shared" si="20"/>
        <v>-15.963000000000022</v>
      </c>
      <c r="EV44" s="7">
        <f t="shared" si="20"/>
        <v>-22.43199999999996</v>
      </c>
      <c r="EW44" s="7">
        <f t="shared" si="20"/>
        <v>-14.923000000000002</v>
      </c>
      <c r="EX44" s="7">
        <f t="shared" si="20"/>
        <v>-14.458000000000027</v>
      </c>
      <c r="EY44" s="7">
        <f t="shared" si="20"/>
        <v>-8.5240000000000009</v>
      </c>
      <c r="EZ44" s="7">
        <f t="shared" si="20"/>
        <v>-11.65100000000001</v>
      </c>
      <c r="FA44" s="7">
        <f t="shared" si="20"/>
        <v>-12.09499999999997</v>
      </c>
      <c r="FB44" s="7">
        <f t="shared" si="20"/>
        <v>-13.937999999999988</v>
      </c>
      <c r="FC44" s="7">
        <f t="shared" si="20"/>
        <v>-10.019000000000005</v>
      </c>
      <c r="FD44" s="7">
        <f t="shared" si="20"/>
        <v>-7.9679999999999609</v>
      </c>
      <c r="FE44" s="7">
        <f t="shared" si="20"/>
        <v>-13.26400000000001</v>
      </c>
      <c r="FF44" s="7">
        <f t="shared" si="20"/>
        <v>-9.6359999999999673</v>
      </c>
      <c r="FG44" s="7">
        <f t="shared" si="20"/>
        <v>-3.2529999999999859</v>
      </c>
      <c r="FH44" s="7">
        <f t="shared" si="20"/>
        <v>-7.2730000000000246</v>
      </c>
      <c r="FI44" s="7">
        <f t="shared" si="20"/>
        <v>-4.2660000000000196</v>
      </c>
      <c r="FJ44" s="7">
        <f t="shared" si="20"/>
        <v>-19.603999999999985</v>
      </c>
      <c r="FK44" s="7">
        <f t="shared" si="20"/>
        <v>-22.149000000000001</v>
      </c>
      <c r="FL44" s="7">
        <f t="shared" si="20"/>
        <v>-12.814000000000021</v>
      </c>
      <c r="FM44" s="7">
        <f t="shared" si="20"/>
        <v>-7.1990000000000123</v>
      </c>
      <c r="FN44" s="7">
        <f t="shared" si="20"/>
        <v>-5.6190000000000282</v>
      </c>
      <c r="FO44" s="7">
        <f t="shared" si="20"/>
        <v>-2.8359999999999559</v>
      </c>
      <c r="FP44" s="7">
        <f t="shared" si="20"/>
        <v>-12.442000000000007</v>
      </c>
      <c r="FQ44" s="7">
        <f t="shared" si="20"/>
        <v>-13.427000000000021</v>
      </c>
      <c r="FR44" s="7">
        <f t="shared" si="20"/>
        <v>-10.373999999999967</v>
      </c>
      <c r="FS44" s="7">
        <f t="shared" si="20"/>
        <v>-6.2509999999999764</v>
      </c>
      <c r="FT44" s="7">
        <f t="shared" si="20"/>
        <v>-8.34699999999998</v>
      </c>
      <c r="FU44" s="7">
        <f t="shared" si="20"/>
        <v>-15.659999999999968</v>
      </c>
      <c r="FV44" s="7">
        <f t="shared" si="20"/>
        <v>-11.398000000000025</v>
      </c>
      <c r="FW44" s="7">
        <f t="shared" si="20"/>
        <v>-11.270999999999958</v>
      </c>
      <c r="FX44" s="7">
        <f t="shared" si="20"/>
        <v>-17.033999999999992</v>
      </c>
      <c r="FY44" s="7">
        <f t="shared" si="20"/>
        <v>-15.96999999999997</v>
      </c>
      <c r="FZ44" s="7">
        <f t="shared" si="20"/>
        <v>-10.850999999999999</v>
      </c>
      <c r="GA44" s="7">
        <f t="shared" si="20"/>
        <v>-20.949000000000012</v>
      </c>
      <c r="GB44" s="7">
        <f t="shared" si="20"/>
        <v>-15.23599999999999</v>
      </c>
      <c r="GC44" s="7">
        <f t="shared" si="20"/>
        <v>-11.822000000000003</v>
      </c>
      <c r="GD44" s="7">
        <f t="shared" si="20"/>
        <v>-0.11100000000004684</v>
      </c>
      <c r="GE44" s="7">
        <f t="shared" si="20"/>
        <v>-6.1119999999999663</v>
      </c>
      <c r="GF44" s="7">
        <f t="shared" si="20"/>
        <v>-9.1680000000000064</v>
      </c>
      <c r="GG44" s="7">
        <f t="shared" si="20"/>
        <v>-9.9999999997635314E-4</v>
      </c>
      <c r="GH44" s="7">
        <f t="shared" si="20"/>
        <v>-0.77100000000001501</v>
      </c>
      <c r="GI44" s="7">
        <f t="shared" si="20"/>
        <v>-9.5960000000000036</v>
      </c>
      <c r="GJ44" s="7">
        <f t="shared" si="20"/>
        <v>-8.9830000000000041</v>
      </c>
      <c r="GK44" s="7">
        <f t="shared" si="20"/>
        <v>-10.574000000000012</v>
      </c>
      <c r="GL44" s="7">
        <f t="shared" si="20"/>
        <v>-8.5849999999999795</v>
      </c>
      <c r="GM44" s="7">
        <f t="shared" si="20"/>
        <v>-8.6610000000000014</v>
      </c>
      <c r="GN44" s="7">
        <f t="shared" si="20"/>
        <v>-8.2940000000000396</v>
      </c>
      <c r="GO44" s="7">
        <f t="shared" si="20"/>
        <v>-6.8419999999999845</v>
      </c>
      <c r="GP44" s="7">
        <f t="shared" ref="GP44:JA44" si="21">GP$25-GP26</f>
        <v>-19.572999999999979</v>
      </c>
      <c r="GQ44" s="7">
        <f t="shared" si="21"/>
        <v>-12.110000000000014</v>
      </c>
      <c r="GR44" s="7">
        <f t="shared" si="21"/>
        <v>-6.4069999999999823</v>
      </c>
      <c r="GS44" s="7">
        <f t="shared" si="21"/>
        <v>-10.907999999999959</v>
      </c>
      <c r="GT44" s="7">
        <f t="shared" si="21"/>
        <v>-13.067000000000007</v>
      </c>
      <c r="GU44" s="7">
        <f t="shared" si="21"/>
        <v>-26.19199999999995</v>
      </c>
      <c r="GV44" s="7">
        <f t="shared" si="21"/>
        <v>-47.019000000000005</v>
      </c>
      <c r="GW44" s="7">
        <f t="shared" si="21"/>
        <v>-24.09899999999999</v>
      </c>
      <c r="GX44" s="7">
        <f t="shared" si="21"/>
        <v>-25.062000000000012</v>
      </c>
      <c r="GY44" s="7">
        <f t="shared" si="21"/>
        <v>-28.389999999999986</v>
      </c>
      <c r="GZ44" s="7">
        <f t="shared" si="21"/>
        <v>-22.608000000000004</v>
      </c>
      <c r="HA44" s="7">
        <f t="shared" si="21"/>
        <v>-42.766999999999996</v>
      </c>
      <c r="HB44" s="7">
        <f t="shared" si="21"/>
        <v>-35.414000000000044</v>
      </c>
      <c r="HC44" s="7">
        <f t="shared" si="21"/>
        <v>-28.09899999999999</v>
      </c>
      <c r="HD44" s="7">
        <f t="shared" si="21"/>
        <v>-34.288000000000011</v>
      </c>
      <c r="HE44" s="7">
        <f t="shared" si="21"/>
        <v>-35.834000000000003</v>
      </c>
      <c r="HF44" s="7">
        <f t="shared" si="21"/>
        <v>-38.461999999999989</v>
      </c>
      <c r="HG44" s="7">
        <f t="shared" si="21"/>
        <v>-27.259999999999991</v>
      </c>
      <c r="HH44" s="7">
        <f t="shared" si="21"/>
        <v>-28.774999999999977</v>
      </c>
      <c r="HI44" s="7">
        <f t="shared" si="21"/>
        <v>-32.232000000000028</v>
      </c>
      <c r="HJ44" s="7">
        <f t="shared" si="21"/>
        <v>-29.899000000000001</v>
      </c>
      <c r="HK44" s="7">
        <f t="shared" si="21"/>
        <v>-39.706999999999994</v>
      </c>
      <c r="HL44" s="7">
        <f t="shared" si="21"/>
        <v>-38.238</v>
      </c>
      <c r="HM44" s="7">
        <f t="shared" si="21"/>
        <v>-32.300000000000011</v>
      </c>
      <c r="HN44" s="7">
        <f t="shared" si="21"/>
        <v>-44.355000000000018</v>
      </c>
      <c r="HO44" s="7">
        <f t="shared" si="21"/>
        <v>-31.547000000000025</v>
      </c>
      <c r="HP44" s="7">
        <f t="shared" si="21"/>
        <v>-12.788999999999987</v>
      </c>
      <c r="HQ44" s="7">
        <f t="shared" si="21"/>
        <v>-14.060000000000002</v>
      </c>
      <c r="HR44" s="7">
        <f t="shared" si="21"/>
        <v>-20.351999999999975</v>
      </c>
      <c r="HS44" s="7">
        <f t="shared" si="21"/>
        <v>-26.152000000000044</v>
      </c>
      <c r="HT44" s="7">
        <f t="shared" si="21"/>
        <v>-19.731999999999971</v>
      </c>
      <c r="HU44" s="7">
        <f t="shared" si="21"/>
        <v>-26.735000000000014</v>
      </c>
      <c r="HV44" s="7">
        <f t="shared" si="21"/>
        <v>-17.896000000000015</v>
      </c>
      <c r="HW44" s="7">
        <f t="shared" si="21"/>
        <v>-26.313000000000045</v>
      </c>
      <c r="HX44" s="7">
        <f t="shared" si="21"/>
        <v>1.117999999999995</v>
      </c>
      <c r="HY44" s="7">
        <f t="shared" si="21"/>
        <v>4.1480000000000246</v>
      </c>
      <c r="HZ44" s="7">
        <f t="shared" si="21"/>
        <v>-6.5579999999999927</v>
      </c>
      <c r="IA44" s="7">
        <f t="shared" si="21"/>
        <v>-6.5440000000000396</v>
      </c>
      <c r="IB44" s="7">
        <f t="shared" si="21"/>
        <v>3.5409999999999968</v>
      </c>
      <c r="IC44" s="7">
        <f t="shared" si="21"/>
        <v>-4.9599999999999795</v>
      </c>
      <c r="ID44" s="7">
        <f t="shared" si="21"/>
        <v>-4.2040000000000077</v>
      </c>
      <c r="IE44" s="7">
        <f t="shared" si="21"/>
        <v>-26.552000000000021</v>
      </c>
      <c r="IF44" s="7">
        <f t="shared" si="21"/>
        <v>-20.201999999999998</v>
      </c>
      <c r="IG44" s="7">
        <f t="shared" si="21"/>
        <v>-17.400000000000034</v>
      </c>
      <c r="IH44" s="7">
        <f t="shared" si="21"/>
        <v>-10.440999999999974</v>
      </c>
      <c r="II44" s="7">
        <f t="shared" si="21"/>
        <v>-11.79400000000004</v>
      </c>
      <c r="IJ44" s="7">
        <f t="shared" si="21"/>
        <v>2.3269999999999982</v>
      </c>
      <c r="IK44" s="7">
        <f t="shared" si="21"/>
        <v>3.6809999999999832</v>
      </c>
      <c r="IL44" s="7">
        <f t="shared" si="21"/>
        <v>-5.9110000000000014</v>
      </c>
      <c r="IM44" s="7">
        <f t="shared" si="21"/>
        <v>-5.8919999999999959</v>
      </c>
      <c r="IN44" s="7">
        <f t="shared" si="21"/>
        <v>-11.060000000000002</v>
      </c>
      <c r="IO44" s="7">
        <f t="shared" si="21"/>
        <v>-20.625999999999976</v>
      </c>
      <c r="IP44" s="7">
        <f t="shared" si="21"/>
        <v>-15.295999999999992</v>
      </c>
      <c r="IQ44" s="7">
        <f t="shared" si="21"/>
        <v>-4.1009999999999991</v>
      </c>
      <c r="IR44" s="7">
        <f t="shared" si="21"/>
        <v>0.65199999999998681</v>
      </c>
      <c r="IS44" s="7">
        <f t="shared" si="21"/>
        <v>-10.379999999999995</v>
      </c>
      <c r="IT44" s="7">
        <f t="shared" si="21"/>
        <v>-13.656000000000006</v>
      </c>
      <c r="IU44" s="7">
        <f t="shared" si="21"/>
        <v>-11.497000000000014</v>
      </c>
      <c r="IV44" s="7">
        <f t="shared" si="21"/>
        <v>-12.274000000000001</v>
      </c>
      <c r="IW44" s="7">
        <f t="shared" si="21"/>
        <v>-26.393000000000029</v>
      </c>
      <c r="IX44" s="7">
        <f t="shared" si="21"/>
        <v>-19.25</v>
      </c>
      <c r="IY44" s="7">
        <f t="shared" si="21"/>
        <v>-12.396000000000015</v>
      </c>
      <c r="IZ44" s="7">
        <f t="shared" si="21"/>
        <v>-12.685000000000002</v>
      </c>
      <c r="JA44" s="7">
        <f t="shared" si="21"/>
        <v>-5.3709999999999809</v>
      </c>
      <c r="JB44" s="7">
        <f t="shared" ref="JB44:LM44" si="22">JB$25-JB26</f>
        <v>-7.1870000000000118</v>
      </c>
      <c r="JC44" s="7">
        <f t="shared" si="22"/>
        <v>-6.6209999999999809</v>
      </c>
      <c r="JD44" s="7">
        <f t="shared" si="22"/>
        <v>-15.816000000000031</v>
      </c>
      <c r="JE44" s="7">
        <f t="shared" si="22"/>
        <v>-32.956000000000017</v>
      </c>
      <c r="JF44" s="7">
        <f t="shared" si="22"/>
        <v>-43.952999999999975</v>
      </c>
      <c r="JG44" s="7">
        <f t="shared" si="22"/>
        <v>-28.777999999999963</v>
      </c>
      <c r="JH44" s="7">
        <f t="shared" si="22"/>
        <v>-27.081999999999994</v>
      </c>
      <c r="JI44" s="7">
        <f t="shared" si="22"/>
        <v>-27.703000000000031</v>
      </c>
      <c r="JJ44" s="7">
        <f t="shared" si="22"/>
        <v>-19.83299999999997</v>
      </c>
      <c r="JK44" s="7">
        <f t="shared" si="22"/>
        <v>-40.192000000000007</v>
      </c>
      <c r="JL44" s="7">
        <f t="shared" si="22"/>
        <v>-41.185000000000002</v>
      </c>
      <c r="JM44" s="7">
        <f t="shared" si="22"/>
        <v>-32.927000000000021</v>
      </c>
      <c r="JN44" s="7">
        <f t="shared" si="22"/>
        <v>-40.077000000000055</v>
      </c>
      <c r="JO44" s="7">
        <f t="shared" si="22"/>
        <v>-41.739999999999952</v>
      </c>
      <c r="JP44" s="7">
        <f t="shared" si="22"/>
        <v>-43.05499999999995</v>
      </c>
      <c r="JQ44" s="7">
        <f t="shared" si="22"/>
        <v>-33.077999999999975</v>
      </c>
      <c r="JR44" s="7">
        <f t="shared" si="22"/>
        <v>-31.394999999999982</v>
      </c>
      <c r="JS44" s="7">
        <f t="shared" si="22"/>
        <v>-38.012999999999977</v>
      </c>
      <c r="JT44" s="7">
        <f t="shared" si="22"/>
        <v>-32.870999999999981</v>
      </c>
      <c r="JU44" s="7">
        <f t="shared" si="22"/>
        <v>-38.61099999999999</v>
      </c>
      <c r="JV44" s="7">
        <f t="shared" si="22"/>
        <v>-38.137</v>
      </c>
      <c r="JW44" s="7">
        <f t="shared" si="22"/>
        <v>-40.861999999999966</v>
      </c>
      <c r="JX44" s="7">
        <f t="shared" si="22"/>
        <v>-27.337000000000046</v>
      </c>
      <c r="JY44" s="7">
        <f t="shared" si="22"/>
        <v>-30.875</v>
      </c>
      <c r="JZ44" s="7">
        <f t="shared" si="22"/>
        <v>-33.866000000000042</v>
      </c>
      <c r="KA44" s="7">
        <f t="shared" si="22"/>
        <v>-37.805000000000007</v>
      </c>
      <c r="KB44" s="7">
        <f t="shared" si="22"/>
        <v>-37.319999999999993</v>
      </c>
      <c r="KC44" s="7">
        <f t="shared" si="22"/>
        <v>-47.735000000000014</v>
      </c>
      <c r="KD44" s="7">
        <f t="shared" si="22"/>
        <v>-41.85899999999998</v>
      </c>
      <c r="KE44" s="7">
        <f t="shared" si="22"/>
        <v>-44.555000000000007</v>
      </c>
      <c r="KF44" s="7">
        <f t="shared" si="22"/>
        <v>-38.293000000000006</v>
      </c>
      <c r="KG44" s="7">
        <f t="shared" si="22"/>
        <v>-53.51600000000002</v>
      </c>
      <c r="KH44" s="7">
        <f t="shared" si="22"/>
        <v>-46.628999999999962</v>
      </c>
      <c r="KI44" s="7">
        <f t="shared" si="22"/>
        <v>-46.713999999999999</v>
      </c>
      <c r="KJ44" s="7">
        <f t="shared" si="22"/>
        <v>-40.076999999999998</v>
      </c>
      <c r="KK44" s="7">
        <f t="shared" si="22"/>
        <v>-54.826999999999998</v>
      </c>
      <c r="KL44" s="7">
        <f t="shared" si="22"/>
        <v>-58.720000000000027</v>
      </c>
      <c r="KM44" s="7">
        <f t="shared" si="22"/>
        <v>-68.184999999999945</v>
      </c>
      <c r="KN44" s="7">
        <f t="shared" si="22"/>
        <v>-61.849999999999966</v>
      </c>
      <c r="KO44" s="7">
        <f t="shared" si="22"/>
        <v>-62.120000000000005</v>
      </c>
      <c r="KP44" s="7">
        <f t="shared" si="22"/>
        <v>-59.057000000000016</v>
      </c>
      <c r="KQ44" s="7">
        <f t="shared" si="22"/>
        <v>-56.930000000000007</v>
      </c>
      <c r="KR44" s="7">
        <f t="shared" si="22"/>
        <v>-62.228000000000009</v>
      </c>
      <c r="KS44" s="7">
        <f t="shared" si="22"/>
        <v>-64.894999999999982</v>
      </c>
      <c r="KT44" s="7">
        <f t="shared" si="22"/>
        <v>-59.913000000000011</v>
      </c>
      <c r="KU44" s="7">
        <f t="shared" si="22"/>
        <v>-65.166999999999973</v>
      </c>
      <c r="KV44" s="7">
        <f t="shared" si="22"/>
        <v>-71.653999999999996</v>
      </c>
      <c r="KW44" s="7">
        <f t="shared" si="22"/>
        <v>-72.725999999999999</v>
      </c>
      <c r="KX44" s="7">
        <f t="shared" si="22"/>
        <v>-79.08499999999998</v>
      </c>
      <c r="KY44" s="7">
        <f t="shared" si="22"/>
        <v>-74.234000000000037</v>
      </c>
      <c r="KZ44" s="7">
        <f t="shared" si="22"/>
        <v>-68.367999999999995</v>
      </c>
      <c r="LA44" s="7">
        <f t="shared" si="22"/>
        <v>-66.75</v>
      </c>
      <c r="LB44" s="7">
        <f t="shared" si="22"/>
        <v>-55.372000000000014</v>
      </c>
      <c r="LC44" s="7">
        <f t="shared" si="22"/>
        <v>-63.774999999999977</v>
      </c>
      <c r="LD44" s="7">
        <f t="shared" si="22"/>
        <v>-61.300999999999988</v>
      </c>
      <c r="LE44" s="7">
        <f t="shared" si="22"/>
        <v>-70.94</v>
      </c>
      <c r="LF44" s="7">
        <f t="shared" si="22"/>
        <v>-66.061999999999955</v>
      </c>
      <c r="LG44" s="7">
        <f t="shared" si="22"/>
        <v>-83.645000000000039</v>
      </c>
      <c r="LH44" s="7">
        <f t="shared" si="22"/>
        <v>-69.718999999999994</v>
      </c>
      <c r="LI44" s="7">
        <f t="shared" si="22"/>
        <v>-68.050999999999988</v>
      </c>
      <c r="LJ44" s="7">
        <f t="shared" si="22"/>
        <v>-59.149000000000001</v>
      </c>
      <c r="LK44" s="7">
        <f t="shared" si="22"/>
        <v>-69.076000000000022</v>
      </c>
      <c r="LL44" s="7">
        <f t="shared" si="22"/>
        <v>-54.27800000000002</v>
      </c>
      <c r="LM44" s="7">
        <f t="shared" si="22"/>
        <v>-54.34699999999998</v>
      </c>
      <c r="LN44" s="7">
        <f t="shared" ref="LN44:NY44" si="23">LN$25-LN26</f>
        <v>-51.829000000000008</v>
      </c>
      <c r="LO44" s="7">
        <f t="shared" si="23"/>
        <v>-48.972999999999956</v>
      </c>
      <c r="LP44" s="7">
        <f t="shared" si="23"/>
        <v>-64.317000000000007</v>
      </c>
      <c r="LQ44" s="7">
        <f t="shared" si="23"/>
        <v>-58.391999999999996</v>
      </c>
      <c r="LR44" s="7">
        <f t="shared" si="23"/>
        <v>-51.790999999999997</v>
      </c>
      <c r="LS44" s="7">
        <f t="shared" si="23"/>
        <v>-67.741000000000042</v>
      </c>
      <c r="LT44" s="7">
        <f t="shared" si="23"/>
        <v>-69.255999999999972</v>
      </c>
      <c r="LU44" s="7">
        <f t="shared" si="23"/>
        <v>-78.899999999999977</v>
      </c>
      <c r="LV44" s="7">
        <f t="shared" si="23"/>
        <v>-71.963999999999999</v>
      </c>
      <c r="LW44" s="7">
        <f t="shared" si="23"/>
        <v>-59.694000000000017</v>
      </c>
      <c r="LX44" s="7">
        <f t="shared" si="23"/>
        <v>-55.112000000000023</v>
      </c>
      <c r="LY44" s="7">
        <f t="shared" si="23"/>
        <v>-56.620999999999981</v>
      </c>
      <c r="LZ44" s="7">
        <f t="shared" si="23"/>
        <v>-63.05400000000003</v>
      </c>
      <c r="MA44" s="7">
        <f t="shared" si="23"/>
        <v>-60.888000000000034</v>
      </c>
      <c r="MB44" s="7">
        <f t="shared" si="23"/>
        <v>-55.09899999999999</v>
      </c>
      <c r="MC44" s="7">
        <f t="shared" si="23"/>
        <v>-61.689000000000021</v>
      </c>
      <c r="MD44" s="7">
        <f t="shared" si="23"/>
        <v>-64.97399999999999</v>
      </c>
      <c r="ME44" s="7">
        <f t="shared" si="23"/>
        <v>-73.333000000000027</v>
      </c>
      <c r="MF44" s="7">
        <f t="shared" si="23"/>
        <v>-75.117000000000019</v>
      </c>
      <c r="MG44" s="7">
        <f t="shared" si="23"/>
        <v>-63.540999999999997</v>
      </c>
      <c r="MH44" s="7">
        <f t="shared" si="23"/>
        <v>-61.11099999999999</v>
      </c>
      <c r="MI44" s="7">
        <f t="shared" si="23"/>
        <v>-63.685999999999979</v>
      </c>
      <c r="MJ44" s="7">
        <f t="shared" si="23"/>
        <v>-71.356999999999971</v>
      </c>
      <c r="MK44" s="7">
        <f t="shared" si="23"/>
        <v>-73.025000000000034</v>
      </c>
      <c r="ML44" s="7">
        <f t="shared" si="23"/>
        <v>-64.414999999999964</v>
      </c>
      <c r="MM44" s="7">
        <f t="shared" si="23"/>
        <v>-69.063999999999965</v>
      </c>
      <c r="MN44" s="7">
        <f t="shared" si="23"/>
        <v>-82.521999999999991</v>
      </c>
      <c r="MO44" s="7">
        <f t="shared" si="23"/>
        <v>-96.723000000000013</v>
      </c>
      <c r="MP44" s="7">
        <f t="shared" si="23"/>
        <v>-86.521999999999991</v>
      </c>
      <c r="MQ44" s="7">
        <f t="shared" si="23"/>
        <v>-63.643000000000029</v>
      </c>
      <c r="MR44" s="7">
        <f t="shared" si="23"/>
        <v>-61.012</v>
      </c>
      <c r="MS44" s="7">
        <f t="shared" si="23"/>
        <v>-74.382000000000005</v>
      </c>
      <c r="MT44" s="7">
        <f t="shared" si="23"/>
        <v>-79.09699999999998</v>
      </c>
      <c r="MU44" s="7">
        <f t="shared" si="23"/>
        <v>-70.991999999999962</v>
      </c>
      <c r="MV44" s="7">
        <f t="shared" si="23"/>
        <v>-77.269999999999982</v>
      </c>
      <c r="MW44" s="7">
        <f t="shared" si="23"/>
        <v>-86.338999999999999</v>
      </c>
      <c r="MX44" s="7">
        <f t="shared" si="23"/>
        <v>-76.507999999999981</v>
      </c>
      <c r="MY44" s="7">
        <f t="shared" si="23"/>
        <v>-68.012</v>
      </c>
      <c r="MZ44" s="7">
        <f t="shared" si="23"/>
        <v>-69.509999999999991</v>
      </c>
      <c r="NA44" s="7">
        <f t="shared" si="23"/>
        <v>-74.923999999999978</v>
      </c>
      <c r="NB44" s="7">
        <f t="shared" si="23"/>
        <v>-66.887</v>
      </c>
      <c r="NC44" s="7">
        <f t="shared" si="23"/>
        <v>-65.478999999999985</v>
      </c>
      <c r="ND44" s="7">
        <f t="shared" si="23"/>
        <v>-61.55699999999996</v>
      </c>
      <c r="NE44" s="7">
        <f t="shared" si="23"/>
        <v>-73.074999999999989</v>
      </c>
      <c r="NF44" s="7">
        <f t="shared" si="23"/>
        <v>-86.053999999999974</v>
      </c>
      <c r="NG44" s="7">
        <f t="shared" si="23"/>
        <v>-65.834000000000003</v>
      </c>
      <c r="NH44" s="7">
        <f t="shared" si="23"/>
        <v>-94.880999999999972</v>
      </c>
      <c r="NI44" s="7">
        <f t="shared" si="23"/>
        <v>-78.798000000000002</v>
      </c>
      <c r="NJ44" s="7">
        <f t="shared" si="23"/>
        <v>-66.488999999999976</v>
      </c>
      <c r="NK44" s="7">
        <f t="shared" si="23"/>
        <v>-80.887</v>
      </c>
      <c r="NL44" s="7">
        <f t="shared" si="23"/>
        <v>-69.774000000000001</v>
      </c>
      <c r="NM44" s="7">
        <f t="shared" si="23"/>
        <v>-94.533999999999992</v>
      </c>
      <c r="NN44" s="7">
        <f t="shared" si="23"/>
        <v>-86.810999999999979</v>
      </c>
      <c r="NO44" s="7">
        <f t="shared" si="23"/>
        <v>-76.211000000000013</v>
      </c>
      <c r="NP44" s="7">
        <f t="shared" si="23"/>
        <v>-76.238</v>
      </c>
      <c r="NQ44" s="7">
        <f t="shared" si="23"/>
        <v>-56.90300000000002</v>
      </c>
      <c r="NR44" s="7">
        <f t="shared" si="23"/>
        <v>-56.444999999999993</v>
      </c>
      <c r="NS44" s="7">
        <f t="shared" si="23"/>
        <v>-68.007999999999981</v>
      </c>
      <c r="NT44" s="7">
        <f t="shared" si="23"/>
        <v>-66.586000000000013</v>
      </c>
      <c r="NU44" s="7">
        <f t="shared" si="23"/>
        <v>-65.902000000000044</v>
      </c>
      <c r="NV44" s="7">
        <f t="shared" si="23"/>
        <v>-69.154999999999973</v>
      </c>
      <c r="NW44" s="7">
        <f t="shared" si="23"/>
        <v>-66.328000000000031</v>
      </c>
      <c r="NX44" s="7">
        <f t="shared" si="23"/>
        <v>-63.319999999999993</v>
      </c>
      <c r="NY44" s="7">
        <f t="shared" si="23"/>
        <v>-67.204999999999984</v>
      </c>
      <c r="NZ44" s="7">
        <f t="shared" ref="NZ44:QK44" si="24">NZ$25-NZ26</f>
        <v>-64.716999999999985</v>
      </c>
      <c r="OA44" s="7">
        <f t="shared" si="24"/>
        <v>-69.384000000000015</v>
      </c>
      <c r="OB44" s="7">
        <f t="shared" si="24"/>
        <v>-68.591000000000008</v>
      </c>
      <c r="OC44" s="7">
        <f t="shared" si="24"/>
        <v>-82.194999999999993</v>
      </c>
      <c r="OD44" s="7">
        <f t="shared" si="24"/>
        <v>-91.937999999999988</v>
      </c>
      <c r="OE44" s="7">
        <f t="shared" si="24"/>
        <v>-82.612000000000023</v>
      </c>
      <c r="OF44" s="7">
        <f t="shared" si="24"/>
        <v>-75.288999999999987</v>
      </c>
      <c r="OG44" s="7">
        <f t="shared" si="24"/>
        <v>-82.426999999999964</v>
      </c>
      <c r="OH44" s="7">
        <f t="shared" si="24"/>
        <v>-73.136000000000024</v>
      </c>
      <c r="OI44" s="7">
        <f t="shared" si="24"/>
        <v>-70.980999999999995</v>
      </c>
      <c r="OJ44" s="7">
        <f t="shared" si="24"/>
        <v>-58.967999999999961</v>
      </c>
      <c r="OK44" s="7">
        <f t="shared" si="24"/>
        <v>-78.836999999999989</v>
      </c>
      <c r="OL44" s="7">
        <f t="shared" si="24"/>
        <v>-62.682999999999993</v>
      </c>
      <c r="OM44" s="7">
        <f t="shared" si="24"/>
        <v>-60.980999999999995</v>
      </c>
      <c r="ON44" s="7">
        <f t="shared" si="24"/>
        <v>-60.875</v>
      </c>
      <c r="OO44" s="7">
        <f t="shared" si="24"/>
        <v>-63.478000000000009</v>
      </c>
      <c r="OP44" s="7">
        <f t="shared" si="24"/>
        <v>-71.508999999999958</v>
      </c>
      <c r="OQ44" s="7">
        <f t="shared" si="24"/>
        <v>-65.755999999999972</v>
      </c>
      <c r="OR44" s="7">
        <f t="shared" si="24"/>
        <v>-67.281999999999982</v>
      </c>
      <c r="OS44" s="7">
        <f t="shared" si="24"/>
        <v>-80.52600000000001</v>
      </c>
      <c r="OT44" s="7">
        <f t="shared" si="24"/>
        <v>-56.240000000000009</v>
      </c>
      <c r="OU44" s="7">
        <f t="shared" si="24"/>
        <v>-65.786000000000001</v>
      </c>
      <c r="OV44" s="7">
        <f t="shared" si="24"/>
        <v>-68.864000000000033</v>
      </c>
      <c r="OW44" s="7">
        <f t="shared" si="24"/>
        <v>-58.588000000000022</v>
      </c>
      <c r="OX44" s="7">
        <f t="shared" si="24"/>
        <v>-64.384999999999991</v>
      </c>
      <c r="OY44" s="7">
        <f t="shared" si="24"/>
        <v>-66.802999999999997</v>
      </c>
      <c r="OZ44" s="7">
        <f t="shared" si="24"/>
        <v>-44.578000000000031</v>
      </c>
      <c r="PA44" s="7">
        <f t="shared" si="24"/>
        <v>-47.064999999999998</v>
      </c>
      <c r="PB44" s="7">
        <f t="shared" si="24"/>
        <v>-59.833000000000027</v>
      </c>
      <c r="PC44" s="7">
        <f t="shared" si="24"/>
        <v>-63.63900000000001</v>
      </c>
      <c r="PD44" s="7">
        <f t="shared" si="24"/>
        <v>-57.575999999999965</v>
      </c>
      <c r="PE44" s="7">
        <f t="shared" si="24"/>
        <v>-55.58499999999998</v>
      </c>
      <c r="PF44" s="7">
        <f t="shared" si="24"/>
        <v>-58.846000000000004</v>
      </c>
      <c r="PG44" s="7">
        <f t="shared" si="24"/>
        <v>-71.407999999999959</v>
      </c>
      <c r="PH44" s="7">
        <f t="shared" si="24"/>
        <v>-64.769000000000005</v>
      </c>
      <c r="PI44" s="7">
        <f t="shared" si="24"/>
        <v>-70.605000000000018</v>
      </c>
      <c r="PJ44" s="7">
        <f t="shared" si="24"/>
        <v>-87.966999999999985</v>
      </c>
      <c r="PK44" s="7">
        <f t="shared" si="24"/>
        <v>-48.454999999999984</v>
      </c>
      <c r="PL44" s="7">
        <f t="shared" si="24"/>
        <v>-58.208000000000027</v>
      </c>
      <c r="PM44" s="7">
        <f t="shared" si="24"/>
        <v>-52.751999999999953</v>
      </c>
      <c r="PN44" s="7">
        <f t="shared" si="24"/>
        <v>-53.51600000000002</v>
      </c>
      <c r="PO44" s="7">
        <f t="shared" si="24"/>
        <v>-62.656999999999982</v>
      </c>
      <c r="PP44" s="7">
        <f t="shared" si="24"/>
        <v>-49.629999999999995</v>
      </c>
      <c r="PQ44" s="7">
        <f t="shared" si="24"/>
        <v>-54.08299999999997</v>
      </c>
      <c r="PR44" s="7">
        <f t="shared" si="24"/>
        <v>-58.072999999999979</v>
      </c>
      <c r="PS44" s="7">
        <f t="shared" si="24"/>
        <v>-53.519000000000005</v>
      </c>
      <c r="PT44" s="7">
        <f t="shared" si="24"/>
        <v>-54.100999999999999</v>
      </c>
      <c r="PU44" s="7">
        <f t="shared" si="24"/>
        <v>-54.103999999999985</v>
      </c>
      <c r="PV44" s="7">
        <f t="shared" si="24"/>
        <v>-41.120000000000005</v>
      </c>
      <c r="PW44" s="7">
        <f t="shared" si="24"/>
        <v>-51.37700000000001</v>
      </c>
      <c r="PX44" s="7">
        <f t="shared" si="24"/>
        <v>-48.673000000000002</v>
      </c>
      <c r="PY44" s="7">
        <f t="shared" si="24"/>
        <v>-44.261000000000024</v>
      </c>
      <c r="PZ44" s="7">
        <f t="shared" si="24"/>
        <v>-49.013999999999953</v>
      </c>
      <c r="QA44" s="7">
        <f t="shared" si="24"/>
        <v>-47.548000000000002</v>
      </c>
      <c r="QB44" s="7">
        <f t="shared" si="24"/>
        <v>-52.841999999999985</v>
      </c>
      <c r="QC44" s="7">
        <f t="shared" si="24"/>
        <v>-45.658999999999992</v>
      </c>
      <c r="QD44" s="7">
        <f t="shared" si="24"/>
        <v>-51.617000000000019</v>
      </c>
      <c r="QE44" s="7">
        <f t="shared" si="24"/>
        <v>-40.971000000000004</v>
      </c>
      <c r="QF44" s="7">
        <f t="shared" si="24"/>
        <v>-47.67900000000003</v>
      </c>
      <c r="QG44" s="7">
        <f t="shared" si="24"/>
        <v>-50.348000000000013</v>
      </c>
      <c r="QH44" s="7">
        <f t="shared" si="24"/>
        <v>-40.031000000000006</v>
      </c>
      <c r="QI44" s="7">
        <f t="shared" si="24"/>
        <v>-42.528999999999996</v>
      </c>
      <c r="QJ44" s="7">
        <f t="shared" si="24"/>
        <v>-46.387</v>
      </c>
      <c r="QK44" s="7">
        <f t="shared" si="24"/>
        <v>-45.682999999999993</v>
      </c>
      <c r="QL44" s="7">
        <f t="shared" ref="QL44:SQ44" si="25">QL$25-QL26</f>
        <v>-48.747000000000014</v>
      </c>
      <c r="QM44" s="7">
        <f t="shared" si="25"/>
        <v>-49.02600000000001</v>
      </c>
      <c r="QN44" s="7">
        <f t="shared" si="25"/>
        <v>-46.581999999999994</v>
      </c>
      <c r="QO44" s="7">
        <f t="shared" si="25"/>
        <v>-53.971000000000004</v>
      </c>
      <c r="QP44" s="7">
        <f t="shared" si="25"/>
        <v>-53.175999999999988</v>
      </c>
      <c r="QQ44" s="7">
        <f t="shared" si="25"/>
        <v>-48.486999999999966</v>
      </c>
      <c r="QR44" s="7">
        <f t="shared" si="25"/>
        <v>-55.615000000000009</v>
      </c>
      <c r="QS44" s="7">
        <f t="shared" si="25"/>
        <v>-57.631999999999948</v>
      </c>
      <c r="QT44" s="7">
        <f t="shared" si="25"/>
        <v>-54.173999999999978</v>
      </c>
      <c r="QU44" s="7">
        <f t="shared" si="25"/>
        <v>-44.458000000000027</v>
      </c>
      <c r="QV44" s="7">
        <f t="shared" si="25"/>
        <v>-43.915999999999997</v>
      </c>
      <c r="QW44" s="7">
        <f t="shared" si="25"/>
        <v>-44.238999999999976</v>
      </c>
      <c r="QX44" s="7">
        <f t="shared" si="25"/>
        <v>-40.295000000000016</v>
      </c>
      <c r="QY44" s="7">
        <f t="shared" si="25"/>
        <v>-37.927999999999997</v>
      </c>
      <c r="QZ44" s="7">
        <f t="shared" si="25"/>
        <v>-36.206999999999994</v>
      </c>
      <c r="RA44" s="7">
        <f t="shared" si="25"/>
        <v>-40.346000000000004</v>
      </c>
      <c r="RB44" s="7">
        <f t="shared" si="25"/>
        <v>-41.30600000000004</v>
      </c>
      <c r="RC44" s="7">
        <f t="shared" si="25"/>
        <v>-39.387999999999977</v>
      </c>
      <c r="RD44" s="7">
        <f t="shared" si="25"/>
        <v>-36.086000000000013</v>
      </c>
      <c r="RE44" s="7">
        <f t="shared" si="25"/>
        <v>-30.991999999999962</v>
      </c>
      <c r="RF44" s="7">
        <f t="shared" si="25"/>
        <v>-34.170999999999992</v>
      </c>
      <c r="RG44" s="7">
        <f t="shared" si="25"/>
        <v>-40.718999999999994</v>
      </c>
      <c r="RH44" s="7">
        <f t="shared" si="25"/>
        <v>-31.516999999999996</v>
      </c>
      <c r="RI44" s="7">
        <f t="shared" si="25"/>
        <v>-30.144000000000005</v>
      </c>
      <c r="RJ44" s="7">
        <f t="shared" si="25"/>
        <v>-31.940999999999974</v>
      </c>
      <c r="RK44" s="7">
        <f t="shared" si="25"/>
        <v>-27.324000000000012</v>
      </c>
      <c r="RL44" s="7">
        <f t="shared" si="25"/>
        <v>-33.682000000000016</v>
      </c>
      <c r="RM44" s="7">
        <f t="shared" si="25"/>
        <v>-26.021000000000015</v>
      </c>
      <c r="RN44" s="7">
        <f t="shared" si="25"/>
        <v>-19.603000000000009</v>
      </c>
      <c r="RO44" s="7">
        <f t="shared" si="25"/>
        <v>-26.800999999999988</v>
      </c>
      <c r="RP44" s="7">
        <f t="shared" si="25"/>
        <v>-27.507000000000005</v>
      </c>
      <c r="RQ44" s="7">
        <f t="shared" si="25"/>
        <v>-32.338999999999999</v>
      </c>
      <c r="RR44" s="7">
        <f t="shared" si="25"/>
        <v>-27.874000000000024</v>
      </c>
      <c r="RS44" s="7">
        <f t="shared" si="25"/>
        <v>-25.060000000000002</v>
      </c>
      <c r="RT44" s="7">
        <f t="shared" si="25"/>
        <v>-21.08299999999997</v>
      </c>
      <c r="RU44" s="7">
        <f t="shared" si="25"/>
        <v>-31.166999999999973</v>
      </c>
      <c r="RV44" s="7">
        <f t="shared" si="25"/>
        <v>-29.494000000000028</v>
      </c>
      <c r="RW44" s="7">
        <f t="shared" si="25"/>
        <v>-28.045999999999992</v>
      </c>
      <c r="RX44" s="7">
        <f t="shared" si="25"/>
        <v>-28.276999999999987</v>
      </c>
      <c r="RY44" s="7">
        <f t="shared" si="25"/>
        <v>-43.726999999999975</v>
      </c>
      <c r="RZ44" s="7">
        <f t="shared" si="25"/>
        <v>-25.458000000000027</v>
      </c>
      <c r="SA44" s="7">
        <f t="shared" si="25"/>
        <v>-28.904999999999973</v>
      </c>
      <c r="SB44" s="7">
        <f t="shared" si="25"/>
        <v>-29.077999999999975</v>
      </c>
      <c r="SC44" s="7">
        <f t="shared" si="25"/>
        <v>-25.780999999999949</v>
      </c>
      <c r="SD44" s="7">
        <f t="shared" si="25"/>
        <v>-25.001999999999953</v>
      </c>
      <c r="SE44" s="7">
        <f t="shared" si="25"/>
        <v>-26.013000000000034</v>
      </c>
      <c r="SF44" s="7">
        <f t="shared" si="25"/>
        <v>-20.923000000000002</v>
      </c>
      <c r="SG44" s="7">
        <f t="shared" si="25"/>
        <v>-27.765000000000043</v>
      </c>
      <c r="SH44" s="7">
        <f t="shared" si="25"/>
        <v>-27.634000000000015</v>
      </c>
      <c r="SI44" s="7">
        <f t="shared" si="25"/>
        <v>-27.728999999999985</v>
      </c>
      <c r="SJ44" s="7">
        <f t="shared" si="25"/>
        <v>-14.129000000000019</v>
      </c>
      <c r="SK44" s="7">
        <f t="shared" si="25"/>
        <v>-31.137999999999977</v>
      </c>
      <c r="SL44" s="7">
        <f t="shared" si="25"/>
        <v>-31.843999999999994</v>
      </c>
      <c r="SM44" s="7">
        <f t="shared" si="25"/>
        <v>-28.384999999999991</v>
      </c>
      <c r="SN44" s="7">
        <f t="shared" si="25"/>
        <v>-27.713999999999999</v>
      </c>
      <c r="SO44" s="7">
        <f t="shared" si="25"/>
        <v>-28.653999999999996</v>
      </c>
      <c r="SP44" s="7">
        <f t="shared" si="25"/>
        <v>-34.004999999999995</v>
      </c>
      <c r="SQ44" s="7">
        <f t="shared" si="25"/>
        <v>-23.461999999999989</v>
      </c>
    </row>
    <row r="45" spans="1:515" x14ac:dyDescent="0.25">
      <c r="A45" s="2">
        <f t="shared" ref="A45:A51" si="26">A44+1</f>
        <v>3</v>
      </c>
      <c r="B45" s="3" t="str">
        <f t="shared" si="9"/>
        <v>VW 3 7/8 PERP nc-27</v>
      </c>
      <c r="C45" s="3" t="str">
        <f t="shared" ref="C45:C50" si="27">$B$43&amp;"-"&amp;B45</f>
        <v>VW 3 1/2 PERP nc-30-VW 3 7/8 PERP nc-27</v>
      </c>
      <c r="F45" s="7" t="e">
        <f t="shared" ref="F45:BQ45" si="28">F$25-F27</f>
        <v>#N/A</v>
      </c>
      <c r="G45" s="7">
        <f t="shared" si="28"/>
        <v>-43.337000000000046</v>
      </c>
      <c r="H45" s="7">
        <f t="shared" si="28"/>
        <v>-26.34499999999997</v>
      </c>
      <c r="I45" s="7">
        <f t="shared" si="28"/>
        <v>-31.274999999999977</v>
      </c>
      <c r="J45" s="7">
        <f t="shared" si="28"/>
        <v>-17.324999999999989</v>
      </c>
      <c r="K45" s="7">
        <f t="shared" si="28"/>
        <v>-15.436999999999955</v>
      </c>
      <c r="L45" s="7">
        <f t="shared" si="28"/>
        <v>-39.025999999999954</v>
      </c>
      <c r="M45" s="7">
        <f t="shared" si="28"/>
        <v>-19.926999999999964</v>
      </c>
      <c r="N45" s="7">
        <f t="shared" si="28"/>
        <v>-30.875</v>
      </c>
      <c r="O45" s="7">
        <f t="shared" si="28"/>
        <v>5.7129999999999654</v>
      </c>
      <c r="P45" s="7">
        <f t="shared" si="28"/>
        <v>9.2450000000000045</v>
      </c>
      <c r="Q45" s="7">
        <f t="shared" si="28"/>
        <v>6.9979999999999905</v>
      </c>
      <c r="R45" s="7">
        <f t="shared" si="28"/>
        <v>-25.752999999999986</v>
      </c>
      <c r="S45" s="7">
        <f t="shared" si="28"/>
        <v>-57.539000000000044</v>
      </c>
      <c r="T45" s="7">
        <f t="shared" si="28"/>
        <v>-41.033000000000015</v>
      </c>
      <c r="U45" s="7">
        <f t="shared" si="28"/>
        <v>-55.951000000000022</v>
      </c>
      <c r="V45" s="7">
        <f t="shared" si="28"/>
        <v>-44.259000000000015</v>
      </c>
      <c r="W45" s="7">
        <f t="shared" si="28"/>
        <v>-39.66500000000002</v>
      </c>
      <c r="X45" s="7">
        <f t="shared" si="28"/>
        <v>-31.703999999999951</v>
      </c>
      <c r="Y45" s="7">
        <f t="shared" si="28"/>
        <v>-36.317999999999984</v>
      </c>
      <c r="Z45" s="7">
        <f t="shared" si="28"/>
        <v>-55.370999999999981</v>
      </c>
      <c r="AA45" s="7">
        <f t="shared" si="28"/>
        <v>-59.910000000000025</v>
      </c>
      <c r="AB45" s="7">
        <f t="shared" si="28"/>
        <v>-52.435000000000002</v>
      </c>
      <c r="AC45" s="7">
        <f t="shared" si="28"/>
        <v>-49.670000000000016</v>
      </c>
      <c r="AD45" s="7">
        <f t="shared" si="28"/>
        <v>-55.620000000000005</v>
      </c>
      <c r="AE45" s="7">
        <f t="shared" si="28"/>
        <v>-62.038999999999987</v>
      </c>
      <c r="AF45" s="7">
        <f t="shared" si="28"/>
        <v>-78.956999999999994</v>
      </c>
      <c r="AG45" s="7">
        <f t="shared" si="28"/>
        <v>-76.228999999999985</v>
      </c>
      <c r="AH45" s="7">
        <f t="shared" si="28"/>
        <v>-66.15300000000002</v>
      </c>
      <c r="AI45" s="7">
        <f t="shared" si="28"/>
        <v>-57.057000000000016</v>
      </c>
      <c r="AJ45" s="7">
        <f t="shared" si="28"/>
        <v>-61.324999999999989</v>
      </c>
      <c r="AK45" s="7">
        <f t="shared" si="28"/>
        <v>-66.808999999999969</v>
      </c>
      <c r="AL45" s="7">
        <f t="shared" si="28"/>
        <v>-73.916999999999973</v>
      </c>
      <c r="AM45" s="7">
        <f t="shared" si="28"/>
        <v>-76.420000000000016</v>
      </c>
      <c r="AN45" s="7">
        <f t="shared" si="28"/>
        <v>-71.481000000000051</v>
      </c>
      <c r="AO45" s="7">
        <f t="shared" si="28"/>
        <v>-77.408999999999992</v>
      </c>
      <c r="AP45" s="7">
        <f t="shared" si="28"/>
        <v>-75.384000000000015</v>
      </c>
      <c r="AQ45" s="7">
        <f t="shared" si="28"/>
        <v>-45.110000000000014</v>
      </c>
      <c r="AR45" s="7">
        <f t="shared" si="28"/>
        <v>-51.00200000000001</v>
      </c>
      <c r="AS45" s="7">
        <f t="shared" si="28"/>
        <v>-46.162000000000035</v>
      </c>
      <c r="AT45" s="7">
        <f t="shared" si="28"/>
        <v>-43.521000000000015</v>
      </c>
      <c r="AU45" s="7">
        <f t="shared" si="28"/>
        <v>-71.84899999999999</v>
      </c>
      <c r="AV45" s="7">
        <f t="shared" si="28"/>
        <v>-60.730000000000018</v>
      </c>
      <c r="AW45" s="7">
        <f t="shared" si="28"/>
        <v>-95.871999999999957</v>
      </c>
      <c r="AX45" s="7">
        <f t="shared" si="28"/>
        <v>-69.402999999999963</v>
      </c>
      <c r="AY45" s="7">
        <f t="shared" si="28"/>
        <v>-44.887999999999977</v>
      </c>
      <c r="AZ45" s="7">
        <f t="shared" si="28"/>
        <v>-41.329000000000008</v>
      </c>
      <c r="BA45" s="7">
        <f t="shared" si="28"/>
        <v>-34.182000000000016</v>
      </c>
      <c r="BB45" s="7">
        <f t="shared" si="28"/>
        <v>-7.63900000000001</v>
      </c>
      <c r="BC45" s="7">
        <f t="shared" si="28"/>
        <v>-19.23399999999998</v>
      </c>
      <c r="BD45" s="7">
        <f t="shared" si="28"/>
        <v>-84.437999999999988</v>
      </c>
      <c r="BE45" s="7">
        <f t="shared" si="28"/>
        <v>-120.58599999999996</v>
      </c>
      <c r="BF45" s="7">
        <f t="shared" si="28"/>
        <v>-87.645000000000095</v>
      </c>
      <c r="BG45" s="7">
        <f t="shared" si="28"/>
        <v>-134.02599999999995</v>
      </c>
      <c r="BH45" s="7">
        <f t="shared" si="28"/>
        <v>-100.40100000000007</v>
      </c>
      <c r="BI45" s="7">
        <f t="shared" si="28"/>
        <v>-78.952999999999975</v>
      </c>
      <c r="BJ45" s="7">
        <f t="shared" si="28"/>
        <v>-67.649000000000001</v>
      </c>
      <c r="BK45" s="7">
        <f t="shared" si="28"/>
        <v>-68.979000000000042</v>
      </c>
      <c r="BL45" s="7">
        <f t="shared" si="28"/>
        <v>-56.92999999999995</v>
      </c>
      <c r="BM45" s="7">
        <f t="shared" si="28"/>
        <v>-11.471000000000004</v>
      </c>
      <c r="BN45" s="7">
        <f t="shared" si="28"/>
        <v>-9.62600000000009</v>
      </c>
      <c r="BO45" s="7">
        <f t="shared" si="28"/>
        <v>-45.011000000000024</v>
      </c>
      <c r="BP45" s="7">
        <f t="shared" si="28"/>
        <v>-140.97500000000002</v>
      </c>
      <c r="BQ45" s="7">
        <f t="shared" si="28"/>
        <v>-84.558999999999969</v>
      </c>
      <c r="BR45" s="7">
        <f t="shared" ref="BR45:EC45" si="29">BR$25-BR27</f>
        <v>14.25100000000009</v>
      </c>
      <c r="BS45" s="7">
        <f t="shared" si="29"/>
        <v>-82.600000000000023</v>
      </c>
      <c r="BT45" s="7">
        <f t="shared" si="29"/>
        <v>-22.736999999999966</v>
      </c>
      <c r="BU45" s="7">
        <f t="shared" si="29"/>
        <v>57.445999999999913</v>
      </c>
      <c r="BV45" s="7">
        <f t="shared" si="29"/>
        <v>92.780999999999949</v>
      </c>
      <c r="BW45" s="7">
        <f t="shared" si="29"/>
        <v>67.12</v>
      </c>
      <c r="BX45" s="7">
        <f t="shared" si="29"/>
        <v>-6.0049999999999955</v>
      </c>
      <c r="BY45" s="7">
        <f t="shared" si="29"/>
        <v>64.206000000000017</v>
      </c>
      <c r="BZ45" s="7">
        <f t="shared" si="29"/>
        <v>0.76499999999998636</v>
      </c>
      <c r="CA45" s="7">
        <f t="shared" si="29"/>
        <v>-17.234000000000037</v>
      </c>
      <c r="CB45" s="7">
        <f t="shared" si="29"/>
        <v>50.527999999999963</v>
      </c>
      <c r="CC45" s="7">
        <f t="shared" si="29"/>
        <v>39.276999999999987</v>
      </c>
      <c r="CD45" s="7">
        <f t="shared" si="29"/>
        <v>27.937000000000012</v>
      </c>
      <c r="CE45" s="7">
        <f t="shared" si="29"/>
        <v>6.0819999999999936</v>
      </c>
      <c r="CF45" s="7">
        <f t="shared" si="29"/>
        <v>-18.765000000000043</v>
      </c>
      <c r="CG45" s="7">
        <f t="shared" si="29"/>
        <v>-0.85399999999998499</v>
      </c>
      <c r="CH45" s="7">
        <f t="shared" si="29"/>
        <v>28.75</v>
      </c>
      <c r="CI45" s="7">
        <f t="shared" si="29"/>
        <v>21.781000000000006</v>
      </c>
      <c r="CJ45" s="7">
        <f t="shared" si="29"/>
        <v>8.1929999999999836</v>
      </c>
      <c r="CK45" s="7">
        <f t="shared" si="29"/>
        <v>12.704000000000008</v>
      </c>
      <c r="CL45" s="7">
        <f t="shared" si="29"/>
        <v>29.956999999999994</v>
      </c>
      <c r="CM45" s="7">
        <f t="shared" si="29"/>
        <v>11.436000000000035</v>
      </c>
      <c r="CN45" s="7">
        <f t="shared" si="29"/>
        <v>11.857999999999947</v>
      </c>
      <c r="CO45" s="7">
        <f t="shared" si="29"/>
        <v>9.6649999999999636</v>
      </c>
      <c r="CP45" s="7">
        <f t="shared" si="29"/>
        <v>13.021000000000015</v>
      </c>
      <c r="CQ45" s="7">
        <f t="shared" si="29"/>
        <v>10.549999999999955</v>
      </c>
      <c r="CR45" s="7">
        <f t="shared" si="29"/>
        <v>11.478000000000009</v>
      </c>
      <c r="CS45" s="7">
        <f t="shared" si="29"/>
        <v>12.706999999999994</v>
      </c>
      <c r="CT45" s="7">
        <f t="shared" si="29"/>
        <v>4.978999999999985</v>
      </c>
      <c r="CU45" s="7">
        <f t="shared" si="29"/>
        <v>5.8860000000000241</v>
      </c>
      <c r="CV45" s="7">
        <f t="shared" si="29"/>
        <v>12.369999999999948</v>
      </c>
      <c r="CW45" s="7">
        <f t="shared" si="29"/>
        <v>12.509999999999991</v>
      </c>
      <c r="CX45" s="7">
        <f t="shared" si="29"/>
        <v>4.94500000000005</v>
      </c>
      <c r="CY45" s="7">
        <f t="shared" si="29"/>
        <v>-2.5079999999999814</v>
      </c>
      <c r="CZ45" s="7">
        <f t="shared" si="29"/>
        <v>-2.4180000000000064</v>
      </c>
      <c r="DA45" s="7">
        <f t="shared" si="29"/>
        <v>5.0539999999999736</v>
      </c>
      <c r="DB45" s="7">
        <f t="shared" si="29"/>
        <v>7.2350000000000136</v>
      </c>
      <c r="DC45" s="7">
        <f t="shared" si="29"/>
        <v>10.040999999999997</v>
      </c>
      <c r="DD45" s="7">
        <f t="shared" si="29"/>
        <v>1.2520000000000095</v>
      </c>
      <c r="DE45" s="7">
        <f t="shared" si="29"/>
        <v>-3.2269999999999754</v>
      </c>
      <c r="DF45" s="7">
        <f t="shared" si="29"/>
        <v>13.881000000000029</v>
      </c>
      <c r="DG45" s="7">
        <f t="shared" si="29"/>
        <v>7.9370000000000118</v>
      </c>
      <c r="DH45" s="7">
        <f t="shared" si="29"/>
        <v>11.71999999999997</v>
      </c>
      <c r="DI45" s="7">
        <f t="shared" si="29"/>
        <v>6.3460000000000036</v>
      </c>
      <c r="DJ45" s="7">
        <f t="shared" si="29"/>
        <v>9.5209999999999866</v>
      </c>
      <c r="DK45" s="7">
        <f t="shared" si="29"/>
        <v>4.4120000000000346</v>
      </c>
      <c r="DL45" s="7">
        <f t="shared" si="29"/>
        <v>-0.87899999999996226</v>
      </c>
      <c r="DM45" s="7">
        <f t="shared" si="29"/>
        <v>-0.32400000000001228</v>
      </c>
      <c r="DN45" s="7">
        <f t="shared" si="29"/>
        <v>3.6430000000000291</v>
      </c>
      <c r="DO45" s="7">
        <f t="shared" si="29"/>
        <v>2.2669999999999959</v>
      </c>
      <c r="DP45" s="7">
        <f t="shared" si="29"/>
        <v>-2.1829999999999927</v>
      </c>
      <c r="DQ45" s="7">
        <f t="shared" si="29"/>
        <v>0.91000000000002501</v>
      </c>
      <c r="DR45" s="7">
        <f t="shared" si="29"/>
        <v>-6.4189999999999827</v>
      </c>
      <c r="DS45" s="7">
        <f t="shared" si="29"/>
        <v>-0.59100000000000819</v>
      </c>
      <c r="DT45" s="7">
        <f t="shared" si="29"/>
        <v>5.2250000000000227</v>
      </c>
      <c r="DU45" s="7">
        <f t="shared" si="29"/>
        <v>7.26400000000001</v>
      </c>
      <c r="DV45" s="7">
        <f t="shared" si="29"/>
        <v>12.19300000000004</v>
      </c>
      <c r="DW45" s="7">
        <f t="shared" si="29"/>
        <v>8.5309999999999775</v>
      </c>
      <c r="DX45" s="7">
        <f t="shared" si="29"/>
        <v>4.5880000000000223</v>
      </c>
      <c r="DY45" s="7">
        <f t="shared" si="29"/>
        <v>0.81799999999998363</v>
      </c>
      <c r="DZ45" s="7">
        <f t="shared" si="29"/>
        <v>4.48599999999999</v>
      </c>
      <c r="EA45" s="7">
        <f t="shared" si="29"/>
        <v>4.3650000000000091</v>
      </c>
      <c r="EB45" s="7">
        <f t="shared" si="29"/>
        <v>3.8879999999999768</v>
      </c>
      <c r="EC45" s="7">
        <f t="shared" si="29"/>
        <v>5.9750000000000227</v>
      </c>
      <c r="ED45" s="7">
        <f t="shared" ref="ED45:GO45" si="30">ED$25-ED27</f>
        <v>4.2590000000000146</v>
      </c>
      <c r="EE45" s="7">
        <f t="shared" si="30"/>
        <v>2.4259999999999877</v>
      </c>
      <c r="EF45" s="7">
        <f t="shared" si="30"/>
        <v>7.0389999999999873</v>
      </c>
      <c r="EG45" s="7">
        <f t="shared" si="30"/>
        <v>5.3980000000000246</v>
      </c>
      <c r="EH45" s="7">
        <f t="shared" si="30"/>
        <v>6.1030000000000086</v>
      </c>
      <c r="EI45" s="7">
        <f t="shared" si="30"/>
        <v>3.3839999999999577</v>
      </c>
      <c r="EJ45" s="7">
        <f t="shared" si="30"/>
        <v>10.636000000000024</v>
      </c>
      <c r="EK45" s="7">
        <f t="shared" si="30"/>
        <v>5.3170000000000073</v>
      </c>
      <c r="EL45" s="7">
        <f t="shared" si="30"/>
        <v>1.1560000000000059</v>
      </c>
      <c r="EM45" s="7">
        <f t="shared" si="30"/>
        <v>0.13400000000001455</v>
      </c>
      <c r="EN45" s="7">
        <f t="shared" si="30"/>
        <v>-2.0570000000000164</v>
      </c>
      <c r="EO45" s="7">
        <f t="shared" si="30"/>
        <v>3.6809999999999832</v>
      </c>
      <c r="EP45" s="7">
        <f t="shared" si="30"/>
        <v>18.819999999999993</v>
      </c>
      <c r="EQ45" s="7">
        <f t="shared" si="30"/>
        <v>6.2260000000000559</v>
      </c>
      <c r="ER45" s="7">
        <f t="shared" si="30"/>
        <v>11.366000000000042</v>
      </c>
      <c r="ES45" s="7">
        <f t="shared" si="30"/>
        <v>14.027999999999963</v>
      </c>
      <c r="ET45" s="7">
        <f t="shared" si="30"/>
        <v>13.602000000000032</v>
      </c>
      <c r="EU45" s="7">
        <f t="shared" si="30"/>
        <v>10.874000000000024</v>
      </c>
      <c r="EV45" s="7">
        <f t="shared" si="30"/>
        <v>1.3770000000000095</v>
      </c>
      <c r="EW45" s="7">
        <f t="shared" si="30"/>
        <v>7.4159999999999968</v>
      </c>
      <c r="EX45" s="7">
        <f t="shared" si="30"/>
        <v>8.6119999999999663</v>
      </c>
      <c r="EY45" s="7">
        <f t="shared" si="30"/>
        <v>15.128000000000043</v>
      </c>
      <c r="EZ45" s="7">
        <f t="shared" si="30"/>
        <v>12.199999999999989</v>
      </c>
      <c r="FA45" s="7">
        <f t="shared" si="30"/>
        <v>12.246000000000038</v>
      </c>
      <c r="FB45" s="7">
        <f t="shared" si="30"/>
        <v>10.396000000000015</v>
      </c>
      <c r="FC45" s="7">
        <f t="shared" si="30"/>
        <v>14.65100000000001</v>
      </c>
      <c r="FD45" s="7">
        <f t="shared" si="30"/>
        <v>16.230000000000018</v>
      </c>
      <c r="FE45" s="7">
        <f t="shared" si="30"/>
        <v>11.076000000000022</v>
      </c>
      <c r="FF45" s="7">
        <f t="shared" si="30"/>
        <v>15.722000000000037</v>
      </c>
      <c r="FG45" s="7">
        <f t="shared" si="30"/>
        <v>22.039000000000044</v>
      </c>
      <c r="FH45" s="7">
        <f t="shared" si="30"/>
        <v>16.976999999999975</v>
      </c>
      <c r="FI45" s="7">
        <f t="shared" si="30"/>
        <v>20.661999999999978</v>
      </c>
      <c r="FJ45" s="7">
        <f t="shared" si="30"/>
        <v>1.97199999999998</v>
      </c>
      <c r="FK45" s="7">
        <f t="shared" si="30"/>
        <v>1.1099999999999568</v>
      </c>
      <c r="FL45" s="7">
        <f t="shared" si="30"/>
        <v>11.387999999999977</v>
      </c>
      <c r="FM45" s="7">
        <f t="shared" si="30"/>
        <v>16.634999999999991</v>
      </c>
      <c r="FN45" s="7">
        <f t="shared" si="30"/>
        <v>17.449999999999989</v>
      </c>
      <c r="FO45" s="7">
        <f t="shared" si="30"/>
        <v>19.128000000000043</v>
      </c>
      <c r="FP45" s="7">
        <f t="shared" si="30"/>
        <v>9.0939999999999941</v>
      </c>
      <c r="FQ45" s="7">
        <f t="shared" si="30"/>
        <v>7.7690000000000055</v>
      </c>
      <c r="FR45" s="7">
        <f t="shared" si="30"/>
        <v>11.086000000000013</v>
      </c>
      <c r="FS45" s="7">
        <f t="shared" si="30"/>
        <v>14.12299999999999</v>
      </c>
      <c r="FT45" s="7">
        <f t="shared" si="30"/>
        <v>10.521000000000015</v>
      </c>
      <c r="FU45" s="7">
        <f t="shared" si="30"/>
        <v>1.9510000000000218</v>
      </c>
      <c r="FV45" s="7">
        <f t="shared" si="30"/>
        <v>7.9259999999999877</v>
      </c>
      <c r="FW45" s="7">
        <f t="shared" si="30"/>
        <v>6.2479999999999905</v>
      </c>
      <c r="FX45" s="7">
        <f t="shared" si="30"/>
        <v>-0.91800000000000637</v>
      </c>
      <c r="FY45" s="7">
        <f t="shared" si="30"/>
        <v>0.44299999999998363</v>
      </c>
      <c r="FZ45" s="7">
        <f t="shared" si="30"/>
        <v>4.3690000000000282</v>
      </c>
      <c r="GA45" s="7">
        <f t="shared" si="30"/>
        <v>-5.1279999999999859</v>
      </c>
      <c r="GB45" s="7">
        <f t="shared" si="30"/>
        <v>-0.20599999999996044</v>
      </c>
      <c r="GC45" s="7">
        <f t="shared" si="30"/>
        <v>2.6870000000000118</v>
      </c>
      <c r="GD45" s="7">
        <f t="shared" si="30"/>
        <v>14.006999999999948</v>
      </c>
      <c r="GE45" s="7">
        <f t="shared" si="30"/>
        <v>7.8070000000000164</v>
      </c>
      <c r="GF45" s="7">
        <f t="shared" si="30"/>
        <v>4.7370000000000232</v>
      </c>
      <c r="GG45" s="7">
        <f t="shared" si="30"/>
        <v>14.837000000000046</v>
      </c>
      <c r="GH45" s="7">
        <f t="shared" si="30"/>
        <v>15.007999999999981</v>
      </c>
      <c r="GI45" s="7">
        <f t="shared" si="30"/>
        <v>7.2039999999999509</v>
      </c>
      <c r="GJ45" s="7">
        <f t="shared" si="30"/>
        <v>8.7119999999999891</v>
      </c>
      <c r="GK45" s="7">
        <f t="shared" si="30"/>
        <v>6.6610000000000014</v>
      </c>
      <c r="GL45" s="7">
        <f t="shared" si="30"/>
        <v>8.0860000000000127</v>
      </c>
      <c r="GM45" s="7">
        <f t="shared" si="30"/>
        <v>8.1889999999999645</v>
      </c>
      <c r="GN45" s="7">
        <f t="shared" si="30"/>
        <v>7.8249999999999886</v>
      </c>
      <c r="GO45" s="7">
        <f t="shared" si="30"/>
        <v>9.1419999999999959</v>
      </c>
      <c r="GP45" s="7">
        <f t="shared" ref="GP45:JA45" si="31">GP$25-GP27</f>
        <v>-5.6629999999999541</v>
      </c>
      <c r="GQ45" s="7">
        <f t="shared" si="31"/>
        <v>0.84099999999995134</v>
      </c>
      <c r="GR45" s="7">
        <f t="shared" si="31"/>
        <v>5.76400000000001</v>
      </c>
      <c r="GS45" s="7">
        <f t="shared" si="31"/>
        <v>0.5180000000000291</v>
      </c>
      <c r="GT45" s="7">
        <f t="shared" si="31"/>
        <v>-0.22000000000002728</v>
      </c>
      <c r="GU45" s="7">
        <f t="shared" si="31"/>
        <v>-13.347999999999956</v>
      </c>
      <c r="GV45" s="7">
        <f t="shared" si="31"/>
        <v>-36.254999999999995</v>
      </c>
      <c r="GW45" s="7">
        <f t="shared" si="31"/>
        <v>-12.586999999999989</v>
      </c>
      <c r="GX45" s="7">
        <f t="shared" si="31"/>
        <v>-11.911999999999978</v>
      </c>
      <c r="GY45" s="7">
        <f t="shared" si="31"/>
        <v>-12.95799999999997</v>
      </c>
      <c r="GZ45" s="7">
        <f t="shared" si="31"/>
        <v>-6.8619999999999663</v>
      </c>
      <c r="HA45" s="7">
        <f t="shared" si="31"/>
        <v>-26.779999999999973</v>
      </c>
      <c r="HB45" s="7">
        <f t="shared" si="31"/>
        <v>-19.92900000000003</v>
      </c>
      <c r="HC45" s="7">
        <f t="shared" si="31"/>
        <v>-11.663999999999987</v>
      </c>
      <c r="HD45" s="7">
        <f t="shared" si="31"/>
        <v>-17.382999999999981</v>
      </c>
      <c r="HE45" s="7">
        <f t="shared" si="31"/>
        <v>-19.216000000000008</v>
      </c>
      <c r="HF45" s="7">
        <f t="shared" si="31"/>
        <v>-20.726999999999975</v>
      </c>
      <c r="HG45" s="7">
        <f t="shared" si="31"/>
        <v>-9.8530000000000086</v>
      </c>
      <c r="HH45" s="7">
        <f t="shared" si="31"/>
        <v>-11.548000000000002</v>
      </c>
      <c r="HI45" s="7">
        <f t="shared" si="31"/>
        <v>-15.594000000000051</v>
      </c>
      <c r="HJ45" s="7">
        <f t="shared" si="31"/>
        <v>-11.557999999999993</v>
      </c>
      <c r="HK45" s="7">
        <f t="shared" si="31"/>
        <v>-20.867999999999995</v>
      </c>
      <c r="HL45" s="7">
        <f t="shared" si="31"/>
        <v>-20.735000000000014</v>
      </c>
      <c r="HM45" s="7">
        <f t="shared" si="31"/>
        <v>-14.274000000000001</v>
      </c>
      <c r="HN45" s="7">
        <f t="shared" si="31"/>
        <v>-25.661000000000001</v>
      </c>
      <c r="HO45" s="7">
        <f t="shared" si="31"/>
        <v>-11.093000000000018</v>
      </c>
      <c r="HP45" s="7">
        <f t="shared" si="31"/>
        <v>9.0830000000000268</v>
      </c>
      <c r="HQ45" s="7">
        <f t="shared" si="31"/>
        <v>5.1360000000000241</v>
      </c>
      <c r="HR45" s="7">
        <f t="shared" si="31"/>
        <v>-0.73999999999995225</v>
      </c>
      <c r="HS45" s="7">
        <f t="shared" si="31"/>
        <v>-7.9590000000000032</v>
      </c>
      <c r="HT45" s="7">
        <f t="shared" si="31"/>
        <v>-0.81799999999998363</v>
      </c>
      <c r="HU45" s="7">
        <f t="shared" si="31"/>
        <v>-7.6270000000000095</v>
      </c>
      <c r="HV45" s="7">
        <f t="shared" si="31"/>
        <v>0.70800000000002683</v>
      </c>
      <c r="HW45" s="7">
        <f t="shared" si="31"/>
        <v>-5.9950000000000045</v>
      </c>
      <c r="HX45" s="7">
        <f t="shared" si="31"/>
        <v>21.255999999999972</v>
      </c>
      <c r="HY45" s="7">
        <f t="shared" si="31"/>
        <v>23.45999999999998</v>
      </c>
      <c r="HZ45" s="7">
        <f t="shared" si="31"/>
        <v>11.631000000000029</v>
      </c>
      <c r="IA45" s="7">
        <f t="shared" si="31"/>
        <v>9.7319999999999709</v>
      </c>
      <c r="IB45" s="7">
        <f t="shared" si="31"/>
        <v>21.321000000000026</v>
      </c>
      <c r="IC45" s="7">
        <f t="shared" si="31"/>
        <v>11.548000000000002</v>
      </c>
      <c r="ID45" s="7">
        <f t="shared" si="31"/>
        <v>12.903999999999996</v>
      </c>
      <c r="IE45" s="7">
        <f t="shared" si="31"/>
        <v>-10.396000000000015</v>
      </c>
      <c r="IF45" s="7">
        <f t="shared" si="31"/>
        <v>-6.2789999999999964</v>
      </c>
      <c r="IG45" s="7">
        <f t="shared" si="31"/>
        <v>-4.0400000000000205</v>
      </c>
      <c r="IH45" s="7">
        <f t="shared" si="31"/>
        <v>2.9080000000000155</v>
      </c>
      <c r="II45" s="7">
        <f t="shared" si="31"/>
        <v>-1.2410000000000423</v>
      </c>
      <c r="IJ45" s="7">
        <f t="shared" si="31"/>
        <v>12.567999999999984</v>
      </c>
      <c r="IK45" s="7">
        <f t="shared" si="31"/>
        <v>13.276999999999987</v>
      </c>
      <c r="IL45" s="7">
        <f t="shared" si="31"/>
        <v>2.8050000000000068</v>
      </c>
      <c r="IM45" s="7">
        <f t="shared" si="31"/>
        <v>2.0030000000000427</v>
      </c>
      <c r="IN45" s="7">
        <f t="shared" si="31"/>
        <v>-3.5590000000000259</v>
      </c>
      <c r="IO45" s="7">
        <f t="shared" si="31"/>
        <v>-11.738</v>
      </c>
      <c r="IP45" s="7">
        <f t="shared" si="31"/>
        <v>-5.4900000000000091</v>
      </c>
      <c r="IQ45" s="7">
        <f t="shared" si="31"/>
        <v>6.3520000000000323</v>
      </c>
      <c r="IR45" s="7">
        <f t="shared" si="31"/>
        <v>13.378999999999962</v>
      </c>
      <c r="IS45" s="7">
        <f t="shared" si="31"/>
        <v>2.4249999999999545</v>
      </c>
      <c r="IT45" s="7">
        <f t="shared" si="31"/>
        <v>-6.0480000000000018</v>
      </c>
      <c r="IU45" s="7">
        <f t="shared" si="31"/>
        <v>-4.625</v>
      </c>
      <c r="IV45" s="7">
        <f t="shared" si="31"/>
        <v>-4.8170000000000073</v>
      </c>
      <c r="IW45" s="7">
        <f t="shared" si="31"/>
        <v>-22.850999999999999</v>
      </c>
      <c r="IX45" s="7">
        <f t="shared" si="31"/>
        <v>-17.980000000000018</v>
      </c>
      <c r="IY45" s="7">
        <f t="shared" si="31"/>
        <v>-12.011000000000024</v>
      </c>
      <c r="IZ45" s="7">
        <f t="shared" si="31"/>
        <v>-8.2280000000000086</v>
      </c>
      <c r="JA45" s="7">
        <f t="shared" si="31"/>
        <v>0.48400000000003729</v>
      </c>
      <c r="JB45" s="7">
        <f t="shared" ref="JB45:LM45" si="32">JB$25-JB27</f>
        <v>0.92300000000000182</v>
      </c>
      <c r="JC45" s="7">
        <f t="shared" si="32"/>
        <v>0.52800000000002001</v>
      </c>
      <c r="JD45" s="7">
        <f t="shared" si="32"/>
        <v>-9.7000000000000455</v>
      </c>
      <c r="JE45" s="7">
        <f t="shared" si="32"/>
        <v>-28.359000000000037</v>
      </c>
      <c r="JF45" s="7">
        <f t="shared" si="32"/>
        <v>-39.494999999999948</v>
      </c>
      <c r="JG45" s="7">
        <f t="shared" si="32"/>
        <v>-23.875</v>
      </c>
      <c r="JH45" s="7">
        <f t="shared" si="32"/>
        <v>-21.487000000000023</v>
      </c>
      <c r="JI45" s="7">
        <f t="shared" si="32"/>
        <v>-23.939000000000021</v>
      </c>
      <c r="JJ45" s="7">
        <f t="shared" si="32"/>
        <v>-12.031999999999982</v>
      </c>
      <c r="JK45" s="7">
        <f t="shared" si="32"/>
        <v>-27.757999999999981</v>
      </c>
      <c r="JL45" s="7">
        <f t="shared" si="32"/>
        <v>-28.916999999999973</v>
      </c>
      <c r="JM45" s="7">
        <f t="shared" si="32"/>
        <v>-21.100000000000023</v>
      </c>
      <c r="JN45" s="7">
        <f t="shared" si="32"/>
        <v>-28.438000000000045</v>
      </c>
      <c r="JO45" s="7">
        <f t="shared" si="32"/>
        <v>-30.155999999999949</v>
      </c>
      <c r="JP45" s="7">
        <f t="shared" si="32"/>
        <v>-37.012999999999977</v>
      </c>
      <c r="JQ45" s="7">
        <f t="shared" si="32"/>
        <v>-26.899999999999977</v>
      </c>
      <c r="JR45" s="7">
        <f t="shared" si="32"/>
        <v>-24.625999999999976</v>
      </c>
      <c r="JS45" s="7">
        <f t="shared" si="32"/>
        <v>-31.231999999999971</v>
      </c>
      <c r="JT45" s="7">
        <f t="shared" si="32"/>
        <v>-26.618999999999971</v>
      </c>
      <c r="JU45" s="7">
        <f t="shared" si="32"/>
        <v>-32.288999999999987</v>
      </c>
      <c r="JV45" s="7">
        <f t="shared" si="32"/>
        <v>-32.363</v>
      </c>
      <c r="JW45" s="7">
        <f t="shared" si="32"/>
        <v>-35.339999999999975</v>
      </c>
      <c r="JX45" s="7">
        <f t="shared" si="32"/>
        <v>-20.616000000000042</v>
      </c>
      <c r="JY45" s="7">
        <f t="shared" si="32"/>
        <v>-22.187000000000012</v>
      </c>
      <c r="JZ45" s="7">
        <f t="shared" si="32"/>
        <v>-23.75200000000001</v>
      </c>
      <c r="KA45" s="7">
        <f t="shared" si="32"/>
        <v>-29.509999999999991</v>
      </c>
      <c r="KB45" s="7">
        <f t="shared" si="32"/>
        <v>-30.15300000000002</v>
      </c>
      <c r="KC45" s="7">
        <f t="shared" si="32"/>
        <v>-41.675000000000011</v>
      </c>
      <c r="KD45" s="7">
        <f t="shared" si="32"/>
        <v>-36.729999999999961</v>
      </c>
      <c r="KE45" s="7">
        <f t="shared" si="32"/>
        <v>-40.684000000000026</v>
      </c>
      <c r="KF45" s="7">
        <f t="shared" si="32"/>
        <v>-34.402999999999963</v>
      </c>
      <c r="KG45" s="7">
        <f t="shared" si="32"/>
        <v>-49.849000000000046</v>
      </c>
      <c r="KH45" s="7">
        <f t="shared" si="32"/>
        <v>-42.609999999999957</v>
      </c>
      <c r="KI45" s="7">
        <f t="shared" si="32"/>
        <v>-39.492000000000019</v>
      </c>
      <c r="KJ45" s="7">
        <f t="shared" si="32"/>
        <v>-34.446000000000026</v>
      </c>
      <c r="KK45" s="7">
        <f t="shared" si="32"/>
        <v>-49.492999999999995</v>
      </c>
      <c r="KL45" s="7">
        <f t="shared" si="32"/>
        <v>-53.288999999999987</v>
      </c>
      <c r="KM45" s="7">
        <f t="shared" si="32"/>
        <v>-64.950999999999965</v>
      </c>
      <c r="KN45" s="7">
        <f t="shared" si="32"/>
        <v>-58.72399999999999</v>
      </c>
      <c r="KO45" s="7">
        <f t="shared" si="32"/>
        <v>-58.754999999999995</v>
      </c>
      <c r="KP45" s="7">
        <f t="shared" si="32"/>
        <v>-54.916000000000054</v>
      </c>
      <c r="KQ45" s="7">
        <f t="shared" si="32"/>
        <v>-54.875</v>
      </c>
      <c r="KR45" s="7">
        <f t="shared" si="32"/>
        <v>-63.581999999999994</v>
      </c>
      <c r="KS45" s="7">
        <f t="shared" si="32"/>
        <v>-66.850999999999999</v>
      </c>
      <c r="KT45" s="7">
        <f t="shared" si="32"/>
        <v>-60.739000000000033</v>
      </c>
      <c r="KU45" s="7">
        <f t="shared" si="32"/>
        <v>-64.983000000000004</v>
      </c>
      <c r="KV45" s="7">
        <f t="shared" si="32"/>
        <v>-70.043000000000006</v>
      </c>
      <c r="KW45" s="7">
        <f t="shared" si="32"/>
        <v>-73.442000000000007</v>
      </c>
      <c r="KX45" s="7">
        <f t="shared" si="32"/>
        <v>-83.716999999999985</v>
      </c>
      <c r="KY45" s="7">
        <f t="shared" si="32"/>
        <v>-77.251000000000033</v>
      </c>
      <c r="KZ45" s="7">
        <f t="shared" si="32"/>
        <v>-70.647000000000048</v>
      </c>
      <c r="LA45" s="7">
        <f t="shared" si="32"/>
        <v>-69.577999999999975</v>
      </c>
      <c r="LB45" s="7">
        <f t="shared" si="32"/>
        <v>-61.300999999999988</v>
      </c>
      <c r="LC45" s="7">
        <f t="shared" si="32"/>
        <v>-68.245000000000005</v>
      </c>
      <c r="LD45" s="7">
        <f t="shared" si="32"/>
        <v>-65.143000000000029</v>
      </c>
      <c r="LE45" s="7">
        <f t="shared" si="32"/>
        <v>-73.12</v>
      </c>
      <c r="LF45" s="7">
        <f t="shared" si="32"/>
        <v>-67.449999999999989</v>
      </c>
      <c r="LG45" s="7">
        <f t="shared" si="32"/>
        <v>-82.674000000000035</v>
      </c>
      <c r="LH45" s="7">
        <f t="shared" si="32"/>
        <v>-68.09499999999997</v>
      </c>
      <c r="LI45" s="7">
        <f t="shared" si="32"/>
        <v>-63.502999999999986</v>
      </c>
      <c r="LJ45" s="7">
        <f t="shared" si="32"/>
        <v>-52.699999999999989</v>
      </c>
      <c r="LK45" s="7">
        <f t="shared" si="32"/>
        <v>-63.642000000000053</v>
      </c>
      <c r="LL45" s="7">
        <f t="shared" si="32"/>
        <v>-50.558999999999969</v>
      </c>
      <c r="LM45" s="7">
        <f t="shared" si="32"/>
        <v>-52.11099999999999</v>
      </c>
      <c r="LN45" s="7">
        <f t="shared" ref="LN45:NY45" si="33">LN$25-LN27</f>
        <v>-47.079000000000008</v>
      </c>
      <c r="LO45" s="7">
        <f t="shared" si="33"/>
        <v>-39.463999999999999</v>
      </c>
      <c r="LP45" s="7">
        <f t="shared" si="33"/>
        <v>-55.636000000000024</v>
      </c>
      <c r="LQ45" s="7">
        <f t="shared" si="33"/>
        <v>-51.446000000000026</v>
      </c>
      <c r="LR45" s="7">
        <f t="shared" si="33"/>
        <v>-44.11099999999999</v>
      </c>
      <c r="LS45" s="7">
        <f t="shared" si="33"/>
        <v>-62.612000000000023</v>
      </c>
      <c r="LT45" s="7">
        <f t="shared" si="33"/>
        <v>-64.526999999999987</v>
      </c>
      <c r="LU45" s="7">
        <f t="shared" si="33"/>
        <v>-74.098000000000013</v>
      </c>
      <c r="LV45" s="7">
        <f t="shared" si="33"/>
        <v>-66.274000000000001</v>
      </c>
      <c r="LW45" s="7">
        <f t="shared" si="33"/>
        <v>-56.660000000000025</v>
      </c>
      <c r="LX45" s="7">
        <f t="shared" si="33"/>
        <v>-50.829000000000008</v>
      </c>
      <c r="LY45" s="7">
        <f t="shared" si="33"/>
        <v>-53.19</v>
      </c>
      <c r="LZ45" s="7">
        <f t="shared" si="33"/>
        <v>-61.215000000000032</v>
      </c>
      <c r="MA45" s="7">
        <f t="shared" si="33"/>
        <v>-59.696000000000026</v>
      </c>
      <c r="MB45" s="7">
        <f t="shared" si="33"/>
        <v>-56.072999999999979</v>
      </c>
      <c r="MC45" s="7">
        <f t="shared" si="33"/>
        <v>-61.261000000000024</v>
      </c>
      <c r="MD45" s="7">
        <f t="shared" si="33"/>
        <v>-68.762</v>
      </c>
      <c r="ME45" s="7">
        <f t="shared" si="33"/>
        <v>-74.731000000000051</v>
      </c>
      <c r="MF45" s="7">
        <f t="shared" si="33"/>
        <v>-76.247000000000014</v>
      </c>
      <c r="MG45" s="7">
        <f t="shared" si="33"/>
        <v>-64.473000000000013</v>
      </c>
      <c r="MH45" s="7">
        <f t="shared" si="33"/>
        <v>-63.048000000000002</v>
      </c>
      <c r="MI45" s="7">
        <f t="shared" si="33"/>
        <v>-64.634000000000015</v>
      </c>
      <c r="MJ45" s="7">
        <f t="shared" si="33"/>
        <v>-72.057999999999993</v>
      </c>
      <c r="MK45" s="7">
        <f t="shared" si="33"/>
        <v>-75.346000000000004</v>
      </c>
      <c r="ML45" s="7">
        <f t="shared" si="33"/>
        <v>-64.495000000000005</v>
      </c>
      <c r="MM45" s="7">
        <f t="shared" si="33"/>
        <v>-66.84499999999997</v>
      </c>
      <c r="MN45" s="7">
        <f t="shared" si="33"/>
        <v>-79.842999999999961</v>
      </c>
      <c r="MO45" s="7">
        <f t="shared" si="33"/>
        <v>-97.31800000000004</v>
      </c>
      <c r="MP45" s="7">
        <f t="shared" si="33"/>
        <v>-88.103999999999985</v>
      </c>
      <c r="MQ45" s="7">
        <f t="shared" si="33"/>
        <v>-66.911000000000001</v>
      </c>
      <c r="MR45" s="7">
        <f t="shared" si="33"/>
        <v>-59.859999999999957</v>
      </c>
      <c r="MS45" s="7">
        <f t="shared" si="33"/>
        <v>-72.562000000000012</v>
      </c>
      <c r="MT45" s="7">
        <f t="shared" si="33"/>
        <v>-78.13</v>
      </c>
      <c r="MU45" s="7">
        <f t="shared" si="33"/>
        <v>-70.463999999999999</v>
      </c>
      <c r="MV45" s="7">
        <f t="shared" si="33"/>
        <v>-74.45999999999998</v>
      </c>
      <c r="MW45" s="7">
        <f t="shared" si="33"/>
        <v>-83.351999999999975</v>
      </c>
      <c r="MX45" s="7">
        <f t="shared" si="33"/>
        <v>-71.694999999999993</v>
      </c>
      <c r="MY45" s="7">
        <f t="shared" si="33"/>
        <v>-63.154999999999973</v>
      </c>
      <c r="MZ45" s="7">
        <f t="shared" si="33"/>
        <v>-65.055000000000007</v>
      </c>
      <c r="NA45" s="7">
        <f t="shared" si="33"/>
        <v>-70.923000000000002</v>
      </c>
      <c r="NB45" s="7">
        <f t="shared" si="33"/>
        <v>-63.365000000000009</v>
      </c>
      <c r="NC45" s="7">
        <f t="shared" si="33"/>
        <v>-61.84899999999999</v>
      </c>
      <c r="ND45" s="7">
        <f t="shared" si="33"/>
        <v>-57.06699999999995</v>
      </c>
      <c r="NE45" s="7">
        <f t="shared" si="33"/>
        <v>-70.272999999999968</v>
      </c>
      <c r="NF45" s="7">
        <f t="shared" si="33"/>
        <v>-84.842999999999961</v>
      </c>
      <c r="NG45" s="7">
        <f t="shared" si="33"/>
        <v>-65.231999999999971</v>
      </c>
      <c r="NH45" s="7">
        <f t="shared" si="33"/>
        <v>-87.12</v>
      </c>
      <c r="NI45" s="7">
        <f t="shared" si="33"/>
        <v>-73.663000000000011</v>
      </c>
      <c r="NJ45" s="7">
        <f t="shared" si="33"/>
        <v>-61.725999999999999</v>
      </c>
      <c r="NK45" s="7">
        <f t="shared" si="33"/>
        <v>-78.300000000000011</v>
      </c>
      <c r="NL45" s="7">
        <f t="shared" si="33"/>
        <v>-68.630999999999972</v>
      </c>
      <c r="NM45" s="7">
        <f t="shared" si="33"/>
        <v>-95.228999999999985</v>
      </c>
      <c r="NN45" s="7">
        <f t="shared" si="33"/>
        <v>-85.616999999999962</v>
      </c>
      <c r="NO45" s="7">
        <f t="shared" si="33"/>
        <v>-74.671000000000049</v>
      </c>
      <c r="NP45" s="7">
        <f t="shared" si="33"/>
        <v>-73.399000000000001</v>
      </c>
      <c r="NQ45" s="7">
        <f t="shared" si="33"/>
        <v>-56.723000000000013</v>
      </c>
      <c r="NR45" s="7">
        <f t="shared" si="33"/>
        <v>-55.543000000000006</v>
      </c>
      <c r="NS45" s="7">
        <f t="shared" si="33"/>
        <v>-66.735000000000014</v>
      </c>
      <c r="NT45" s="7">
        <f t="shared" si="33"/>
        <v>-65.925000000000011</v>
      </c>
      <c r="NU45" s="7">
        <f t="shared" si="33"/>
        <v>-65.079000000000008</v>
      </c>
      <c r="NV45" s="7">
        <f t="shared" si="33"/>
        <v>-67.891999999999996</v>
      </c>
      <c r="NW45" s="7">
        <f t="shared" si="33"/>
        <v>-63.160000000000025</v>
      </c>
      <c r="NX45" s="7">
        <f t="shared" si="33"/>
        <v>-58.843999999999994</v>
      </c>
      <c r="NY45" s="7">
        <f t="shared" si="33"/>
        <v>-62.692000000000007</v>
      </c>
      <c r="NZ45" s="7">
        <f t="shared" ref="NZ45:QK45" si="34">NZ$25-NZ27</f>
        <v>-58.916999999999973</v>
      </c>
      <c r="OA45" s="7">
        <f t="shared" si="34"/>
        <v>-63.297000000000025</v>
      </c>
      <c r="OB45" s="7">
        <f t="shared" si="34"/>
        <v>-62.290999999999997</v>
      </c>
      <c r="OC45" s="7">
        <f t="shared" si="34"/>
        <v>-75.411000000000001</v>
      </c>
      <c r="OD45" s="7">
        <f t="shared" si="34"/>
        <v>-80.326000000000022</v>
      </c>
      <c r="OE45" s="7">
        <f t="shared" si="34"/>
        <v>-68.732000000000028</v>
      </c>
      <c r="OF45" s="7">
        <f t="shared" si="34"/>
        <v>-60.716000000000008</v>
      </c>
      <c r="OG45" s="7">
        <f t="shared" si="34"/>
        <v>-63.69599999999997</v>
      </c>
      <c r="OH45" s="7">
        <f t="shared" si="34"/>
        <v>-53.16900000000004</v>
      </c>
      <c r="OI45" s="7">
        <f t="shared" si="34"/>
        <v>-51.545000000000016</v>
      </c>
      <c r="OJ45" s="7">
        <f t="shared" si="34"/>
        <v>-44.269000000000005</v>
      </c>
      <c r="OK45" s="7">
        <f t="shared" si="34"/>
        <v>-65.437000000000012</v>
      </c>
      <c r="OL45" s="7">
        <f t="shared" si="34"/>
        <v>-48.045999999999992</v>
      </c>
      <c r="OM45" s="7">
        <f t="shared" si="34"/>
        <v>-47.855999999999995</v>
      </c>
      <c r="ON45" s="7">
        <f t="shared" si="34"/>
        <v>-47.610000000000014</v>
      </c>
      <c r="OO45" s="7">
        <f t="shared" si="34"/>
        <v>-49.471000000000004</v>
      </c>
      <c r="OP45" s="7">
        <f t="shared" si="34"/>
        <v>-57.507000000000005</v>
      </c>
      <c r="OQ45" s="7">
        <f t="shared" si="34"/>
        <v>-52.363</v>
      </c>
      <c r="OR45" s="7">
        <f t="shared" si="34"/>
        <v>-54.534999999999968</v>
      </c>
      <c r="OS45" s="7">
        <f t="shared" si="34"/>
        <v>-65.754000000000019</v>
      </c>
      <c r="OT45" s="7">
        <f t="shared" si="34"/>
        <v>-35.422000000000025</v>
      </c>
      <c r="OU45" s="7">
        <f t="shared" si="34"/>
        <v>-43.415999999999997</v>
      </c>
      <c r="OV45" s="7">
        <f t="shared" si="34"/>
        <v>-47.977000000000032</v>
      </c>
      <c r="OW45" s="7">
        <f t="shared" si="34"/>
        <v>-38.595000000000027</v>
      </c>
      <c r="OX45" s="7">
        <f t="shared" si="34"/>
        <v>-42.874000000000024</v>
      </c>
      <c r="OY45" s="7">
        <f t="shared" si="34"/>
        <v>-44.70799999999997</v>
      </c>
      <c r="OZ45" s="7">
        <f t="shared" si="34"/>
        <v>-24.468999999999994</v>
      </c>
      <c r="PA45" s="7">
        <f t="shared" si="34"/>
        <v>-26.451999999999998</v>
      </c>
      <c r="PB45" s="7">
        <f t="shared" si="34"/>
        <v>-39.915999999999997</v>
      </c>
      <c r="PC45" s="7">
        <f t="shared" si="34"/>
        <v>-44.518000000000029</v>
      </c>
      <c r="PD45" s="7">
        <f t="shared" si="34"/>
        <v>-40.822000000000003</v>
      </c>
      <c r="PE45" s="7">
        <f t="shared" si="34"/>
        <v>-40.192999999999984</v>
      </c>
      <c r="PF45" s="7">
        <f t="shared" si="34"/>
        <v>-42.59699999999998</v>
      </c>
      <c r="PG45" s="7">
        <f t="shared" si="34"/>
        <v>-50.676999999999964</v>
      </c>
      <c r="PH45" s="7">
        <f t="shared" si="34"/>
        <v>-41.435000000000002</v>
      </c>
      <c r="PI45" s="7">
        <f t="shared" si="34"/>
        <v>-60.555000000000007</v>
      </c>
      <c r="PJ45" s="7">
        <f t="shared" si="34"/>
        <v>-65.863</v>
      </c>
      <c r="PK45" s="7">
        <f t="shared" si="34"/>
        <v>-31.286000000000001</v>
      </c>
      <c r="PL45" s="7">
        <f t="shared" si="34"/>
        <v>-42.396999999999991</v>
      </c>
      <c r="PM45" s="7">
        <f t="shared" si="34"/>
        <v>-37.527999999999963</v>
      </c>
      <c r="PN45" s="7">
        <f t="shared" si="34"/>
        <v>-40.985000000000014</v>
      </c>
      <c r="PO45" s="7">
        <f t="shared" si="34"/>
        <v>-49.410000000000025</v>
      </c>
      <c r="PP45" s="7">
        <f t="shared" si="34"/>
        <v>-39.394000000000005</v>
      </c>
      <c r="PQ45" s="7">
        <f t="shared" si="34"/>
        <v>-42.801999999999964</v>
      </c>
      <c r="PR45" s="7">
        <f t="shared" si="34"/>
        <v>-46.410000000000025</v>
      </c>
      <c r="PS45" s="7">
        <f t="shared" si="34"/>
        <v>-38.353000000000009</v>
      </c>
      <c r="PT45" s="7">
        <f t="shared" si="34"/>
        <v>-39.081000000000017</v>
      </c>
      <c r="PU45" s="7">
        <f t="shared" si="34"/>
        <v>-39.281000000000006</v>
      </c>
      <c r="PV45" s="7">
        <f t="shared" si="34"/>
        <v>-27.493999999999971</v>
      </c>
      <c r="PW45" s="7">
        <f t="shared" si="34"/>
        <v>-38.766999999999996</v>
      </c>
      <c r="PX45" s="7">
        <f t="shared" si="34"/>
        <v>-35.161000000000001</v>
      </c>
      <c r="PY45" s="7">
        <f t="shared" si="34"/>
        <v>-30.378000000000043</v>
      </c>
      <c r="PZ45" s="7">
        <f t="shared" si="34"/>
        <v>-34.377999999999986</v>
      </c>
      <c r="QA45" s="7">
        <f t="shared" si="34"/>
        <v>-33.83299999999997</v>
      </c>
      <c r="QB45" s="7">
        <f t="shared" si="34"/>
        <v>-37.459000000000003</v>
      </c>
      <c r="QC45" s="7">
        <f t="shared" si="34"/>
        <v>-28.858000000000004</v>
      </c>
      <c r="QD45" s="7">
        <f t="shared" si="34"/>
        <v>-33.331000000000017</v>
      </c>
      <c r="QE45" s="7">
        <f t="shared" si="34"/>
        <v>-21.860000000000014</v>
      </c>
      <c r="QF45" s="7">
        <f t="shared" si="34"/>
        <v>-28.432000000000016</v>
      </c>
      <c r="QG45" s="7">
        <f t="shared" si="34"/>
        <v>-29.403999999999996</v>
      </c>
      <c r="QH45" s="7">
        <f t="shared" si="34"/>
        <v>-19.802999999999997</v>
      </c>
      <c r="QI45" s="7">
        <f t="shared" si="34"/>
        <v>-19.91900000000004</v>
      </c>
      <c r="QJ45" s="7">
        <f t="shared" si="34"/>
        <v>-23.375999999999976</v>
      </c>
      <c r="QK45" s="7">
        <f t="shared" si="34"/>
        <v>-23.007000000000005</v>
      </c>
      <c r="QL45" s="7">
        <f t="shared" ref="QL45:SQ45" si="35">QL$25-QL27</f>
        <v>-25.631000000000029</v>
      </c>
      <c r="QM45" s="7">
        <f t="shared" si="35"/>
        <v>-24.189000000000021</v>
      </c>
      <c r="QN45" s="7">
        <f t="shared" si="35"/>
        <v>-20.935000000000002</v>
      </c>
      <c r="QO45" s="7">
        <f t="shared" si="35"/>
        <v>-28.364000000000033</v>
      </c>
      <c r="QP45" s="7">
        <f t="shared" si="35"/>
        <v>-29.485000000000014</v>
      </c>
      <c r="QQ45" s="7">
        <f t="shared" si="35"/>
        <v>-25.450999999999965</v>
      </c>
      <c r="QR45" s="7">
        <f t="shared" si="35"/>
        <v>-35.124000000000024</v>
      </c>
      <c r="QS45" s="7">
        <f t="shared" si="35"/>
        <v>-44.861999999999966</v>
      </c>
      <c r="QT45" s="7">
        <f t="shared" si="35"/>
        <v>-43.283000000000015</v>
      </c>
      <c r="QU45" s="7">
        <f t="shared" si="35"/>
        <v>-34.441000000000031</v>
      </c>
      <c r="QV45" s="7">
        <f t="shared" si="35"/>
        <v>-35.48399999999998</v>
      </c>
      <c r="QW45" s="7">
        <f t="shared" si="35"/>
        <v>-36.786000000000001</v>
      </c>
      <c r="QX45" s="7">
        <f t="shared" si="35"/>
        <v>-32.057999999999993</v>
      </c>
      <c r="QY45" s="7">
        <f t="shared" si="35"/>
        <v>-29.572000000000003</v>
      </c>
      <c r="QZ45" s="7">
        <f t="shared" si="35"/>
        <v>-30.064000000000021</v>
      </c>
      <c r="RA45" s="7">
        <f t="shared" si="35"/>
        <v>-35.365000000000009</v>
      </c>
      <c r="RB45" s="7">
        <f t="shared" si="35"/>
        <v>-36.435000000000002</v>
      </c>
      <c r="RC45" s="7">
        <f t="shared" si="35"/>
        <v>-35.350999999999999</v>
      </c>
      <c r="RD45" s="7">
        <f t="shared" si="35"/>
        <v>-30.197999999999979</v>
      </c>
      <c r="RE45" s="7">
        <f t="shared" si="35"/>
        <v>-27.420999999999992</v>
      </c>
      <c r="RF45" s="7">
        <f t="shared" si="35"/>
        <v>-31.596000000000004</v>
      </c>
      <c r="RG45" s="7">
        <f t="shared" si="35"/>
        <v>-37.661000000000001</v>
      </c>
      <c r="RH45" s="7">
        <f t="shared" si="35"/>
        <v>-28.701000000000022</v>
      </c>
      <c r="RI45" s="7">
        <f t="shared" si="35"/>
        <v>-27.43199999999996</v>
      </c>
      <c r="RJ45" s="7">
        <f t="shared" si="35"/>
        <v>-25.88900000000001</v>
      </c>
      <c r="RK45" s="7">
        <f t="shared" si="35"/>
        <v>-20.951000000000022</v>
      </c>
      <c r="RL45" s="7">
        <f t="shared" si="35"/>
        <v>-25.764999999999986</v>
      </c>
      <c r="RM45" s="7">
        <f t="shared" si="35"/>
        <v>-15.634000000000015</v>
      </c>
      <c r="RN45" s="7">
        <f t="shared" si="35"/>
        <v>-10.211999999999989</v>
      </c>
      <c r="RO45" s="7">
        <f t="shared" si="35"/>
        <v>-17.670000000000016</v>
      </c>
      <c r="RP45" s="7">
        <f t="shared" si="35"/>
        <v>-18.65300000000002</v>
      </c>
      <c r="RQ45" s="7">
        <f t="shared" si="35"/>
        <v>-22.111999999999966</v>
      </c>
      <c r="RR45" s="7">
        <f t="shared" si="35"/>
        <v>-17.283000000000015</v>
      </c>
      <c r="RS45" s="7">
        <f t="shared" si="35"/>
        <v>-12.836999999999989</v>
      </c>
      <c r="RT45" s="7">
        <f t="shared" si="35"/>
        <v>-9.1409999999999627</v>
      </c>
      <c r="RU45" s="7">
        <f t="shared" si="35"/>
        <v>-18.786999999999978</v>
      </c>
      <c r="RV45" s="7">
        <f t="shared" si="35"/>
        <v>-17.576000000000022</v>
      </c>
      <c r="RW45" s="7">
        <f t="shared" si="35"/>
        <v>-16.47399999999999</v>
      </c>
      <c r="RX45" s="7">
        <f t="shared" si="35"/>
        <v>-17.34699999999998</v>
      </c>
      <c r="RY45" s="7">
        <f t="shared" si="35"/>
        <v>-37.70999999999998</v>
      </c>
      <c r="RZ45" s="7">
        <f t="shared" si="35"/>
        <v>-19.317000000000007</v>
      </c>
      <c r="SA45" s="7">
        <f t="shared" si="35"/>
        <v>-18.343000000000018</v>
      </c>
      <c r="SB45" s="7">
        <f t="shared" si="35"/>
        <v>-18.946999999999946</v>
      </c>
      <c r="SC45" s="7">
        <f t="shared" si="35"/>
        <v>-14.10899999999998</v>
      </c>
      <c r="SD45" s="7">
        <f t="shared" si="35"/>
        <v>-13.436999999999955</v>
      </c>
      <c r="SE45" s="7">
        <f t="shared" si="35"/>
        <v>-14.043999999999983</v>
      </c>
      <c r="SF45" s="7">
        <f t="shared" si="35"/>
        <v>-10.384000000000015</v>
      </c>
      <c r="SG45" s="7">
        <f t="shared" si="35"/>
        <v>-15.450000000000045</v>
      </c>
      <c r="SH45" s="7">
        <f t="shared" si="35"/>
        <v>-15.16500000000002</v>
      </c>
      <c r="SI45" s="7">
        <f t="shared" si="35"/>
        <v>-14.141999999999996</v>
      </c>
      <c r="SJ45" s="7">
        <f t="shared" si="35"/>
        <v>8.7999999999965439E-2</v>
      </c>
      <c r="SK45" s="7">
        <f t="shared" si="35"/>
        <v>-14.406999999999982</v>
      </c>
      <c r="SL45" s="7">
        <f t="shared" si="35"/>
        <v>-17.114999999999952</v>
      </c>
      <c r="SM45" s="7">
        <f t="shared" si="35"/>
        <v>-15.468000000000018</v>
      </c>
      <c r="SN45" s="7">
        <f t="shared" si="35"/>
        <v>-18.137</v>
      </c>
      <c r="SO45" s="7">
        <f t="shared" si="35"/>
        <v>-17.741000000000042</v>
      </c>
      <c r="SP45" s="7">
        <f t="shared" si="35"/>
        <v>-17.781000000000006</v>
      </c>
      <c r="SQ45" s="7">
        <f t="shared" si="35"/>
        <v>-9.2119999999999891</v>
      </c>
    </row>
    <row r="46" spans="1:515" x14ac:dyDescent="0.25">
      <c r="A46" s="2">
        <f t="shared" si="26"/>
        <v>4</v>
      </c>
      <c r="B46" s="3" t="str">
        <f t="shared" si="9"/>
        <v>VW 4 5/8 PERP nc-26</v>
      </c>
      <c r="C46" s="3" t="str">
        <f t="shared" si="27"/>
        <v>VW 3 1/2 PERP nc-30-VW 4 5/8 PERP nc-26</v>
      </c>
      <c r="F46" s="7" t="e">
        <f t="shared" ref="F46:AK46" si="36">F$25-F28</f>
        <v>#N/A</v>
      </c>
      <c r="G46" s="7">
        <f t="shared" si="36"/>
        <v>-31.408000000000015</v>
      </c>
      <c r="H46" s="7">
        <f t="shared" si="36"/>
        <v>-13.512</v>
      </c>
      <c r="I46" s="7">
        <f t="shared" si="36"/>
        <v>-19.567000000000007</v>
      </c>
      <c r="J46" s="7">
        <f t="shared" si="36"/>
        <v>-2.3449999999999704</v>
      </c>
      <c r="K46" s="7">
        <f t="shared" si="36"/>
        <v>2.1920000000000073</v>
      </c>
      <c r="L46" s="7">
        <f t="shared" si="36"/>
        <v>-20.601999999999975</v>
      </c>
      <c r="M46" s="7">
        <f t="shared" si="36"/>
        <v>1.3120000000000118</v>
      </c>
      <c r="N46" s="7">
        <f t="shared" si="36"/>
        <v>-13.175000000000011</v>
      </c>
      <c r="O46" s="7">
        <f t="shared" si="36"/>
        <v>26.615999999999985</v>
      </c>
      <c r="P46" s="7">
        <f t="shared" si="36"/>
        <v>27.702999999999975</v>
      </c>
      <c r="Q46" s="7">
        <f t="shared" si="36"/>
        <v>32.231999999999971</v>
      </c>
      <c r="R46" s="7">
        <f t="shared" si="36"/>
        <v>-1.9699999999999704</v>
      </c>
      <c r="S46" s="7">
        <f t="shared" si="36"/>
        <v>-32.52600000000001</v>
      </c>
      <c r="T46" s="7">
        <f t="shared" si="36"/>
        <v>-14.435000000000002</v>
      </c>
      <c r="U46" s="7">
        <f t="shared" si="36"/>
        <v>-29.766999999999996</v>
      </c>
      <c r="V46" s="7">
        <f t="shared" si="36"/>
        <v>-17.10899999999998</v>
      </c>
      <c r="W46" s="7">
        <f t="shared" si="36"/>
        <v>-10.447000000000003</v>
      </c>
      <c r="X46" s="7">
        <f t="shared" si="36"/>
        <v>-3.4839999999999804</v>
      </c>
      <c r="Y46" s="7">
        <f t="shared" si="36"/>
        <v>-8.6769999999999641</v>
      </c>
      <c r="Z46" s="7">
        <f t="shared" si="36"/>
        <v>-25.651999999999987</v>
      </c>
      <c r="AA46" s="7">
        <f t="shared" si="36"/>
        <v>-34.58499999999998</v>
      </c>
      <c r="AB46" s="7">
        <f t="shared" si="36"/>
        <v>-25.921999999999969</v>
      </c>
      <c r="AC46" s="7">
        <f t="shared" si="36"/>
        <v>-22.755999999999972</v>
      </c>
      <c r="AD46" s="7">
        <f t="shared" si="36"/>
        <v>-27.23399999999998</v>
      </c>
      <c r="AE46" s="7">
        <f t="shared" si="36"/>
        <v>-34.382000000000005</v>
      </c>
      <c r="AF46" s="7">
        <f t="shared" si="36"/>
        <v>-48.470000000000027</v>
      </c>
      <c r="AG46" s="7">
        <f t="shared" si="36"/>
        <v>-45.085000000000036</v>
      </c>
      <c r="AH46" s="7">
        <f t="shared" si="36"/>
        <v>-37.418000000000006</v>
      </c>
      <c r="AI46" s="7">
        <f t="shared" si="36"/>
        <v>-28.48599999999999</v>
      </c>
      <c r="AJ46" s="7">
        <f t="shared" si="36"/>
        <v>-32.586999999999989</v>
      </c>
      <c r="AK46" s="7">
        <f t="shared" si="36"/>
        <v>-38.392999999999972</v>
      </c>
      <c r="AL46" s="7">
        <f t="shared" ref="AL46:BQ46" si="37">AL$25-AL28</f>
        <v>-45.103000000000009</v>
      </c>
      <c r="AM46" s="7">
        <f t="shared" si="37"/>
        <v>-47.687999999999988</v>
      </c>
      <c r="AN46" s="7">
        <f t="shared" si="37"/>
        <v>-40.842000000000041</v>
      </c>
      <c r="AO46" s="7">
        <f t="shared" si="37"/>
        <v>-46.108000000000004</v>
      </c>
      <c r="AP46" s="7">
        <f t="shared" si="37"/>
        <v>-45.192999999999984</v>
      </c>
      <c r="AQ46" s="7">
        <f t="shared" si="37"/>
        <v>-12.174000000000035</v>
      </c>
      <c r="AR46" s="7">
        <f t="shared" si="37"/>
        <v>-18.000999999999976</v>
      </c>
      <c r="AS46" s="7">
        <f t="shared" si="37"/>
        <v>-13.834000000000003</v>
      </c>
      <c r="AT46" s="7">
        <f t="shared" si="37"/>
        <v>-9.1780000000000541</v>
      </c>
      <c r="AU46" s="7">
        <f t="shared" si="37"/>
        <v>-39.668000000000006</v>
      </c>
      <c r="AV46" s="7">
        <f t="shared" si="37"/>
        <v>-31.845000000000027</v>
      </c>
      <c r="AW46" s="7">
        <f t="shared" si="37"/>
        <v>-71.647999999999968</v>
      </c>
      <c r="AX46" s="7">
        <f t="shared" si="37"/>
        <v>-48.110000000000014</v>
      </c>
      <c r="AY46" s="7">
        <f t="shared" si="37"/>
        <v>-19.805000000000007</v>
      </c>
      <c r="AZ46" s="7">
        <f t="shared" si="37"/>
        <v>-18.230999999999995</v>
      </c>
      <c r="BA46" s="7">
        <f t="shared" si="37"/>
        <v>-9.9309999999999832</v>
      </c>
      <c r="BB46" s="7">
        <f t="shared" si="37"/>
        <v>24.964999999999975</v>
      </c>
      <c r="BC46" s="7">
        <f t="shared" si="37"/>
        <v>23.66700000000003</v>
      </c>
      <c r="BD46" s="7">
        <f t="shared" si="37"/>
        <v>-44.437000000000012</v>
      </c>
      <c r="BE46" s="7">
        <f t="shared" si="37"/>
        <v>-69.285000000000025</v>
      </c>
      <c r="BF46" s="7">
        <f t="shared" si="37"/>
        <v>-36.229000000000042</v>
      </c>
      <c r="BG46" s="7">
        <f t="shared" si="37"/>
        <v>-81.836000000000013</v>
      </c>
      <c r="BH46" s="7">
        <f t="shared" si="37"/>
        <v>-50.760000000000105</v>
      </c>
      <c r="BI46" s="7">
        <f t="shared" si="37"/>
        <v>-37.535999999999945</v>
      </c>
      <c r="BJ46" s="7">
        <f t="shared" si="37"/>
        <v>-23.107000000000085</v>
      </c>
      <c r="BK46" s="7">
        <f t="shared" si="37"/>
        <v>-24.831999999999994</v>
      </c>
      <c r="BL46" s="7">
        <f t="shared" si="37"/>
        <v>-21.572000000000003</v>
      </c>
      <c r="BM46" s="7">
        <f t="shared" si="37"/>
        <v>25.012000000000057</v>
      </c>
      <c r="BN46" s="7">
        <f t="shared" si="37"/>
        <v>31.91599999999994</v>
      </c>
      <c r="BO46" s="7">
        <f t="shared" si="37"/>
        <v>-1.0550000000000068</v>
      </c>
      <c r="BP46" s="7">
        <f t="shared" si="37"/>
        <v>-120.71400000000006</v>
      </c>
      <c r="BQ46" s="7">
        <f t="shared" si="37"/>
        <v>-57.492999999999938</v>
      </c>
      <c r="BR46" s="7">
        <f t="shared" ref="BR46:CW46" si="38">BR$25-BR28</f>
        <v>18.374000000000024</v>
      </c>
      <c r="BS46" s="7">
        <f t="shared" si="38"/>
        <v>-86.302999999999997</v>
      </c>
      <c r="BT46" s="7">
        <f t="shared" si="38"/>
        <v>-18.355000000000018</v>
      </c>
      <c r="BU46" s="7">
        <f t="shared" si="38"/>
        <v>66.664999999999964</v>
      </c>
      <c r="BV46" s="7">
        <f t="shared" si="38"/>
        <v>105.47199999999998</v>
      </c>
      <c r="BW46" s="7">
        <f t="shared" si="38"/>
        <v>79.677999999999997</v>
      </c>
      <c r="BX46" s="7">
        <f t="shared" si="38"/>
        <v>9.2280000000000086</v>
      </c>
      <c r="BY46" s="7">
        <f t="shared" si="38"/>
        <v>87.819000000000017</v>
      </c>
      <c r="BZ46" s="7">
        <f t="shared" si="38"/>
        <v>26.642999999999972</v>
      </c>
      <c r="CA46" s="7">
        <f t="shared" si="38"/>
        <v>7.7269999999999754</v>
      </c>
      <c r="CB46" s="7">
        <f t="shared" si="38"/>
        <v>76.314999999999998</v>
      </c>
      <c r="CC46" s="7">
        <f t="shared" si="38"/>
        <v>63.62700000000001</v>
      </c>
      <c r="CD46" s="7">
        <f t="shared" si="38"/>
        <v>48.110000000000014</v>
      </c>
      <c r="CE46" s="7">
        <f t="shared" si="38"/>
        <v>28.213999999999999</v>
      </c>
      <c r="CF46" s="7">
        <f t="shared" si="38"/>
        <v>6.3659999999999854</v>
      </c>
      <c r="CG46" s="7">
        <f t="shared" si="38"/>
        <v>25.572999999999979</v>
      </c>
      <c r="CH46" s="7">
        <f t="shared" si="38"/>
        <v>59.775000000000034</v>
      </c>
      <c r="CI46" s="7">
        <f t="shared" si="38"/>
        <v>50.932000000000016</v>
      </c>
      <c r="CJ46" s="7">
        <f t="shared" si="38"/>
        <v>38.091999999999985</v>
      </c>
      <c r="CK46" s="7">
        <f t="shared" si="38"/>
        <v>40.244000000000028</v>
      </c>
      <c r="CL46" s="7">
        <f t="shared" si="38"/>
        <v>56.126000000000033</v>
      </c>
      <c r="CM46" s="7">
        <f t="shared" si="38"/>
        <v>36.268000000000029</v>
      </c>
      <c r="CN46" s="7">
        <f t="shared" si="38"/>
        <v>36.073999999999984</v>
      </c>
      <c r="CO46" s="7">
        <f t="shared" si="38"/>
        <v>32.887</v>
      </c>
      <c r="CP46" s="7">
        <f t="shared" si="38"/>
        <v>36.109000000000009</v>
      </c>
      <c r="CQ46" s="7">
        <f t="shared" si="38"/>
        <v>33.079999999999984</v>
      </c>
      <c r="CR46" s="7">
        <f t="shared" si="38"/>
        <v>33.819999999999993</v>
      </c>
      <c r="CS46" s="7">
        <f t="shared" si="38"/>
        <v>33.698000000000036</v>
      </c>
      <c r="CT46" s="7">
        <f t="shared" si="38"/>
        <v>28.86099999999999</v>
      </c>
      <c r="CU46" s="7">
        <f t="shared" si="38"/>
        <v>30.327000000000027</v>
      </c>
      <c r="CV46" s="7">
        <f t="shared" si="38"/>
        <v>36.747999999999962</v>
      </c>
      <c r="CW46" s="7">
        <f t="shared" si="38"/>
        <v>35.326999999999998</v>
      </c>
      <c r="CX46" s="7">
        <f t="shared" ref="CX46:EC46" si="39">CX$25-CX28</f>
        <v>28.893000000000029</v>
      </c>
      <c r="CY46" s="7">
        <f t="shared" si="39"/>
        <v>20.372000000000014</v>
      </c>
      <c r="CZ46" s="7">
        <f t="shared" si="39"/>
        <v>20.406000000000006</v>
      </c>
      <c r="DA46" s="7">
        <f t="shared" si="39"/>
        <v>29.802999999999997</v>
      </c>
      <c r="DB46" s="7">
        <f t="shared" si="39"/>
        <v>32.418999999999983</v>
      </c>
      <c r="DC46" s="7">
        <f t="shared" si="39"/>
        <v>35.604999999999961</v>
      </c>
      <c r="DD46" s="7">
        <f t="shared" si="39"/>
        <v>27.311000000000007</v>
      </c>
      <c r="DE46" s="7">
        <f t="shared" si="39"/>
        <v>25.17900000000003</v>
      </c>
      <c r="DF46" s="7">
        <f t="shared" si="39"/>
        <v>41.679000000000002</v>
      </c>
      <c r="DG46" s="7">
        <f t="shared" si="39"/>
        <v>35.852000000000004</v>
      </c>
      <c r="DH46" s="7">
        <f t="shared" si="39"/>
        <v>39.803999999999974</v>
      </c>
      <c r="DI46" s="7">
        <f t="shared" si="39"/>
        <v>34.982999999999976</v>
      </c>
      <c r="DJ46" s="7">
        <f t="shared" si="39"/>
        <v>38.292999999999978</v>
      </c>
      <c r="DK46" s="7">
        <f t="shared" si="39"/>
        <v>34.347000000000037</v>
      </c>
      <c r="DL46" s="7">
        <f t="shared" si="39"/>
        <v>29.711000000000013</v>
      </c>
      <c r="DM46" s="7">
        <f t="shared" si="39"/>
        <v>31.33299999999997</v>
      </c>
      <c r="DN46" s="7">
        <f t="shared" si="39"/>
        <v>34.825000000000017</v>
      </c>
      <c r="DO46" s="7">
        <f t="shared" si="39"/>
        <v>34.304999999999978</v>
      </c>
      <c r="DP46" s="7">
        <f t="shared" si="39"/>
        <v>31.404999999999973</v>
      </c>
      <c r="DQ46" s="7">
        <f t="shared" si="39"/>
        <v>36.097000000000008</v>
      </c>
      <c r="DR46" s="7">
        <f t="shared" si="39"/>
        <v>28.464000000000027</v>
      </c>
      <c r="DS46" s="7">
        <f t="shared" si="39"/>
        <v>37.145999999999987</v>
      </c>
      <c r="DT46" s="7">
        <f t="shared" si="39"/>
        <v>43.557000000000016</v>
      </c>
      <c r="DU46" s="7">
        <f t="shared" si="39"/>
        <v>44.40500000000003</v>
      </c>
      <c r="DV46" s="7">
        <f t="shared" si="39"/>
        <v>48.019000000000034</v>
      </c>
      <c r="DW46" s="7">
        <f t="shared" si="39"/>
        <v>43.290999999999968</v>
      </c>
      <c r="DX46" s="7">
        <f t="shared" si="39"/>
        <v>40.733000000000033</v>
      </c>
      <c r="DY46" s="7">
        <f t="shared" si="39"/>
        <v>36.542000000000002</v>
      </c>
      <c r="DZ46" s="7">
        <f t="shared" si="39"/>
        <v>40.579999999999984</v>
      </c>
      <c r="EA46" s="7">
        <f t="shared" si="39"/>
        <v>39.53</v>
      </c>
      <c r="EB46" s="7">
        <f t="shared" si="39"/>
        <v>38.643999999999977</v>
      </c>
      <c r="EC46" s="7">
        <f t="shared" si="39"/>
        <v>40.161000000000001</v>
      </c>
      <c r="ED46" s="7">
        <f t="shared" ref="ED46:FI46" si="40">ED$25-ED28</f>
        <v>37.932999999999993</v>
      </c>
      <c r="EE46" s="7">
        <f t="shared" si="40"/>
        <v>36.278999999999996</v>
      </c>
      <c r="EF46" s="7">
        <f t="shared" si="40"/>
        <v>39.198000000000008</v>
      </c>
      <c r="EG46" s="7">
        <f t="shared" si="40"/>
        <v>36.961000000000013</v>
      </c>
      <c r="EH46" s="7">
        <f t="shared" si="40"/>
        <v>36.630000000000024</v>
      </c>
      <c r="EI46" s="7">
        <f t="shared" si="40"/>
        <v>33.692999999999984</v>
      </c>
      <c r="EJ46" s="7">
        <f t="shared" si="40"/>
        <v>39.884000000000015</v>
      </c>
      <c r="EK46" s="7">
        <f t="shared" si="40"/>
        <v>34.16100000000003</v>
      </c>
      <c r="EL46" s="7">
        <f t="shared" si="40"/>
        <v>29.937999999999988</v>
      </c>
      <c r="EM46" s="7">
        <f t="shared" si="40"/>
        <v>28.823000000000008</v>
      </c>
      <c r="EN46" s="7">
        <f t="shared" si="40"/>
        <v>25.807999999999993</v>
      </c>
      <c r="EO46" s="7">
        <f t="shared" si="40"/>
        <v>31.713000000000022</v>
      </c>
      <c r="EP46" s="7">
        <f t="shared" si="40"/>
        <v>43.746999999999986</v>
      </c>
      <c r="EQ46" s="7">
        <f t="shared" si="40"/>
        <v>30.383000000000038</v>
      </c>
      <c r="ER46" s="7">
        <f t="shared" si="40"/>
        <v>34.690000000000026</v>
      </c>
      <c r="ES46" s="7">
        <f t="shared" si="40"/>
        <v>36.539999999999992</v>
      </c>
      <c r="ET46" s="7">
        <f t="shared" si="40"/>
        <v>36.027000000000015</v>
      </c>
      <c r="EU46" s="7">
        <f t="shared" si="40"/>
        <v>32.245000000000005</v>
      </c>
      <c r="EV46" s="7">
        <f t="shared" si="40"/>
        <v>23.126000000000033</v>
      </c>
      <c r="EW46" s="7">
        <f t="shared" si="40"/>
        <v>30.433999999999969</v>
      </c>
      <c r="EX46" s="7">
        <f t="shared" si="40"/>
        <v>31.190999999999974</v>
      </c>
      <c r="EY46" s="7">
        <f t="shared" si="40"/>
        <v>37.347000000000037</v>
      </c>
      <c r="EZ46" s="7">
        <f t="shared" si="40"/>
        <v>34.658999999999992</v>
      </c>
      <c r="FA46" s="7">
        <f t="shared" si="40"/>
        <v>34.367000000000019</v>
      </c>
      <c r="FB46" s="7">
        <f t="shared" si="40"/>
        <v>32.825000000000045</v>
      </c>
      <c r="FC46" s="7">
        <f t="shared" si="40"/>
        <v>36.398000000000025</v>
      </c>
      <c r="FD46" s="7">
        <f t="shared" si="40"/>
        <v>37.091000000000008</v>
      </c>
      <c r="FE46" s="7">
        <f t="shared" si="40"/>
        <v>32.216999999999985</v>
      </c>
      <c r="FF46" s="7">
        <f t="shared" si="40"/>
        <v>37.722000000000037</v>
      </c>
      <c r="FG46" s="7">
        <f t="shared" si="40"/>
        <v>42.299000000000035</v>
      </c>
      <c r="FH46" s="7">
        <f t="shared" si="40"/>
        <v>37.117999999999995</v>
      </c>
      <c r="FI46" s="7">
        <f t="shared" si="40"/>
        <v>38.728999999999985</v>
      </c>
      <c r="FJ46" s="7">
        <f t="shared" ref="FJ46:GN46" si="41">FJ$25-FJ28</f>
        <v>25.680000000000007</v>
      </c>
      <c r="FK46" s="7">
        <f t="shared" si="41"/>
        <v>25.536999999999978</v>
      </c>
      <c r="FL46" s="7">
        <f t="shared" si="41"/>
        <v>35.817999999999984</v>
      </c>
      <c r="FM46" s="7">
        <f t="shared" si="41"/>
        <v>40.952999999999975</v>
      </c>
      <c r="FN46" s="7">
        <f t="shared" si="41"/>
        <v>41.778999999999996</v>
      </c>
      <c r="FO46" s="7">
        <f t="shared" si="41"/>
        <v>43.661000000000001</v>
      </c>
      <c r="FP46" s="7">
        <f t="shared" si="41"/>
        <v>34.757000000000005</v>
      </c>
      <c r="FQ46" s="7">
        <f t="shared" si="41"/>
        <v>34.618999999999971</v>
      </c>
      <c r="FR46" s="7">
        <f t="shared" si="41"/>
        <v>37.03000000000003</v>
      </c>
      <c r="FS46" s="7">
        <f t="shared" si="41"/>
        <v>38.584000000000003</v>
      </c>
      <c r="FT46" s="7">
        <f t="shared" si="41"/>
        <v>35.87700000000001</v>
      </c>
      <c r="FU46" s="7">
        <f t="shared" si="41"/>
        <v>26.069999999999993</v>
      </c>
      <c r="FV46" s="7">
        <f t="shared" si="41"/>
        <v>31.338999999999999</v>
      </c>
      <c r="FW46" s="7">
        <f t="shared" si="41"/>
        <v>30.946000000000026</v>
      </c>
      <c r="FX46" s="7">
        <f t="shared" si="41"/>
        <v>25.992999999999995</v>
      </c>
      <c r="FY46" s="7">
        <f t="shared" si="41"/>
        <v>26.185000000000002</v>
      </c>
      <c r="FZ46" s="7">
        <f t="shared" si="41"/>
        <v>29.543999999999983</v>
      </c>
      <c r="GA46" s="7">
        <f t="shared" si="41"/>
        <v>19.894999999999982</v>
      </c>
      <c r="GB46" s="7">
        <f t="shared" si="41"/>
        <v>24.677000000000021</v>
      </c>
      <c r="GC46" s="7">
        <f t="shared" si="41"/>
        <v>27.262</v>
      </c>
      <c r="GD46" s="7">
        <f t="shared" si="41"/>
        <v>39.043999999999983</v>
      </c>
      <c r="GE46" s="7">
        <f t="shared" si="41"/>
        <v>32.016999999999996</v>
      </c>
      <c r="GF46" s="7">
        <f t="shared" si="41"/>
        <v>25.249000000000024</v>
      </c>
      <c r="GG46" s="7">
        <f t="shared" si="41"/>
        <v>31.468000000000018</v>
      </c>
      <c r="GH46" s="7">
        <f t="shared" si="41"/>
        <v>30.83499999999998</v>
      </c>
      <c r="GI46" s="7">
        <f t="shared" si="41"/>
        <v>21.659999999999968</v>
      </c>
      <c r="GJ46" s="7">
        <f t="shared" si="41"/>
        <v>22.279999999999973</v>
      </c>
      <c r="GK46" s="7">
        <f t="shared" si="41"/>
        <v>19.918000000000006</v>
      </c>
      <c r="GL46" s="7">
        <f t="shared" si="41"/>
        <v>21.314999999999998</v>
      </c>
      <c r="GM46" s="7">
        <f t="shared" si="41"/>
        <v>21.677999999999997</v>
      </c>
      <c r="GN46" s="7">
        <f t="shared" si="41"/>
        <v>21.536999999999978</v>
      </c>
      <c r="GO46" s="7">
        <f t="shared" ref="GO46" si="42">GO$25-GO28</f>
        <v>22.23599999999999</v>
      </c>
      <c r="GP46" s="7">
        <f t="shared" ref="GP46:HU46" si="43">GP$25-GP28</f>
        <v>9.0710000000000264</v>
      </c>
      <c r="GQ46" s="7">
        <f t="shared" si="43"/>
        <v>16.399000000000001</v>
      </c>
      <c r="GR46" s="7">
        <f t="shared" si="43"/>
        <v>20.81800000000004</v>
      </c>
      <c r="GS46" s="7">
        <f t="shared" si="43"/>
        <v>17.473000000000013</v>
      </c>
      <c r="GT46" s="7">
        <f t="shared" si="43"/>
        <v>15.645999999999958</v>
      </c>
      <c r="GU46" s="7">
        <f t="shared" si="43"/>
        <v>3.1760000000000446</v>
      </c>
      <c r="GV46" s="7">
        <f t="shared" si="43"/>
        <v>-22.555999999999983</v>
      </c>
      <c r="GW46" s="7">
        <f t="shared" si="43"/>
        <v>0.68100000000004002</v>
      </c>
      <c r="GX46" s="7">
        <f t="shared" si="43"/>
        <v>3.13900000000001</v>
      </c>
      <c r="GY46" s="7">
        <f t="shared" si="43"/>
        <v>1.5500000000000114</v>
      </c>
      <c r="GZ46" s="7">
        <f t="shared" si="43"/>
        <v>8.5640000000000214</v>
      </c>
      <c r="HA46" s="7">
        <f t="shared" si="43"/>
        <v>-11.133999999999958</v>
      </c>
      <c r="HB46" s="7">
        <f t="shared" si="43"/>
        <v>-2.8940000000000055</v>
      </c>
      <c r="HC46" s="7">
        <f t="shared" si="43"/>
        <v>4.5240000000000009</v>
      </c>
      <c r="HD46" s="7">
        <f t="shared" si="43"/>
        <v>-1.2069999999999936</v>
      </c>
      <c r="HE46" s="7">
        <f t="shared" si="43"/>
        <v>-3.5529999999999973</v>
      </c>
      <c r="HF46" s="7">
        <f t="shared" si="43"/>
        <v>-5.1719999999999686</v>
      </c>
      <c r="HG46" s="7">
        <f t="shared" si="43"/>
        <v>5.0289999999999964</v>
      </c>
      <c r="HH46" s="7">
        <f t="shared" si="43"/>
        <v>2.9550000000000409</v>
      </c>
      <c r="HI46" s="7">
        <f t="shared" si="43"/>
        <v>-1.8320000000000505</v>
      </c>
      <c r="HJ46" s="7">
        <f t="shared" si="43"/>
        <v>1.5860000000000127</v>
      </c>
      <c r="HK46" s="7">
        <f t="shared" si="43"/>
        <v>-8.8009999999999877</v>
      </c>
      <c r="HL46" s="7">
        <f t="shared" si="43"/>
        <v>-7.54200000000003</v>
      </c>
      <c r="HM46" s="7">
        <f t="shared" si="43"/>
        <v>-1.6120000000000232</v>
      </c>
      <c r="HN46" s="7">
        <f t="shared" si="43"/>
        <v>-11.863</v>
      </c>
      <c r="HO46" s="7">
        <f t="shared" si="43"/>
        <v>0.36099999999999</v>
      </c>
      <c r="HP46" s="7">
        <f t="shared" si="43"/>
        <v>21.143000000000029</v>
      </c>
      <c r="HQ46" s="7">
        <f t="shared" si="43"/>
        <v>18.673000000000002</v>
      </c>
      <c r="HR46" s="7">
        <f t="shared" si="43"/>
        <v>12.557999999999993</v>
      </c>
      <c r="HS46" s="7">
        <f t="shared" si="43"/>
        <v>5.4619999999999891</v>
      </c>
      <c r="HT46" s="7">
        <f t="shared" si="43"/>
        <v>12.359000000000037</v>
      </c>
      <c r="HU46" s="7">
        <f t="shared" si="43"/>
        <v>4.9909999999999854</v>
      </c>
      <c r="HV46" s="7">
        <f t="shared" ref="HV46:IZ46" si="44">HV$25-HV28</f>
        <v>14.394000000000005</v>
      </c>
      <c r="HW46" s="7">
        <f t="shared" si="44"/>
        <v>7.339999999999975</v>
      </c>
      <c r="HX46" s="7">
        <f t="shared" si="44"/>
        <v>35.22399999999999</v>
      </c>
      <c r="HY46" s="7">
        <f t="shared" si="44"/>
        <v>38.213000000000022</v>
      </c>
      <c r="HZ46" s="7">
        <f t="shared" si="44"/>
        <v>28.30600000000004</v>
      </c>
      <c r="IA46" s="7">
        <f t="shared" si="44"/>
        <v>26.341999999999985</v>
      </c>
      <c r="IB46" s="7">
        <f t="shared" si="44"/>
        <v>41.513000000000034</v>
      </c>
      <c r="IC46" s="7">
        <f t="shared" si="44"/>
        <v>34.44</v>
      </c>
      <c r="ID46" s="7">
        <f t="shared" si="44"/>
        <v>37.120999999999981</v>
      </c>
      <c r="IE46" s="7">
        <f t="shared" si="44"/>
        <v>14.245999999999981</v>
      </c>
      <c r="IF46" s="7">
        <f t="shared" si="44"/>
        <v>16.548999999999978</v>
      </c>
      <c r="IG46" s="7">
        <f t="shared" si="44"/>
        <v>18.875</v>
      </c>
      <c r="IH46" s="7">
        <f t="shared" si="44"/>
        <v>25.346000000000004</v>
      </c>
      <c r="II46" s="7">
        <f t="shared" si="44"/>
        <v>22.713999999999999</v>
      </c>
      <c r="IJ46" s="7">
        <f t="shared" si="44"/>
        <v>37.133999999999958</v>
      </c>
      <c r="IK46" s="7">
        <f t="shared" si="44"/>
        <v>38.687000000000012</v>
      </c>
      <c r="IL46" s="7">
        <f t="shared" si="44"/>
        <v>29.108000000000004</v>
      </c>
      <c r="IM46" s="7">
        <f t="shared" si="44"/>
        <v>29.004999999999995</v>
      </c>
      <c r="IN46" s="7">
        <f t="shared" si="44"/>
        <v>26.730999999999995</v>
      </c>
      <c r="IO46" s="7">
        <f t="shared" si="44"/>
        <v>18.218000000000018</v>
      </c>
      <c r="IP46" s="7">
        <f t="shared" si="44"/>
        <v>25.129000000000019</v>
      </c>
      <c r="IQ46" s="7">
        <f t="shared" si="44"/>
        <v>40.466000000000008</v>
      </c>
      <c r="IR46" s="7">
        <f t="shared" si="44"/>
        <v>57.105999999999995</v>
      </c>
      <c r="IS46" s="7">
        <f t="shared" si="44"/>
        <v>50.272999999999968</v>
      </c>
      <c r="IT46" s="7">
        <f t="shared" si="44"/>
        <v>44.366000000000042</v>
      </c>
      <c r="IU46" s="7">
        <f t="shared" si="44"/>
        <v>42.267999999999972</v>
      </c>
      <c r="IV46" s="7">
        <f t="shared" si="44"/>
        <v>39.94</v>
      </c>
      <c r="IW46" s="7">
        <f t="shared" si="44"/>
        <v>26.176999999999964</v>
      </c>
      <c r="IX46" s="7">
        <f t="shared" si="44"/>
        <v>31.981999999999971</v>
      </c>
      <c r="IY46" s="7">
        <f t="shared" si="44"/>
        <v>39.586999999999989</v>
      </c>
      <c r="IZ46" s="7">
        <f t="shared" si="44"/>
        <v>41.745000000000005</v>
      </c>
      <c r="JA46" s="7">
        <f t="shared" ref="JA46" si="45">JA$25-JA28</f>
        <v>49.865000000000009</v>
      </c>
      <c r="JB46" s="7">
        <f t="shared" ref="JB46:KG46" si="46">JB$25-JB28</f>
        <v>48.831000000000017</v>
      </c>
      <c r="JC46" s="7">
        <f t="shared" si="46"/>
        <v>46.096000000000004</v>
      </c>
      <c r="JD46" s="7">
        <f t="shared" si="46"/>
        <v>33.738</v>
      </c>
      <c r="JE46" s="7">
        <f t="shared" si="46"/>
        <v>17.140999999999963</v>
      </c>
      <c r="JF46" s="7">
        <f t="shared" si="46"/>
        <v>11.50200000000001</v>
      </c>
      <c r="JG46" s="7">
        <f t="shared" si="46"/>
        <v>26.937000000000012</v>
      </c>
      <c r="JH46" s="7">
        <f t="shared" si="46"/>
        <v>30.974999999999966</v>
      </c>
      <c r="JI46" s="7">
        <f t="shared" si="46"/>
        <v>30.620999999999981</v>
      </c>
      <c r="JJ46" s="7">
        <f t="shared" si="46"/>
        <v>41.625</v>
      </c>
      <c r="JK46" s="7">
        <f t="shared" si="46"/>
        <v>23.722000000000037</v>
      </c>
      <c r="JL46" s="7">
        <f t="shared" si="46"/>
        <v>22.052999999999997</v>
      </c>
      <c r="JM46" s="7">
        <f t="shared" si="46"/>
        <v>30.795000000000016</v>
      </c>
      <c r="JN46" s="7">
        <f t="shared" si="46"/>
        <v>24.504999999999995</v>
      </c>
      <c r="JO46" s="7">
        <f t="shared" si="46"/>
        <v>23.40500000000003</v>
      </c>
      <c r="JP46" s="7">
        <f t="shared" si="46"/>
        <v>18.41900000000004</v>
      </c>
      <c r="JQ46" s="7">
        <f t="shared" si="46"/>
        <v>28.40100000000001</v>
      </c>
      <c r="JR46" s="7">
        <f t="shared" si="46"/>
        <v>30.997000000000014</v>
      </c>
      <c r="JS46" s="7">
        <f t="shared" si="46"/>
        <v>23.882000000000005</v>
      </c>
      <c r="JT46" s="7">
        <f t="shared" si="46"/>
        <v>29.13900000000001</v>
      </c>
      <c r="JU46" s="7">
        <f t="shared" si="46"/>
        <v>24.646999999999991</v>
      </c>
      <c r="JV46" s="7">
        <f t="shared" si="46"/>
        <v>24.144000000000005</v>
      </c>
      <c r="JW46" s="7">
        <f t="shared" si="46"/>
        <v>21.30400000000003</v>
      </c>
      <c r="JX46" s="7">
        <f t="shared" si="46"/>
        <v>35.07099999999997</v>
      </c>
      <c r="JY46" s="7">
        <f t="shared" si="46"/>
        <v>34.408999999999992</v>
      </c>
      <c r="JZ46" s="7">
        <f t="shared" si="46"/>
        <v>29.97399999999999</v>
      </c>
      <c r="KA46" s="7">
        <f t="shared" si="46"/>
        <v>24.156000000000006</v>
      </c>
      <c r="KB46" s="7">
        <f t="shared" si="46"/>
        <v>25.052000000000021</v>
      </c>
      <c r="KC46" s="7">
        <f t="shared" si="46"/>
        <v>13.149000000000001</v>
      </c>
      <c r="KD46" s="7">
        <f t="shared" si="46"/>
        <v>17.239000000000033</v>
      </c>
      <c r="KE46" s="7">
        <f t="shared" si="46"/>
        <v>14.527999999999963</v>
      </c>
      <c r="KF46" s="7">
        <f t="shared" si="46"/>
        <v>22.548000000000002</v>
      </c>
      <c r="KG46" s="7">
        <f t="shared" si="46"/>
        <v>7.1149999999999523</v>
      </c>
      <c r="KH46" s="7">
        <f t="shared" ref="KH46:LL46" si="47">KH$25-KH28</f>
        <v>17.103000000000009</v>
      </c>
      <c r="KI46" s="7">
        <f t="shared" si="47"/>
        <v>21.079000000000008</v>
      </c>
      <c r="KJ46" s="7">
        <f t="shared" si="47"/>
        <v>27.442999999999984</v>
      </c>
      <c r="KK46" s="7">
        <f t="shared" si="47"/>
        <v>12.591000000000008</v>
      </c>
      <c r="KL46" s="7">
        <f t="shared" si="47"/>
        <v>10.439999999999998</v>
      </c>
      <c r="KM46" s="7">
        <f t="shared" si="47"/>
        <v>0.35800000000000409</v>
      </c>
      <c r="KN46" s="7">
        <f t="shared" si="47"/>
        <v>6.2510000000000332</v>
      </c>
      <c r="KO46" s="7">
        <f t="shared" si="47"/>
        <v>7.6890000000000214</v>
      </c>
      <c r="KP46" s="7">
        <f t="shared" si="47"/>
        <v>11.381999999999948</v>
      </c>
      <c r="KQ46" s="7">
        <f t="shared" si="47"/>
        <v>10.699999999999989</v>
      </c>
      <c r="KR46" s="7">
        <f t="shared" si="47"/>
        <v>6.2099999999999795</v>
      </c>
      <c r="KS46" s="7">
        <f t="shared" si="47"/>
        <v>2.4639999999999986</v>
      </c>
      <c r="KT46" s="7">
        <f t="shared" si="47"/>
        <v>9.0629999999999882</v>
      </c>
      <c r="KU46" s="7">
        <f t="shared" si="47"/>
        <v>3.3190000000000168</v>
      </c>
      <c r="KV46" s="7">
        <f t="shared" si="47"/>
        <v>-1.8570000000000277</v>
      </c>
      <c r="KW46" s="7">
        <f t="shared" si="47"/>
        <v>-4.6840000000000259</v>
      </c>
      <c r="KX46" s="7">
        <f t="shared" si="47"/>
        <v>-15.569000000000017</v>
      </c>
      <c r="KY46" s="7">
        <f t="shared" si="47"/>
        <v>-12.598000000000013</v>
      </c>
      <c r="KZ46" s="7">
        <f t="shared" si="47"/>
        <v>-4.8380000000000223</v>
      </c>
      <c r="LA46" s="7">
        <f t="shared" si="47"/>
        <v>-3.3070000000000164</v>
      </c>
      <c r="LB46" s="7">
        <f t="shared" si="47"/>
        <v>2.6539999999999964</v>
      </c>
      <c r="LC46" s="7">
        <f t="shared" si="47"/>
        <v>-5.6030000000000086</v>
      </c>
      <c r="LD46" s="7">
        <f t="shared" si="47"/>
        <v>-5.1560000000000059</v>
      </c>
      <c r="LE46" s="7">
        <f t="shared" si="47"/>
        <v>-15.277999999999963</v>
      </c>
      <c r="LF46" s="7">
        <f t="shared" si="47"/>
        <v>-11.060999999999979</v>
      </c>
      <c r="LG46" s="7">
        <f t="shared" si="47"/>
        <v>-27.831000000000017</v>
      </c>
      <c r="LH46" s="7">
        <f t="shared" si="47"/>
        <v>-15.137999999999977</v>
      </c>
      <c r="LI46" s="7">
        <f t="shared" si="47"/>
        <v>-12.944000000000017</v>
      </c>
      <c r="LJ46" s="7">
        <f t="shared" si="47"/>
        <v>-6.1870000000000118</v>
      </c>
      <c r="LK46" s="7">
        <f t="shared" si="47"/>
        <v>-20.094000000000051</v>
      </c>
      <c r="LL46" s="7">
        <f t="shared" si="47"/>
        <v>-6.9800000000000182</v>
      </c>
      <c r="LM46" s="7">
        <f t="shared" ref="LM46" si="48">LM$25-LM28</f>
        <v>-10.880999999999972</v>
      </c>
      <c r="LN46" s="7">
        <f t="shared" ref="LN46:MS46" si="49">LN$25-LN28</f>
        <v>-6.0330000000000155</v>
      </c>
      <c r="LO46" s="7">
        <f t="shared" si="49"/>
        <v>-0.76999999999998181</v>
      </c>
      <c r="LP46" s="7">
        <f t="shared" si="49"/>
        <v>-16.211999999999989</v>
      </c>
      <c r="LQ46" s="7">
        <f t="shared" si="49"/>
        <v>-10.72199999999998</v>
      </c>
      <c r="LR46" s="7">
        <f t="shared" si="49"/>
        <v>-4.3879999999999768</v>
      </c>
      <c r="LS46" s="7">
        <f t="shared" si="49"/>
        <v>-20.189000000000021</v>
      </c>
      <c r="LT46" s="7">
        <f t="shared" si="49"/>
        <v>-22.545000000000016</v>
      </c>
      <c r="LU46" s="7">
        <f t="shared" si="49"/>
        <v>-33.59499999999997</v>
      </c>
      <c r="LV46" s="7">
        <f t="shared" si="49"/>
        <v>-27.182000000000016</v>
      </c>
      <c r="LW46" s="7">
        <f t="shared" si="49"/>
        <v>-18.25</v>
      </c>
      <c r="LX46" s="7">
        <f t="shared" si="49"/>
        <v>-12.675000000000011</v>
      </c>
      <c r="LY46" s="7">
        <f t="shared" si="49"/>
        <v>-15.666999999999973</v>
      </c>
      <c r="LZ46" s="7">
        <f t="shared" si="49"/>
        <v>-22.200000000000045</v>
      </c>
      <c r="MA46" s="7">
        <f t="shared" si="49"/>
        <v>-20.156000000000006</v>
      </c>
      <c r="MB46" s="7">
        <f t="shared" si="49"/>
        <v>-15.563999999999965</v>
      </c>
      <c r="MC46" s="7">
        <f t="shared" si="49"/>
        <v>-21.103999999999985</v>
      </c>
      <c r="MD46" s="7">
        <f t="shared" si="49"/>
        <v>-23.595000000000027</v>
      </c>
      <c r="ME46" s="7">
        <f t="shared" si="49"/>
        <v>-27.717000000000041</v>
      </c>
      <c r="MF46" s="7">
        <f t="shared" si="49"/>
        <v>-31.085000000000036</v>
      </c>
      <c r="MG46" s="7">
        <f t="shared" si="49"/>
        <v>-19.875999999999976</v>
      </c>
      <c r="MH46" s="7">
        <f t="shared" si="49"/>
        <v>-17.947999999999979</v>
      </c>
      <c r="MI46" s="7">
        <f t="shared" si="49"/>
        <v>-21.575999999999965</v>
      </c>
      <c r="MJ46" s="7">
        <f t="shared" si="49"/>
        <v>-26.382999999999981</v>
      </c>
      <c r="MK46" s="7">
        <f t="shared" si="49"/>
        <v>-28.103000000000009</v>
      </c>
      <c r="ML46" s="7">
        <f t="shared" si="49"/>
        <v>-19.171999999999969</v>
      </c>
      <c r="MM46" s="7">
        <f t="shared" si="49"/>
        <v>-23.043999999999983</v>
      </c>
      <c r="MN46" s="7">
        <f t="shared" si="49"/>
        <v>-34.923000000000002</v>
      </c>
      <c r="MO46" s="7">
        <f t="shared" si="49"/>
        <v>-45.317000000000007</v>
      </c>
      <c r="MP46" s="7">
        <f t="shared" si="49"/>
        <v>-33.286000000000001</v>
      </c>
      <c r="MQ46" s="7">
        <f t="shared" si="49"/>
        <v>-13.953000000000031</v>
      </c>
      <c r="MR46" s="7">
        <f t="shared" si="49"/>
        <v>-8.7399999999999523</v>
      </c>
      <c r="MS46" s="7">
        <f t="shared" si="49"/>
        <v>-22.586000000000013</v>
      </c>
      <c r="MT46" s="7">
        <f t="shared" ref="MT46:NX46" si="50">MT$25-MT28</f>
        <v>-31.095000000000027</v>
      </c>
      <c r="MU46" s="7">
        <f t="shared" si="50"/>
        <v>-23.406999999999982</v>
      </c>
      <c r="MV46" s="7">
        <f t="shared" si="50"/>
        <v>-28.893000000000029</v>
      </c>
      <c r="MW46" s="7">
        <f t="shared" si="50"/>
        <v>-39.064000000000021</v>
      </c>
      <c r="MX46" s="7">
        <f t="shared" si="50"/>
        <v>-29.627999999999986</v>
      </c>
      <c r="MY46" s="7">
        <f t="shared" si="50"/>
        <v>-17.459000000000003</v>
      </c>
      <c r="MZ46" s="7">
        <f t="shared" si="50"/>
        <v>-19.531999999999982</v>
      </c>
      <c r="NA46" s="7">
        <f t="shared" si="50"/>
        <v>-27.418000000000006</v>
      </c>
      <c r="NB46" s="7">
        <f t="shared" si="50"/>
        <v>-19.548999999999978</v>
      </c>
      <c r="NC46" s="7">
        <f t="shared" si="50"/>
        <v>-18.339999999999975</v>
      </c>
      <c r="ND46" s="7">
        <f t="shared" si="50"/>
        <v>-15.307999999999993</v>
      </c>
      <c r="NE46" s="7">
        <f t="shared" si="50"/>
        <v>-28.489999999999952</v>
      </c>
      <c r="NF46" s="7">
        <f t="shared" si="50"/>
        <v>-40.843999999999994</v>
      </c>
      <c r="NG46" s="7">
        <f t="shared" si="50"/>
        <v>-22.132000000000005</v>
      </c>
      <c r="NH46" s="7">
        <f t="shared" si="50"/>
        <v>-43.724999999999966</v>
      </c>
      <c r="NI46" s="7">
        <f t="shared" si="50"/>
        <v>-30.526999999999987</v>
      </c>
      <c r="NJ46" s="7">
        <f t="shared" si="50"/>
        <v>-18.040999999999997</v>
      </c>
      <c r="NK46" s="7">
        <f t="shared" si="50"/>
        <v>-35.245999999999981</v>
      </c>
      <c r="NL46" s="7">
        <f t="shared" si="50"/>
        <v>-25.19199999999995</v>
      </c>
      <c r="NM46" s="7">
        <f t="shared" si="50"/>
        <v>-52.435000000000002</v>
      </c>
      <c r="NN46" s="7">
        <f t="shared" si="50"/>
        <v>-45.399000000000001</v>
      </c>
      <c r="NO46" s="7">
        <f t="shared" si="50"/>
        <v>-34.07000000000005</v>
      </c>
      <c r="NP46" s="7">
        <f t="shared" si="50"/>
        <v>-35.096000000000004</v>
      </c>
      <c r="NQ46" s="7">
        <f t="shared" si="50"/>
        <v>-16.432999999999993</v>
      </c>
      <c r="NR46" s="7">
        <f t="shared" si="50"/>
        <v>-17.35899999999998</v>
      </c>
      <c r="NS46" s="7">
        <f t="shared" si="50"/>
        <v>-26.57099999999997</v>
      </c>
      <c r="NT46" s="7">
        <f t="shared" si="50"/>
        <v>-26.363999999999976</v>
      </c>
      <c r="NU46" s="7">
        <f t="shared" si="50"/>
        <v>-24.822000000000003</v>
      </c>
      <c r="NV46" s="7">
        <f t="shared" si="50"/>
        <v>-29.055999999999983</v>
      </c>
      <c r="NW46" s="7">
        <f t="shared" si="50"/>
        <v>-26.191000000000031</v>
      </c>
      <c r="NX46" s="7">
        <f t="shared" si="50"/>
        <v>-22.449999999999989</v>
      </c>
      <c r="NY46" s="7">
        <f t="shared" ref="NY46" si="51">NY$25-NY28</f>
        <v>-26.942000000000007</v>
      </c>
      <c r="NZ46" s="7">
        <f t="shared" ref="NZ46:PE46" si="52">NZ$25-NZ28</f>
        <v>-23.730999999999995</v>
      </c>
      <c r="OA46" s="7">
        <f t="shared" si="52"/>
        <v>-28.675000000000011</v>
      </c>
      <c r="OB46" s="7">
        <f t="shared" si="52"/>
        <v>-30.384999999999991</v>
      </c>
      <c r="OC46" s="7">
        <f t="shared" si="52"/>
        <v>-42.206000000000017</v>
      </c>
      <c r="OD46" s="7">
        <f t="shared" si="52"/>
        <v>-54.37700000000001</v>
      </c>
      <c r="OE46" s="7">
        <f t="shared" si="52"/>
        <v>-42.718000000000018</v>
      </c>
      <c r="OF46" s="7">
        <f t="shared" si="52"/>
        <v>-35.877999999999986</v>
      </c>
      <c r="OG46" s="7">
        <f t="shared" si="52"/>
        <v>-40.507999999999981</v>
      </c>
      <c r="OH46" s="7">
        <f t="shared" si="52"/>
        <v>-29.66500000000002</v>
      </c>
      <c r="OI46" s="7">
        <f t="shared" si="52"/>
        <v>-26.567000000000007</v>
      </c>
      <c r="OJ46" s="7">
        <f t="shared" si="52"/>
        <v>-17.335999999999956</v>
      </c>
      <c r="OK46" s="7">
        <f t="shared" si="52"/>
        <v>-37.610000000000014</v>
      </c>
      <c r="OL46" s="7">
        <f t="shared" si="52"/>
        <v>-22.40100000000001</v>
      </c>
      <c r="OM46" s="7">
        <f t="shared" si="52"/>
        <v>-21.990999999999985</v>
      </c>
      <c r="ON46" s="7">
        <f t="shared" si="52"/>
        <v>-24.168999999999983</v>
      </c>
      <c r="OO46" s="7">
        <f t="shared" si="52"/>
        <v>-28.055000000000007</v>
      </c>
      <c r="OP46" s="7">
        <f t="shared" si="52"/>
        <v>-38.087999999999965</v>
      </c>
      <c r="OQ46" s="7">
        <f t="shared" si="52"/>
        <v>-32.762999999999977</v>
      </c>
      <c r="OR46" s="7">
        <f t="shared" si="52"/>
        <v>-37.009999999999991</v>
      </c>
      <c r="OS46" s="7">
        <f t="shared" si="52"/>
        <v>-56.13900000000001</v>
      </c>
      <c r="OT46" s="7">
        <f t="shared" si="52"/>
        <v>-24.336999999999989</v>
      </c>
      <c r="OU46" s="7">
        <f t="shared" si="52"/>
        <v>-32.579999999999984</v>
      </c>
      <c r="OV46" s="7">
        <f t="shared" si="52"/>
        <v>-36.283000000000015</v>
      </c>
      <c r="OW46" s="7">
        <f t="shared" si="52"/>
        <v>-28.384999999999991</v>
      </c>
      <c r="OX46" s="7">
        <f t="shared" si="52"/>
        <v>-32.567999999999984</v>
      </c>
      <c r="OY46" s="7">
        <f t="shared" si="52"/>
        <v>-30.245999999999981</v>
      </c>
      <c r="OZ46" s="7">
        <f t="shared" si="52"/>
        <v>-10.97399999999999</v>
      </c>
      <c r="PA46" s="7">
        <f t="shared" si="52"/>
        <v>-14.293000000000006</v>
      </c>
      <c r="PB46" s="7">
        <f t="shared" si="52"/>
        <v>-28.923999999999978</v>
      </c>
      <c r="PC46" s="7">
        <f t="shared" si="52"/>
        <v>-32.012999999999977</v>
      </c>
      <c r="PD46" s="7">
        <f t="shared" si="52"/>
        <v>-27.447000000000003</v>
      </c>
      <c r="PE46" s="7">
        <f t="shared" si="52"/>
        <v>-28.012999999999977</v>
      </c>
      <c r="PF46" s="7">
        <f t="shared" ref="PF46:QJ46" si="53">PF$25-PF28</f>
        <v>-31.062000000000012</v>
      </c>
      <c r="PG46" s="7">
        <f t="shared" si="53"/>
        <v>-38.503999999999962</v>
      </c>
      <c r="PH46" s="7">
        <f t="shared" si="53"/>
        <v>-33.733000000000004</v>
      </c>
      <c r="PI46" s="7">
        <f t="shared" si="53"/>
        <v>-37.680999999999983</v>
      </c>
      <c r="PJ46" s="7">
        <f t="shared" si="53"/>
        <v>-49.112000000000023</v>
      </c>
      <c r="PK46" s="7">
        <f t="shared" si="53"/>
        <v>-12.201999999999998</v>
      </c>
      <c r="PL46" s="7">
        <f t="shared" si="53"/>
        <v>-21.540999999999997</v>
      </c>
      <c r="PM46" s="7">
        <f t="shared" si="53"/>
        <v>-13.137</v>
      </c>
      <c r="PN46" s="7">
        <f t="shared" si="53"/>
        <v>-14.036000000000001</v>
      </c>
      <c r="PO46" s="7">
        <f t="shared" si="53"/>
        <v>-24.34699999999998</v>
      </c>
      <c r="PP46" s="7">
        <f t="shared" si="53"/>
        <v>-12.828999999999951</v>
      </c>
      <c r="PQ46" s="7">
        <f t="shared" si="53"/>
        <v>-16.912999999999954</v>
      </c>
      <c r="PR46" s="7">
        <f t="shared" si="53"/>
        <v>-19.935000000000002</v>
      </c>
      <c r="PS46" s="7">
        <f t="shared" si="53"/>
        <v>-12.694000000000017</v>
      </c>
      <c r="PT46" s="7">
        <f t="shared" si="53"/>
        <v>-13.080000000000041</v>
      </c>
      <c r="PU46" s="7">
        <f t="shared" si="53"/>
        <v>-13.613</v>
      </c>
      <c r="PV46" s="7">
        <f t="shared" si="53"/>
        <v>0.44100000000003092</v>
      </c>
      <c r="PW46" s="7">
        <f t="shared" si="53"/>
        <v>-9.8100000000000023</v>
      </c>
      <c r="PX46" s="7">
        <f t="shared" si="53"/>
        <v>-7.5159999999999627</v>
      </c>
      <c r="PY46" s="7">
        <f t="shared" si="53"/>
        <v>-3.2120000000000459</v>
      </c>
      <c r="PZ46" s="7">
        <f t="shared" si="53"/>
        <v>-8.3759999999999764</v>
      </c>
      <c r="QA46" s="7">
        <f t="shared" si="53"/>
        <v>-8.228999999999985</v>
      </c>
      <c r="QB46" s="7">
        <f t="shared" si="53"/>
        <v>-13.298999999999978</v>
      </c>
      <c r="QC46" s="7">
        <f t="shared" si="53"/>
        <v>-6.3910000000000196</v>
      </c>
      <c r="QD46" s="7">
        <f t="shared" si="53"/>
        <v>-9.9939999999999714</v>
      </c>
      <c r="QE46" s="7">
        <f t="shared" si="53"/>
        <v>0.61599999999998545</v>
      </c>
      <c r="QF46" s="7">
        <f t="shared" si="53"/>
        <v>-7.6399999999999864</v>
      </c>
      <c r="QG46" s="7">
        <f t="shared" si="53"/>
        <v>-10.722000000000037</v>
      </c>
      <c r="QH46" s="7">
        <f t="shared" si="53"/>
        <v>4.9680000000000177</v>
      </c>
      <c r="QI46" s="7">
        <f t="shared" si="53"/>
        <v>0.88999999999998636</v>
      </c>
      <c r="QJ46" s="7">
        <f t="shared" si="53"/>
        <v>-2.2729999999999677</v>
      </c>
      <c r="QK46" s="7">
        <f t="shared" ref="QK46" si="54">QK$25-QK28</f>
        <v>-2.632000000000005</v>
      </c>
      <c r="QL46" s="7">
        <f t="shared" ref="QL46:RQ46" si="55">QL$25-QL28</f>
        <v>-3.9979999999999905</v>
      </c>
      <c r="QM46" s="7">
        <f t="shared" si="55"/>
        <v>-3.2440000000000282</v>
      </c>
      <c r="QN46" s="7">
        <f t="shared" si="55"/>
        <v>-1.6719999999999686</v>
      </c>
      <c r="QO46" s="7">
        <f t="shared" si="55"/>
        <v>-9.5190000000000055</v>
      </c>
      <c r="QP46" s="7">
        <f t="shared" si="55"/>
        <v>-8.9650000000000318</v>
      </c>
      <c r="QQ46" s="7">
        <f t="shared" si="55"/>
        <v>-5.3619999999999663</v>
      </c>
      <c r="QR46" s="7">
        <f t="shared" si="55"/>
        <v>-14.528999999999996</v>
      </c>
      <c r="QS46" s="7">
        <f t="shared" si="55"/>
        <v>-16.805999999999983</v>
      </c>
      <c r="QT46" s="7">
        <f t="shared" si="55"/>
        <v>-15.482000000000028</v>
      </c>
      <c r="QU46" s="7">
        <f t="shared" si="55"/>
        <v>-4.8170000000000073</v>
      </c>
      <c r="QV46" s="7">
        <f t="shared" si="55"/>
        <v>-3.7019999999999982</v>
      </c>
      <c r="QW46" s="7">
        <f t="shared" si="55"/>
        <v>-4.2119999999999891</v>
      </c>
      <c r="QX46" s="7">
        <f t="shared" si="55"/>
        <v>0.33300000000002683</v>
      </c>
      <c r="QY46" s="7">
        <f t="shared" si="55"/>
        <v>4.3260000000000218</v>
      </c>
      <c r="QZ46" s="7">
        <f t="shared" si="55"/>
        <v>6.4019999999999868</v>
      </c>
      <c r="RA46" s="7">
        <f t="shared" si="55"/>
        <v>2.2810000000000059</v>
      </c>
      <c r="RB46" s="7">
        <f t="shared" si="55"/>
        <v>2.7239999999999895</v>
      </c>
      <c r="RC46" s="7">
        <f t="shared" si="55"/>
        <v>3.6750000000000114</v>
      </c>
      <c r="RD46" s="7">
        <f t="shared" si="55"/>
        <v>9.7390000000000327</v>
      </c>
      <c r="RE46" s="7">
        <f t="shared" si="55"/>
        <v>12.553000000000054</v>
      </c>
      <c r="RF46" s="7">
        <f t="shared" si="55"/>
        <v>7.3279999999999745</v>
      </c>
      <c r="RG46" s="7">
        <f t="shared" si="55"/>
        <v>0.96199999999998909</v>
      </c>
      <c r="RH46" s="7">
        <f t="shared" si="55"/>
        <v>11.456999999999994</v>
      </c>
      <c r="RI46" s="7">
        <f t="shared" si="55"/>
        <v>13.25</v>
      </c>
      <c r="RJ46" s="7">
        <f t="shared" si="55"/>
        <v>12.467000000000041</v>
      </c>
      <c r="RK46" s="7">
        <f t="shared" si="55"/>
        <v>19.444000000000017</v>
      </c>
      <c r="RL46" s="7">
        <f t="shared" si="55"/>
        <v>15.572000000000003</v>
      </c>
      <c r="RM46" s="7">
        <f t="shared" si="55"/>
        <v>25.394000000000005</v>
      </c>
      <c r="RN46" s="7">
        <f t="shared" si="55"/>
        <v>30.786000000000001</v>
      </c>
      <c r="RO46" s="7">
        <f t="shared" si="55"/>
        <v>22.803999999999974</v>
      </c>
      <c r="RP46" s="7">
        <f t="shared" si="55"/>
        <v>22.123999999999967</v>
      </c>
      <c r="RQ46" s="7">
        <f t="shared" si="55"/>
        <v>17.680000000000007</v>
      </c>
      <c r="RR46" s="7">
        <f t="shared" ref="RR46:SQ46" si="56">RR$25-RR28</f>
        <v>22.286999999999978</v>
      </c>
      <c r="RS46" s="7">
        <f t="shared" si="56"/>
        <v>24.276999999999987</v>
      </c>
      <c r="RT46" s="7">
        <f t="shared" si="56"/>
        <v>28.604000000000042</v>
      </c>
      <c r="RU46" s="7">
        <f t="shared" si="56"/>
        <v>17.537000000000035</v>
      </c>
      <c r="RV46" s="7">
        <f t="shared" si="56"/>
        <v>19.212999999999965</v>
      </c>
      <c r="RW46" s="7">
        <f t="shared" si="56"/>
        <v>19.62299999999999</v>
      </c>
      <c r="RX46" s="7">
        <f t="shared" si="56"/>
        <v>17.828000000000031</v>
      </c>
      <c r="RY46" s="7">
        <f t="shared" si="56"/>
        <v>1.4309999999999832</v>
      </c>
      <c r="RZ46" s="7">
        <f t="shared" si="56"/>
        <v>18.617999999999995</v>
      </c>
      <c r="SA46" s="7">
        <f t="shared" si="56"/>
        <v>18.314000000000021</v>
      </c>
      <c r="SB46" s="7">
        <f t="shared" si="56"/>
        <v>18.533000000000015</v>
      </c>
      <c r="SC46" s="7">
        <f t="shared" si="56"/>
        <v>22.143000000000029</v>
      </c>
      <c r="SD46" s="7">
        <f t="shared" si="56"/>
        <v>22.596000000000004</v>
      </c>
      <c r="SE46" s="7">
        <f t="shared" si="56"/>
        <v>21.343999999999994</v>
      </c>
      <c r="SF46" s="7">
        <f t="shared" si="56"/>
        <v>24.692000000000007</v>
      </c>
      <c r="SG46" s="7">
        <f t="shared" si="56"/>
        <v>19.084000000000003</v>
      </c>
      <c r="SH46" s="7">
        <f t="shared" si="56"/>
        <v>18.538999999999987</v>
      </c>
      <c r="SI46" s="7">
        <f t="shared" si="56"/>
        <v>18.745999999999981</v>
      </c>
      <c r="SJ46" s="7">
        <f t="shared" si="56"/>
        <v>31.94599999999997</v>
      </c>
      <c r="SK46" s="7">
        <f t="shared" si="56"/>
        <v>11.54200000000003</v>
      </c>
      <c r="SL46" s="7">
        <f t="shared" si="56"/>
        <v>10.270000000000039</v>
      </c>
      <c r="SM46" s="7">
        <f t="shared" si="56"/>
        <v>10.423000000000002</v>
      </c>
      <c r="SN46" s="7">
        <f t="shared" si="56"/>
        <v>7.1360000000000241</v>
      </c>
      <c r="SO46" s="7">
        <f t="shared" si="56"/>
        <v>5.3849999999999909</v>
      </c>
      <c r="SP46" s="7">
        <f t="shared" si="56"/>
        <v>1.4329999999999927</v>
      </c>
      <c r="SQ46" s="7">
        <f t="shared" si="56"/>
        <v>9.5570000000000164</v>
      </c>
    </row>
    <row r="47" spans="1:515" x14ac:dyDescent="0.25">
      <c r="A47" s="2">
        <f t="shared" si="26"/>
        <v>5</v>
      </c>
      <c r="B47" s="3" t="str">
        <f t="shared" si="9"/>
        <v>VW 3 3/8 PERP nc-24</v>
      </c>
      <c r="C47" s="3" t="str">
        <f t="shared" si="27"/>
        <v>VW 3 1/2 PERP nc-30-VW 3 3/8 PERP nc-24</v>
      </c>
      <c r="F47" s="7" t="e">
        <f t="shared" ref="F47:AK47" si="57">F$25-F29</f>
        <v>#N/A</v>
      </c>
      <c r="G47" s="7">
        <f t="shared" si="57"/>
        <v>-20.518000000000029</v>
      </c>
      <c r="H47" s="7">
        <f t="shared" si="57"/>
        <v>-3.4359999999999786</v>
      </c>
      <c r="I47" s="7">
        <f t="shared" si="57"/>
        <v>-8.6840000000000259</v>
      </c>
      <c r="J47" s="7">
        <f t="shared" si="57"/>
        <v>11.269000000000005</v>
      </c>
      <c r="K47" s="7">
        <f t="shared" si="57"/>
        <v>18.072000000000003</v>
      </c>
      <c r="L47" s="7">
        <f t="shared" si="57"/>
        <v>-5.4409999999999741</v>
      </c>
      <c r="M47" s="7">
        <f t="shared" si="57"/>
        <v>13.302999999999997</v>
      </c>
      <c r="N47" s="7">
        <f t="shared" si="57"/>
        <v>-1.7319999999999709</v>
      </c>
      <c r="O47" s="7">
        <f t="shared" si="57"/>
        <v>37.462999999999965</v>
      </c>
      <c r="P47" s="7">
        <f t="shared" si="57"/>
        <v>47.853999999999985</v>
      </c>
      <c r="Q47" s="7">
        <f t="shared" si="57"/>
        <v>56.747000000000014</v>
      </c>
      <c r="R47" s="7">
        <f t="shared" si="57"/>
        <v>20.027000000000044</v>
      </c>
      <c r="S47" s="7">
        <f t="shared" si="57"/>
        <v>-29.04200000000003</v>
      </c>
      <c r="T47" s="7">
        <f t="shared" si="57"/>
        <v>-15.081999999999994</v>
      </c>
      <c r="U47" s="7">
        <f t="shared" si="57"/>
        <v>-32.442000000000007</v>
      </c>
      <c r="V47" s="7">
        <f t="shared" si="57"/>
        <v>-23.701000000000022</v>
      </c>
      <c r="W47" s="7">
        <f t="shared" si="57"/>
        <v>-13.956000000000017</v>
      </c>
      <c r="X47" s="7">
        <f t="shared" si="57"/>
        <v>-1.8059999999999832</v>
      </c>
      <c r="Y47" s="7">
        <f t="shared" si="57"/>
        <v>-4.7690000000000055</v>
      </c>
      <c r="Z47" s="7">
        <f t="shared" si="57"/>
        <v>-25.087999999999965</v>
      </c>
      <c r="AA47" s="7">
        <f t="shared" si="57"/>
        <v>-38.51600000000002</v>
      </c>
      <c r="AB47" s="7">
        <f t="shared" si="57"/>
        <v>-28.497000000000014</v>
      </c>
      <c r="AC47" s="7">
        <f t="shared" si="57"/>
        <v>-23.365999999999985</v>
      </c>
      <c r="AD47" s="7">
        <f t="shared" si="57"/>
        <v>-29.418999999999983</v>
      </c>
      <c r="AE47" s="7">
        <f t="shared" si="57"/>
        <v>-35.474999999999966</v>
      </c>
      <c r="AF47" s="7">
        <f t="shared" si="57"/>
        <v>-56.898000000000025</v>
      </c>
      <c r="AG47" s="7">
        <f t="shared" si="57"/>
        <v>-55.586999999999989</v>
      </c>
      <c r="AH47" s="7">
        <f t="shared" si="57"/>
        <v>-45.783000000000015</v>
      </c>
      <c r="AI47" s="7">
        <f t="shared" si="57"/>
        <v>-26.632999999999981</v>
      </c>
      <c r="AJ47" s="7">
        <f t="shared" si="57"/>
        <v>-31.70599999999996</v>
      </c>
      <c r="AK47" s="7">
        <f t="shared" si="57"/>
        <v>-37.282999999999959</v>
      </c>
      <c r="AL47" s="7">
        <f t="shared" ref="AL47:BQ47" si="58">AL$25-AL29</f>
        <v>-46.432999999999993</v>
      </c>
      <c r="AM47" s="7">
        <f t="shared" si="58"/>
        <v>-48.343999999999994</v>
      </c>
      <c r="AN47" s="7">
        <f t="shared" si="58"/>
        <v>-41.987000000000023</v>
      </c>
      <c r="AO47" s="7">
        <f t="shared" si="58"/>
        <v>-50.927999999999997</v>
      </c>
      <c r="AP47" s="7">
        <f t="shared" si="58"/>
        <v>-49.176999999999964</v>
      </c>
      <c r="AQ47" s="7">
        <f t="shared" si="58"/>
        <v>-3.4250000000000114</v>
      </c>
      <c r="AR47" s="7">
        <f t="shared" si="58"/>
        <v>-10.217999999999961</v>
      </c>
      <c r="AS47" s="7">
        <f t="shared" si="58"/>
        <v>-4.9999999999954525E-3</v>
      </c>
      <c r="AT47" s="7">
        <f t="shared" si="58"/>
        <v>8.5709999999999695</v>
      </c>
      <c r="AU47" s="7">
        <f t="shared" si="58"/>
        <v>-22.399999999999977</v>
      </c>
      <c r="AV47" s="7">
        <f t="shared" si="58"/>
        <v>-15.369000000000028</v>
      </c>
      <c r="AW47" s="7">
        <f t="shared" si="58"/>
        <v>-77.141999999999996</v>
      </c>
      <c r="AX47" s="7">
        <f t="shared" si="58"/>
        <v>-55.074999999999989</v>
      </c>
      <c r="AY47" s="7">
        <f t="shared" si="58"/>
        <v>-27.883000000000038</v>
      </c>
      <c r="AZ47" s="7">
        <f t="shared" si="58"/>
        <v>-14.360000000000014</v>
      </c>
      <c r="BA47" s="7">
        <f t="shared" si="58"/>
        <v>4.964999999999975</v>
      </c>
      <c r="BB47" s="7">
        <f t="shared" si="58"/>
        <v>43.606999999999971</v>
      </c>
      <c r="BC47" s="7">
        <f t="shared" si="58"/>
        <v>50.307999999999993</v>
      </c>
      <c r="BD47" s="7">
        <f t="shared" si="58"/>
        <v>-33.225999999999999</v>
      </c>
      <c r="BE47" s="7">
        <f t="shared" si="58"/>
        <v>-87.560999999999979</v>
      </c>
      <c r="BF47" s="7">
        <f t="shared" si="58"/>
        <v>-57.802999999999997</v>
      </c>
      <c r="BG47" s="7">
        <f t="shared" si="58"/>
        <v>-110.85799999999995</v>
      </c>
      <c r="BH47" s="7">
        <f t="shared" si="58"/>
        <v>-74.68100000000004</v>
      </c>
      <c r="BI47" s="7">
        <f t="shared" si="58"/>
        <v>-50.339999999999918</v>
      </c>
      <c r="BJ47" s="7">
        <f t="shared" si="58"/>
        <v>-29.234000000000037</v>
      </c>
      <c r="BK47" s="7">
        <f t="shared" si="58"/>
        <v>-27.923999999999978</v>
      </c>
      <c r="BL47" s="7">
        <f t="shared" si="58"/>
        <v>-17.336000000000013</v>
      </c>
      <c r="BM47" s="7">
        <f t="shared" si="58"/>
        <v>33.941000000000031</v>
      </c>
      <c r="BN47" s="7">
        <f t="shared" si="58"/>
        <v>52.176999999999964</v>
      </c>
      <c r="BO47" s="7">
        <f t="shared" si="58"/>
        <v>25.132000000000005</v>
      </c>
      <c r="BP47" s="7">
        <f t="shared" si="58"/>
        <v>-117.47500000000002</v>
      </c>
      <c r="BQ47" s="7">
        <f t="shared" si="58"/>
        <v>-56.215000000000032</v>
      </c>
      <c r="BR47" s="7">
        <f t="shared" ref="BR47:CW47" si="59">BR$25-BR29</f>
        <v>22.767000000000053</v>
      </c>
      <c r="BS47" s="7">
        <f t="shared" si="59"/>
        <v>-101.38800000000003</v>
      </c>
      <c r="BT47" s="7">
        <f t="shared" si="59"/>
        <v>-46.745000000000005</v>
      </c>
      <c r="BU47" s="7">
        <f t="shared" si="59"/>
        <v>76.65300000000002</v>
      </c>
      <c r="BV47" s="7">
        <f t="shared" si="59"/>
        <v>119.68099999999993</v>
      </c>
      <c r="BW47" s="7">
        <f t="shared" si="59"/>
        <v>99.51600000000002</v>
      </c>
      <c r="BX47" s="7">
        <f t="shared" si="59"/>
        <v>24.62299999999999</v>
      </c>
      <c r="BY47" s="7">
        <f t="shared" si="59"/>
        <v>106.66200000000003</v>
      </c>
      <c r="BZ47" s="7">
        <f t="shared" si="59"/>
        <v>47.98399999999998</v>
      </c>
      <c r="CA47" s="7">
        <f t="shared" si="59"/>
        <v>27.701999999999998</v>
      </c>
      <c r="CB47" s="7">
        <f t="shared" si="59"/>
        <v>103.16399999999999</v>
      </c>
      <c r="CC47" s="7">
        <f t="shared" si="59"/>
        <v>94.16500000000002</v>
      </c>
      <c r="CD47" s="7">
        <f t="shared" si="59"/>
        <v>80.366000000000014</v>
      </c>
      <c r="CE47" s="7">
        <f t="shared" si="59"/>
        <v>58.212999999999965</v>
      </c>
      <c r="CF47" s="7">
        <f t="shared" si="59"/>
        <v>29.288999999999987</v>
      </c>
      <c r="CG47" s="7">
        <f t="shared" si="59"/>
        <v>49.173999999999978</v>
      </c>
      <c r="CH47" s="7">
        <f t="shared" si="59"/>
        <v>83.076000000000022</v>
      </c>
      <c r="CI47" s="7">
        <f t="shared" si="59"/>
        <v>80.778999999999996</v>
      </c>
      <c r="CJ47" s="7">
        <f t="shared" si="59"/>
        <v>69.609999999999985</v>
      </c>
      <c r="CK47" s="7">
        <f t="shared" si="59"/>
        <v>75.800000000000011</v>
      </c>
      <c r="CL47" s="7">
        <f t="shared" si="59"/>
        <v>96.296000000000021</v>
      </c>
      <c r="CM47" s="7">
        <f t="shared" si="59"/>
        <v>76.988000000000028</v>
      </c>
      <c r="CN47" s="7">
        <f t="shared" si="59"/>
        <v>75.583999999999975</v>
      </c>
      <c r="CO47" s="7">
        <f t="shared" si="59"/>
        <v>73.48399999999998</v>
      </c>
      <c r="CP47" s="7">
        <f t="shared" si="59"/>
        <v>76.764999999999986</v>
      </c>
      <c r="CQ47" s="7">
        <f t="shared" si="59"/>
        <v>74.540999999999968</v>
      </c>
      <c r="CR47" s="7">
        <f t="shared" si="59"/>
        <v>75.60499999999999</v>
      </c>
      <c r="CS47" s="7">
        <f t="shared" si="59"/>
        <v>77.436000000000035</v>
      </c>
      <c r="CT47" s="7">
        <f t="shared" si="59"/>
        <v>73.281999999999982</v>
      </c>
      <c r="CU47" s="7">
        <f t="shared" si="59"/>
        <v>76.171000000000021</v>
      </c>
      <c r="CV47" s="7">
        <f t="shared" si="59"/>
        <v>82.438999999999965</v>
      </c>
      <c r="CW47" s="7">
        <f t="shared" si="59"/>
        <v>81.735000000000014</v>
      </c>
      <c r="CX47" s="7">
        <f t="shared" ref="CX47:EC47" si="60">CX$25-CX29</f>
        <v>71.595000000000027</v>
      </c>
      <c r="CY47" s="7">
        <f t="shared" si="60"/>
        <v>64.30400000000003</v>
      </c>
      <c r="CZ47" s="7">
        <f t="shared" si="60"/>
        <v>62.87299999999999</v>
      </c>
      <c r="DA47" s="7">
        <f t="shared" si="60"/>
        <v>71.600999999999999</v>
      </c>
      <c r="DB47" s="7">
        <f t="shared" si="60"/>
        <v>74.421999999999997</v>
      </c>
      <c r="DC47" s="7">
        <f t="shared" si="60"/>
        <v>77.919999999999987</v>
      </c>
      <c r="DD47" s="7">
        <f t="shared" si="60"/>
        <v>69.210000000000008</v>
      </c>
      <c r="DE47" s="7">
        <f t="shared" si="60"/>
        <v>65.763000000000034</v>
      </c>
      <c r="DF47" s="7">
        <f t="shared" si="60"/>
        <v>84.455000000000013</v>
      </c>
      <c r="DG47" s="7">
        <f t="shared" si="60"/>
        <v>79.722999999999985</v>
      </c>
      <c r="DH47" s="7">
        <f t="shared" si="60"/>
        <v>82.210999999999984</v>
      </c>
      <c r="DI47" s="7">
        <f t="shared" si="60"/>
        <v>78.019999999999982</v>
      </c>
      <c r="DJ47" s="7">
        <f t="shared" si="60"/>
        <v>79.490999999999985</v>
      </c>
      <c r="DK47" s="7">
        <f t="shared" si="60"/>
        <v>74.769000000000034</v>
      </c>
      <c r="DL47" s="7">
        <f t="shared" si="60"/>
        <v>67.637000000000029</v>
      </c>
      <c r="DM47" s="7">
        <f t="shared" si="60"/>
        <v>66.452999999999975</v>
      </c>
      <c r="DN47" s="7">
        <f t="shared" si="60"/>
        <v>69.76400000000001</v>
      </c>
      <c r="DO47" s="7">
        <f t="shared" si="60"/>
        <v>67.443999999999988</v>
      </c>
      <c r="DP47" s="7">
        <f t="shared" si="60"/>
        <v>64.774999999999977</v>
      </c>
      <c r="DQ47" s="7">
        <f t="shared" si="60"/>
        <v>65.649000000000001</v>
      </c>
      <c r="DR47" s="7">
        <f t="shared" si="60"/>
        <v>55.741000000000014</v>
      </c>
      <c r="DS47" s="7">
        <f t="shared" si="60"/>
        <v>64.649000000000001</v>
      </c>
      <c r="DT47" s="7">
        <f t="shared" si="60"/>
        <v>71.459000000000003</v>
      </c>
      <c r="DU47" s="7">
        <f t="shared" si="60"/>
        <v>74.479000000000042</v>
      </c>
      <c r="DV47" s="7">
        <f t="shared" si="60"/>
        <v>78.120000000000033</v>
      </c>
      <c r="DW47" s="7">
        <f t="shared" si="60"/>
        <v>74.130999999999972</v>
      </c>
      <c r="DX47" s="7">
        <f t="shared" si="60"/>
        <v>70.899000000000029</v>
      </c>
      <c r="DY47" s="7">
        <f t="shared" si="60"/>
        <v>68.233000000000004</v>
      </c>
      <c r="DZ47" s="7">
        <f t="shared" si="60"/>
        <v>71.232999999999976</v>
      </c>
      <c r="EA47" s="7">
        <f t="shared" si="60"/>
        <v>69.955999999999989</v>
      </c>
      <c r="EB47" s="7">
        <f t="shared" si="60"/>
        <v>70.054999999999978</v>
      </c>
      <c r="EC47" s="7">
        <f t="shared" si="60"/>
        <v>70.585999999999984</v>
      </c>
      <c r="ED47" s="7">
        <f t="shared" ref="ED47:FI47" si="61">ED$25-ED29</f>
        <v>68.738</v>
      </c>
      <c r="EE47" s="7">
        <f t="shared" si="61"/>
        <v>67.85899999999998</v>
      </c>
      <c r="EF47" s="7">
        <f t="shared" si="61"/>
        <v>72.361999999999995</v>
      </c>
      <c r="EG47" s="7">
        <f t="shared" si="61"/>
        <v>69.555000000000007</v>
      </c>
      <c r="EH47" s="7">
        <f t="shared" si="61"/>
        <v>68.985000000000014</v>
      </c>
      <c r="EI47" s="7">
        <f t="shared" si="61"/>
        <v>68.283999999999963</v>
      </c>
      <c r="EJ47" s="7">
        <f t="shared" si="61"/>
        <v>75.394000000000005</v>
      </c>
      <c r="EK47" s="7">
        <f t="shared" si="61"/>
        <v>72.992000000000019</v>
      </c>
      <c r="EL47" s="7">
        <f t="shared" si="61"/>
        <v>65.261999999999972</v>
      </c>
      <c r="EM47" s="7">
        <f t="shared" si="61"/>
        <v>60.235000000000014</v>
      </c>
      <c r="EN47" s="7">
        <f t="shared" si="61"/>
        <v>53.784999999999997</v>
      </c>
      <c r="EO47" s="7">
        <f t="shared" si="61"/>
        <v>60.370000000000005</v>
      </c>
      <c r="EP47" s="7">
        <f t="shared" si="61"/>
        <v>72.23399999999998</v>
      </c>
      <c r="EQ47" s="7">
        <f t="shared" si="61"/>
        <v>60.174000000000035</v>
      </c>
      <c r="ER47" s="7">
        <f t="shared" si="61"/>
        <v>65.695000000000022</v>
      </c>
      <c r="ES47" s="7">
        <f t="shared" si="61"/>
        <v>68.617999999999995</v>
      </c>
      <c r="ET47" s="7">
        <f t="shared" si="61"/>
        <v>69.87700000000001</v>
      </c>
      <c r="EU47" s="7">
        <f t="shared" si="61"/>
        <v>65.282000000000011</v>
      </c>
      <c r="EV47" s="7">
        <f t="shared" si="61"/>
        <v>55.227000000000032</v>
      </c>
      <c r="EW47" s="7">
        <f t="shared" si="61"/>
        <v>61.334000000000003</v>
      </c>
      <c r="EX47" s="7">
        <f t="shared" si="61"/>
        <v>62.686999999999983</v>
      </c>
      <c r="EY47" s="7">
        <f t="shared" si="61"/>
        <v>71.140000000000015</v>
      </c>
      <c r="EZ47" s="7">
        <f t="shared" si="61"/>
        <v>69.508999999999986</v>
      </c>
      <c r="FA47" s="7">
        <f t="shared" si="61"/>
        <v>69.005000000000024</v>
      </c>
      <c r="FB47" s="7">
        <f t="shared" si="61"/>
        <v>66.402000000000015</v>
      </c>
      <c r="FC47" s="7">
        <f t="shared" si="61"/>
        <v>68.297000000000025</v>
      </c>
      <c r="FD47" s="7">
        <f t="shared" si="61"/>
        <v>68.26400000000001</v>
      </c>
      <c r="FE47" s="7">
        <f t="shared" si="61"/>
        <v>63.417000000000002</v>
      </c>
      <c r="FF47" s="7">
        <f t="shared" si="61"/>
        <v>69.197000000000003</v>
      </c>
      <c r="FG47" s="7">
        <f t="shared" si="61"/>
        <v>73.172000000000025</v>
      </c>
      <c r="FH47" s="7">
        <f t="shared" si="61"/>
        <v>68.831999999999994</v>
      </c>
      <c r="FI47" s="7">
        <f t="shared" si="61"/>
        <v>69.097999999999985</v>
      </c>
      <c r="FJ47" s="7">
        <f t="shared" ref="FJ47:GN47" si="62">FJ$25-FJ29</f>
        <v>52.085999999999984</v>
      </c>
      <c r="FK47" s="7">
        <f t="shared" si="62"/>
        <v>51.413999999999987</v>
      </c>
      <c r="FL47" s="7">
        <f t="shared" si="62"/>
        <v>61.421999999999997</v>
      </c>
      <c r="FM47" s="7">
        <f t="shared" si="62"/>
        <v>66.943999999999988</v>
      </c>
      <c r="FN47" s="7">
        <f t="shared" si="62"/>
        <v>77.177999999999997</v>
      </c>
      <c r="FO47" s="7">
        <f t="shared" si="62"/>
        <v>82.747000000000014</v>
      </c>
      <c r="FP47" s="7">
        <f t="shared" si="62"/>
        <v>75.576000000000022</v>
      </c>
      <c r="FQ47" s="7">
        <f t="shared" si="62"/>
        <v>75.086999999999989</v>
      </c>
      <c r="FR47" s="7">
        <f t="shared" si="62"/>
        <v>78.293000000000006</v>
      </c>
      <c r="FS47" s="7">
        <f t="shared" si="62"/>
        <v>80.795000000000016</v>
      </c>
      <c r="FT47" s="7">
        <f t="shared" si="62"/>
        <v>76.87700000000001</v>
      </c>
      <c r="FU47" s="7">
        <f t="shared" si="62"/>
        <v>69.432999999999993</v>
      </c>
      <c r="FV47" s="7">
        <f t="shared" si="62"/>
        <v>74.135999999999996</v>
      </c>
      <c r="FW47" s="7">
        <f t="shared" si="62"/>
        <v>70.380000000000024</v>
      </c>
      <c r="FX47" s="7">
        <f t="shared" si="62"/>
        <v>63.882999999999981</v>
      </c>
      <c r="FY47" s="7">
        <f t="shared" si="62"/>
        <v>63.365000000000009</v>
      </c>
      <c r="FZ47" s="7">
        <f t="shared" si="62"/>
        <v>65.274000000000001</v>
      </c>
      <c r="GA47" s="7">
        <f t="shared" si="62"/>
        <v>57.088999999999999</v>
      </c>
      <c r="GB47" s="7">
        <f t="shared" si="62"/>
        <v>60.288000000000011</v>
      </c>
      <c r="GC47" s="7">
        <f t="shared" si="62"/>
        <v>63.486000000000047</v>
      </c>
      <c r="GD47" s="7">
        <f t="shared" si="62"/>
        <v>74.051999999999964</v>
      </c>
      <c r="GE47" s="7">
        <f t="shared" si="62"/>
        <v>67.652000000000044</v>
      </c>
      <c r="GF47" s="7">
        <f t="shared" si="62"/>
        <v>65.171999999999969</v>
      </c>
      <c r="GG47" s="7">
        <f t="shared" si="62"/>
        <v>73.760000000000048</v>
      </c>
      <c r="GH47" s="7">
        <f t="shared" si="62"/>
        <v>75.490000000000009</v>
      </c>
      <c r="GI47" s="7">
        <f t="shared" si="62"/>
        <v>65.953999999999951</v>
      </c>
      <c r="GJ47" s="7">
        <f t="shared" si="62"/>
        <v>65.45999999999998</v>
      </c>
      <c r="GK47" s="7">
        <f t="shared" si="62"/>
        <v>63.252999999999986</v>
      </c>
      <c r="GL47" s="7">
        <f t="shared" si="62"/>
        <v>63.480999999999995</v>
      </c>
      <c r="GM47" s="7">
        <f t="shared" si="62"/>
        <v>64.151999999999987</v>
      </c>
      <c r="GN47" s="7">
        <f t="shared" si="62"/>
        <v>63.44</v>
      </c>
      <c r="GO47" s="7">
        <f>GO$25-GO29</f>
        <v>64.296999999999969</v>
      </c>
      <c r="GP47" s="7">
        <f t="shared" ref="GP47:HU47" si="63">GP$25-GP29</f>
        <v>49.084000000000003</v>
      </c>
      <c r="GQ47" s="7">
        <f t="shared" si="63"/>
        <v>58.09699999999998</v>
      </c>
      <c r="GR47" s="7">
        <f t="shared" si="63"/>
        <v>67.797000000000025</v>
      </c>
      <c r="GS47" s="7">
        <f t="shared" si="63"/>
        <v>66.871000000000009</v>
      </c>
      <c r="GT47" s="7">
        <f t="shared" si="63"/>
        <v>65.931999999999988</v>
      </c>
      <c r="GU47" s="7">
        <f t="shared" si="63"/>
        <v>58.051000000000016</v>
      </c>
      <c r="GV47" s="7">
        <f t="shared" si="63"/>
        <v>29.334000000000003</v>
      </c>
      <c r="GW47" s="7">
        <f t="shared" si="63"/>
        <v>53.721000000000004</v>
      </c>
      <c r="GX47" s="7">
        <f t="shared" si="63"/>
        <v>57.239000000000033</v>
      </c>
      <c r="GY47" s="7">
        <f t="shared" si="63"/>
        <v>56.185999999999979</v>
      </c>
      <c r="GZ47" s="7">
        <f t="shared" si="63"/>
        <v>59.052000000000021</v>
      </c>
      <c r="HA47" s="7">
        <f t="shared" si="63"/>
        <v>42.088000000000022</v>
      </c>
      <c r="HB47" s="7">
        <f t="shared" si="63"/>
        <v>50.649999999999977</v>
      </c>
      <c r="HC47" s="7">
        <f t="shared" si="63"/>
        <v>59.210000000000036</v>
      </c>
      <c r="HD47" s="7">
        <f t="shared" si="63"/>
        <v>53.673999999999978</v>
      </c>
      <c r="HE47" s="7">
        <f t="shared" si="63"/>
        <v>48.49799999999999</v>
      </c>
      <c r="HF47" s="7">
        <f t="shared" si="63"/>
        <v>47.47399999999999</v>
      </c>
      <c r="HG47" s="7">
        <f t="shared" si="63"/>
        <v>59.324000000000012</v>
      </c>
      <c r="HH47" s="7">
        <f t="shared" si="63"/>
        <v>56.532000000000039</v>
      </c>
      <c r="HI47" s="7">
        <f t="shared" si="63"/>
        <v>51.920999999999992</v>
      </c>
      <c r="HJ47" s="7">
        <f t="shared" si="63"/>
        <v>55.232000000000028</v>
      </c>
      <c r="HK47" s="7">
        <f t="shared" si="63"/>
        <v>46.355999999999995</v>
      </c>
      <c r="HL47" s="7">
        <f t="shared" si="63"/>
        <v>46.678999999999974</v>
      </c>
      <c r="HM47" s="7">
        <f t="shared" si="63"/>
        <v>52.731999999999971</v>
      </c>
      <c r="HN47" s="7">
        <f t="shared" si="63"/>
        <v>41.703000000000031</v>
      </c>
      <c r="HO47" s="7">
        <f t="shared" si="63"/>
        <v>53.918000000000006</v>
      </c>
      <c r="HP47" s="7">
        <f t="shared" si="63"/>
        <v>73.754000000000019</v>
      </c>
      <c r="HQ47" s="7">
        <f t="shared" si="63"/>
        <v>66.740999999999985</v>
      </c>
      <c r="HR47" s="7">
        <f t="shared" si="63"/>
        <v>62.116000000000042</v>
      </c>
      <c r="HS47" s="7">
        <f t="shared" si="63"/>
        <v>53.71999999999997</v>
      </c>
      <c r="HT47" s="7">
        <f t="shared" si="63"/>
        <v>60.04000000000002</v>
      </c>
      <c r="HU47" s="7">
        <f t="shared" si="63"/>
        <v>55.220000000000027</v>
      </c>
      <c r="HV47" s="7">
        <f t="shared" ref="HV47:IZ47" si="64">HV$25-HV29</f>
        <v>64.48399999999998</v>
      </c>
      <c r="HW47" s="7">
        <f t="shared" si="64"/>
        <v>55.926999999999964</v>
      </c>
      <c r="HX47" s="7">
        <f t="shared" si="64"/>
        <v>80.137</v>
      </c>
      <c r="HY47" s="7">
        <f t="shared" si="64"/>
        <v>81.889999999999986</v>
      </c>
      <c r="HZ47" s="7">
        <f t="shared" si="64"/>
        <v>69.105000000000018</v>
      </c>
      <c r="IA47" s="7">
        <f t="shared" si="64"/>
        <v>66.538999999999987</v>
      </c>
      <c r="IB47" s="7">
        <f t="shared" si="64"/>
        <v>80.098000000000013</v>
      </c>
      <c r="IC47" s="7">
        <f t="shared" si="64"/>
        <v>70.701000000000022</v>
      </c>
      <c r="ID47" s="7">
        <f t="shared" si="64"/>
        <v>71.413999999999987</v>
      </c>
      <c r="IE47" s="7">
        <f t="shared" si="64"/>
        <v>48.240000000000009</v>
      </c>
      <c r="IF47" s="7">
        <f t="shared" si="64"/>
        <v>52.161000000000001</v>
      </c>
      <c r="IG47" s="7">
        <f t="shared" si="64"/>
        <v>54.288999999999987</v>
      </c>
      <c r="IH47" s="7">
        <f t="shared" si="64"/>
        <v>57.913999999999987</v>
      </c>
      <c r="II47" s="7">
        <f t="shared" si="64"/>
        <v>55.248999999999967</v>
      </c>
      <c r="IJ47" s="7">
        <f t="shared" si="64"/>
        <v>70.548999999999978</v>
      </c>
      <c r="IK47" s="7">
        <f t="shared" si="64"/>
        <v>72.858000000000004</v>
      </c>
      <c r="IL47" s="7">
        <f t="shared" si="64"/>
        <v>62.951999999999998</v>
      </c>
      <c r="IM47" s="7">
        <f t="shared" si="64"/>
        <v>62.763000000000034</v>
      </c>
      <c r="IN47" s="7">
        <f t="shared" si="64"/>
        <v>59.438999999999965</v>
      </c>
      <c r="IO47" s="7">
        <f t="shared" si="64"/>
        <v>51.560999999999979</v>
      </c>
      <c r="IP47" s="7">
        <f t="shared" si="64"/>
        <v>55.694000000000017</v>
      </c>
      <c r="IQ47" s="7">
        <f t="shared" si="64"/>
        <v>70.932999999999993</v>
      </c>
      <c r="IR47" s="7">
        <f t="shared" si="64"/>
        <v>82.829999999999984</v>
      </c>
      <c r="IS47" s="7">
        <f t="shared" si="64"/>
        <v>74.024999999999977</v>
      </c>
      <c r="IT47" s="7">
        <f t="shared" si="64"/>
        <v>63.665999999999997</v>
      </c>
      <c r="IU47" s="7">
        <f t="shared" si="64"/>
        <v>60.363999999999976</v>
      </c>
      <c r="IV47" s="7">
        <f t="shared" si="64"/>
        <v>58.504999999999995</v>
      </c>
      <c r="IW47" s="7">
        <f t="shared" si="64"/>
        <v>42.924999999999955</v>
      </c>
      <c r="IX47" s="7">
        <f t="shared" si="64"/>
        <v>49.33299999999997</v>
      </c>
      <c r="IY47" s="7">
        <f t="shared" si="64"/>
        <v>53.771999999999991</v>
      </c>
      <c r="IZ47" s="7">
        <f t="shared" si="64"/>
        <v>57.535000000000025</v>
      </c>
      <c r="JA47" s="7">
        <f>JA$25-JA29</f>
        <v>66.064000000000021</v>
      </c>
      <c r="JB47" s="7">
        <f t="shared" ref="JB47:KG47" si="65">JB$25-JB29</f>
        <v>63.920000000000016</v>
      </c>
      <c r="JC47" s="7">
        <f t="shared" si="65"/>
        <v>58.430000000000007</v>
      </c>
      <c r="JD47" s="7">
        <f t="shared" si="65"/>
        <v>42.403999999999996</v>
      </c>
      <c r="JE47" s="7">
        <f t="shared" si="65"/>
        <v>20.005999999999972</v>
      </c>
      <c r="JF47" s="7">
        <f t="shared" si="65"/>
        <v>8.9740000000000464</v>
      </c>
      <c r="JG47" s="7">
        <f t="shared" si="65"/>
        <v>24.084000000000003</v>
      </c>
      <c r="JH47" s="7">
        <f t="shared" si="65"/>
        <v>26.863999999999976</v>
      </c>
      <c r="JI47" s="7">
        <f t="shared" si="65"/>
        <v>24.440999999999974</v>
      </c>
      <c r="JJ47" s="7">
        <f t="shared" si="65"/>
        <v>41.533999999999992</v>
      </c>
      <c r="JK47" s="7">
        <f t="shared" si="65"/>
        <v>18.893000000000029</v>
      </c>
      <c r="JL47" s="7">
        <f t="shared" si="65"/>
        <v>18.5</v>
      </c>
      <c r="JM47" s="7">
        <f t="shared" si="65"/>
        <v>27.041999999999973</v>
      </c>
      <c r="JN47" s="7">
        <f t="shared" si="65"/>
        <v>20.324999999999989</v>
      </c>
      <c r="JO47" s="7">
        <f t="shared" si="65"/>
        <v>15.513000000000034</v>
      </c>
      <c r="JP47" s="7">
        <f t="shared" si="65"/>
        <v>7.5250000000000341</v>
      </c>
      <c r="JQ47" s="7">
        <f t="shared" si="65"/>
        <v>19.451000000000022</v>
      </c>
      <c r="JR47" s="7">
        <f t="shared" si="65"/>
        <v>23.081999999999994</v>
      </c>
      <c r="JS47" s="7">
        <f t="shared" si="65"/>
        <v>15.25</v>
      </c>
      <c r="JT47" s="7">
        <f t="shared" si="65"/>
        <v>22.841999999999985</v>
      </c>
      <c r="JU47" s="7">
        <f t="shared" si="65"/>
        <v>13.882000000000005</v>
      </c>
      <c r="JV47" s="7">
        <f t="shared" si="65"/>
        <v>13.347000000000037</v>
      </c>
      <c r="JW47" s="7">
        <f t="shared" si="65"/>
        <v>10.210000000000036</v>
      </c>
      <c r="JX47" s="7">
        <f t="shared" si="65"/>
        <v>31.846000000000004</v>
      </c>
      <c r="JY47" s="7">
        <f t="shared" si="65"/>
        <v>30.448999999999955</v>
      </c>
      <c r="JZ47" s="7">
        <f t="shared" si="65"/>
        <v>28.673000000000002</v>
      </c>
      <c r="KA47" s="7">
        <f t="shared" si="65"/>
        <v>23.728999999999985</v>
      </c>
      <c r="KB47" s="7">
        <f t="shared" si="65"/>
        <v>24.584000000000003</v>
      </c>
      <c r="KC47" s="7">
        <f t="shared" si="65"/>
        <v>6.146000000000015</v>
      </c>
      <c r="KD47" s="7">
        <f t="shared" si="65"/>
        <v>9.8810000000000286</v>
      </c>
      <c r="KE47" s="7">
        <f t="shared" si="65"/>
        <v>6.5120000000000005</v>
      </c>
      <c r="KF47" s="7">
        <f t="shared" si="65"/>
        <v>15.205000000000041</v>
      </c>
      <c r="KG47" s="7">
        <f t="shared" si="65"/>
        <v>-4.02800000000002</v>
      </c>
      <c r="KH47" s="7">
        <f t="shared" ref="KH47:LL47" si="66">KH$25-KH29</f>
        <v>4.9550000000000409</v>
      </c>
      <c r="KI47" s="7">
        <f t="shared" si="66"/>
        <v>5.9560000000000173</v>
      </c>
      <c r="KJ47" s="7">
        <f t="shared" si="66"/>
        <v>15.898000000000025</v>
      </c>
      <c r="KK47" s="7">
        <f t="shared" si="66"/>
        <v>1.0749999999999886</v>
      </c>
      <c r="KL47" s="7">
        <f t="shared" si="66"/>
        <v>-0.74500000000000455</v>
      </c>
      <c r="KM47" s="7">
        <f t="shared" si="66"/>
        <v>-13.850999999999999</v>
      </c>
      <c r="KN47" s="7">
        <f t="shared" si="66"/>
        <v>-6.4679999999999609</v>
      </c>
      <c r="KO47" s="7">
        <f t="shared" si="66"/>
        <v>-7.4440000000000168</v>
      </c>
      <c r="KP47" s="7">
        <f t="shared" si="66"/>
        <v>-1.1430000000000291</v>
      </c>
      <c r="KQ47" s="7">
        <f t="shared" si="66"/>
        <v>-2.4000000000000909E-2</v>
      </c>
      <c r="KR47" s="7">
        <f t="shared" si="66"/>
        <v>-6.1820000000000164</v>
      </c>
      <c r="KS47" s="7">
        <f t="shared" si="66"/>
        <v>-8.8159999999999741</v>
      </c>
      <c r="KT47" s="7">
        <f t="shared" si="66"/>
        <v>-4.2590000000000146</v>
      </c>
      <c r="KU47" s="7">
        <f t="shared" si="66"/>
        <v>-6.58299999999997</v>
      </c>
      <c r="KV47" s="7">
        <f t="shared" si="66"/>
        <v>-9.5509999999999877</v>
      </c>
      <c r="KW47" s="7">
        <f t="shared" si="66"/>
        <v>-11.458000000000027</v>
      </c>
      <c r="KX47" s="7">
        <f t="shared" si="66"/>
        <v>-19.807999999999993</v>
      </c>
      <c r="KY47" s="7">
        <f t="shared" si="66"/>
        <v>-14.567000000000007</v>
      </c>
      <c r="KZ47" s="7">
        <f t="shared" si="66"/>
        <v>-4.9330000000000496</v>
      </c>
      <c r="LA47" s="7">
        <f t="shared" si="66"/>
        <v>-6.6920000000000073</v>
      </c>
      <c r="LB47" s="7">
        <f t="shared" si="66"/>
        <v>0.18599999999997863</v>
      </c>
      <c r="LC47" s="7">
        <f t="shared" si="66"/>
        <v>-8.4420000000000073</v>
      </c>
      <c r="LD47" s="7">
        <f t="shared" si="66"/>
        <v>-4.8439999999999941</v>
      </c>
      <c r="LE47" s="7">
        <f t="shared" si="66"/>
        <v>-14.748999999999967</v>
      </c>
      <c r="LF47" s="7">
        <f t="shared" si="66"/>
        <v>-9.9049999999999727</v>
      </c>
      <c r="LG47" s="7">
        <f t="shared" si="66"/>
        <v>-25.098000000000013</v>
      </c>
      <c r="LH47" s="7">
        <f t="shared" si="66"/>
        <v>-9.3089999999999691</v>
      </c>
      <c r="LI47" s="7">
        <f t="shared" si="66"/>
        <v>-8.1410000000000196</v>
      </c>
      <c r="LJ47" s="7">
        <f t="shared" si="66"/>
        <v>0.20299999999997453</v>
      </c>
      <c r="LK47" s="7">
        <f t="shared" si="66"/>
        <v>-15.701000000000022</v>
      </c>
      <c r="LL47" s="7">
        <f t="shared" si="66"/>
        <v>-2.6360000000000241</v>
      </c>
      <c r="LM47" s="7">
        <f>LM$25-LM29</f>
        <v>-7.0600000000000023</v>
      </c>
      <c r="LN47" s="7">
        <f t="shared" ref="LN47:MS47" si="67">LN$25-LN29</f>
        <v>-7.1800000000000068</v>
      </c>
      <c r="LO47" s="7">
        <f t="shared" si="67"/>
        <v>-1.8019999999999641</v>
      </c>
      <c r="LP47" s="7">
        <f t="shared" si="67"/>
        <v>-16.730999999999995</v>
      </c>
      <c r="LQ47" s="7">
        <f t="shared" si="67"/>
        <v>-11.75</v>
      </c>
      <c r="LR47" s="7">
        <f t="shared" si="67"/>
        <v>-1.2830000000000155</v>
      </c>
      <c r="LS47" s="7">
        <f t="shared" si="67"/>
        <v>-16.592000000000041</v>
      </c>
      <c r="LT47" s="7">
        <f t="shared" si="67"/>
        <v>-19.810999999999979</v>
      </c>
      <c r="LU47" s="7">
        <f t="shared" si="67"/>
        <v>-27.279999999999973</v>
      </c>
      <c r="LV47" s="7">
        <f t="shared" si="67"/>
        <v>-18.501000000000033</v>
      </c>
      <c r="LW47" s="7">
        <f t="shared" si="67"/>
        <v>-9.3330000000000268</v>
      </c>
      <c r="LX47" s="7">
        <f t="shared" si="67"/>
        <v>-4.7880000000000109</v>
      </c>
      <c r="LY47" s="7">
        <f t="shared" si="67"/>
        <v>-6.9209999999999923</v>
      </c>
      <c r="LZ47" s="7">
        <f t="shared" si="67"/>
        <v>-14.529000000000053</v>
      </c>
      <c r="MA47" s="7">
        <f t="shared" si="67"/>
        <v>-14.288999999999987</v>
      </c>
      <c r="MB47" s="7">
        <f t="shared" si="67"/>
        <v>-10.847999999999956</v>
      </c>
      <c r="MC47" s="7">
        <f t="shared" si="67"/>
        <v>-18.531000000000006</v>
      </c>
      <c r="MD47" s="7">
        <f t="shared" si="67"/>
        <v>-25.511000000000024</v>
      </c>
      <c r="ME47" s="7">
        <f t="shared" si="67"/>
        <v>-31.152000000000044</v>
      </c>
      <c r="MF47" s="7">
        <f t="shared" si="67"/>
        <v>-36.052000000000021</v>
      </c>
      <c r="MG47" s="7">
        <f t="shared" si="67"/>
        <v>-24.045000000000016</v>
      </c>
      <c r="MH47" s="7">
        <f t="shared" si="67"/>
        <v>-22.369999999999948</v>
      </c>
      <c r="MI47" s="7">
        <f t="shared" si="67"/>
        <v>-25.665999999999997</v>
      </c>
      <c r="MJ47" s="7">
        <f t="shared" si="67"/>
        <v>-32.057999999999993</v>
      </c>
      <c r="MK47" s="7">
        <f t="shared" si="67"/>
        <v>-33.009000000000015</v>
      </c>
      <c r="ML47" s="7">
        <f t="shared" si="67"/>
        <v>-22.238</v>
      </c>
      <c r="MM47" s="7">
        <f t="shared" si="67"/>
        <v>-24.990000000000009</v>
      </c>
      <c r="MN47" s="7">
        <f t="shared" si="67"/>
        <v>-37.177999999999997</v>
      </c>
      <c r="MO47" s="7">
        <f t="shared" si="67"/>
        <v>-51.725999999999999</v>
      </c>
      <c r="MP47" s="7">
        <f t="shared" si="67"/>
        <v>-39.011000000000024</v>
      </c>
      <c r="MQ47" s="7">
        <f t="shared" si="67"/>
        <v>-18.328000000000031</v>
      </c>
      <c r="MR47" s="7">
        <f t="shared" si="67"/>
        <v>-10.029999999999973</v>
      </c>
      <c r="MS47" s="7">
        <f t="shared" si="67"/>
        <v>-24.896000000000015</v>
      </c>
      <c r="MT47" s="7">
        <f t="shared" ref="MT47:NX47" si="68">MT$25-MT29</f>
        <v>-34.456999999999994</v>
      </c>
      <c r="MU47" s="7">
        <f t="shared" si="68"/>
        <v>-27.016999999999996</v>
      </c>
      <c r="MV47" s="7">
        <f t="shared" si="68"/>
        <v>-32.739000000000033</v>
      </c>
      <c r="MW47" s="7">
        <f t="shared" si="68"/>
        <v>-46.043999999999983</v>
      </c>
      <c r="MX47" s="7">
        <f t="shared" si="68"/>
        <v>-36.992999999999995</v>
      </c>
      <c r="MY47" s="7">
        <f t="shared" si="68"/>
        <v>-30.461999999999989</v>
      </c>
      <c r="MZ47" s="7">
        <f t="shared" si="68"/>
        <v>-33.864999999999952</v>
      </c>
      <c r="NA47" s="7">
        <f t="shared" si="68"/>
        <v>-39.543000000000006</v>
      </c>
      <c r="NB47" s="7">
        <f t="shared" si="68"/>
        <v>-33.048999999999978</v>
      </c>
      <c r="NC47" s="7">
        <f t="shared" si="68"/>
        <v>-33.697000000000003</v>
      </c>
      <c r="ND47" s="7">
        <f t="shared" si="68"/>
        <v>-30.428999999999974</v>
      </c>
      <c r="NE47" s="7">
        <f t="shared" si="68"/>
        <v>-44.120999999999981</v>
      </c>
      <c r="NF47" s="7">
        <f t="shared" si="68"/>
        <v>-58.97399999999999</v>
      </c>
      <c r="NG47" s="7">
        <f t="shared" si="68"/>
        <v>-36.156000000000006</v>
      </c>
      <c r="NH47" s="7">
        <f t="shared" si="68"/>
        <v>-58.069999999999993</v>
      </c>
      <c r="NI47" s="7">
        <f t="shared" si="68"/>
        <v>-43.567000000000007</v>
      </c>
      <c r="NJ47" s="7">
        <f t="shared" si="68"/>
        <v>-29.307999999999993</v>
      </c>
      <c r="NK47" s="7">
        <f t="shared" si="68"/>
        <v>-48.875</v>
      </c>
      <c r="NL47" s="7">
        <f t="shared" si="68"/>
        <v>-35.555999999999983</v>
      </c>
      <c r="NM47" s="7">
        <f t="shared" si="68"/>
        <v>-68.52600000000001</v>
      </c>
      <c r="NN47" s="7">
        <f t="shared" si="68"/>
        <v>-60.106999999999971</v>
      </c>
      <c r="NO47" s="7">
        <f t="shared" si="68"/>
        <v>-49.923000000000002</v>
      </c>
      <c r="NP47" s="7">
        <f t="shared" si="68"/>
        <v>-49.204000000000008</v>
      </c>
      <c r="NQ47" s="7">
        <f t="shared" si="68"/>
        <v>-28.150000000000034</v>
      </c>
      <c r="NR47" s="7">
        <f t="shared" si="68"/>
        <v>-27.007000000000005</v>
      </c>
      <c r="NS47" s="7">
        <f t="shared" si="68"/>
        <v>-35.96999999999997</v>
      </c>
      <c r="NT47" s="7">
        <f t="shared" si="68"/>
        <v>-35.350999999999999</v>
      </c>
      <c r="NU47" s="7">
        <f t="shared" si="68"/>
        <v>-33.692000000000007</v>
      </c>
      <c r="NV47" s="7">
        <f t="shared" si="68"/>
        <v>-36.786999999999978</v>
      </c>
      <c r="NW47" s="7">
        <f t="shared" si="68"/>
        <v>-36.208000000000027</v>
      </c>
      <c r="NX47" s="7">
        <f t="shared" si="68"/>
        <v>-30.967000000000041</v>
      </c>
      <c r="NY47" s="7">
        <f>NY$25-NY29</f>
        <v>-35.653999999999996</v>
      </c>
      <c r="NZ47" s="7">
        <f t="shared" ref="NZ47:PE47" si="69">NZ$25-NZ29</f>
        <v>-33.906999999999982</v>
      </c>
      <c r="OA47" s="7">
        <f t="shared" si="69"/>
        <v>-40.656000000000006</v>
      </c>
      <c r="OB47" s="7">
        <f t="shared" si="69"/>
        <v>-40.603000000000009</v>
      </c>
      <c r="OC47" s="7">
        <f t="shared" si="69"/>
        <v>-59.275000000000034</v>
      </c>
      <c r="OD47" s="7">
        <f t="shared" si="69"/>
        <v>-73.495000000000005</v>
      </c>
      <c r="OE47" s="7">
        <f t="shared" si="69"/>
        <v>-62.677999999999997</v>
      </c>
      <c r="OF47" s="7">
        <f t="shared" si="69"/>
        <v>-55.032999999999959</v>
      </c>
      <c r="OG47" s="7">
        <f t="shared" si="69"/>
        <v>-60.274999999999977</v>
      </c>
      <c r="OH47" s="7">
        <f t="shared" si="69"/>
        <v>-50.676000000000045</v>
      </c>
      <c r="OI47" s="7">
        <f t="shared" si="69"/>
        <v>-45.125</v>
      </c>
      <c r="OJ47" s="7">
        <f t="shared" si="69"/>
        <v>-36.649999999999977</v>
      </c>
      <c r="OK47" s="7">
        <f t="shared" si="69"/>
        <v>-60.620999999999981</v>
      </c>
      <c r="OL47" s="7">
        <f t="shared" si="69"/>
        <v>-44.781000000000006</v>
      </c>
      <c r="OM47" s="7">
        <f t="shared" si="69"/>
        <v>-42.671999999999969</v>
      </c>
      <c r="ON47" s="7">
        <f t="shared" si="69"/>
        <v>-44.226999999999975</v>
      </c>
      <c r="OO47" s="7">
        <f t="shared" si="69"/>
        <v>-44.345000000000027</v>
      </c>
      <c r="OP47" s="7">
        <f t="shared" si="69"/>
        <v>-53.014999999999986</v>
      </c>
      <c r="OQ47" s="7">
        <f t="shared" si="69"/>
        <v>-47.321999999999946</v>
      </c>
      <c r="OR47" s="7">
        <f t="shared" si="69"/>
        <v>-49.95799999999997</v>
      </c>
      <c r="OS47" s="7">
        <f t="shared" si="69"/>
        <v>-60.870999999999981</v>
      </c>
      <c r="OT47" s="7">
        <f t="shared" si="69"/>
        <v>-23.644000000000005</v>
      </c>
      <c r="OU47" s="7">
        <f t="shared" si="69"/>
        <v>-33.790999999999997</v>
      </c>
      <c r="OV47" s="7">
        <f t="shared" si="69"/>
        <v>-37.610000000000014</v>
      </c>
      <c r="OW47" s="7">
        <f t="shared" si="69"/>
        <v>-28.783000000000015</v>
      </c>
      <c r="OX47" s="7">
        <f t="shared" si="69"/>
        <v>-30.187000000000012</v>
      </c>
      <c r="OY47" s="7">
        <f t="shared" si="69"/>
        <v>-24.300999999999988</v>
      </c>
      <c r="OZ47" s="7">
        <f t="shared" si="69"/>
        <v>4.7479999999999905</v>
      </c>
      <c r="PA47" s="7">
        <f t="shared" si="69"/>
        <v>3.63900000000001</v>
      </c>
      <c r="PB47" s="7">
        <f t="shared" si="69"/>
        <v>-8.8040000000000305</v>
      </c>
      <c r="PC47" s="7">
        <f t="shared" si="69"/>
        <v>-11.803999999999974</v>
      </c>
      <c r="PD47" s="7">
        <f t="shared" si="69"/>
        <v>-3.825999999999965</v>
      </c>
      <c r="PE47" s="7">
        <f t="shared" si="69"/>
        <v>-2.5279999999999632</v>
      </c>
      <c r="PF47" s="7">
        <f t="shared" ref="PF47:QJ47" si="70">PF$25-PF29</f>
        <v>-3.7699999999999818</v>
      </c>
      <c r="PG47" s="7">
        <f t="shared" si="70"/>
        <v>-15.574999999999989</v>
      </c>
      <c r="PH47" s="7">
        <f t="shared" si="70"/>
        <v>-6.9739999999999895</v>
      </c>
      <c r="PI47" s="7">
        <f t="shared" si="70"/>
        <v>-20.028999999999996</v>
      </c>
      <c r="PJ47" s="7">
        <f t="shared" si="70"/>
        <v>-37.240999999999985</v>
      </c>
      <c r="PK47" s="7">
        <f t="shared" si="70"/>
        <v>-1.9619999999999891</v>
      </c>
      <c r="PL47" s="7">
        <f t="shared" si="70"/>
        <v>-10.371000000000038</v>
      </c>
      <c r="PM47" s="7">
        <f t="shared" si="70"/>
        <v>-0.71499999999997499</v>
      </c>
      <c r="PN47" s="7">
        <f t="shared" si="70"/>
        <v>-2.3310000000000173</v>
      </c>
      <c r="PO47" s="7">
        <f t="shared" si="70"/>
        <v>-13.406000000000006</v>
      </c>
      <c r="PP47" s="7">
        <f t="shared" si="70"/>
        <v>1.0180000000000291</v>
      </c>
      <c r="PQ47" s="7">
        <f t="shared" si="70"/>
        <v>-3.5989999999999895</v>
      </c>
      <c r="PR47" s="7">
        <f t="shared" si="70"/>
        <v>-9.7010000000000218</v>
      </c>
      <c r="PS47" s="7">
        <f t="shared" si="70"/>
        <v>-2.7490000000000236</v>
      </c>
      <c r="PT47" s="7">
        <f t="shared" si="70"/>
        <v>-1.9360000000000355</v>
      </c>
      <c r="PU47" s="7">
        <f t="shared" si="70"/>
        <v>-2.0769999999999982</v>
      </c>
      <c r="PV47" s="7">
        <f t="shared" si="70"/>
        <v>14.367000000000019</v>
      </c>
      <c r="PW47" s="7">
        <f t="shared" si="70"/>
        <v>4.2669999999999959</v>
      </c>
      <c r="PX47" s="7">
        <f t="shared" si="70"/>
        <v>6.2580000000000382</v>
      </c>
      <c r="PY47" s="7">
        <f t="shared" si="70"/>
        <v>9.5459999999999923</v>
      </c>
      <c r="PZ47" s="7">
        <f t="shared" si="70"/>
        <v>4.8440000000000509</v>
      </c>
      <c r="QA47" s="7">
        <f t="shared" si="70"/>
        <v>3.2909999999999968</v>
      </c>
      <c r="QB47" s="7">
        <f t="shared" si="70"/>
        <v>-0.71399999999999864</v>
      </c>
      <c r="QC47" s="7">
        <f t="shared" si="70"/>
        <v>5.9069999999999823</v>
      </c>
      <c r="QD47" s="7">
        <f t="shared" si="70"/>
        <v>2.3319999999999936</v>
      </c>
      <c r="QE47" s="7">
        <f t="shared" si="70"/>
        <v>14.326999999999998</v>
      </c>
      <c r="QF47" s="7">
        <f t="shared" si="70"/>
        <v>7.9069999999999823</v>
      </c>
      <c r="QG47" s="7">
        <f t="shared" si="70"/>
        <v>5.5299999999999727</v>
      </c>
      <c r="QH47" s="7">
        <f t="shared" si="70"/>
        <v>13.101999999999975</v>
      </c>
      <c r="QI47" s="7">
        <f t="shared" si="70"/>
        <v>10.666999999999973</v>
      </c>
      <c r="QJ47" s="7">
        <f t="shared" si="70"/>
        <v>6.5339999999999918</v>
      </c>
      <c r="QK47" s="7">
        <f>QK$25-QK29</f>
        <v>6.5339999999999918</v>
      </c>
      <c r="QL47" s="7">
        <f t="shared" ref="QL47:RQ47" si="71">QL$25-QL29</f>
        <v>3.9029999999999632</v>
      </c>
      <c r="QM47" s="7">
        <f t="shared" si="71"/>
        <v>4.8570000000000277</v>
      </c>
      <c r="QN47" s="7">
        <f t="shared" si="71"/>
        <v>5.5680000000000405</v>
      </c>
      <c r="QO47" s="7">
        <f t="shared" si="71"/>
        <v>-2.9759999999999991</v>
      </c>
      <c r="QP47" s="7">
        <f t="shared" si="71"/>
        <v>-1.7819999999999823</v>
      </c>
      <c r="QQ47" s="7">
        <f t="shared" si="71"/>
        <v>3.5660000000000309</v>
      </c>
      <c r="QR47" s="7">
        <f t="shared" si="71"/>
        <v>-6.0149999999999864</v>
      </c>
      <c r="QS47" s="7">
        <f t="shared" si="71"/>
        <v>-8.3829999999999814</v>
      </c>
      <c r="QT47" s="7">
        <f t="shared" si="71"/>
        <v>-7.8600000000000136</v>
      </c>
      <c r="QU47" s="7">
        <f t="shared" si="71"/>
        <v>0.99500000000000455</v>
      </c>
      <c r="QV47" s="7">
        <f t="shared" si="71"/>
        <v>-0.57999999999998408</v>
      </c>
      <c r="QW47" s="7">
        <f t="shared" si="71"/>
        <v>-1.2139999999999986</v>
      </c>
      <c r="QX47" s="7">
        <f t="shared" si="71"/>
        <v>4.2420000000000186</v>
      </c>
      <c r="QY47" s="7">
        <f t="shared" si="71"/>
        <v>8.0160000000000196</v>
      </c>
      <c r="QZ47" s="7">
        <f t="shared" si="71"/>
        <v>9.1929999999999836</v>
      </c>
      <c r="RA47" s="7">
        <f t="shared" si="71"/>
        <v>4.3940000000000055</v>
      </c>
      <c r="RB47" s="7">
        <f t="shared" si="71"/>
        <v>4.3589999999999804</v>
      </c>
      <c r="RC47" s="7">
        <f t="shared" si="71"/>
        <v>5.7660000000000196</v>
      </c>
      <c r="RD47" s="7">
        <f t="shared" si="71"/>
        <v>9.8000000000000114</v>
      </c>
      <c r="RE47" s="7">
        <f t="shared" si="71"/>
        <v>13.380000000000052</v>
      </c>
      <c r="RF47" s="7">
        <f t="shared" si="71"/>
        <v>8.5659999999999741</v>
      </c>
      <c r="RG47" s="7">
        <f t="shared" si="71"/>
        <v>3.5190000000000055</v>
      </c>
      <c r="RH47" s="7">
        <f t="shared" si="71"/>
        <v>13.36099999999999</v>
      </c>
      <c r="RI47" s="7">
        <f t="shared" si="71"/>
        <v>14.643000000000029</v>
      </c>
      <c r="RJ47" s="7">
        <f t="shared" si="71"/>
        <v>13.954000000000008</v>
      </c>
      <c r="RK47" s="7">
        <f t="shared" si="71"/>
        <v>19.918999999999983</v>
      </c>
      <c r="RL47" s="7">
        <f t="shared" si="71"/>
        <v>14.507000000000005</v>
      </c>
      <c r="RM47" s="7">
        <f t="shared" si="71"/>
        <v>22.20999999999998</v>
      </c>
      <c r="RN47" s="7">
        <f t="shared" si="71"/>
        <v>28.004999999999995</v>
      </c>
      <c r="RO47" s="7">
        <f t="shared" si="71"/>
        <v>21.581000000000017</v>
      </c>
      <c r="RP47" s="7">
        <f t="shared" si="71"/>
        <v>20.859999999999957</v>
      </c>
      <c r="RQ47" s="7">
        <f t="shared" si="71"/>
        <v>14.384000000000015</v>
      </c>
      <c r="RR47" s="7">
        <f t="shared" ref="RR47:SQ47" si="72">RR$25-RR29</f>
        <v>18.512</v>
      </c>
      <c r="RS47" s="7">
        <f t="shared" si="72"/>
        <v>22.189999999999998</v>
      </c>
      <c r="RT47" s="7">
        <f t="shared" si="72"/>
        <v>29.549000000000035</v>
      </c>
      <c r="RU47" s="7">
        <f t="shared" si="72"/>
        <v>19.033000000000015</v>
      </c>
      <c r="RV47" s="7">
        <f t="shared" si="72"/>
        <v>20.19399999999996</v>
      </c>
      <c r="RW47" s="7">
        <f t="shared" si="72"/>
        <v>23.776999999999987</v>
      </c>
      <c r="RX47" s="7">
        <f t="shared" si="72"/>
        <v>24.093000000000018</v>
      </c>
      <c r="RY47" s="7">
        <f t="shared" si="72"/>
        <v>4.0240000000000009</v>
      </c>
      <c r="RZ47" s="7">
        <f t="shared" si="72"/>
        <v>22.224999999999966</v>
      </c>
      <c r="SA47" s="7">
        <f t="shared" si="72"/>
        <v>22.569999999999993</v>
      </c>
      <c r="SB47" s="7">
        <f t="shared" si="72"/>
        <v>22.479000000000042</v>
      </c>
      <c r="SC47" s="7">
        <f t="shared" si="72"/>
        <v>28.762</v>
      </c>
      <c r="SD47" s="7">
        <f t="shared" si="72"/>
        <v>31.161000000000001</v>
      </c>
      <c r="SE47" s="7">
        <f t="shared" si="72"/>
        <v>31.415999999999997</v>
      </c>
      <c r="SF47" s="7">
        <f t="shared" si="72"/>
        <v>36.231999999999971</v>
      </c>
      <c r="SG47" s="7">
        <f t="shared" si="72"/>
        <v>30.538999999999987</v>
      </c>
      <c r="SH47" s="7">
        <f t="shared" si="72"/>
        <v>31.029999999999973</v>
      </c>
      <c r="SI47" s="7">
        <f t="shared" si="72"/>
        <v>30.451000000000022</v>
      </c>
      <c r="SJ47" s="7">
        <f t="shared" si="72"/>
        <v>42.164999999999964</v>
      </c>
      <c r="SK47" s="7">
        <f t="shared" si="72"/>
        <v>27.286000000000001</v>
      </c>
      <c r="SL47" s="7">
        <f t="shared" si="72"/>
        <v>27.218000000000018</v>
      </c>
      <c r="SM47" s="7">
        <f t="shared" si="72"/>
        <v>29.553999999999974</v>
      </c>
      <c r="SN47" s="7">
        <f t="shared" si="72"/>
        <v>25.25</v>
      </c>
      <c r="SO47" s="7">
        <f t="shared" si="72"/>
        <v>25.265999999999963</v>
      </c>
      <c r="SP47" s="7">
        <f t="shared" si="72"/>
        <v>20.543999999999983</v>
      </c>
      <c r="SQ47" s="7">
        <f t="shared" si="72"/>
        <v>33.777000000000044</v>
      </c>
    </row>
    <row r="48" spans="1:515" x14ac:dyDescent="0.25">
      <c r="A48" s="2">
        <f t="shared" si="26"/>
        <v>6</v>
      </c>
      <c r="B48" s="3" t="str">
        <f t="shared" si="9"/>
        <v>VW 5 1/8 PERP nc-23</v>
      </c>
      <c r="C48" s="3" t="str">
        <f t="shared" si="27"/>
        <v>VW 3 1/2 PERP nc-30-VW 5 1/8 PERP nc-23</v>
      </c>
      <c r="F48" s="7" t="e">
        <f t="shared" ref="F48:AK48" si="73">F$25-F30</f>
        <v>#N/A</v>
      </c>
      <c r="G48" s="7">
        <f t="shared" si="73"/>
        <v>25.690999999999974</v>
      </c>
      <c r="H48" s="7">
        <f t="shared" si="73"/>
        <v>42.615999999999985</v>
      </c>
      <c r="I48" s="7">
        <f t="shared" si="73"/>
        <v>35.768000000000029</v>
      </c>
      <c r="J48" s="7">
        <f t="shared" si="73"/>
        <v>54.282000000000039</v>
      </c>
      <c r="K48" s="7">
        <f t="shared" si="73"/>
        <v>60.637</v>
      </c>
      <c r="L48" s="7">
        <f t="shared" si="73"/>
        <v>31.974000000000046</v>
      </c>
      <c r="M48" s="7">
        <f t="shared" si="73"/>
        <v>52.858000000000004</v>
      </c>
      <c r="N48" s="7">
        <f t="shared" si="73"/>
        <v>43.547000000000025</v>
      </c>
      <c r="O48" s="7">
        <f t="shared" si="73"/>
        <v>71.925000000000011</v>
      </c>
      <c r="P48" s="7">
        <f t="shared" si="73"/>
        <v>84.057000000000016</v>
      </c>
      <c r="Q48" s="7">
        <f t="shared" si="73"/>
        <v>92.685999999999979</v>
      </c>
      <c r="R48" s="7">
        <f t="shared" si="73"/>
        <v>58.035000000000025</v>
      </c>
      <c r="S48" s="7">
        <f t="shared" si="73"/>
        <v>7.92999999999995</v>
      </c>
      <c r="T48" s="7">
        <f t="shared" si="73"/>
        <v>24.98399999999998</v>
      </c>
      <c r="U48" s="7">
        <f t="shared" si="73"/>
        <v>7.4939999999999714</v>
      </c>
      <c r="V48" s="7">
        <f t="shared" si="73"/>
        <v>21.271000000000015</v>
      </c>
      <c r="W48" s="7">
        <f t="shared" si="73"/>
        <v>32.993999999999971</v>
      </c>
      <c r="X48" s="7">
        <f t="shared" si="73"/>
        <v>43.589000000000055</v>
      </c>
      <c r="Y48" s="7">
        <f t="shared" si="73"/>
        <v>39.103000000000009</v>
      </c>
      <c r="Z48" s="7">
        <f t="shared" si="73"/>
        <v>13.48599999999999</v>
      </c>
      <c r="AA48" s="7">
        <f t="shared" si="73"/>
        <v>5.5769999999999982</v>
      </c>
      <c r="AB48" s="7">
        <f t="shared" si="73"/>
        <v>12.295000000000016</v>
      </c>
      <c r="AC48" s="7">
        <f t="shared" si="73"/>
        <v>13.721000000000004</v>
      </c>
      <c r="AD48" s="7">
        <f t="shared" si="73"/>
        <v>3.7080000000000268</v>
      </c>
      <c r="AE48" s="7">
        <f t="shared" si="73"/>
        <v>-3.0409999999999968</v>
      </c>
      <c r="AF48" s="7">
        <f t="shared" si="73"/>
        <v>-27.453000000000031</v>
      </c>
      <c r="AG48" s="7">
        <f t="shared" si="73"/>
        <v>-30.34899999999999</v>
      </c>
      <c r="AH48" s="7">
        <f t="shared" si="73"/>
        <v>-18.467000000000041</v>
      </c>
      <c r="AI48" s="7">
        <f t="shared" si="73"/>
        <v>-4.9970000000000141</v>
      </c>
      <c r="AJ48" s="7">
        <f t="shared" si="73"/>
        <v>-13.50200000000001</v>
      </c>
      <c r="AK48" s="7">
        <f t="shared" si="73"/>
        <v>-18.567000000000007</v>
      </c>
      <c r="AL48" s="7">
        <f t="shared" ref="AL48:BQ48" si="74">AL$25-AL30</f>
        <v>-26.132000000000005</v>
      </c>
      <c r="AM48" s="7">
        <f t="shared" si="74"/>
        <v>-31.370000000000005</v>
      </c>
      <c r="AN48" s="7">
        <f t="shared" si="74"/>
        <v>-38.828000000000031</v>
      </c>
      <c r="AO48" s="7">
        <f t="shared" si="74"/>
        <v>-47.961999999999989</v>
      </c>
      <c r="AP48" s="7">
        <f t="shared" si="74"/>
        <v>-48.640999999999963</v>
      </c>
      <c r="AQ48" s="7">
        <f t="shared" si="74"/>
        <v>-3.9700000000000273</v>
      </c>
      <c r="AR48" s="7">
        <f t="shared" si="74"/>
        <v>-8.4689999999999941</v>
      </c>
      <c r="AS48" s="7">
        <f t="shared" si="74"/>
        <v>3.3279999999999745</v>
      </c>
      <c r="AT48" s="7">
        <f t="shared" si="74"/>
        <v>14.547999999999945</v>
      </c>
      <c r="AU48" s="7">
        <f t="shared" si="74"/>
        <v>-19.70799999999997</v>
      </c>
      <c r="AV48" s="7">
        <f t="shared" si="74"/>
        <v>-12.093999999999994</v>
      </c>
      <c r="AW48" s="7">
        <f t="shared" si="74"/>
        <v>-69.375999999999976</v>
      </c>
      <c r="AX48" s="7">
        <f t="shared" si="74"/>
        <v>-45.232000000000028</v>
      </c>
      <c r="AY48" s="7">
        <f t="shared" si="74"/>
        <v>-18.895000000000039</v>
      </c>
      <c r="AZ48" s="7">
        <f t="shared" si="74"/>
        <v>-7.3659999999999854</v>
      </c>
      <c r="BA48" s="7">
        <f t="shared" si="74"/>
        <v>7.0879999999999654</v>
      </c>
      <c r="BB48" s="7">
        <f t="shared" si="74"/>
        <v>55.286000000000001</v>
      </c>
      <c r="BC48" s="7">
        <f t="shared" si="74"/>
        <v>60.132999999999981</v>
      </c>
      <c r="BD48" s="7">
        <f t="shared" si="74"/>
        <v>-15.615000000000009</v>
      </c>
      <c r="BE48" s="7">
        <f t="shared" si="74"/>
        <v>-53.026999999999987</v>
      </c>
      <c r="BF48" s="7">
        <f t="shared" si="74"/>
        <v>-12.472000000000094</v>
      </c>
      <c r="BG48" s="7">
        <f t="shared" si="74"/>
        <v>-48.33299999999997</v>
      </c>
      <c r="BH48" s="7">
        <f t="shared" si="74"/>
        <v>-19.298000000000002</v>
      </c>
      <c r="BI48" s="7">
        <f t="shared" si="74"/>
        <v>-2.6809999999999263</v>
      </c>
      <c r="BJ48" s="7">
        <f t="shared" si="74"/>
        <v>2.0789999999999509</v>
      </c>
      <c r="BK48" s="7">
        <f t="shared" si="74"/>
        <v>-4.1860000000000355</v>
      </c>
      <c r="BL48" s="7">
        <f t="shared" si="74"/>
        <v>-8.8819999999999482</v>
      </c>
      <c r="BM48" s="7">
        <f t="shared" si="74"/>
        <v>41.506000000000085</v>
      </c>
      <c r="BN48" s="7">
        <f t="shared" si="74"/>
        <v>38.430999999999983</v>
      </c>
      <c r="BO48" s="7">
        <f t="shared" si="74"/>
        <v>-0.27899999999999636</v>
      </c>
      <c r="BP48" s="7">
        <f t="shared" si="74"/>
        <v>-121.85300000000007</v>
      </c>
      <c r="BQ48" s="7">
        <f t="shared" si="74"/>
        <v>-65.826000000000022</v>
      </c>
      <c r="BR48" s="7">
        <f t="shared" ref="BR48:CW48" si="75">BR$25-BR30</f>
        <v>21.355999999999995</v>
      </c>
      <c r="BS48" s="7">
        <f t="shared" si="75"/>
        <v>-90.009000000000015</v>
      </c>
      <c r="BT48" s="7">
        <f t="shared" si="75"/>
        <v>-33.030999999999949</v>
      </c>
      <c r="BU48" s="7">
        <f t="shared" si="75"/>
        <v>87.689999999999941</v>
      </c>
      <c r="BV48" s="7">
        <f t="shared" si="75"/>
        <v>143.23199999999997</v>
      </c>
      <c r="BW48" s="7">
        <f t="shared" si="75"/>
        <v>119.09500000000003</v>
      </c>
      <c r="BX48" s="7">
        <f t="shared" si="75"/>
        <v>56.01600000000002</v>
      </c>
      <c r="BY48" s="7">
        <f t="shared" si="75"/>
        <v>144.35300000000001</v>
      </c>
      <c r="BZ48" s="7">
        <f t="shared" si="75"/>
        <v>87.08299999999997</v>
      </c>
      <c r="CA48" s="7">
        <f t="shared" si="75"/>
        <v>69.921999999999969</v>
      </c>
      <c r="CB48" s="7">
        <f t="shared" si="75"/>
        <v>133.76399999999995</v>
      </c>
      <c r="CC48" s="7">
        <f t="shared" si="75"/>
        <v>118.59899999999999</v>
      </c>
      <c r="CD48" s="7">
        <f t="shared" si="75"/>
        <v>103.87900000000002</v>
      </c>
      <c r="CE48" s="7">
        <f t="shared" si="75"/>
        <v>81.22199999999998</v>
      </c>
      <c r="CF48" s="7">
        <f t="shared" si="75"/>
        <v>52.296999999999969</v>
      </c>
      <c r="CG48" s="7">
        <f t="shared" si="75"/>
        <v>77.312000000000012</v>
      </c>
      <c r="CH48" s="7">
        <f t="shared" si="75"/>
        <v>115.58500000000004</v>
      </c>
      <c r="CI48" s="7">
        <f t="shared" si="75"/>
        <v>108.56100000000001</v>
      </c>
      <c r="CJ48" s="7">
        <f t="shared" si="75"/>
        <v>98.121999999999986</v>
      </c>
      <c r="CK48" s="7">
        <f t="shared" si="75"/>
        <v>105.87900000000002</v>
      </c>
      <c r="CL48" s="7">
        <f t="shared" si="75"/>
        <v>125.02400000000003</v>
      </c>
      <c r="CM48" s="7">
        <f t="shared" si="75"/>
        <v>105.60100000000003</v>
      </c>
      <c r="CN48" s="7">
        <f t="shared" si="75"/>
        <v>104.18299999999996</v>
      </c>
      <c r="CO48" s="7">
        <f t="shared" si="75"/>
        <v>99.949999999999989</v>
      </c>
      <c r="CP48" s="7">
        <f t="shared" si="75"/>
        <v>102.24699999999999</v>
      </c>
      <c r="CQ48" s="7">
        <f t="shared" si="75"/>
        <v>97.947999999999979</v>
      </c>
      <c r="CR48" s="7">
        <f t="shared" si="75"/>
        <v>98.59</v>
      </c>
      <c r="CS48" s="7">
        <f t="shared" si="75"/>
        <v>98.400000000000034</v>
      </c>
      <c r="CT48" s="7">
        <f t="shared" si="75"/>
        <v>94.528999999999996</v>
      </c>
      <c r="CU48" s="7">
        <f t="shared" si="75"/>
        <v>96.765000000000015</v>
      </c>
      <c r="CV48" s="7">
        <f t="shared" si="75"/>
        <v>102.58099999999996</v>
      </c>
      <c r="CW48" s="7">
        <f t="shared" si="75"/>
        <v>99.00200000000001</v>
      </c>
      <c r="CX48" s="7">
        <f t="shared" ref="CX48:EC48" si="76">CX$25-CX30</f>
        <v>90.31200000000004</v>
      </c>
      <c r="CY48" s="7">
        <f t="shared" si="76"/>
        <v>84.879000000000019</v>
      </c>
      <c r="CZ48" s="7">
        <f t="shared" si="76"/>
        <v>84.86099999999999</v>
      </c>
      <c r="DA48" s="7">
        <f t="shared" si="76"/>
        <v>92.209000000000003</v>
      </c>
      <c r="DB48" s="7">
        <f t="shared" si="76"/>
        <v>93.342999999999989</v>
      </c>
      <c r="DC48" s="7">
        <f t="shared" si="76"/>
        <v>97.872999999999962</v>
      </c>
      <c r="DD48" s="7">
        <f t="shared" si="76"/>
        <v>90.699000000000012</v>
      </c>
      <c r="DE48" s="7">
        <f t="shared" si="76"/>
        <v>87.135000000000019</v>
      </c>
      <c r="DF48" s="7">
        <f t="shared" si="76"/>
        <v>106.166</v>
      </c>
      <c r="DG48" s="7">
        <f t="shared" si="76"/>
        <v>99.983000000000004</v>
      </c>
      <c r="DH48" s="7">
        <f t="shared" si="76"/>
        <v>101.33999999999997</v>
      </c>
      <c r="DI48" s="7">
        <f t="shared" si="76"/>
        <v>96.756999999999977</v>
      </c>
      <c r="DJ48" s="7">
        <f t="shared" si="76"/>
        <v>99.580999999999989</v>
      </c>
      <c r="DK48" s="7">
        <f t="shared" si="76"/>
        <v>95.728000000000009</v>
      </c>
      <c r="DL48" s="7">
        <f t="shared" si="76"/>
        <v>91.526000000000039</v>
      </c>
      <c r="DM48" s="7">
        <f t="shared" si="76"/>
        <v>92.425999999999988</v>
      </c>
      <c r="DN48" s="7">
        <f t="shared" si="76"/>
        <v>96.996000000000009</v>
      </c>
      <c r="DO48" s="7">
        <f t="shared" si="76"/>
        <v>95.33499999999998</v>
      </c>
      <c r="DP48" s="7">
        <f t="shared" si="76"/>
        <v>94.414999999999992</v>
      </c>
      <c r="DQ48" s="7">
        <f t="shared" si="76"/>
        <v>97.833000000000027</v>
      </c>
      <c r="DR48" s="7">
        <f t="shared" si="76"/>
        <v>92.008000000000038</v>
      </c>
      <c r="DS48" s="7">
        <f t="shared" si="76"/>
        <v>108.35399999999998</v>
      </c>
      <c r="DT48" s="7">
        <f t="shared" si="76"/>
        <v>116.74600000000001</v>
      </c>
      <c r="DU48" s="7">
        <f t="shared" si="76"/>
        <v>118.14100000000002</v>
      </c>
      <c r="DV48" s="7">
        <f t="shared" si="76"/>
        <v>123.05600000000004</v>
      </c>
      <c r="DW48" s="7">
        <f t="shared" si="76"/>
        <v>118.60599999999997</v>
      </c>
      <c r="DX48" s="7">
        <f t="shared" si="76"/>
        <v>114.46000000000004</v>
      </c>
      <c r="DY48" s="7">
        <f t="shared" si="76"/>
        <v>111.48999999999998</v>
      </c>
      <c r="DZ48" s="7">
        <f t="shared" si="76"/>
        <v>115.07199999999997</v>
      </c>
      <c r="EA48" s="7">
        <f t="shared" si="76"/>
        <v>113.24599999999998</v>
      </c>
      <c r="EB48" s="7">
        <f t="shared" si="76"/>
        <v>112.81499999999997</v>
      </c>
      <c r="EC48" s="7">
        <f t="shared" si="76"/>
        <v>113.68899999999999</v>
      </c>
      <c r="ED48" s="7">
        <f t="shared" ref="ED48:FI48" si="77">ED$25-ED30</f>
        <v>111.672</v>
      </c>
      <c r="EE48" s="7">
        <f t="shared" si="77"/>
        <v>111.154</v>
      </c>
      <c r="EF48" s="7">
        <f t="shared" si="77"/>
        <v>114.80500000000001</v>
      </c>
      <c r="EG48" s="7">
        <f t="shared" si="77"/>
        <v>113.35599999999999</v>
      </c>
      <c r="EH48" s="7">
        <f t="shared" si="77"/>
        <v>109.80900000000003</v>
      </c>
      <c r="EI48" s="7">
        <f t="shared" si="77"/>
        <v>110.17299999999997</v>
      </c>
      <c r="EJ48" s="7">
        <f t="shared" si="77"/>
        <v>115.64600000000002</v>
      </c>
      <c r="EK48" s="7">
        <f t="shared" si="77"/>
        <v>110.97100000000003</v>
      </c>
      <c r="EL48" s="7">
        <f t="shared" si="77"/>
        <v>102.09499999999997</v>
      </c>
      <c r="EM48" s="7">
        <f t="shared" si="77"/>
        <v>101.63600000000002</v>
      </c>
      <c r="EN48" s="7">
        <f t="shared" si="77"/>
        <v>98.981999999999999</v>
      </c>
      <c r="EO48" s="7">
        <f t="shared" si="77"/>
        <v>105.52600000000001</v>
      </c>
      <c r="EP48" s="7">
        <f t="shared" si="77"/>
        <v>118.28699999999998</v>
      </c>
      <c r="EQ48" s="7">
        <f t="shared" si="77"/>
        <v>107.77900000000002</v>
      </c>
      <c r="ER48" s="7">
        <f t="shared" si="77"/>
        <v>111.233</v>
      </c>
      <c r="ES48" s="7">
        <f t="shared" si="77"/>
        <v>112.97999999999999</v>
      </c>
      <c r="ET48" s="7">
        <f t="shared" si="77"/>
        <v>112.70700000000002</v>
      </c>
      <c r="EU48" s="7">
        <f t="shared" si="77"/>
        <v>105.64000000000001</v>
      </c>
      <c r="EV48" s="7">
        <f t="shared" si="77"/>
        <v>94.936000000000035</v>
      </c>
      <c r="EW48" s="7">
        <f t="shared" si="77"/>
        <v>101.35299999999998</v>
      </c>
      <c r="EX48" s="7">
        <f t="shared" si="77"/>
        <v>102.23399999999998</v>
      </c>
      <c r="EY48" s="7">
        <f t="shared" si="77"/>
        <v>107.62500000000003</v>
      </c>
      <c r="EZ48" s="7">
        <f t="shared" si="77"/>
        <v>104.56899999999999</v>
      </c>
      <c r="FA48" s="7">
        <f t="shared" si="77"/>
        <v>104.66500000000002</v>
      </c>
      <c r="FB48" s="7">
        <f t="shared" si="77"/>
        <v>102.33200000000002</v>
      </c>
      <c r="FC48" s="7">
        <f t="shared" si="77"/>
        <v>104.90700000000001</v>
      </c>
      <c r="FD48" s="7">
        <f t="shared" si="77"/>
        <v>105.43900000000002</v>
      </c>
      <c r="FE48" s="7">
        <f t="shared" si="77"/>
        <v>100.17699999999999</v>
      </c>
      <c r="FF48" s="7">
        <f t="shared" si="77"/>
        <v>107.815</v>
      </c>
      <c r="FG48" s="7">
        <f t="shared" si="77"/>
        <v>110.53000000000003</v>
      </c>
      <c r="FH48" s="7">
        <f t="shared" si="77"/>
        <v>106.95500000000001</v>
      </c>
      <c r="FI48" s="7">
        <f t="shared" si="77"/>
        <v>106.60699999999997</v>
      </c>
      <c r="FJ48" s="7">
        <f t="shared" ref="FJ48:GN48" si="78">FJ$25-FJ30</f>
        <v>93.353000000000009</v>
      </c>
      <c r="FK48" s="7">
        <f t="shared" si="78"/>
        <v>96.10499999999999</v>
      </c>
      <c r="FL48" s="7">
        <f t="shared" si="78"/>
        <v>106.346</v>
      </c>
      <c r="FM48" s="7">
        <f t="shared" si="78"/>
        <v>111.17099999999996</v>
      </c>
      <c r="FN48" s="7">
        <f t="shared" si="78"/>
        <v>114.739</v>
      </c>
      <c r="FO48" s="7">
        <f t="shared" si="78"/>
        <v>116.62000000000003</v>
      </c>
      <c r="FP48" s="7">
        <f t="shared" si="78"/>
        <v>108.65700000000001</v>
      </c>
      <c r="FQ48" s="7">
        <f t="shared" si="78"/>
        <v>108.68599999999998</v>
      </c>
      <c r="FR48" s="7">
        <f t="shared" si="78"/>
        <v>111.28700000000001</v>
      </c>
      <c r="FS48" s="7">
        <f t="shared" si="78"/>
        <v>112.56400000000002</v>
      </c>
      <c r="FT48" s="7">
        <f t="shared" si="78"/>
        <v>107.44400000000002</v>
      </c>
      <c r="FU48" s="7">
        <f t="shared" si="78"/>
        <v>99.527000000000015</v>
      </c>
      <c r="FV48" s="7">
        <f t="shared" si="78"/>
        <v>104.98699999999999</v>
      </c>
      <c r="FW48" s="7">
        <f t="shared" si="78"/>
        <v>102.38800000000001</v>
      </c>
      <c r="FX48" s="7">
        <f t="shared" si="78"/>
        <v>97.744</v>
      </c>
      <c r="FY48" s="7">
        <f t="shared" si="78"/>
        <v>99.594000000000023</v>
      </c>
      <c r="FZ48" s="7">
        <f t="shared" si="78"/>
        <v>103.36700000000002</v>
      </c>
      <c r="GA48" s="7">
        <f t="shared" si="78"/>
        <v>94.765000000000015</v>
      </c>
      <c r="GB48" s="7">
        <f t="shared" si="78"/>
        <v>99.989000000000033</v>
      </c>
      <c r="GC48" s="7">
        <f t="shared" si="78"/>
        <v>105.22500000000002</v>
      </c>
      <c r="GD48" s="7">
        <f t="shared" si="78"/>
        <v>116.58699999999996</v>
      </c>
      <c r="GE48" s="7">
        <f t="shared" si="78"/>
        <v>109.709</v>
      </c>
      <c r="GF48" s="7">
        <f t="shared" si="78"/>
        <v>109.12299999999999</v>
      </c>
      <c r="GG48" s="7">
        <f t="shared" si="78"/>
        <v>116.91100000000003</v>
      </c>
      <c r="GH48" s="7">
        <f t="shared" si="78"/>
        <v>118.22300000000001</v>
      </c>
      <c r="GI48" s="7">
        <f t="shared" si="78"/>
        <v>109.88099999999997</v>
      </c>
      <c r="GJ48" s="7">
        <f t="shared" si="78"/>
        <v>110.96599999999998</v>
      </c>
      <c r="GK48" s="7">
        <f t="shared" si="78"/>
        <v>108.352</v>
      </c>
      <c r="GL48" s="7">
        <f t="shared" si="78"/>
        <v>108.97200000000001</v>
      </c>
      <c r="GM48" s="7">
        <f t="shared" si="78"/>
        <v>113.50799999999998</v>
      </c>
      <c r="GN48" s="7">
        <f t="shared" si="78"/>
        <v>112.661</v>
      </c>
      <c r="GO48" s="7">
        <f>GO$25-GO30</f>
        <v>114.404</v>
      </c>
      <c r="GP48" s="7">
        <f t="shared" ref="GP48:HU48" si="79">GP$25-GP30</f>
        <v>99.529000000000025</v>
      </c>
      <c r="GQ48" s="7">
        <f t="shared" si="79"/>
        <v>105.70399999999998</v>
      </c>
      <c r="GR48" s="7">
        <f t="shared" si="79"/>
        <v>112.80500000000001</v>
      </c>
      <c r="GS48" s="7">
        <f t="shared" si="79"/>
        <v>108.99100000000001</v>
      </c>
      <c r="GT48" s="7">
        <f t="shared" si="79"/>
        <v>107.28099999999998</v>
      </c>
      <c r="GU48" s="7">
        <f t="shared" si="79"/>
        <v>100.17000000000002</v>
      </c>
      <c r="GV48" s="7">
        <f t="shared" si="79"/>
        <v>72.691000000000003</v>
      </c>
      <c r="GW48" s="7">
        <f t="shared" si="79"/>
        <v>96.942000000000007</v>
      </c>
      <c r="GX48" s="7">
        <f t="shared" si="79"/>
        <v>101.61200000000002</v>
      </c>
      <c r="GY48" s="7">
        <f t="shared" si="79"/>
        <v>101.22200000000001</v>
      </c>
      <c r="GZ48" s="7">
        <f t="shared" si="79"/>
        <v>105.227</v>
      </c>
      <c r="HA48" s="7">
        <f t="shared" si="79"/>
        <v>87.15900000000002</v>
      </c>
      <c r="HB48" s="7">
        <f t="shared" si="79"/>
        <v>95.335999999999984</v>
      </c>
      <c r="HC48" s="7">
        <f t="shared" si="79"/>
        <v>103.88500000000002</v>
      </c>
      <c r="HD48" s="7">
        <f t="shared" si="79"/>
        <v>98.509000000000015</v>
      </c>
      <c r="HE48" s="7">
        <f t="shared" si="79"/>
        <v>96.73599999999999</v>
      </c>
      <c r="HF48" s="7">
        <f t="shared" si="79"/>
        <v>95.733000000000004</v>
      </c>
      <c r="HG48" s="7">
        <f t="shared" si="79"/>
        <v>106.38200000000001</v>
      </c>
      <c r="HH48" s="7">
        <f t="shared" si="79"/>
        <v>101.01700000000002</v>
      </c>
      <c r="HI48" s="7">
        <f t="shared" si="79"/>
        <v>97.464999999999975</v>
      </c>
      <c r="HJ48" s="7">
        <f t="shared" si="79"/>
        <v>99.910000000000025</v>
      </c>
      <c r="HK48" s="7">
        <f t="shared" si="79"/>
        <v>86.867000000000019</v>
      </c>
      <c r="HL48" s="7">
        <f t="shared" si="79"/>
        <v>88.72399999999999</v>
      </c>
      <c r="HM48" s="7">
        <f t="shared" si="79"/>
        <v>92.711999999999989</v>
      </c>
      <c r="HN48" s="7">
        <f t="shared" si="79"/>
        <v>78.37299999999999</v>
      </c>
      <c r="HO48" s="7">
        <f t="shared" si="79"/>
        <v>86.728999999999985</v>
      </c>
      <c r="HP48" s="7">
        <f t="shared" si="79"/>
        <v>107.54500000000002</v>
      </c>
      <c r="HQ48" s="7">
        <f t="shared" si="79"/>
        <v>103.79600000000002</v>
      </c>
      <c r="HR48" s="7">
        <f t="shared" si="79"/>
        <v>96.575000000000017</v>
      </c>
      <c r="HS48" s="7">
        <f t="shared" si="79"/>
        <v>86.241999999999962</v>
      </c>
      <c r="HT48" s="7">
        <f t="shared" si="79"/>
        <v>91.203000000000003</v>
      </c>
      <c r="HU48" s="7">
        <f t="shared" si="79"/>
        <v>84.966000000000008</v>
      </c>
      <c r="HV48" s="7">
        <f t="shared" ref="HV48:IZ48" si="80">HV$25-HV30</f>
        <v>92.709000000000003</v>
      </c>
      <c r="HW48" s="7">
        <f t="shared" si="80"/>
        <v>83.687999999999988</v>
      </c>
      <c r="HX48" s="7">
        <f t="shared" si="80"/>
        <v>111.38099999999997</v>
      </c>
      <c r="HY48" s="7">
        <f t="shared" si="80"/>
        <v>111.102</v>
      </c>
      <c r="HZ48" s="7">
        <f t="shared" si="80"/>
        <v>98.04200000000003</v>
      </c>
      <c r="IA48" s="7">
        <f t="shared" si="80"/>
        <v>95.626999999999981</v>
      </c>
      <c r="IB48" s="7">
        <f t="shared" si="80"/>
        <v>114.57300000000001</v>
      </c>
      <c r="IC48" s="7">
        <f t="shared" si="80"/>
        <v>105.881</v>
      </c>
      <c r="ID48" s="7">
        <f t="shared" si="80"/>
        <v>105.251</v>
      </c>
      <c r="IE48" s="7">
        <f t="shared" si="80"/>
        <v>87.72399999999999</v>
      </c>
      <c r="IF48" s="7">
        <f t="shared" si="80"/>
        <v>89.64500000000001</v>
      </c>
      <c r="IG48" s="7">
        <f t="shared" si="80"/>
        <v>89.59899999999999</v>
      </c>
      <c r="IH48" s="7">
        <f t="shared" si="80"/>
        <v>94.307999999999993</v>
      </c>
      <c r="II48" s="7">
        <f t="shared" si="80"/>
        <v>91.229999999999961</v>
      </c>
      <c r="IJ48" s="7">
        <f t="shared" si="80"/>
        <v>110.09199999999998</v>
      </c>
      <c r="IK48" s="7">
        <f t="shared" si="80"/>
        <v>114.99700000000001</v>
      </c>
      <c r="IL48" s="7">
        <f t="shared" si="80"/>
        <v>105.071</v>
      </c>
      <c r="IM48" s="7">
        <f t="shared" si="80"/>
        <v>105.04100000000003</v>
      </c>
      <c r="IN48" s="7">
        <f t="shared" si="80"/>
        <v>102.40399999999997</v>
      </c>
      <c r="IO48" s="7">
        <f t="shared" si="80"/>
        <v>94.570999999999998</v>
      </c>
      <c r="IP48" s="7">
        <f t="shared" si="80"/>
        <v>99.84</v>
      </c>
      <c r="IQ48" s="7">
        <f t="shared" si="80"/>
        <v>116.577</v>
      </c>
      <c r="IR48" s="7">
        <f t="shared" si="80"/>
        <v>130.67299999999997</v>
      </c>
      <c r="IS48" s="7">
        <f t="shared" si="80"/>
        <v>122.29299999999998</v>
      </c>
      <c r="IT48" s="7">
        <f t="shared" si="80"/>
        <v>116.88600000000002</v>
      </c>
      <c r="IU48" s="7">
        <f t="shared" si="80"/>
        <v>115.53</v>
      </c>
      <c r="IV48" s="7">
        <f t="shared" si="80"/>
        <v>113.88999999999996</v>
      </c>
      <c r="IW48" s="7">
        <f t="shared" si="80"/>
        <v>100.19299999999998</v>
      </c>
      <c r="IX48" s="7">
        <f t="shared" si="80"/>
        <v>106.40099999999998</v>
      </c>
      <c r="IY48" s="7">
        <f t="shared" si="80"/>
        <v>112.56399999999996</v>
      </c>
      <c r="IZ48" s="7">
        <f t="shared" si="80"/>
        <v>114.989</v>
      </c>
      <c r="JA48" s="7">
        <f>JA$25-JA30</f>
        <v>123.77200000000002</v>
      </c>
      <c r="JB48" s="7">
        <f t="shared" ref="JB48:KG48" si="81">JB$25-JB30</f>
        <v>120.22500000000002</v>
      </c>
      <c r="JC48" s="7">
        <f t="shared" si="81"/>
        <v>118.41400000000002</v>
      </c>
      <c r="JD48" s="7">
        <f t="shared" si="81"/>
        <v>102.50799999999998</v>
      </c>
      <c r="JE48" s="7">
        <f t="shared" si="81"/>
        <v>86.19599999999997</v>
      </c>
      <c r="JF48" s="7">
        <f t="shared" si="81"/>
        <v>80.746000000000038</v>
      </c>
      <c r="JG48" s="7">
        <f t="shared" si="81"/>
        <v>96.670999999999992</v>
      </c>
      <c r="JH48" s="7">
        <f t="shared" si="81"/>
        <v>100.47199999999998</v>
      </c>
      <c r="JI48" s="7">
        <f t="shared" si="81"/>
        <v>102.22499999999997</v>
      </c>
      <c r="JJ48" s="7">
        <f t="shared" si="81"/>
        <v>117.49100000000001</v>
      </c>
      <c r="JK48" s="7">
        <f t="shared" si="81"/>
        <v>99.92900000000003</v>
      </c>
      <c r="JL48" s="7">
        <f t="shared" si="81"/>
        <v>99.66700000000003</v>
      </c>
      <c r="JM48" s="7">
        <f t="shared" si="81"/>
        <v>106.88099999999997</v>
      </c>
      <c r="JN48" s="7">
        <f t="shared" si="81"/>
        <v>98.045999999999992</v>
      </c>
      <c r="JO48" s="7">
        <f t="shared" si="81"/>
        <v>97.44</v>
      </c>
      <c r="JP48" s="7">
        <f t="shared" si="81"/>
        <v>87.539000000000044</v>
      </c>
      <c r="JQ48" s="7">
        <f t="shared" si="81"/>
        <v>98.084000000000003</v>
      </c>
      <c r="JR48" s="7">
        <f t="shared" si="81"/>
        <v>103.91400000000004</v>
      </c>
      <c r="JS48" s="7">
        <f t="shared" si="81"/>
        <v>95.843000000000018</v>
      </c>
      <c r="JT48" s="7">
        <f t="shared" si="81"/>
        <v>101.464</v>
      </c>
      <c r="JU48" s="7">
        <f t="shared" si="81"/>
        <v>94.079000000000008</v>
      </c>
      <c r="JV48" s="7">
        <f t="shared" si="81"/>
        <v>94.995000000000005</v>
      </c>
      <c r="JW48" s="7">
        <f t="shared" si="81"/>
        <v>92.038000000000011</v>
      </c>
      <c r="JX48" s="7">
        <f t="shared" si="81"/>
        <v>109.476</v>
      </c>
      <c r="JY48" s="7">
        <f t="shared" si="81"/>
        <v>106.11699999999996</v>
      </c>
      <c r="JZ48" s="7">
        <f t="shared" si="81"/>
        <v>103.53099999999998</v>
      </c>
      <c r="KA48" s="7">
        <f t="shared" si="81"/>
        <v>98.988</v>
      </c>
      <c r="KB48" s="7">
        <f t="shared" si="81"/>
        <v>99.58499999999998</v>
      </c>
      <c r="KC48" s="7">
        <f t="shared" si="81"/>
        <v>87.38900000000001</v>
      </c>
      <c r="KD48" s="7">
        <f t="shared" si="81"/>
        <v>91.050000000000011</v>
      </c>
      <c r="KE48" s="7">
        <f t="shared" si="81"/>
        <v>88.498999999999967</v>
      </c>
      <c r="KF48" s="7">
        <f t="shared" si="81"/>
        <v>96.509999999999991</v>
      </c>
      <c r="KG48" s="7">
        <f t="shared" si="81"/>
        <v>81.182999999999993</v>
      </c>
      <c r="KH48" s="7">
        <f t="shared" ref="KH48:LL48" si="82">KH$25-KH30</f>
        <v>90.816000000000031</v>
      </c>
      <c r="KI48" s="7">
        <f t="shared" si="82"/>
        <v>94.474999999999994</v>
      </c>
      <c r="KJ48" s="7">
        <f t="shared" si="82"/>
        <v>101.06299999999999</v>
      </c>
      <c r="KK48" s="7">
        <f t="shared" si="82"/>
        <v>86.32</v>
      </c>
      <c r="KL48" s="7">
        <f t="shared" si="82"/>
        <v>85.90100000000001</v>
      </c>
      <c r="KM48" s="7">
        <f t="shared" si="82"/>
        <v>77.420000000000016</v>
      </c>
      <c r="KN48" s="7">
        <f t="shared" si="82"/>
        <v>84.699000000000012</v>
      </c>
      <c r="KO48" s="7">
        <f t="shared" si="82"/>
        <v>85.091000000000008</v>
      </c>
      <c r="KP48" s="7">
        <f t="shared" si="82"/>
        <v>70.606999999999971</v>
      </c>
      <c r="KQ48" s="7">
        <f t="shared" si="82"/>
        <v>87.983000000000004</v>
      </c>
      <c r="KR48" s="7">
        <f t="shared" si="82"/>
        <v>82.489999999999981</v>
      </c>
      <c r="KS48" s="7">
        <f t="shared" si="82"/>
        <v>79.175000000000011</v>
      </c>
      <c r="KT48" s="7">
        <f t="shared" si="82"/>
        <v>82.266999999999967</v>
      </c>
      <c r="KU48" s="7">
        <f t="shared" si="82"/>
        <v>78.00800000000001</v>
      </c>
      <c r="KV48" s="7">
        <f t="shared" si="82"/>
        <v>75.628999999999991</v>
      </c>
      <c r="KW48" s="7">
        <f t="shared" si="82"/>
        <v>73.978999999999985</v>
      </c>
      <c r="KX48" s="7">
        <f t="shared" si="82"/>
        <v>65.088999999999999</v>
      </c>
      <c r="KY48" s="7">
        <f t="shared" si="82"/>
        <v>72.089999999999975</v>
      </c>
      <c r="KZ48" s="7">
        <f t="shared" si="82"/>
        <v>81.650999999999954</v>
      </c>
      <c r="LA48" s="7">
        <f t="shared" si="82"/>
        <v>82.103999999999985</v>
      </c>
      <c r="LB48" s="7">
        <f t="shared" si="82"/>
        <v>90.38900000000001</v>
      </c>
      <c r="LC48" s="7">
        <f t="shared" si="82"/>
        <v>83.880000000000024</v>
      </c>
      <c r="LD48" s="7">
        <f t="shared" si="82"/>
        <v>85.657999999999987</v>
      </c>
      <c r="LE48" s="7">
        <f t="shared" si="82"/>
        <v>75.834000000000032</v>
      </c>
      <c r="LF48" s="7">
        <f t="shared" si="82"/>
        <v>76.126000000000033</v>
      </c>
      <c r="LG48" s="7">
        <f t="shared" si="82"/>
        <v>60.849999999999966</v>
      </c>
      <c r="LH48" s="7">
        <f t="shared" si="82"/>
        <v>76.720000000000027</v>
      </c>
      <c r="LI48" s="7">
        <f t="shared" si="82"/>
        <v>79.572000000000003</v>
      </c>
      <c r="LJ48" s="7">
        <f t="shared" si="82"/>
        <v>83.798000000000002</v>
      </c>
      <c r="LK48" s="7">
        <f t="shared" si="82"/>
        <v>70.902999999999963</v>
      </c>
      <c r="LL48" s="7">
        <f t="shared" si="82"/>
        <v>83.223000000000013</v>
      </c>
      <c r="LM48" s="7">
        <f>LM$25-LM30</f>
        <v>79.217000000000041</v>
      </c>
      <c r="LN48" s="7">
        <f t="shared" ref="LN48:MS48" si="83">LN$25-LN30</f>
        <v>79.992000000000019</v>
      </c>
      <c r="LO48" s="7">
        <f t="shared" si="83"/>
        <v>83.976000000000056</v>
      </c>
      <c r="LP48" s="7">
        <f t="shared" si="83"/>
        <v>64.836999999999989</v>
      </c>
      <c r="LQ48" s="7">
        <f t="shared" si="83"/>
        <v>69.76400000000001</v>
      </c>
      <c r="LR48" s="7">
        <f t="shared" si="83"/>
        <v>77.615999999999985</v>
      </c>
      <c r="LS48" s="7">
        <f t="shared" si="83"/>
        <v>60.430000000000007</v>
      </c>
      <c r="LT48" s="7">
        <f t="shared" si="83"/>
        <v>58.172000000000025</v>
      </c>
      <c r="LU48" s="7">
        <f t="shared" si="83"/>
        <v>49.26400000000001</v>
      </c>
      <c r="LV48" s="7">
        <f t="shared" si="83"/>
        <v>58.596000000000004</v>
      </c>
      <c r="LW48" s="7">
        <f t="shared" si="83"/>
        <v>65.271999999999991</v>
      </c>
      <c r="LX48" s="7">
        <f t="shared" si="83"/>
        <v>68.936999999999955</v>
      </c>
      <c r="LY48" s="7">
        <f t="shared" si="83"/>
        <v>65.204000000000008</v>
      </c>
      <c r="LZ48" s="7">
        <f t="shared" si="83"/>
        <v>54.59699999999998</v>
      </c>
      <c r="MA48" s="7">
        <f t="shared" si="83"/>
        <v>54.879000000000019</v>
      </c>
      <c r="MB48" s="7">
        <f t="shared" si="83"/>
        <v>57.76600000000002</v>
      </c>
      <c r="MC48" s="7">
        <f t="shared" si="83"/>
        <v>51.687999999999988</v>
      </c>
      <c r="MD48" s="7">
        <f t="shared" si="83"/>
        <v>49.930000000000007</v>
      </c>
      <c r="ME48" s="7">
        <f t="shared" si="83"/>
        <v>46.661999999999978</v>
      </c>
      <c r="MF48" s="7">
        <f t="shared" si="83"/>
        <v>41.70999999999998</v>
      </c>
      <c r="MG48" s="7">
        <f t="shared" si="83"/>
        <v>52.923000000000002</v>
      </c>
      <c r="MH48" s="7">
        <f t="shared" si="83"/>
        <v>53.779000000000053</v>
      </c>
      <c r="MI48" s="7">
        <f t="shared" si="83"/>
        <v>47.573000000000036</v>
      </c>
      <c r="MJ48" s="7">
        <f t="shared" si="83"/>
        <v>39.990000000000009</v>
      </c>
      <c r="MK48" s="7">
        <f t="shared" si="83"/>
        <v>37.288000000000011</v>
      </c>
      <c r="ML48" s="7">
        <f t="shared" si="83"/>
        <v>49.396000000000015</v>
      </c>
      <c r="MM48" s="7">
        <f t="shared" si="83"/>
        <v>46.696000000000026</v>
      </c>
      <c r="MN48" s="7">
        <f t="shared" si="83"/>
        <v>32.061000000000035</v>
      </c>
      <c r="MO48" s="7">
        <f t="shared" si="83"/>
        <v>19.753999999999962</v>
      </c>
      <c r="MP48" s="7">
        <f t="shared" si="83"/>
        <v>33.927000000000021</v>
      </c>
      <c r="MQ48" s="7">
        <f t="shared" si="83"/>
        <v>54.87299999999999</v>
      </c>
      <c r="MR48" s="7">
        <f t="shared" si="83"/>
        <v>62.336000000000013</v>
      </c>
      <c r="MS48" s="7">
        <f t="shared" si="83"/>
        <v>47.776999999999987</v>
      </c>
      <c r="MT48" s="7">
        <f t="shared" ref="MT48:NX48" si="84">MT$25-MT30</f>
        <v>38.34699999999998</v>
      </c>
      <c r="MU48" s="7">
        <f t="shared" si="84"/>
        <v>43.831999999999994</v>
      </c>
      <c r="MV48" s="7">
        <f t="shared" si="84"/>
        <v>38.394999999999982</v>
      </c>
      <c r="MW48" s="7">
        <f t="shared" si="84"/>
        <v>26.024999999999977</v>
      </c>
      <c r="MX48" s="7">
        <f t="shared" si="84"/>
        <v>36.139999999999986</v>
      </c>
      <c r="MY48" s="7">
        <f t="shared" si="84"/>
        <v>41.93300000000005</v>
      </c>
      <c r="MZ48" s="7">
        <f t="shared" si="84"/>
        <v>37.534000000000049</v>
      </c>
      <c r="NA48" s="7">
        <f t="shared" si="84"/>
        <v>31.680999999999983</v>
      </c>
      <c r="NB48" s="7">
        <f t="shared" si="84"/>
        <v>37.425999999999988</v>
      </c>
      <c r="NC48" s="7">
        <f t="shared" si="84"/>
        <v>35.934000000000026</v>
      </c>
      <c r="ND48" s="7">
        <f t="shared" si="84"/>
        <v>39.521000000000015</v>
      </c>
      <c r="NE48" s="7">
        <f t="shared" si="84"/>
        <v>24.047000000000025</v>
      </c>
      <c r="NF48" s="7">
        <f t="shared" si="84"/>
        <v>0.80799999999999272</v>
      </c>
      <c r="NG48" s="7">
        <f t="shared" si="84"/>
        <v>16.884000000000015</v>
      </c>
      <c r="NH48" s="7">
        <f t="shared" si="84"/>
        <v>-19.20799999999997</v>
      </c>
      <c r="NI48" s="7">
        <f t="shared" si="84"/>
        <v>-7.72199999999998</v>
      </c>
      <c r="NJ48" s="7">
        <f t="shared" si="84"/>
        <v>7.3720000000000141</v>
      </c>
      <c r="NK48" s="7">
        <f t="shared" si="84"/>
        <v>-11.45999999999998</v>
      </c>
      <c r="NL48" s="7">
        <f t="shared" si="84"/>
        <v>0.37000000000000455</v>
      </c>
      <c r="NM48" s="7">
        <f t="shared" si="84"/>
        <v>-35.781000000000006</v>
      </c>
      <c r="NN48" s="7">
        <f t="shared" si="84"/>
        <v>-26.561999999999955</v>
      </c>
      <c r="NO48" s="7">
        <f t="shared" si="84"/>
        <v>-14.697000000000003</v>
      </c>
      <c r="NP48" s="7">
        <f t="shared" si="84"/>
        <v>-14.59899999999999</v>
      </c>
      <c r="NQ48" s="7">
        <f t="shared" si="84"/>
        <v>4.5810000000000173</v>
      </c>
      <c r="NR48" s="7">
        <f t="shared" si="84"/>
        <v>5.2880000000000109</v>
      </c>
      <c r="NS48" s="7">
        <f t="shared" si="84"/>
        <v>-4.1759999999999877</v>
      </c>
      <c r="NT48" s="7">
        <f t="shared" si="84"/>
        <v>-3.8109999999999786</v>
      </c>
      <c r="NU48" s="7">
        <f t="shared" si="84"/>
        <v>-3.3730000000000473</v>
      </c>
      <c r="NV48" s="7">
        <f t="shared" si="84"/>
        <v>-6.8909999999999627</v>
      </c>
      <c r="NW48" s="7">
        <f t="shared" si="84"/>
        <v>-4.5</v>
      </c>
      <c r="NX48" s="7">
        <f t="shared" si="84"/>
        <v>-1.7980000000000018</v>
      </c>
      <c r="NY48" s="7">
        <f>NY$25-NY30</f>
        <v>-6.8919999999999959</v>
      </c>
      <c r="NZ48" s="7">
        <f t="shared" ref="NZ48:PE48" si="85">NZ$25-NZ30</f>
        <v>-3.228999999999985</v>
      </c>
      <c r="OA48" s="7">
        <f t="shared" si="85"/>
        <v>-7.9069999999999823</v>
      </c>
      <c r="OB48" s="7">
        <f t="shared" si="85"/>
        <v>-6.16700000000003</v>
      </c>
      <c r="OC48" s="7">
        <f t="shared" si="85"/>
        <v>-25.965000000000032</v>
      </c>
      <c r="OD48" s="7">
        <f t="shared" si="85"/>
        <v>-34.646000000000015</v>
      </c>
      <c r="OE48" s="7">
        <f t="shared" si="85"/>
        <v>-22.321000000000026</v>
      </c>
      <c r="OF48" s="7">
        <f t="shared" si="85"/>
        <v>-13.712999999999965</v>
      </c>
      <c r="OG48" s="7">
        <f t="shared" si="85"/>
        <v>-12.354999999999961</v>
      </c>
      <c r="OH48" s="7">
        <f t="shared" si="85"/>
        <v>0.867999999999995</v>
      </c>
      <c r="OI48" s="7">
        <f t="shared" si="85"/>
        <v>3.0649999999999977</v>
      </c>
      <c r="OJ48" s="7">
        <f t="shared" si="85"/>
        <v>12.973000000000013</v>
      </c>
      <c r="OK48" s="7">
        <f t="shared" si="85"/>
        <v>-12.942999999999984</v>
      </c>
      <c r="OL48" s="7">
        <f t="shared" si="85"/>
        <v>4.0699999999999932</v>
      </c>
      <c r="OM48" s="7">
        <f t="shared" si="85"/>
        <v>9.0699999999999932</v>
      </c>
      <c r="ON48" s="7">
        <f t="shared" si="85"/>
        <v>13.91500000000002</v>
      </c>
      <c r="OO48" s="7">
        <f t="shared" si="85"/>
        <v>13.956999999999994</v>
      </c>
      <c r="OP48" s="7">
        <f t="shared" si="85"/>
        <v>4.8770000000000095</v>
      </c>
      <c r="OQ48" s="7">
        <f t="shared" si="85"/>
        <v>12.066000000000031</v>
      </c>
      <c r="OR48" s="7">
        <f t="shared" si="85"/>
        <v>9.0079999999999814</v>
      </c>
      <c r="OS48" s="7">
        <f t="shared" si="85"/>
        <v>-2.0699999999999932</v>
      </c>
      <c r="OT48" s="7">
        <f t="shared" si="85"/>
        <v>31.117999999999995</v>
      </c>
      <c r="OU48" s="7">
        <f t="shared" si="85"/>
        <v>24.500999999999976</v>
      </c>
      <c r="OV48" s="7">
        <f t="shared" si="85"/>
        <v>22.44599999999997</v>
      </c>
      <c r="OW48" s="7">
        <f t="shared" si="85"/>
        <v>36.798000000000002</v>
      </c>
      <c r="OX48" s="7">
        <f t="shared" si="85"/>
        <v>34.805000000000007</v>
      </c>
      <c r="OY48" s="7">
        <f t="shared" si="85"/>
        <v>36.532000000000039</v>
      </c>
      <c r="OZ48" s="7">
        <f t="shared" si="85"/>
        <v>55.031000000000006</v>
      </c>
      <c r="PA48" s="7">
        <f t="shared" si="85"/>
        <v>51.70799999999997</v>
      </c>
      <c r="PB48" s="7">
        <f t="shared" si="85"/>
        <v>41.08299999999997</v>
      </c>
      <c r="PC48" s="7">
        <f t="shared" si="85"/>
        <v>40.51400000000001</v>
      </c>
      <c r="PD48" s="7">
        <f t="shared" si="85"/>
        <v>44.968000000000018</v>
      </c>
      <c r="PE48" s="7">
        <f t="shared" si="85"/>
        <v>48.340000000000032</v>
      </c>
      <c r="PF48" s="7">
        <f t="shared" ref="PF48:QJ48" si="86">PF$25-PF30</f>
        <v>46.831999999999994</v>
      </c>
      <c r="PG48" s="7">
        <f t="shared" si="86"/>
        <v>39.930000000000007</v>
      </c>
      <c r="PH48" s="7">
        <f t="shared" si="86"/>
        <v>51.652000000000044</v>
      </c>
      <c r="PI48" s="7">
        <f t="shared" si="86"/>
        <v>39.444999999999993</v>
      </c>
      <c r="PJ48" s="7">
        <f t="shared" si="86"/>
        <v>23.555000000000007</v>
      </c>
      <c r="PK48" s="7">
        <f t="shared" si="86"/>
        <v>65.031000000000006</v>
      </c>
      <c r="PL48" s="7">
        <f t="shared" si="86"/>
        <v>54.993999999999971</v>
      </c>
      <c r="PM48" s="7">
        <f t="shared" si="86"/>
        <v>65.604000000000042</v>
      </c>
      <c r="PN48" s="7">
        <f t="shared" si="86"/>
        <v>64.48399999999998</v>
      </c>
      <c r="PO48" s="7">
        <f t="shared" si="86"/>
        <v>55.632000000000005</v>
      </c>
      <c r="PP48" s="7">
        <f t="shared" si="86"/>
        <v>69.265000000000043</v>
      </c>
      <c r="PQ48" s="7">
        <f t="shared" si="86"/>
        <v>64.91500000000002</v>
      </c>
      <c r="PR48" s="7">
        <f t="shared" si="86"/>
        <v>62.038999999999987</v>
      </c>
      <c r="PS48" s="7">
        <f t="shared" si="86"/>
        <v>70.031999999999982</v>
      </c>
      <c r="PT48" s="7">
        <f t="shared" si="86"/>
        <v>69.799999999999955</v>
      </c>
      <c r="PU48" s="7">
        <f t="shared" si="86"/>
        <v>69.773000000000025</v>
      </c>
      <c r="PV48" s="7">
        <f t="shared" si="86"/>
        <v>80.437000000000012</v>
      </c>
      <c r="PW48" s="7">
        <f t="shared" si="86"/>
        <v>70.049000000000007</v>
      </c>
      <c r="PX48" s="7">
        <f t="shared" si="86"/>
        <v>72.400000000000034</v>
      </c>
      <c r="PY48" s="7">
        <f t="shared" si="86"/>
        <v>76.186999999999983</v>
      </c>
      <c r="PZ48" s="7">
        <f t="shared" si="86"/>
        <v>70.468000000000018</v>
      </c>
      <c r="QA48" s="7">
        <f t="shared" si="86"/>
        <v>68.824000000000012</v>
      </c>
      <c r="QB48" s="7">
        <f t="shared" si="86"/>
        <v>63.049000000000007</v>
      </c>
      <c r="QC48" s="7">
        <f t="shared" si="86"/>
        <v>69.004999999999995</v>
      </c>
      <c r="QD48" s="7">
        <f t="shared" si="86"/>
        <v>64.491000000000014</v>
      </c>
      <c r="QE48" s="7">
        <f t="shared" si="86"/>
        <v>73.978000000000009</v>
      </c>
      <c r="QF48" s="7">
        <f t="shared" si="86"/>
        <v>66.137</v>
      </c>
      <c r="QG48" s="7">
        <f t="shared" si="86"/>
        <v>63.09499999999997</v>
      </c>
      <c r="QH48" s="7">
        <f t="shared" si="86"/>
        <v>72.983000000000004</v>
      </c>
      <c r="QI48" s="7">
        <f t="shared" si="86"/>
        <v>69.336999999999989</v>
      </c>
      <c r="QJ48" s="7">
        <f t="shared" si="86"/>
        <v>66.230000000000018</v>
      </c>
      <c r="QK48" s="7">
        <f>QK$25-QK30</f>
        <v>66.180000000000007</v>
      </c>
      <c r="QL48" s="7">
        <f t="shared" ref="QL48:RQ48" si="87">QL$25-QL30</f>
        <v>62.089999999999975</v>
      </c>
      <c r="QM48" s="7">
        <f t="shared" si="87"/>
        <v>62.002999999999986</v>
      </c>
      <c r="QN48" s="7">
        <f t="shared" si="87"/>
        <v>61.908000000000015</v>
      </c>
      <c r="QO48" s="7">
        <f t="shared" si="87"/>
        <v>52.328999999999979</v>
      </c>
      <c r="QP48" s="7">
        <f t="shared" si="87"/>
        <v>53.705999999999989</v>
      </c>
      <c r="QQ48" s="7">
        <f t="shared" si="87"/>
        <v>56.071000000000026</v>
      </c>
      <c r="QR48" s="7">
        <f t="shared" si="87"/>
        <v>45.413000000000011</v>
      </c>
      <c r="QS48" s="7">
        <f t="shared" si="87"/>
        <v>39.543000000000006</v>
      </c>
      <c r="QT48" s="7">
        <f t="shared" si="87"/>
        <v>35.625999999999976</v>
      </c>
      <c r="QU48" s="7">
        <f t="shared" si="87"/>
        <v>45.326999999999998</v>
      </c>
      <c r="QV48" s="7">
        <f t="shared" si="87"/>
        <v>46.076000000000022</v>
      </c>
      <c r="QW48" s="7">
        <f t="shared" si="87"/>
        <v>45.989000000000033</v>
      </c>
      <c r="QX48" s="7">
        <f t="shared" si="87"/>
        <v>51.399000000000001</v>
      </c>
      <c r="QY48" s="7">
        <f t="shared" si="87"/>
        <v>55.27600000000001</v>
      </c>
      <c r="QZ48" s="7">
        <f t="shared" si="87"/>
        <v>57.714999999999975</v>
      </c>
      <c r="RA48" s="7">
        <f t="shared" si="87"/>
        <v>53.009999999999991</v>
      </c>
      <c r="RB48" s="7">
        <f t="shared" si="87"/>
        <v>53.296999999999969</v>
      </c>
      <c r="RC48" s="7">
        <f t="shared" si="87"/>
        <v>53.706000000000017</v>
      </c>
      <c r="RD48" s="7">
        <f t="shared" si="87"/>
        <v>62.057000000000016</v>
      </c>
      <c r="RE48" s="7">
        <f t="shared" si="87"/>
        <v>63.572000000000003</v>
      </c>
      <c r="RF48" s="7">
        <f t="shared" si="87"/>
        <v>57.447000000000003</v>
      </c>
      <c r="RG48" s="7">
        <f t="shared" si="87"/>
        <v>51.515999999999963</v>
      </c>
      <c r="RH48" s="7">
        <f t="shared" si="87"/>
        <v>61.512</v>
      </c>
      <c r="RI48" s="7">
        <f t="shared" si="87"/>
        <v>63.047000000000025</v>
      </c>
      <c r="RJ48" s="7">
        <f t="shared" si="87"/>
        <v>61.211999999999989</v>
      </c>
      <c r="RK48" s="7">
        <f t="shared" si="87"/>
        <v>66.269999999999982</v>
      </c>
      <c r="RL48" s="7">
        <f t="shared" si="87"/>
        <v>61.069999999999993</v>
      </c>
      <c r="RM48" s="7">
        <f t="shared" si="87"/>
        <v>69.338000000000022</v>
      </c>
      <c r="RN48" s="7">
        <f t="shared" si="87"/>
        <v>73.66500000000002</v>
      </c>
      <c r="RO48" s="7">
        <f t="shared" si="87"/>
        <v>65.77600000000001</v>
      </c>
      <c r="RP48" s="7">
        <f t="shared" si="87"/>
        <v>64.892999999999972</v>
      </c>
      <c r="RQ48" s="7">
        <f t="shared" si="87"/>
        <v>62.241000000000042</v>
      </c>
      <c r="RR48" s="7">
        <f t="shared" ref="RR48:SQ48" si="88">RR$25-RR30</f>
        <v>66.88900000000001</v>
      </c>
      <c r="RS48" s="7">
        <f t="shared" si="88"/>
        <v>71.02000000000001</v>
      </c>
      <c r="RT48" s="7">
        <f t="shared" si="88"/>
        <v>81.124000000000024</v>
      </c>
      <c r="RU48" s="7">
        <f t="shared" si="88"/>
        <v>70.54800000000003</v>
      </c>
      <c r="RV48" s="7">
        <f t="shared" si="88"/>
        <v>71.886999999999972</v>
      </c>
      <c r="RW48" s="7">
        <f t="shared" si="88"/>
        <v>71.782000000000011</v>
      </c>
      <c r="RX48" s="7">
        <f t="shared" si="88"/>
        <v>70.673000000000002</v>
      </c>
      <c r="RY48" s="7">
        <f t="shared" si="88"/>
        <v>55.34699999999998</v>
      </c>
      <c r="RZ48" s="7">
        <f t="shared" si="88"/>
        <v>72.875</v>
      </c>
      <c r="SA48" s="7">
        <f t="shared" si="88"/>
        <v>72.103000000000009</v>
      </c>
      <c r="SB48" s="7">
        <f t="shared" si="88"/>
        <v>72.483000000000004</v>
      </c>
      <c r="SC48" s="7">
        <f t="shared" si="88"/>
        <v>77.132000000000005</v>
      </c>
      <c r="SD48" s="7">
        <f t="shared" si="88"/>
        <v>78.379000000000019</v>
      </c>
      <c r="SE48" s="7">
        <f t="shared" si="88"/>
        <v>77.50200000000001</v>
      </c>
      <c r="SF48" s="7">
        <f t="shared" si="88"/>
        <v>79.310999999999979</v>
      </c>
      <c r="SG48" s="7">
        <f t="shared" si="88"/>
        <v>73.923999999999978</v>
      </c>
      <c r="SH48" s="7">
        <f t="shared" si="88"/>
        <v>75.317999999999984</v>
      </c>
      <c r="SI48" s="7">
        <f t="shared" si="88"/>
        <v>75.302000000000021</v>
      </c>
      <c r="SJ48" s="7">
        <f t="shared" si="88"/>
        <v>84.248999999999995</v>
      </c>
      <c r="SK48" s="7">
        <f t="shared" si="88"/>
        <v>62.79200000000003</v>
      </c>
      <c r="SL48" s="7">
        <f t="shared" si="88"/>
        <v>57.819000000000017</v>
      </c>
      <c r="SM48" s="7">
        <f t="shared" si="88"/>
        <v>55.130999999999972</v>
      </c>
      <c r="SN48" s="7">
        <f t="shared" si="88"/>
        <v>47.14100000000002</v>
      </c>
      <c r="SO48" s="7">
        <f t="shared" si="88"/>
        <v>45.391999999999996</v>
      </c>
      <c r="SP48" s="7">
        <f t="shared" si="88"/>
        <v>42.475000000000023</v>
      </c>
      <c r="SQ48" s="7">
        <f t="shared" si="88"/>
        <v>52.66700000000003</v>
      </c>
    </row>
    <row r="49" spans="1:511" x14ac:dyDescent="0.25">
      <c r="A49" s="2">
        <f t="shared" si="26"/>
        <v>7</v>
      </c>
      <c r="B49" s="3" t="str">
        <f t="shared" si="9"/>
        <v>VW 2.7 PERP nc-22</v>
      </c>
      <c r="C49" s="3" t="str">
        <f t="shared" si="27"/>
        <v>VW 3 1/2 PERP nc-30-VW 2.7 PERP nc-22</v>
      </c>
      <c r="F49" s="7" t="e">
        <f t="shared" ref="F49:AK49" si="89">F$25-F31</f>
        <v>#N/A</v>
      </c>
      <c r="G49" s="7">
        <f t="shared" si="89"/>
        <v>-13.268000000000029</v>
      </c>
      <c r="H49" s="7">
        <f t="shared" si="89"/>
        <v>6.6680000000000064</v>
      </c>
      <c r="I49" s="7">
        <f t="shared" si="89"/>
        <v>3.1539999999999964</v>
      </c>
      <c r="J49" s="7">
        <f t="shared" si="89"/>
        <v>36.194999999999993</v>
      </c>
      <c r="K49" s="7">
        <f t="shared" si="89"/>
        <v>48.785000000000025</v>
      </c>
      <c r="L49" s="7">
        <f t="shared" si="89"/>
        <v>21.050000000000011</v>
      </c>
      <c r="M49" s="7">
        <f t="shared" si="89"/>
        <v>42.886000000000024</v>
      </c>
      <c r="N49" s="7">
        <f t="shared" si="89"/>
        <v>28.850999999999999</v>
      </c>
      <c r="O49" s="7">
        <f t="shared" si="89"/>
        <v>62.449000000000012</v>
      </c>
      <c r="P49" s="7">
        <f t="shared" si="89"/>
        <v>87.478999999999985</v>
      </c>
      <c r="Q49" s="7">
        <f t="shared" si="89"/>
        <v>115.87799999999999</v>
      </c>
      <c r="R49" s="7">
        <f t="shared" si="89"/>
        <v>88.063000000000017</v>
      </c>
      <c r="S49" s="7">
        <f t="shared" si="89"/>
        <v>25.284999999999968</v>
      </c>
      <c r="T49" s="7">
        <f t="shared" si="89"/>
        <v>36.314000000000021</v>
      </c>
      <c r="U49" s="7">
        <f t="shared" si="89"/>
        <v>9.1440000000000055</v>
      </c>
      <c r="V49" s="7">
        <f t="shared" si="89"/>
        <v>22.168999999999983</v>
      </c>
      <c r="W49" s="7">
        <f t="shared" si="89"/>
        <v>29.089999999999975</v>
      </c>
      <c r="X49" s="7">
        <f t="shared" si="89"/>
        <v>45.890000000000043</v>
      </c>
      <c r="Y49" s="7">
        <f t="shared" si="89"/>
        <v>37.061000000000035</v>
      </c>
      <c r="Z49" s="7">
        <f t="shared" si="89"/>
        <v>7.4990000000000236</v>
      </c>
      <c r="AA49" s="7">
        <f t="shared" si="89"/>
        <v>-15.103999999999985</v>
      </c>
      <c r="AB49" s="7">
        <f t="shared" si="89"/>
        <v>-7.4389999999999645</v>
      </c>
      <c r="AC49" s="7">
        <f t="shared" si="89"/>
        <v>-2.8140000000000214</v>
      </c>
      <c r="AD49" s="7">
        <f t="shared" si="89"/>
        <v>-9.9350000000000023</v>
      </c>
      <c r="AE49" s="7">
        <f t="shared" si="89"/>
        <v>-25.794999999999959</v>
      </c>
      <c r="AF49" s="7">
        <f t="shared" si="89"/>
        <v>-55.961999999999989</v>
      </c>
      <c r="AG49" s="7">
        <f t="shared" si="89"/>
        <v>-58.891999999999996</v>
      </c>
      <c r="AH49" s="7">
        <f t="shared" si="89"/>
        <v>-50.489000000000033</v>
      </c>
      <c r="AI49" s="7">
        <f t="shared" si="89"/>
        <v>-27.541999999999973</v>
      </c>
      <c r="AJ49" s="7">
        <f t="shared" si="89"/>
        <v>-30.93199999999996</v>
      </c>
      <c r="AK49" s="7">
        <f t="shared" si="89"/>
        <v>-36.270999999999958</v>
      </c>
      <c r="AL49" s="7">
        <f t="shared" ref="AL49:BQ49" si="90">AL$25-AL31</f>
        <v>-52.490999999999985</v>
      </c>
      <c r="AM49" s="7">
        <f t="shared" si="90"/>
        <v>-56.54000000000002</v>
      </c>
      <c r="AN49" s="7">
        <f t="shared" si="90"/>
        <v>-62.65500000000003</v>
      </c>
      <c r="AO49" s="7">
        <f t="shared" si="90"/>
        <v>-70.545999999999992</v>
      </c>
      <c r="AP49" s="7">
        <f t="shared" si="90"/>
        <v>-71.418999999999983</v>
      </c>
      <c r="AQ49" s="7">
        <f t="shared" si="90"/>
        <v>-12.238</v>
      </c>
      <c r="AR49" s="7">
        <f t="shared" si="90"/>
        <v>-17.921999999999969</v>
      </c>
      <c r="AS49" s="7">
        <f t="shared" si="90"/>
        <v>-6.257000000000005</v>
      </c>
      <c r="AT49" s="7">
        <f t="shared" si="90"/>
        <v>6.6370000000000005</v>
      </c>
      <c r="AU49" s="7">
        <f t="shared" si="90"/>
        <v>-36.149000000000001</v>
      </c>
      <c r="AV49" s="7">
        <f t="shared" si="90"/>
        <v>-29.855000000000018</v>
      </c>
      <c r="AW49" s="7">
        <f t="shared" si="90"/>
        <v>-82.838999999999999</v>
      </c>
      <c r="AX49" s="7">
        <f t="shared" si="90"/>
        <v>-53.853000000000009</v>
      </c>
      <c r="AY49" s="7">
        <f t="shared" si="90"/>
        <v>-21.980000000000018</v>
      </c>
      <c r="AZ49" s="7">
        <f t="shared" si="90"/>
        <v>-3.1360000000000241</v>
      </c>
      <c r="BA49" s="7">
        <f t="shared" si="90"/>
        <v>13.308999999999969</v>
      </c>
      <c r="BB49" s="7">
        <f t="shared" si="90"/>
        <v>63.617999999999995</v>
      </c>
      <c r="BC49" s="7">
        <f t="shared" si="90"/>
        <v>74.718999999999994</v>
      </c>
      <c r="BD49" s="7">
        <f t="shared" si="90"/>
        <v>-24.386000000000024</v>
      </c>
      <c r="BE49" s="7">
        <f t="shared" si="90"/>
        <v>-77.997000000000014</v>
      </c>
      <c r="BF49" s="7">
        <f t="shared" si="90"/>
        <v>-52.48700000000008</v>
      </c>
      <c r="BG49" s="7">
        <f t="shared" si="90"/>
        <v>-86.395999999999958</v>
      </c>
      <c r="BH49" s="7">
        <f t="shared" si="90"/>
        <v>-40.236000000000104</v>
      </c>
      <c r="BI49" s="7">
        <f t="shared" si="90"/>
        <v>-23.363999999999919</v>
      </c>
      <c r="BJ49" s="7">
        <f t="shared" si="90"/>
        <v>-13.004000000000019</v>
      </c>
      <c r="BK49" s="7">
        <f t="shared" si="90"/>
        <v>-14.187999999999988</v>
      </c>
      <c r="BL49" s="7">
        <f t="shared" si="90"/>
        <v>-15.257999999999925</v>
      </c>
      <c r="BM49" s="7">
        <f t="shared" si="90"/>
        <v>29.386000000000081</v>
      </c>
      <c r="BN49" s="7">
        <f t="shared" si="90"/>
        <v>30.889999999999986</v>
      </c>
      <c r="BO49" s="7">
        <f t="shared" si="90"/>
        <v>-8.2900000000000205</v>
      </c>
      <c r="BP49" s="7">
        <f t="shared" si="90"/>
        <v>-144.81700000000001</v>
      </c>
      <c r="BQ49" s="7">
        <f t="shared" si="90"/>
        <v>-92.427000000000021</v>
      </c>
      <c r="BR49" s="7">
        <f t="shared" ref="BR49:CW49" si="91">BR$25-BR31</f>
        <v>7.8520000000000891</v>
      </c>
      <c r="BS49" s="7">
        <f t="shared" si="91"/>
        <v>-126.70899999999995</v>
      </c>
      <c r="BT49" s="7">
        <f t="shared" si="91"/>
        <v>-71.164999999999964</v>
      </c>
      <c r="BU49" s="7">
        <f t="shared" si="91"/>
        <v>42.773000000000025</v>
      </c>
      <c r="BV49" s="7">
        <f t="shared" si="91"/>
        <v>92.476999999999975</v>
      </c>
      <c r="BW49" s="7">
        <f t="shared" si="91"/>
        <v>81.960000000000036</v>
      </c>
      <c r="BX49" s="7">
        <f t="shared" si="91"/>
        <v>37.447999999999979</v>
      </c>
      <c r="BY49" s="7">
        <f t="shared" si="91"/>
        <v>134.17200000000003</v>
      </c>
      <c r="BZ49" s="7">
        <f t="shared" si="91"/>
        <v>86.666999999999973</v>
      </c>
      <c r="CA49" s="7">
        <f t="shared" si="91"/>
        <v>57.928999999999974</v>
      </c>
      <c r="CB49" s="7">
        <f t="shared" si="91"/>
        <v>142.74799999999999</v>
      </c>
      <c r="CC49" s="7">
        <f t="shared" si="91"/>
        <v>130.51900000000001</v>
      </c>
      <c r="CD49" s="7">
        <f t="shared" si="91"/>
        <v>124.58000000000001</v>
      </c>
      <c r="CE49" s="7">
        <f t="shared" si="91"/>
        <v>102.30099999999999</v>
      </c>
      <c r="CF49" s="7">
        <f t="shared" si="91"/>
        <v>67.617999999999995</v>
      </c>
      <c r="CG49" s="7">
        <f t="shared" si="91"/>
        <v>90.135999999999996</v>
      </c>
      <c r="CH49" s="7">
        <f t="shared" si="91"/>
        <v>135.89300000000003</v>
      </c>
      <c r="CI49" s="7">
        <f t="shared" si="91"/>
        <v>134.267</v>
      </c>
      <c r="CJ49" s="7">
        <f t="shared" si="91"/>
        <v>124.44599999999997</v>
      </c>
      <c r="CK49" s="7">
        <f t="shared" si="91"/>
        <v>130.71300000000002</v>
      </c>
      <c r="CL49" s="7">
        <f t="shared" si="91"/>
        <v>148.73100000000002</v>
      </c>
      <c r="CM49" s="7">
        <f t="shared" si="91"/>
        <v>130.05700000000002</v>
      </c>
      <c r="CN49" s="7">
        <f t="shared" si="91"/>
        <v>127.65299999999996</v>
      </c>
      <c r="CO49" s="7">
        <f t="shared" si="91"/>
        <v>125.495</v>
      </c>
      <c r="CP49" s="7">
        <f t="shared" si="91"/>
        <v>129.077</v>
      </c>
      <c r="CQ49" s="7">
        <f t="shared" si="91"/>
        <v>127.04299999999998</v>
      </c>
      <c r="CR49" s="7">
        <f t="shared" si="91"/>
        <v>127.85899999999998</v>
      </c>
      <c r="CS49" s="7">
        <f t="shared" si="91"/>
        <v>127.88400000000001</v>
      </c>
      <c r="CT49" s="7">
        <f t="shared" si="91"/>
        <v>124.255</v>
      </c>
      <c r="CU49" s="7">
        <f t="shared" si="91"/>
        <v>125.44500000000002</v>
      </c>
      <c r="CV49" s="7">
        <f t="shared" si="91"/>
        <v>131.03399999999996</v>
      </c>
      <c r="CW49" s="7">
        <f t="shared" si="91"/>
        <v>129.006</v>
      </c>
      <c r="CX49" s="7">
        <f t="shared" ref="CX49:EC49" si="92">CX$25-CX31</f>
        <v>120.38200000000003</v>
      </c>
      <c r="CY49" s="7">
        <f t="shared" si="92"/>
        <v>114.36400000000003</v>
      </c>
      <c r="CZ49" s="7">
        <f t="shared" si="92"/>
        <v>110.85900000000001</v>
      </c>
      <c r="DA49" s="7">
        <f t="shared" si="92"/>
        <v>120.971</v>
      </c>
      <c r="DB49" s="7">
        <f t="shared" si="92"/>
        <v>121.83099999999999</v>
      </c>
      <c r="DC49" s="7">
        <f t="shared" si="92"/>
        <v>123.21199999999999</v>
      </c>
      <c r="DD49" s="7">
        <f t="shared" si="92"/>
        <v>115.62</v>
      </c>
      <c r="DE49" s="7">
        <f t="shared" si="92"/>
        <v>113.57100000000003</v>
      </c>
      <c r="DF49" s="7">
        <f t="shared" si="92"/>
        <v>131.63200000000001</v>
      </c>
      <c r="DG49" s="7">
        <f t="shared" si="92"/>
        <v>124.74799999999999</v>
      </c>
      <c r="DH49" s="7">
        <f t="shared" si="92"/>
        <v>125.30199999999996</v>
      </c>
      <c r="DI49" s="7">
        <f t="shared" si="92"/>
        <v>120.96199999999999</v>
      </c>
      <c r="DJ49" s="7">
        <f t="shared" si="92"/>
        <v>122.143</v>
      </c>
      <c r="DK49" s="7">
        <f t="shared" si="92"/>
        <v>116.78900000000002</v>
      </c>
      <c r="DL49" s="7">
        <f t="shared" si="92"/>
        <v>109.87500000000003</v>
      </c>
      <c r="DM49" s="7">
        <f t="shared" si="92"/>
        <v>107.37299999999999</v>
      </c>
      <c r="DN49" s="7">
        <f t="shared" si="92"/>
        <v>108.83900000000003</v>
      </c>
      <c r="DO49" s="7">
        <f t="shared" si="92"/>
        <v>106.42599999999999</v>
      </c>
      <c r="DP49" s="7">
        <f t="shared" si="92"/>
        <v>102.93899999999999</v>
      </c>
      <c r="DQ49" s="7">
        <f t="shared" si="92"/>
        <v>104.989</v>
      </c>
      <c r="DR49" s="7">
        <f t="shared" si="92"/>
        <v>97.380000000000024</v>
      </c>
      <c r="DS49" s="7">
        <f t="shared" si="92"/>
        <v>106.464</v>
      </c>
      <c r="DT49" s="7">
        <f t="shared" si="92"/>
        <v>111.01300000000001</v>
      </c>
      <c r="DU49" s="7">
        <f t="shared" si="92"/>
        <v>111.34900000000002</v>
      </c>
      <c r="DV49" s="7">
        <f t="shared" si="92"/>
        <v>113.52500000000003</v>
      </c>
      <c r="DW49" s="7">
        <f t="shared" si="92"/>
        <v>108.64599999999996</v>
      </c>
      <c r="DX49" s="7">
        <f t="shared" si="92"/>
        <v>104.18700000000001</v>
      </c>
      <c r="DY49" s="7">
        <f t="shared" si="92"/>
        <v>101.75199999999998</v>
      </c>
      <c r="DZ49" s="7">
        <f t="shared" si="92"/>
        <v>105.69699999999997</v>
      </c>
      <c r="EA49" s="7">
        <f t="shared" si="92"/>
        <v>103.428</v>
      </c>
      <c r="EB49" s="7">
        <f t="shared" si="92"/>
        <v>103.45999999999998</v>
      </c>
      <c r="EC49" s="7">
        <f t="shared" si="92"/>
        <v>104.07999999999998</v>
      </c>
      <c r="ED49" s="7">
        <f t="shared" ref="ED49:FI49" si="93">ED$25-ED31</f>
        <v>101.19300000000001</v>
      </c>
      <c r="EE49" s="7">
        <f t="shared" si="93"/>
        <v>100.88</v>
      </c>
      <c r="EF49" s="7">
        <f t="shared" si="93"/>
        <v>104.517</v>
      </c>
      <c r="EG49" s="7">
        <f t="shared" si="93"/>
        <v>103.922</v>
      </c>
      <c r="EH49" s="7">
        <f t="shared" si="93"/>
        <v>100.88000000000002</v>
      </c>
      <c r="EI49" s="7">
        <f t="shared" si="93"/>
        <v>101.07799999999997</v>
      </c>
      <c r="EJ49" s="7">
        <f t="shared" si="93"/>
        <v>106.053</v>
      </c>
      <c r="EK49" s="7">
        <f t="shared" si="93"/>
        <v>101.67000000000002</v>
      </c>
      <c r="EL49" s="7">
        <f t="shared" si="93"/>
        <v>93.669999999999987</v>
      </c>
      <c r="EM49" s="7">
        <f t="shared" si="93"/>
        <v>93.245000000000033</v>
      </c>
      <c r="EN49" s="7">
        <f t="shared" si="93"/>
        <v>89.385999999999996</v>
      </c>
      <c r="EO49" s="7">
        <f t="shared" si="93"/>
        <v>97.371000000000009</v>
      </c>
      <c r="EP49" s="7">
        <f t="shared" si="93"/>
        <v>109.255</v>
      </c>
      <c r="EQ49" s="7">
        <f t="shared" si="93"/>
        <v>100.11400000000003</v>
      </c>
      <c r="ER49" s="7">
        <f t="shared" si="93"/>
        <v>104.51000000000002</v>
      </c>
      <c r="ES49" s="7">
        <f t="shared" si="93"/>
        <v>106.99099999999999</v>
      </c>
      <c r="ET49" s="7">
        <f t="shared" si="93"/>
        <v>108.71400000000003</v>
      </c>
      <c r="EU49" s="7">
        <f t="shared" si="93"/>
        <v>103.37700000000001</v>
      </c>
      <c r="EV49" s="7">
        <f t="shared" si="93"/>
        <v>95.024000000000029</v>
      </c>
      <c r="EW49" s="7">
        <f t="shared" si="93"/>
        <v>101.23599999999999</v>
      </c>
      <c r="EX49" s="7">
        <f t="shared" si="93"/>
        <v>103.791</v>
      </c>
      <c r="EY49" s="7">
        <f t="shared" si="93"/>
        <v>112.03900000000002</v>
      </c>
      <c r="EZ49" s="7">
        <f t="shared" si="93"/>
        <v>110.607</v>
      </c>
      <c r="FA49" s="7">
        <f t="shared" si="93"/>
        <v>110.16300000000001</v>
      </c>
      <c r="FB49" s="7">
        <f t="shared" si="93"/>
        <v>109.55300000000003</v>
      </c>
      <c r="FC49" s="7">
        <f t="shared" si="93"/>
        <v>112.96900000000002</v>
      </c>
      <c r="FD49" s="7">
        <f t="shared" si="93"/>
        <v>116.35000000000002</v>
      </c>
      <c r="FE49" s="7">
        <f t="shared" si="93"/>
        <v>109.44900000000001</v>
      </c>
      <c r="FF49" s="7">
        <f t="shared" si="93"/>
        <v>116.49200000000002</v>
      </c>
      <c r="FG49" s="7">
        <f t="shared" si="93"/>
        <v>124.15200000000002</v>
      </c>
      <c r="FH49" s="7">
        <f t="shared" si="93"/>
        <v>123.91499999999999</v>
      </c>
      <c r="FI49" s="7">
        <f t="shared" si="93"/>
        <v>125.63999999999999</v>
      </c>
      <c r="FJ49" s="7">
        <f t="shared" ref="FJ49:GN49" si="94">FJ$25-FJ31</f>
        <v>111.38999999999999</v>
      </c>
      <c r="FK49" s="7">
        <f t="shared" si="94"/>
        <v>110.19099999999997</v>
      </c>
      <c r="FL49" s="7">
        <f t="shared" si="94"/>
        <v>117.51499999999999</v>
      </c>
      <c r="FM49" s="7">
        <f t="shared" si="94"/>
        <v>121.83899999999997</v>
      </c>
      <c r="FN49" s="7">
        <f t="shared" si="94"/>
        <v>130.80500000000001</v>
      </c>
      <c r="FO49" s="7">
        <f t="shared" si="94"/>
        <v>133.52700000000002</v>
      </c>
      <c r="FP49" s="7">
        <f t="shared" si="94"/>
        <v>126.96500000000003</v>
      </c>
      <c r="FQ49" s="7">
        <f t="shared" si="94"/>
        <v>127.83999999999997</v>
      </c>
      <c r="FR49" s="7">
        <f t="shared" si="94"/>
        <v>131.28700000000001</v>
      </c>
      <c r="FS49" s="7">
        <f t="shared" si="94"/>
        <v>133.03100000000001</v>
      </c>
      <c r="FT49" s="7">
        <f t="shared" si="94"/>
        <v>126.05800000000002</v>
      </c>
      <c r="FU49" s="7">
        <f t="shared" si="94"/>
        <v>118.78700000000001</v>
      </c>
      <c r="FV49" s="7">
        <f t="shared" si="94"/>
        <v>123.79499999999999</v>
      </c>
      <c r="FW49" s="7">
        <f t="shared" si="94"/>
        <v>119.17800000000003</v>
      </c>
      <c r="FX49" s="7">
        <f t="shared" si="94"/>
        <v>113.672</v>
      </c>
      <c r="FY49" s="7">
        <f t="shared" si="94"/>
        <v>114.958</v>
      </c>
      <c r="FZ49" s="7">
        <f t="shared" si="94"/>
        <v>118.649</v>
      </c>
      <c r="GA49" s="7">
        <f t="shared" si="94"/>
        <v>109.12</v>
      </c>
      <c r="GB49" s="7">
        <f t="shared" si="94"/>
        <v>114.78500000000003</v>
      </c>
      <c r="GC49" s="7">
        <f t="shared" si="94"/>
        <v>119.78800000000001</v>
      </c>
      <c r="GD49" s="7">
        <f t="shared" si="94"/>
        <v>128.62899999999996</v>
      </c>
      <c r="GE49" s="7">
        <f t="shared" si="94"/>
        <v>122.79400000000001</v>
      </c>
      <c r="GF49" s="7">
        <f t="shared" si="94"/>
        <v>120.69</v>
      </c>
      <c r="GG49" s="7">
        <f t="shared" si="94"/>
        <v>127.98500000000001</v>
      </c>
      <c r="GH49" s="7">
        <f t="shared" si="94"/>
        <v>132.358</v>
      </c>
      <c r="GI49" s="7">
        <f t="shared" si="94"/>
        <v>122.87099999999998</v>
      </c>
      <c r="GJ49" s="7">
        <f t="shared" si="94"/>
        <v>123.38999999999999</v>
      </c>
      <c r="GK49" s="7">
        <f t="shared" si="94"/>
        <v>121.08700000000002</v>
      </c>
      <c r="GL49" s="7">
        <f t="shared" si="94"/>
        <v>118.542</v>
      </c>
      <c r="GM49" s="7">
        <f t="shared" si="94"/>
        <v>123.62599999999998</v>
      </c>
      <c r="GN49" s="7">
        <f t="shared" si="94"/>
        <v>121.303</v>
      </c>
      <c r="GO49" s="7">
        <f>GO$25-GO31</f>
        <v>121.161</v>
      </c>
      <c r="GP49" s="7">
        <f t="shared" ref="GP49:HU49" si="95">GP$25-GP31</f>
        <v>104.03700000000003</v>
      </c>
      <c r="GQ49" s="7">
        <f t="shared" si="95"/>
        <v>109.72999999999999</v>
      </c>
      <c r="GR49" s="7">
        <f t="shared" si="95"/>
        <v>117.30000000000001</v>
      </c>
      <c r="GS49" s="7">
        <f t="shared" si="95"/>
        <v>115.18500000000003</v>
      </c>
      <c r="GT49" s="7">
        <f t="shared" si="95"/>
        <v>112.72599999999997</v>
      </c>
      <c r="GU49" s="7">
        <f t="shared" si="95"/>
        <v>107.77900000000002</v>
      </c>
      <c r="GV49" s="7">
        <f t="shared" si="95"/>
        <v>70.87700000000001</v>
      </c>
      <c r="GW49" s="7">
        <f t="shared" si="95"/>
        <v>99.477000000000004</v>
      </c>
      <c r="GX49" s="7">
        <f t="shared" si="95"/>
        <v>105.85400000000001</v>
      </c>
      <c r="GY49" s="7">
        <f t="shared" si="95"/>
        <v>105.78200000000001</v>
      </c>
      <c r="GZ49" s="7">
        <f t="shared" si="95"/>
        <v>110.51800000000003</v>
      </c>
      <c r="HA49" s="7">
        <f t="shared" si="95"/>
        <v>94.215000000000032</v>
      </c>
      <c r="HB49" s="7">
        <f t="shared" si="95"/>
        <v>104.41599999999997</v>
      </c>
      <c r="HC49" s="7">
        <f t="shared" si="95"/>
        <v>112.73400000000001</v>
      </c>
      <c r="HD49" s="7">
        <f t="shared" si="95"/>
        <v>108.32300000000001</v>
      </c>
      <c r="HE49" s="7">
        <f t="shared" si="95"/>
        <v>106.91800000000001</v>
      </c>
      <c r="HF49" s="7">
        <f t="shared" si="95"/>
        <v>107.38</v>
      </c>
      <c r="HG49" s="7">
        <f t="shared" si="95"/>
        <v>118.172</v>
      </c>
      <c r="HH49" s="7">
        <f t="shared" si="95"/>
        <v>112.45200000000003</v>
      </c>
      <c r="HI49" s="7">
        <f t="shared" si="95"/>
        <v>109.50599999999997</v>
      </c>
      <c r="HJ49" s="7">
        <f t="shared" si="95"/>
        <v>111.01000000000002</v>
      </c>
      <c r="HK49" s="7">
        <f t="shared" si="95"/>
        <v>97.334000000000003</v>
      </c>
      <c r="HL49" s="7">
        <f t="shared" si="95"/>
        <v>97.044999999999987</v>
      </c>
      <c r="HM49" s="7">
        <f t="shared" si="95"/>
        <v>97.237999999999971</v>
      </c>
      <c r="HN49" s="7">
        <f t="shared" si="95"/>
        <v>83.357000000000028</v>
      </c>
      <c r="HO49" s="7">
        <f t="shared" si="95"/>
        <v>92.586999999999989</v>
      </c>
      <c r="HP49" s="7">
        <f t="shared" si="95"/>
        <v>117.42400000000001</v>
      </c>
      <c r="HQ49" s="7">
        <f t="shared" si="95"/>
        <v>109.137</v>
      </c>
      <c r="HR49" s="7">
        <f t="shared" si="95"/>
        <v>100.59600000000003</v>
      </c>
      <c r="HS49" s="7">
        <f t="shared" si="95"/>
        <v>92.112999999999971</v>
      </c>
      <c r="HT49" s="7">
        <f t="shared" si="95"/>
        <v>97.963000000000022</v>
      </c>
      <c r="HU49" s="7">
        <f t="shared" si="95"/>
        <v>92.017000000000024</v>
      </c>
      <c r="HV49" s="7">
        <f t="shared" ref="HV49:IZ49" si="96">HV$25-HV31</f>
        <v>94.98599999999999</v>
      </c>
      <c r="HW49" s="7">
        <f t="shared" si="96"/>
        <v>82.903999999999996</v>
      </c>
      <c r="HX49" s="7">
        <f t="shared" si="96"/>
        <v>112.64600000000002</v>
      </c>
      <c r="HY49" s="7">
        <f t="shared" si="96"/>
        <v>120.804</v>
      </c>
      <c r="HZ49" s="7">
        <f t="shared" si="96"/>
        <v>107.65400000000002</v>
      </c>
      <c r="IA49" s="7">
        <f t="shared" si="96"/>
        <v>104.48299999999998</v>
      </c>
      <c r="IB49" s="7">
        <f t="shared" si="96"/>
        <v>131.26700000000002</v>
      </c>
      <c r="IC49" s="7">
        <f t="shared" si="96"/>
        <v>120.22800000000001</v>
      </c>
      <c r="ID49" s="7">
        <f t="shared" si="96"/>
        <v>121.31</v>
      </c>
      <c r="IE49" s="7">
        <f t="shared" si="96"/>
        <v>97.210999999999984</v>
      </c>
      <c r="IF49" s="7">
        <f t="shared" si="96"/>
        <v>93.533999999999992</v>
      </c>
      <c r="IG49" s="7">
        <f t="shared" si="96"/>
        <v>89.886999999999972</v>
      </c>
      <c r="IH49" s="7">
        <f t="shared" si="96"/>
        <v>95.483000000000004</v>
      </c>
      <c r="II49" s="7">
        <f t="shared" si="96"/>
        <v>90.225999999999971</v>
      </c>
      <c r="IJ49" s="7">
        <f t="shared" si="96"/>
        <v>113.39599999999999</v>
      </c>
      <c r="IK49" s="7">
        <f t="shared" si="96"/>
        <v>119.648</v>
      </c>
      <c r="IL49" s="7">
        <f t="shared" si="96"/>
        <v>109.09400000000002</v>
      </c>
      <c r="IM49" s="7">
        <f t="shared" si="96"/>
        <v>107.85900000000001</v>
      </c>
      <c r="IN49" s="7">
        <f t="shared" si="96"/>
        <v>103.95799999999997</v>
      </c>
      <c r="IO49" s="7">
        <f t="shared" si="96"/>
        <v>95.543999999999983</v>
      </c>
      <c r="IP49" s="7">
        <f t="shared" si="96"/>
        <v>96.951000000000022</v>
      </c>
      <c r="IQ49" s="7">
        <f t="shared" si="96"/>
        <v>110.035</v>
      </c>
      <c r="IR49" s="7">
        <f t="shared" si="96"/>
        <v>120.88999999999999</v>
      </c>
      <c r="IS49" s="7">
        <f t="shared" si="96"/>
        <v>112.14999999999998</v>
      </c>
      <c r="IT49" s="7">
        <f t="shared" si="96"/>
        <v>104.41500000000002</v>
      </c>
      <c r="IU49" s="7">
        <f t="shared" si="96"/>
        <v>99.889999999999986</v>
      </c>
      <c r="IV49" s="7">
        <f t="shared" si="96"/>
        <v>100.26799999999997</v>
      </c>
      <c r="IW49" s="7">
        <f t="shared" si="96"/>
        <v>82.908999999999963</v>
      </c>
      <c r="IX49" s="7">
        <f t="shared" si="96"/>
        <v>85.255999999999972</v>
      </c>
      <c r="IY49" s="7">
        <f t="shared" si="96"/>
        <v>91.048000000000002</v>
      </c>
      <c r="IZ49" s="7">
        <f t="shared" si="96"/>
        <v>94.375</v>
      </c>
      <c r="JA49" s="7">
        <f>JA$25-JA31</f>
        <v>104.01200000000003</v>
      </c>
      <c r="JB49" s="7">
        <f t="shared" ref="JB49:KG49" si="97">JB$25-JB31</f>
        <v>104.08600000000001</v>
      </c>
      <c r="JC49" s="7">
        <f t="shared" si="97"/>
        <v>103.10900000000004</v>
      </c>
      <c r="JD49" s="7">
        <f t="shared" si="97"/>
        <v>87.411999999999978</v>
      </c>
      <c r="JE49" s="7">
        <f t="shared" si="97"/>
        <v>66.242999999999995</v>
      </c>
      <c r="JF49" s="7">
        <f t="shared" si="97"/>
        <v>59.112000000000023</v>
      </c>
      <c r="JG49" s="7">
        <f t="shared" si="97"/>
        <v>77.362000000000023</v>
      </c>
      <c r="JH49" s="7">
        <f t="shared" si="97"/>
        <v>82.673000000000002</v>
      </c>
      <c r="JI49" s="7">
        <f t="shared" si="97"/>
        <v>82.654999999999973</v>
      </c>
      <c r="JJ49" s="7">
        <f t="shared" si="97"/>
        <v>98.729000000000042</v>
      </c>
      <c r="JK49" s="7">
        <f t="shared" si="97"/>
        <v>77.168999999999983</v>
      </c>
      <c r="JL49" s="7">
        <f t="shared" si="97"/>
        <v>75.364000000000033</v>
      </c>
      <c r="JM49" s="7">
        <f t="shared" si="97"/>
        <v>82.771000000000015</v>
      </c>
      <c r="JN49" s="7">
        <f t="shared" si="97"/>
        <v>73.954999999999984</v>
      </c>
      <c r="JO49" s="7">
        <f t="shared" si="97"/>
        <v>66.938000000000045</v>
      </c>
      <c r="JP49" s="7">
        <f t="shared" si="97"/>
        <v>57.272000000000048</v>
      </c>
      <c r="JQ49" s="7">
        <f t="shared" si="97"/>
        <v>69.227000000000032</v>
      </c>
      <c r="JR49" s="7">
        <f t="shared" si="97"/>
        <v>73.984000000000037</v>
      </c>
      <c r="JS49" s="7">
        <f t="shared" si="97"/>
        <v>65.897000000000048</v>
      </c>
      <c r="JT49" s="7">
        <f t="shared" si="97"/>
        <v>74.932999999999993</v>
      </c>
      <c r="JU49" s="7">
        <f t="shared" si="97"/>
        <v>63.379999999999995</v>
      </c>
      <c r="JV49" s="7">
        <f t="shared" si="97"/>
        <v>64.074000000000012</v>
      </c>
      <c r="JW49" s="7">
        <f t="shared" si="97"/>
        <v>60.788000000000011</v>
      </c>
      <c r="JX49" s="7">
        <f t="shared" si="97"/>
        <v>81.09499999999997</v>
      </c>
      <c r="JY49" s="7">
        <f t="shared" si="97"/>
        <v>84.558999999999969</v>
      </c>
      <c r="JZ49" s="7">
        <f t="shared" si="97"/>
        <v>81.603999999999985</v>
      </c>
      <c r="KA49" s="7">
        <f t="shared" si="97"/>
        <v>77.438999999999965</v>
      </c>
      <c r="KB49" s="7">
        <f t="shared" si="97"/>
        <v>79.185999999999979</v>
      </c>
      <c r="KC49" s="7">
        <f t="shared" si="97"/>
        <v>66.065999999999974</v>
      </c>
      <c r="KD49" s="7">
        <f t="shared" si="97"/>
        <v>65.26400000000001</v>
      </c>
      <c r="KE49" s="7">
        <f t="shared" si="97"/>
        <v>59.21999999999997</v>
      </c>
      <c r="KF49" s="7">
        <f t="shared" si="97"/>
        <v>70.168000000000006</v>
      </c>
      <c r="KG49" s="7">
        <f t="shared" si="97"/>
        <v>48.576999999999998</v>
      </c>
      <c r="KH49" s="7">
        <f t="shared" ref="KH49:LL49" si="98">KH$25-KH31</f>
        <v>60.357000000000028</v>
      </c>
      <c r="KI49" s="7">
        <f t="shared" si="98"/>
        <v>64.697000000000003</v>
      </c>
      <c r="KJ49" s="7">
        <f t="shared" si="98"/>
        <v>73.58499999999998</v>
      </c>
      <c r="KK49" s="7">
        <f t="shared" si="98"/>
        <v>58.75</v>
      </c>
      <c r="KL49" s="7">
        <f t="shared" si="98"/>
        <v>57.329999999999984</v>
      </c>
      <c r="KM49" s="7">
        <f t="shared" si="98"/>
        <v>43.289000000000044</v>
      </c>
      <c r="KN49" s="7">
        <f t="shared" si="98"/>
        <v>50.047000000000025</v>
      </c>
      <c r="KO49" s="7">
        <f t="shared" si="98"/>
        <v>49.019999999999982</v>
      </c>
      <c r="KP49" s="7">
        <f t="shared" si="98"/>
        <v>53.340999999999951</v>
      </c>
      <c r="KQ49" s="7">
        <f t="shared" si="98"/>
        <v>56.387999999999977</v>
      </c>
      <c r="KR49" s="7">
        <f t="shared" si="98"/>
        <v>47.93199999999996</v>
      </c>
      <c r="KS49" s="7">
        <f t="shared" si="98"/>
        <v>45.189000000000021</v>
      </c>
      <c r="KT49" s="7">
        <f t="shared" si="98"/>
        <v>49.883999999999958</v>
      </c>
      <c r="KU49" s="7">
        <f t="shared" si="98"/>
        <v>50.53000000000003</v>
      </c>
      <c r="KV49" s="7">
        <f t="shared" si="98"/>
        <v>48.456999999999994</v>
      </c>
      <c r="KW49" s="7">
        <f t="shared" si="98"/>
        <v>43.524999999999977</v>
      </c>
      <c r="KX49" s="7">
        <f t="shared" si="98"/>
        <v>30.27800000000002</v>
      </c>
      <c r="KY49" s="7">
        <f t="shared" si="98"/>
        <v>18.642999999999972</v>
      </c>
      <c r="KZ49" s="7">
        <f t="shared" si="98"/>
        <v>43.976999999999975</v>
      </c>
      <c r="LA49" s="7">
        <f t="shared" si="98"/>
        <v>44.843999999999994</v>
      </c>
      <c r="LB49" s="7">
        <f t="shared" si="98"/>
        <v>56.846000000000004</v>
      </c>
      <c r="LC49" s="7">
        <f t="shared" si="98"/>
        <v>50.039000000000044</v>
      </c>
      <c r="LD49" s="7">
        <f t="shared" si="98"/>
        <v>56.704999999999984</v>
      </c>
      <c r="LE49" s="7">
        <f t="shared" si="98"/>
        <v>48.242999999999995</v>
      </c>
      <c r="LF49" s="7">
        <f t="shared" si="98"/>
        <v>58.951000000000022</v>
      </c>
      <c r="LG49" s="7">
        <f t="shared" si="98"/>
        <v>42.856999999999971</v>
      </c>
      <c r="LH49" s="7">
        <f t="shared" si="98"/>
        <v>59.182000000000016</v>
      </c>
      <c r="LI49" s="7">
        <f t="shared" si="98"/>
        <v>64.861999999999966</v>
      </c>
      <c r="LJ49" s="7">
        <f t="shared" si="98"/>
        <v>67.089999999999975</v>
      </c>
      <c r="LK49" s="7">
        <f t="shared" si="98"/>
        <v>53.327999999999975</v>
      </c>
      <c r="LL49" s="7">
        <f t="shared" si="98"/>
        <v>70.09899999999999</v>
      </c>
      <c r="LM49" s="7">
        <f>LM$25-LM31</f>
        <v>67.14100000000002</v>
      </c>
      <c r="LN49" s="7">
        <f t="shared" ref="LN49:MS49" si="99">LN$25-LN31</f>
        <v>68.394999999999982</v>
      </c>
      <c r="LO49" s="7">
        <f t="shared" si="99"/>
        <v>84.386000000000024</v>
      </c>
      <c r="LP49" s="7">
        <f t="shared" si="99"/>
        <v>69.86099999999999</v>
      </c>
      <c r="LQ49" s="7">
        <f t="shared" si="99"/>
        <v>70.420000000000016</v>
      </c>
      <c r="LR49" s="7">
        <f t="shared" si="99"/>
        <v>82.27600000000001</v>
      </c>
      <c r="LS49" s="7">
        <f t="shared" si="99"/>
        <v>60.620999999999981</v>
      </c>
      <c r="LT49" s="7">
        <f t="shared" si="99"/>
        <v>44.76600000000002</v>
      </c>
      <c r="LU49" s="7">
        <f t="shared" si="99"/>
        <v>32.28000000000003</v>
      </c>
      <c r="LV49" s="7">
        <f t="shared" si="99"/>
        <v>38.105999999999995</v>
      </c>
      <c r="LW49" s="7">
        <f t="shared" si="99"/>
        <v>44.437000000000012</v>
      </c>
      <c r="LX49" s="7">
        <f t="shared" si="99"/>
        <v>46.779999999999973</v>
      </c>
      <c r="LY49" s="7">
        <f t="shared" si="99"/>
        <v>43.333000000000027</v>
      </c>
      <c r="LZ49" s="7">
        <f t="shared" si="99"/>
        <v>37.742999999999995</v>
      </c>
      <c r="MA49" s="7">
        <f t="shared" si="99"/>
        <v>37.372000000000014</v>
      </c>
      <c r="MB49" s="7">
        <f t="shared" si="99"/>
        <v>41.229000000000042</v>
      </c>
      <c r="MC49" s="7">
        <f t="shared" si="99"/>
        <v>32.73599999999999</v>
      </c>
      <c r="MD49" s="7">
        <f t="shared" si="99"/>
        <v>27.017999999999972</v>
      </c>
      <c r="ME49" s="7">
        <f t="shared" si="99"/>
        <v>17.845999999999947</v>
      </c>
      <c r="MF49" s="7">
        <f t="shared" si="99"/>
        <v>10.916999999999973</v>
      </c>
      <c r="MG49" s="7">
        <f t="shared" si="99"/>
        <v>22.055000000000007</v>
      </c>
      <c r="MH49" s="7">
        <f t="shared" si="99"/>
        <v>28.272000000000048</v>
      </c>
      <c r="MI49" s="7">
        <f t="shared" si="99"/>
        <v>22.773000000000025</v>
      </c>
      <c r="MJ49" s="7">
        <f t="shared" si="99"/>
        <v>19.01400000000001</v>
      </c>
      <c r="MK49" s="7">
        <f t="shared" si="99"/>
        <v>15.072000000000003</v>
      </c>
      <c r="ML49" s="7">
        <f t="shared" si="99"/>
        <v>34.865000000000009</v>
      </c>
      <c r="MM49" s="7">
        <f t="shared" si="99"/>
        <v>30.949999999999989</v>
      </c>
      <c r="MN49" s="7">
        <f t="shared" si="99"/>
        <v>18.073000000000036</v>
      </c>
      <c r="MO49" s="7">
        <f t="shared" si="99"/>
        <v>0.15799999999995862</v>
      </c>
      <c r="MP49" s="7">
        <f t="shared" si="99"/>
        <v>10.141999999999996</v>
      </c>
      <c r="MQ49" s="7">
        <f t="shared" si="99"/>
        <v>36.45799999999997</v>
      </c>
      <c r="MR49" s="7">
        <f t="shared" si="99"/>
        <v>46.423000000000002</v>
      </c>
      <c r="MS49" s="7">
        <f t="shared" si="99"/>
        <v>32.426999999999964</v>
      </c>
      <c r="MT49" s="7">
        <f t="shared" ref="MT49:NX49" si="100">MT$25-MT31</f>
        <v>21.759000000000015</v>
      </c>
      <c r="MU49" s="7">
        <f t="shared" si="100"/>
        <v>28.072000000000003</v>
      </c>
      <c r="MV49" s="7">
        <f t="shared" si="100"/>
        <v>18.97399999999999</v>
      </c>
      <c r="MW49" s="7">
        <f t="shared" si="100"/>
        <v>5.8870000000000005</v>
      </c>
      <c r="MX49" s="7">
        <f t="shared" si="100"/>
        <v>12.805999999999983</v>
      </c>
      <c r="MY49" s="7">
        <f t="shared" si="100"/>
        <v>17.618000000000052</v>
      </c>
      <c r="MZ49" s="7">
        <f t="shared" si="100"/>
        <v>14.686000000000035</v>
      </c>
      <c r="NA49" s="7">
        <f t="shared" si="100"/>
        <v>6.8919999999999959</v>
      </c>
      <c r="NB49" s="7">
        <f t="shared" si="100"/>
        <v>11.335000000000036</v>
      </c>
      <c r="NC49" s="7">
        <f t="shared" si="100"/>
        <v>12.093000000000018</v>
      </c>
      <c r="ND49" s="7">
        <f t="shared" si="100"/>
        <v>16.069000000000017</v>
      </c>
      <c r="NE49" s="7">
        <f t="shared" si="100"/>
        <v>5.2150000000000318</v>
      </c>
      <c r="NF49" s="7">
        <f t="shared" si="100"/>
        <v>-5.6779999999999973</v>
      </c>
      <c r="NG49" s="7">
        <f t="shared" si="100"/>
        <v>12.86099999999999</v>
      </c>
      <c r="NH49" s="7">
        <f t="shared" si="100"/>
        <v>-10.153999999999996</v>
      </c>
      <c r="NI49" s="7">
        <f t="shared" si="100"/>
        <v>2.9270000000000209</v>
      </c>
      <c r="NJ49" s="7">
        <f t="shared" si="100"/>
        <v>18.117999999999995</v>
      </c>
      <c r="NK49" s="7">
        <f t="shared" si="100"/>
        <v>-5.8829999999999814</v>
      </c>
      <c r="NL49" s="7">
        <f t="shared" si="100"/>
        <v>5.160000000000025</v>
      </c>
      <c r="NM49" s="7">
        <f t="shared" si="100"/>
        <v>-40.682000000000016</v>
      </c>
      <c r="NN49" s="7">
        <f t="shared" si="100"/>
        <v>-34.937999999999988</v>
      </c>
      <c r="NO49" s="7">
        <f t="shared" si="100"/>
        <v>-27.107000000000028</v>
      </c>
      <c r="NP49" s="7">
        <f t="shared" si="100"/>
        <v>-26.972999999999956</v>
      </c>
      <c r="NQ49" s="7">
        <f t="shared" si="100"/>
        <v>-1.9530000000000314</v>
      </c>
      <c r="NR49" s="7">
        <f t="shared" si="100"/>
        <v>-2.2999999999967713E-2</v>
      </c>
      <c r="NS49" s="7">
        <f t="shared" si="100"/>
        <v>-8.2239999999999895</v>
      </c>
      <c r="NT49" s="7">
        <f t="shared" si="100"/>
        <v>-7.9300000000000068</v>
      </c>
      <c r="NU49" s="7">
        <f t="shared" si="100"/>
        <v>-4.5660000000000309</v>
      </c>
      <c r="NV49" s="7">
        <f t="shared" si="100"/>
        <v>-8.1359999999999673</v>
      </c>
      <c r="NW49" s="7">
        <f t="shared" si="100"/>
        <v>-3.1410000000000196</v>
      </c>
      <c r="NX49" s="7">
        <f t="shared" si="100"/>
        <v>3.3429999999999609</v>
      </c>
      <c r="NY49" s="7">
        <f>NY$25-NY31</f>
        <v>-1.5999999999962711E-2</v>
      </c>
      <c r="NZ49" s="7">
        <f t="shared" ref="NZ49:PE49" si="101">NZ$25-NZ31</f>
        <v>2.8020000000000209</v>
      </c>
      <c r="OA49" s="7">
        <f t="shared" si="101"/>
        <v>-1.2110000000000127</v>
      </c>
      <c r="OB49" s="7">
        <f t="shared" si="101"/>
        <v>-1.9060000000000059</v>
      </c>
      <c r="OC49" s="7">
        <f t="shared" si="101"/>
        <v>-22.458000000000027</v>
      </c>
      <c r="OD49" s="7">
        <f t="shared" si="101"/>
        <v>-31.605000000000018</v>
      </c>
      <c r="OE49" s="7">
        <f t="shared" si="101"/>
        <v>-20.048000000000002</v>
      </c>
      <c r="OF49" s="7">
        <f t="shared" si="101"/>
        <v>-9.3360000000000127</v>
      </c>
      <c r="OG49" s="7">
        <f t="shared" si="101"/>
        <v>-11.377999999999986</v>
      </c>
      <c r="OH49" s="7">
        <f t="shared" si="101"/>
        <v>0.95699999999999363</v>
      </c>
      <c r="OI49" s="7">
        <f t="shared" si="101"/>
        <v>5.2479999999999905</v>
      </c>
      <c r="OJ49" s="7">
        <f t="shared" si="101"/>
        <v>21.346000000000004</v>
      </c>
      <c r="OK49" s="7">
        <f t="shared" si="101"/>
        <v>-5.1349999999999909</v>
      </c>
      <c r="OL49" s="7">
        <f t="shared" si="101"/>
        <v>16.365999999999985</v>
      </c>
      <c r="OM49" s="7">
        <f t="shared" si="101"/>
        <v>19.069000000000017</v>
      </c>
      <c r="ON49" s="7">
        <f t="shared" si="101"/>
        <v>19.857000000000028</v>
      </c>
      <c r="OO49" s="7">
        <f t="shared" si="101"/>
        <v>19.060999999999979</v>
      </c>
      <c r="OP49" s="7">
        <f t="shared" si="101"/>
        <v>11.762</v>
      </c>
      <c r="OQ49" s="7">
        <f t="shared" si="101"/>
        <v>18.27600000000001</v>
      </c>
      <c r="OR49" s="7">
        <f t="shared" si="101"/>
        <v>16.987000000000023</v>
      </c>
      <c r="OS49" s="7">
        <f t="shared" si="101"/>
        <v>4.8120000000000118</v>
      </c>
      <c r="OT49" s="7">
        <f t="shared" si="101"/>
        <v>37.968999999999994</v>
      </c>
      <c r="OU49" s="7">
        <f t="shared" si="101"/>
        <v>32.439000000000021</v>
      </c>
      <c r="OV49" s="7">
        <f t="shared" si="101"/>
        <v>27.632999999999981</v>
      </c>
      <c r="OW49" s="7">
        <f t="shared" si="101"/>
        <v>37.495999999999981</v>
      </c>
      <c r="OX49" s="7">
        <f t="shared" si="101"/>
        <v>32.531999999999982</v>
      </c>
      <c r="OY49" s="7">
        <f t="shared" si="101"/>
        <v>31.126000000000033</v>
      </c>
      <c r="OZ49" s="7">
        <f t="shared" si="101"/>
        <v>51.163000000000011</v>
      </c>
      <c r="PA49" s="7">
        <f t="shared" si="101"/>
        <v>51.079999999999984</v>
      </c>
      <c r="PB49" s="7">
        <f t="shared" si="101"/>
        <v>42.39100000000002</v>
      </c>
      <c r="PC49" s="7">
        <f t="shared" si="101"/>
        <v>38.694999999999993</v>
      </c>
      <c r="PD49" s="7">
        <f t="shared" si="101"/>
        <v>45.119000000000028</v>
      </c>
      <c r="PE49" s="7">
        <f t="shared" si="101"/>
        <v>47.285000000000025</v>
      </c>
      <c r="PF49" s="7">
        <f t="shared" ref="PF49:QJ49" si="102">PF$25-PF31</f>
        <v>45.185000000000002</v>
      </c>
      <c r="PG49" s="7">
        <f t="shared" si="102"/>
        <v>35.983000000000004</v>
      </c>
      <c r="PH49" s="7">
        <f t="shared" si="102"/>
        <v>41.148000000000025</v>
      </c>
      <c r="PI49" s="7">
        <f t="shared" si="102"/>
        <v>27.521000000000015</v>
      </c>
      <c r="PJ49" s="7">
        <f t="shared" si="102"/>
        <v>9.3480000000000132</v>
      </c>
      <c r="PK49" s="7">
        <f t="shared" si="102"/>
        <v>48.055000000000007</v>
      </c>
      <c r="PL49" s="7">
        <f t="shared" si="102"/>
        <v>39.937999999999988</v>
      </c>
      <c r="PM49" s="7">
        <f t="shared" si="102"/>
        <v>50.511000000000024</v>
      </c>
      <c r="PN49" s="7">
        <f t="shared" si="102"/>
        <v>51.468999999999994</v>
      </c>
      <c r="PO49" s="7">
        <f t="shared" si="102"/>
        <v>41.305000000000007</v>
      </c>
      <c r="PP49" s="7">
        <f t="shared" si="102"/>
        <v>58.645000000000039</v>
      </c>
      <c r="PQ49" s="7">
        <f t="shared" si="102"/>
        <v>56.094000000000051</v>
      </c>
      <c r="PR49" s="7">
        <f t="shared" si="102"/>
        <v>54.69599999999997</v>
      </c>
      <c r="PS49" s="7">
        <f t="shared" si="102"/>
        <v>63.163999999999987</v>
      </c>
      <c r="PT49" s="7">
        <f t="shared" si="102"/>
        <v>63.317000000000007</v>
      </c>
      <c r="PU49" s="7">
        <f t="shared" si="102"/>
        <v>63.54200000000003</v>
      </c>
      <c r="PV49" s="7">
        <f t="shared" si="102"/>
        <v>76.67900000000003</v>
      </c>
      <c r="PW49" s="7">
        <f t="shared" si="102"/>
        <v>67.52600000000001</v>
      </c>
      <c r="PX49" s="7">
        <f t="shared" si="102"/>
        <v>70.110000000000014</v>
      </c>
      <c r="PY49" s="7">
        <f t="shared" si="102"/>
        <v>73.650999999999982</v>
      </c>
      <c r="PZ49" s="7">
        <f t="shared" si="102"/>
        <v>69.318000000000012</v>
      </c>
      <c r="QA49" s="7">
        <f t="shared" si="102"/>
        <v>68.173000000000002</v>
      </c>
      <c r="QB49" s="7">
        <f t="shared" si="102"/>
        <v>65.92900000000003</v>
      </c>
      <c r="QC49" s="7">
        <f t="shared" si="102"/>
        <v>71.926999999999992</v>
      </c>
      <c r="QD49" s="7">
        <f t="shared" si="102"/>
        <v>68.009000000000015</v>
      </c>
      <c r="QE49" s="7">
        <f t="shared" si="102"/>
        <v>79.343999999999994</v>
      </c>
      <c r="QF49" s="7">
        <f t="shared" si="102"/>
        <v>72.149000000000001</v>
      </c>
      <c r="QG49" s="7">
        <f t="shared" si="102"/>
        <v>67.19599999999997</v>
      </c>
      <c r="QH49" s="7">
        <f t="shared" si="102"/>
        <v>74.669999999999987</v>
      </c>
      <c r="QI49" s="7">
        <f t="shared" si="102"/>
        <v>75.918999999999983</v>
      </c>
      <c r="QJ49" s="7">
        <f t="shared" si="102"/>
        <v>72.813000000000017</v>
      </c>
      <c r="QK49" s="7">
        <f>QK$25-QK31</f>
        <v>73.39100000000002</v>
      </c>
      <c r="QL49" s="7">
        <f t="shared" ref="QL49:RQ49" si="103">QL$25-QL31</f>
        <v>71.020999999999987</v>
      </c>
      <c r="QM49" s="7">
        <f t="shared" si="103"/>
        <v>71.039999999999992</v>
      </c>
      <c r="QN49" s="7">
        <f t="shared" si="103"/>
        <v>71.580000000000013</v>
      </c>
      <c r="QO49" s="7">
        <f t="shared" si="103"/>
        <v>62.625999999999976</v>
      </c>
      <c r="QP49" s="7">
        <f t="shared" si="103"/>
        <v>64.087999999999994</v>
      </c>
      <c r="QQ49" s="7">
        <f t="shared" si="103"/>
        <v>70.503000000000014</v>
      </c>
      <c r="QR49" s="7">
        <f t="shared" si="103"/>
        <v>63.301999999999992</v>
      </c>
      <c r="QS49" s="7">
        <f t="shared" si="103"/>
        <v>57.160000000000025</v>
      </c>
      <c r="QT49" s="7">
        <f t="shared" si="103"/>
        <v>52.896999999999991</v>
      </c>
      <c r="QU49" s="7">
        <f t="shared" si="103"/>
        <v>60.617999999999995</v>
      </c>
      <c r="QV49" s="7">
        <f t="shared" si="103"/>
        <v>58.843999999999994</v>
      </c>
      <c r="QW49" s="7">
        <f t="shared" si="103"/>
        <v>58.298999999999978</v>
      </c>
      <c r="QX49" s="7">
        <f t="shared" si="103"/>
        <v>63.215000000000032</v>
      </c>
      <c r="QY49" s="7">
        <f t="shared" si="103"/>
        <v>64.937000000000012</v>
      </c>
      <c r="QZ49" s="7">
        <f t="shared" si="103"/>
        <v>65.986999999999966</v>
      </c>
      <c r="RA49" s="7">
        <f t="shared" si="103"/>
        <v>60.739000000000033</v>
      </c>
      <c r="RB49" s="7">
        <f t="shared" si="103"/>
        <v>61.259999999999991</v>
      </c>
      <c r="RC49" s="7">
        <f t="shared" si="103"/>
        <v>60.54400000000004</v>
      </c>
      <c r="RD49" s="7">
        <f t="shared" si="103"/>
        <v>64.725999999999999</v>
      </c>
      <c r="RE49" s="7">
        <f t="shared" si="103"/>
        <v>67.66500000000002</v>
      </c>
      <c r="RF49" s="7">
        <f t="shared" si="103"/>
        <v>61.755999999999972</v>
      </c>
      <c r="RG49" s="7">
        <f t="shared" si="103"/>
        <v>55.491999999999962</v>
      </c>
      <c r="RH49" s="7">
        <f t="shared" si="103"/>
        <v>65.149999999999977</v>
      </c>
      <c r="RI49" s="7">
        <f t="shared" si="103"/>
        <v>66.228000000000009</v>
      </c>
      <c r="RJ49" s="7">
        <f t="shared" si="103"/>
        <v>67.420000000000016</v>
      </c>
      <c r="RK49" s="7">
        <f t="shared" si="103"/>
        <v>72.740000000000009</v>
      </c>
      <c r="RL49" s="7">
        <f t="shared" si="103"/>
        <v>66.62700000000001</v>
      </c>
      <c r="RM49" s="7">
        <f t="shared" si="103"/>
        <v>74.550000000000011</v>
      </c>
      <c r="RN49" s="7">
        <f t="shared" si="103"/>
        <v>80.27200000000002</v>
      </c>
      <c r="RO49" s="7">
        <f t="shared" si="103"/>
        <v>73.175999999999988</v>
      </c>
      <c r="RP49" s="7">
        <f t="shared" si="103"/>
        <v>73.244999999999976</v>
      </c>
      <c r="RQ49" s="7">
        <f t="shared" si="103"/>
        <v>69.06800000000004</v>
      </c>
      <c r="RR49" s="7">
        <f t="shared" ref="RR49:SQ49" si="104">RR$25-RR31</f>
        <v>74.207999999999998</v>
      </c>
      <c r="RS49" s="7">
        <f t="shared" si="104"/>
        <v>78.294000000000011</v>
      </c>
      <c r="RT49" s="7">
        <f t="shared" si="104"/>
        <v>81.690000000000026</v>
      </c>
      <c r="RU49" s="7">
        <f t="shared" si="104"/>
        <v>71.783000000000015</v>
      </c>
      <c r="RV49" s="7">
        <f t="shared" si="104"/>
        <v>71.014999999999958</v>
      </c>
      <c r="RW49" s="7">
        <f t="shared" si="104"/>
        <v>73.048000000000002</v>
      </c>
      <c r="RX49" s="7">
        <f t="shared" si="104"/>
        <v>72.570000000000022</v>
      </c>
      <c r="RY49" s="7">
        <f t="shared" si="104"/>
        <v>56.012</v>
      </c>
      <c r="RZ49" s="7">
        <f t="shared" si="104"/>
        <v>73.490999999999985</v>
      </c>
      <c r="SA49" s="7">
        <f t="shared" si="104"/>
        <v>74.324000000000012</v>
      </c>
      <c r="SB49" s="7">
        <f t="shared" si="104"/>
        <v>75.890000000000043</v>
      </c>
      <c r="SC49" s="7">
        <f t="shared" si="104"/>
        <v>83.16500000000002</v>
      </c>
      <c r="SD49" s="7">
        <f t="shared" si="104"/>
        <v>85.157000000000039</v>
      </c>
      <c r="SE49" s="7">
        <f t="shared" si="104"/>
        <v>84.323000000000008</v>
      </c>
      <c r="SF49" s="7">
        <f t="shared" si="104"/>
        <v>87.49199999999999</v>
      </c>
      <c r="SG49" s="7">
        <f t="shared" si="104"/>
        <v>81.97399999999999</v>
      </c>
      <c r="SH49" s="7">
        <f t="shared" si="104"/>
        <v>81.178999999999974</v>
      </c>
      <c r="SI49" s="7">
        <f t="shared" si="104"/>
        <v>80.740000000000009</v>
      </c>
      <c r="SJ49" s="7">
        <f t="shared" si="104"/>
        <v>94.855999999999995</v>
      </c>
      <c r="SK49" s="7">
        <f t="shared" si="104"/>
        <v>75.25800000000001</v>
      </c>
      <c r="SL49" s="7">
        <f t="shared" si="104"/>
        <v>71.986000000000047</v>
      </c>
      <c r="SM49" s="7">
        <f t="shared" si="104"/>
        <v>71.760999999999967</v>
      </c>
      <c r="SN49" s="7">
        <f t="shared" si="104"/>
        <v>58.774000000000001</v>
      </c>
      <c r="SO49" s="7">
        <f t="shared" si="104"/>
        <v>51.635999999999967</v>
      </c>
      <c r="SP49" s="7">
        <f t="shared" si="104"/>
        <v>42.160000000000025</v>
      </c>
      <c r="SQ49" s="7">
        <f t="shared" si="104"/>
        <v>50.954000000000008</v>
      </c>
    </row>
    <row r="50" spans="1:511" x14ac:dyDescent="0.25">
      <c r="A50" s="2">
        <f t="shared" si="26"/>
        <v>8</v>
      </c>
      <c r="B50" s="3" t="str">
        <f t="shared" si="9"/>
        <v>VW 2 1/2 PERP nc-22</v>
      </c>
      <c r="C50" s="3" t="str">
        <f t="shared" si="27"/>
        <v>VW 3 1/2 PERP nc-30-VW 2 1/2 PERP nc-22</v>
      </c>
      <c r="F50" s="7" t="e">
        <f t="shared" ref="F50:AK50" si="105">F$25-F32</f>
        <v>#N/A</v>
      </c>
      <c r="G50" s="7">
        <f t="shared" si="105"/>
        <v>-3.0340000000000487</v>
      </c>
      <c r="H50" s="7">
        <f t="shared" si="105"/>
        <v>20.578000000000031</v>
      </c>
      <c r="I50" s="7">
        <f t="shared" si="105"/>
        <v>15.752999999999986</v>
      </c>
      <c r="J50" s="7">
        <f t="shared" si="105"/>
        <v>51.331000000000017</v>
      </c>
      <c r="K50" s="7">
        <f t="shared" si="105"/>
        <v>66.634000000000015</v>
      </c>
      <c r="L50" s="7">
        <f t="shared" si="105"/>
        <v>34.258000000000038</v>
      </c>
      <c r="M50" s="7">
        <f t="shared" si="105"/>
        <v>56.968000000000018</v>
      </c>
      <c r="N50" s="7">
        <f t="shared" si="105"/>
        <v>33.341000000000008</v>
      </c>
      <c r="O50" s="7">
        <f t="shared" si="105"/>
        <v>79.498999999999967</v>
      </c>
      <c r="P50" s="7">
        <f t="shared" si="105"/>
        <v>100.214</v>
      </c>
      <c r="Q50" s="7">
        <f t="shared" si="105"/>
        <v>148.55599999999998</v>
      </c>
      <c r="R50" s="7">
        <f t="shared" si="105"/>
        <v>104.15800000000002</v>
      </c>
      <c r="S50" s="7">
        <f t="shared" si="105"/>
        <v>46.271999999999991</v>
      </c>
      <c r="T50" s="7">
        <f t="shared" si="105"/>
        <v>54.279999999999973</v>
      </c>
      <c r="U50" s="7">
        <f t="shared" si="105"/>
        <v>19.173999999999978</v>
      </c>
      <c r="V50" s="7">
        <f t="shared" si="105"/>
        <v>27.64100000000002</v>
      </c>
      <c r="W50" s="7">
        <f t="shared" si="105"/>
        <v>40.755999999999972</v>
      </c>
      <c r="X50" s="7">
        <f t="shared" si="105"/>
        <v>63.482000000000028</v>
      </c>
      <c r="Y50" s="7">
        <f t="shared" si="105"/>
        <v>64.968000000000018</v>
      </c>
      <c r="Z50" s="7">
        <f t="shared" si="105"/>
        <v>30.951999999999998</v>
      </c>
      <c r="AA50" s="7">
        <f t="shared" si="105"/>
        <v>3.5699999999999932</v>
      </c>
      <c r="AB50" s="7">
        <f t="shared" si="105"/>
        <v>17.16500000000002</v>
      </c>
      <c r="AC50" s="7">
        <f t="shared" si="105"/>
        <v>25.997000000000014</v>
      </c>
      <c r="AD50" s="7">
        <f t="shared" si="105"/>
        <v>15.810000000000002</v>
      </c>
      <c r="AE50" s="7">
        <f t="shared" si="105"/>
        <v>-2.1069999999999709</v>
      </c>
      <c r="AF50" s="7">
        <f t="shared" si="105"/>
        <v>-47.283999999999992</v>
      </c>
      <c r="AG50" s="7">
        <f t="shared" si="105"/>
        <v>-57.408999999999992</v>
      </c>
      <c r="AH50" s="7">
        <f t="shared" si="105"/>
        <v>-47.899000000000001</v>
      </c>
      <c r="AI50" s="7">
        <f t="shared" si="105"/>
        <v>-23.064999999999998</v>
      </c>
      <c r="AJ50" s="7">
        <f t="shared" si="105"/>
        <v>-15.824999999999989</v>
      </c>
      <c r="AK50" s="7">
        <f t="shared" si="105"/>
        <v>-25.718999999999994</v>
      </c>
      <c r="AL50" s="7">
        <f t="shared" ref="AL50:BP50" si="106">AL$25-AL32</f>
        <v>-38.903999999999996</v>
      </c>
      <c r="AM50" s="7">
        <f t="shared" si="106"/>
        <v>-42.699999999999989</v>
      </c>
      <c r="AN50" s="7">
        <f t="shared" si="106"/>
        <v>-45.760000000000048</v>
      </c>
      <c r="AO50" s="7">
        <f t="shared" si="106"/>
        <v>-56.055999999999983</v>
      </c>
      <c r="AP50" s="7">
        <f t="shared" si="106"/>
        <v>-77.662000000000035</v>
      </c>
      <c r="AQ50" s="7">
        <f t="shared" si="106"/>
        <v>-13.908999999999992</v>
      </c>
      <c r="AR50" s="7">
        <f t="shared" si="106"/>
        <v>-5.8449999999999704</v>
      </c>
      <c r="AS50" s="7">
        <f t="shared" si="106"/>
        <v>7.714999999999975</v>
      </c>
      <c r="AT50" s="7">
        <f t="shared" si="106"/>
        <v>24.847999999999956</v>
      </c>
      <c r="AU50" s="7">
        <f t="shared" si="106"/>
        <v>-11.906999999999982</v>
      </c>
      <c r="AV50" s="7">
        <f t="shared" si="106"/>
        <v>-15.812999999999988</v>
      </c>
      <c r="AW50" s="7">
        <f t="shared" si="106"/>
        <v>-93.210000000000036</v>
      </c>
      <c r="AX50" s="7">
        <f t="shared" si="106"/>
        <v>-58.439000000000021</v>
      </c>
      <c r="AY50" s="7">
        <f t="shared" si="106"/>
        <v>-15.069999999999993</v>
      </c>
      <c r="AZ50" s="7">
        <f t="shared" si="106"/>
        <v>7.0310000000000059</v>
      </c>
      <c r="BA50" s="7">
        <f t="shared" si="106"/>
        <v>22.82099999999997</v>
      </c>
      <c r="BB50" s="7">
        <f t="shared" si="106"/>
        <v>89.057000000000016</v>
      </c>
      <c r="BC50" s="7">
        <f t="shared" si="106"/>
        <v>109.137</v>
      </c>
      <c r="BD50" s="7">
        <f t="shared" si="106"/>
        <v>-14.04400000000004</v>
      </c>
      <c r="BE50" s="7">
        <f t="shared" si="106"/>
        <v>-99.18</v>
      </c>
      <c r="BF50" s="7">
        <f t="shared" si="106"/>
        <v>-64.12</v>
      </c>
      <c r="BG50" s="7">
        <f t="shared" si="106"/>
        <v>-115.47499999999991</v>
      </c>
      <c r="BH50" s="7">
        <f t="shared" si="106"/>
        <v>-86.887000000000057</v>
      </c>
      <c r="BI50" s="7">
        <f t="shared" si="106"/>
        <v>-47.163999999999987</v>
      </c>
      <c r="BJ50" s="7">
        <f t="shared" si="106"/>
        <v>-23.522000000000048</v>
      </c>
      <c r="BK50" s="7">
        <f t="shared" si="106"/>
        <v>-25.303999999999974</v>
      </c>
      <c r="BL50" s="7">
        <f t="shared" si="106"/>
        <v>-23.483999999999924</v>
      </c>
      <c r="BM50" s="7">
        <f t="shared" si="106"/>
        <v>54.597000000000037</v>
      </c>
      <c r="BN50" s="7">
        <f t="shared" si="106"/>
        <v>49.329999999999984</v>
      </c>
      <c r="BO50" s="7">
        <f t="shared" si="106"/>
        <v>19.019999999999982</v>
      </c>
      <c r="BP50" s="7">
        <f t="shared" si="106"/>
        <v>-153.52999999999997</v>
      </c>
      <c r="BQ50" s="7">
        <f t="shared" ref="BQ50" si="107">BQ$25-BQ32</f>
        <v>-115.16499999999996</v>
      </c>
      <c r="BR50" s="7">
        <f t="shared" ref="BR50:CW50" si="108">BR$25-BR32</f>
        <v>-15.254999999999995</v>
      </c>
      <c r="BS50" s="7">
        <f t="shared" si="108"/>
        <v>-185.61400000000003</v>
      </c>
      <c r="BT50" s="7">
        <f t="shared" si="108"/>
        <v>-148.38599999999997</v>
      </c>
      <c r="BU50" s="7">
        <f t="shared" si="108"/>
        <v>20.447000000000003</v>
      </c>
      <c r="BV50" s="7">
        <f t="shared" si="108"/>
        <v>76.036999999999921</v>
      </c>
      <c r="BW50" s="7">
        <f t="shared" si="108"/>
        <v>109.22000000000003</v>
      </c>
      <c r="BX50" s="7">
        <f t="shared" si="108"/>
        <v>59.75</v>
      </c>
      <c r="BY50" s="7">
        <f t="shared" si="108"/>
        <v>150.84399999999999</v>
      </c>
      <c r="BZ50" s="7">
        <f t="shared" si="108"/>
        <v>99.836999999999989</v>
      </c>
      <c r="CA50" s="7">
        <f t="shared" si="108"/>
        <v>65.75</v>
      </c>
      <c r="CB50" s="7">
        <f t="shared" si="108"/>
        <v>170.59699999999998</v>
      </c>
      <c r="CC50" s="7">
        <f t="shared" si="108"/>
        <v>157.69999999999999</v>
      </c>
      <c r="CD50" s="7">
        <f t="shared" si="108"/>
        <v>146.24200000000002</v>
      </c>
      <c r="CE50" s="7">
        <f t="shared" si="108"/>
        <v>120.22499999999999</v>
      </c>
      <c r="CF50" s="7">
        <f t="shared" si="108"/>
        <v>78.531999999999982</v>
      </c>
      <c r="CG50" s="7">
        <f t="shared" si="108"/>
        <v>96.653999999999996</v>
      </c>
      <c r="CH50" s="7">
        <f t="shared" si="108"/>
        <v>142.68600000000004</v>
      </c>
      <c r="CI50" s="7">
        <f t="shared" si="108"/>
        <v>141.83100000000002</v>
      </c>
      <c r="CJ50" s="7">
        <f t="shared" si="108"/>
        <v>138.03099999999998</v>
      </c>
      <c r="CK50" s="7">
        <f t="shared" si="108"/>
        <v>142.82300000000001</v>
      </c>
      <c r="CL50" s="7">
        <f t="shared" si="108"/>
        <v>163.34400000000002</v>
      </c>
      <c r="CM50" s="7">
        <f t="shared" si="108"/>
        <v>144.33600000000001</v>
      </c>
      <c r="CN50" s="7">
        <f t="shared" si="108"/>
        <v>143.12699999999998</v>
      </c>
      <c r="CO50" s="7">
        <f t="shared" si="108"/>
        <v>141.04899999999998</v>
      </c>
      <c r="CP50" s="7">
        <f t="shared" si="108"/>
        <v>144.316</v>
      </c>
      <c r="CQ50" s="7">
        <f t="shared" si="108"/>
        <v>143.25099999999998</v>
      </c>
      <c r="CR50" s="7">
        <f t="shared" si="108"/>
        <v>144.04900000000001</v>
      </c>
      <c r="CS50" s="7">
        <f t="shared" si="108"/>
        <v>144.55000000000001</v>
      </c>
      <c r="CT50" s="7">
        <f t="shared" si="108"/>
        <v>140.899</v>
      </c>
      <c r="CU50" s="7">
        <f t="shared" si="108"/>
        <v>142.57300000000001</v>
      </c>
      <c r="CV50" s="7">
        <f t="shared" si="108"/>
        <v>147.79899999999998</v>
      </c>
      <c r="CW50" s="7">
        <f t="shared" si="108"/>
        <v>144.572</v>
      </c>
      <c r="CX50" s="7">
        <f t="shared" ref="CX50:EC50" si="109">CX$25-CX32</f>
        <v>136.15800000000002</v>
      </c>
      <c r="CY50" s="7">
        <f t="shared" si="109"/>
        <v>128.95300000000003</v>
      </c>
      <c r="CZ50" s="7">
        <f t="shared" si="109"/>
        <v>128.041</v>
      </c>
      <c r="DA50" s="7">
        <f t="shared" si="109"/>
        <v>137.386</v>
      </c>
      <c r="DB50" s="7">
        <f t="shared" si="109"/>
        <v>137.67599999999999</v>
      </c>
      <c r="DC50" s="7">
        <f t="shared" si="109"/>
        <v>139.17799999999997</v>
      </c>
      <c r="DD50" s="7">
        <f t="shared" si="109"/>
        <v>129.023</v>
      </c>
      <c r="DE50" s="7">
        <f t="shared" si="109"/>
        <v>128.37800000000001</v>
      </c>
      <c r="DF50" s="7">
        <f t="shared" si="109"/>
        <v>146.18199999999999</v>
      </c>
      <c r="DG50" s="7">
        <f t="shared" si="109"/>
        <v>139.828</v>
      </c>
      <c r="DH50" s="7">
        <f t="shared" si="109"/>
        <v>140.10299999999998</v>
      </c>
      <c r="DI50" s="7">
        <f t="shared" si="109"/>
        <v>134.23199999999997</v>
      </c>
      <c r="DJ50" s="7">
        <f t="shared" si="109"/>
        <v>136.37599999999998</v>
      </c>
      <c r="DK50" s="7">
        <f t="shared" si="109"/>
        <v>130.27600000000001</v>
      </c>
      <c r="DL50" s="7">
        <f t="shared" si="109"/>
        <v>124.24100000000001</v>
      </c>
      <c r="DM50" s="7">
        <f t="shared" si="109"/>
        <v>124.01499999999999</v>
      </c>
      <c r="DN50" s="7">
        <f t="shared" si="109"/>
        <v>123.89500000000001</v>
      </c>
      <c r="DO50" s="7">
        <f t="shared" si="109"/>
        <v>120.68399999999997</v>
      </c>
      <c r="DP50" s="7">
        <f t="shared" si="109"/>
        <v>117.93499999999997</v>
      </c>
      <c r="DQ50" s="7">
        <f t="shared" si="109"/>
        <v>120.24600000000001</v>
      </c>
      <c r="DR50" s="7">
        <f t="shared" si="109"/>
        <v>116.03900000000002</v>
      </c>
      <c r="DS50" s="7">
        <f t="shared" si="109"/>
        <v>123.5</v>
      </c>
      <c r="DT50" s="7">
        <f t="shared" si="109"/>
        <v>127.654</v>
      </c>
      <c r="DU50" s="7">
        <f t="shared" si="109"/>
        <v>130.44000000000003</v>
      </c>
      <c r="DV50" s="7">
        <f t="shared" si="109"/>
        <v>128.07200000000003</v>
      </c>
      <c r="DW50" s="7">
        <f t="shared" si="109"/>
        <v>123.56699999999998</v>
      </c>
      <c r="DX50" s="7">
        <f t="shared" si="109"/>
        <v>118.07000000000002</v>
      </c>
      <c r="DY50" s="7">
        <f t="shared" si="109"/>
        <v>116.285</v>
      </c>
      <c r="DZ50" s="7">
        <f t="shared" si="109"/>
        <v>117.779</v>
      </c>
      <c r="EA50" s="7">
        <f t="shared" si="109"/>
        <v>116.94999999999999</v>
      </c>
      <c r="EB50" s="7">
        <f t="shared" si="109"/>
        <v>117.10499999999999</v>
      </c>
      <c r="EC50" s="7">
        <f t="shared" si="109"/>
        <v>117.90199999999999</v>
      </c>
      <c r="ED50" s="7">
        <f t="shared" ref="ED50:FI50" si="110">ED$25-ED32</f>
        <v>113.70599999999999</v>
      </c>
      <c r="EE50" s="7">
        <f t="shared" si="110"/>
        <v>114.232</v>
      </c>
      <c r="EF50" s="7">
        <f t="shared" si="110"/>
        <v>118.018</v>
      </c>
      <c r="EG50" s="7">
        <f t="shared" si="110"/>
        <v>116.01900000000001</v>
      </c>
      <c r="EH50" s="7">
        <f t="shared" si="110"/>
        <v>113.84200000000001</v>
      </c>
      <c r="EI50" s="7">
        <f t="shared" si="110"/>
        <v>115.74099999999999</v>
      </c>
      <c r="EJ50" s="7">
        <f t="shared" si="110"/>
        <v>122.471</v>
      </c>
      <c r="EK50" s="7">
        <f t="shared" si="110"/>
        <v>121.32000000000002</v>
      </c>
      <c r="EL50" s="7">
        <f t="shared" si="110"/>
        <v>117.82199999999997</v>
      </c>
      <c r="EM50" s="7">
        <f t="shared" si="110"/>
        <v>120.74900000000002</v>
      </c>
      <c r="EN50" s="7">
        <f t="shared" si="110"/>
        <v>115.48500000000001</v>
      </c>
      <c r="EO50" s="7">
        <f t="shared" si="110"/>
        <v>124.863</v>
      </c>
      <c r="EP50" s="7">
        <f t="shared" si="110"/>
        <v>136.44499999999999</v>
      </c>
      <c r="EQ50" s="7">
        <f t="shared" si="110"/>
        <v>124.77200000000002</v>
      </c>
      <c r="ER50" s="7">
        <f t="shared" si="110"/>
        <v>131.29400000000001</v>
      </c>
      <c r="ES50" s="7">
        <f t="shared" si="110"/>
        <v>129.06699999999998</v>
      </c>
      <c r="ET50" s="7">
        <f t="shared" si="110"/>
        <v>131.21400000000003</v>
      </c>
      <c r="EU50" s="7">
        <f t="shared" si="110"/>
        <v>124.49299999999999</v>
      </c>
      <c r="EV50" s="7">
        <f t="shared" si="110"/>
        <v>111.17400000000004</v>
      </c>
      <c r="EW50" s="7">
        <f t="shared" si="110"/>
        <v>116.726</v>
      </c>
      <c r="EX50" s="7">
        <f t="shared" si="110"/>
        <v>119.99299999999999</v>
      </c>
      <c r="EY50" s="7">
        <f t="shared" si="110"/>
        <v>128.62700000000001</v>
      </c>
      <c r="EZ50" s="7">
        <f t="shared" si="110"/>
        <v>126.392</v>
      </c>
      <c r="FA50" s="7">
        <f t="shared" si="110"/>
        <v>126.17500000000001</v>
      </c>
      <c r="FB50" s="7">
        <f t="shared" si="110"/>
        <v>125.78300000000002</v>
      </c>
      <c r="FC50" s="7">
        <f t="shared" si="110"/>
        <v>127.11300000000003</v>
      </c>
      <c r="FD50" s="7">
        <f t="shared" si="110"/>
        <v>128.09400000000002</v>
      </c>
      <c r="FE50" s="7">
        <f t="shared" si="110"/>
        <v>122.07400000000001</v>
      </c>
      <c r="FF50" s="7">
        <f t="shared" si="110"/>
        <v>130.65800000000002</v>
      </c>
      <c r="FG50" s="7">
        <f t="shared" si="110"/>
        <v>137.04500000000002</v>
      </c>
      <c r="FH50" s="7">
        <f t="shared" si="110"/>
        <v>137.494</v>
      </c>
      <c r="FI50" s="7">
        <f t="shared" si="110"/>
        <v>137.88199999999998</v>
      </c>
      <c r="FJ50" s="7">
        <f t="shared" ref="FJ50:GN50" si="111">FJ$25-FJ32</f>
        <v>128.643</v>
      </c>
      <c r="FK50" s="7">
        <f t="shared" si="111"/>
        <v>128.87699999999998</v>
      </c>
      <c r="FL50" s="7">
        <f t="shared" si="111"/>
        <v>140.59100000000001</v>
      </c>
      <c r="FM50" s="7">
        <f t="shared" si="111"/>
        <v>145.85199999999998</v>
      </c>
      <c r="FN50" s="7">
        <f t="shared" si="111"/>
        <v>146.822</v>
      </c>
      <c r="FO50" s="7">
        <f t="shared" si="111"/>
        <v>151.20300000000003</v>
      </c>
      <c r="FP50" s="7">
        <f t="shared" si="111"/>
        <v>143.26100000000002</v>
      </c>
      <c r="FQ50" s="7">
        <f t="shared" si="111"/>
        <v>142.99199999999999</v>
      </c>
      <c r="FR50" s="7">
        <f t="shared" si="111"/>
        <v>143.74200000000002</v>
      </c>
      <c r="FS50" s="7">
        <f t="shared" si="111"/>
        <v>144.85000000000002</v>
      </c>
      <c r="FT50" s="7">
        <f t="shared" si="111"/>
        <v>136.89100000000002</v>
      </c>
      <c r="FU50" s="7">
        <f t="shared" si="111"/>
        <v>130.68100000000001</v>
      </c>
      <c r="FV50" s="7">
        <f t="shared" si="111"/>
        <v>136.28399999999999</v>
      </c>
      <c r="FW50" s="7">
        <f t="shared" si="111"/>
        <v>131.37700000000001</v>
      </c>
      <c r="FX50" s="7">
        <f t="shared" si="111"/>
        <v>127.42400000000001</v>
      </c>
      <c r="FY50" s="7">
        <f t="shared" si="111"/>
        <v>127.30000000000001</v>
      </c>
      <c r="FZ50" s="7">
        <f t="shared" si="111"/>
        <v>129.393</v>
      </c>
      <c r="GA50" s="7">
        <f t="shared" si="111"/>
        <v>123.13499999999999</v>
      </c>
      <c r="GB50" s="7">
        <f t="shared" si="111"/>
        <v>127.20300000000003</v>
      </c>
      <c r="GC50" s="7">
        <f t="shared" si="111"/>
        <v>133.85300000000004</v>
      </c>
      <c r="GD50" s="7">
        <f t="shared" si="111"/>
        <v>143.49999999999997</v>
      </c>
      <c r="GE50" s="7">
        <f t="shared" si="111"/>
        <v>139.38700000000003</v>
      </c>
      <c r="GF50" s="7">
        <f t="shared" si="111"/>
        <v>135.96600000000001</v>
      </c>
      <c r="GG50" s="7">
        <f t="shared" si="111"/>
        <v>147.83000000000004</v>
      </c>
      <c r="GH50" s="7">
        <f t="shared" si="111"/>
        <v>149.84200000000001</v>
      </c>
      <c r="GI50" s="7">
        <f t="shared" si="111"/>
        <v>139.34499999999997</v>
      </c>
      <c r="GJ50" s="7">
        <f t="shared" si="111"/>
        <v>140.35399999999998</v>
      </c>
      <c r="GK50" s="7">
        <f t="shared" si="111"/>
        <v>138.35900000000001</v>
      </c>
      <c r="GL50" s="7">
        <f t="shared" si="111"/>
        <v>132.73600000000002</v>
      </c>
      <c r="GM50" s="7">
        <f t="shared" si="111"/>
        <v>137.89499999999998</v>
      </c>
      <c r="GN50" s="7">
        <f t="shared" si="111"/>
        <v>136.33699999999999</v>
      </c>
      <c r="GO50" s="7">
        <f>GO$25-GO32</f>
        <v>136.16199999999998</v>
      </c>
      <c r="GP50" s="7">
        <f t="shared" ref="GP50:HU50" si="112">GP$25-GP32</f>
        <v>120.21100000000001</v>
      </c>
      <c r="GQ50" s="7">
        <f t="shared" si="112"/>
        <v>126.41499999999996</v>
      </c>
      <c r="GR50" s="7">
        <f t="shared" si="112"/>
        <v>137.23600000000002</v>
      </c>
      <c r="GS50" s="7">
        <f t="shared" si="112"/>
        <v>135.85200000000003</v>
      </c>
      <c r="GT50" s="7">
        <f t="shared" si="112"/>
        <v>130.95799999999997</v>
      </c>
      <c r="GU50" s="7">
        <f t="shared" si="112"/>
        <v>126.88100000000003</v>
      </c>
      <c r="GV50" s="7">
        <f t="shared" si="112"/>
        <v>96.049000000000007</v>
      </c>
      <c r="GW50" s="7">
        <f t="shared" si="112"/>
        <v>123.39100000000002</v>
      </c>
      <c r="GX50" s="7">
        <f t="shared" si="112"/>
        <v>130.70500000000001</v>
      </c>
      <c r="GY50" s="7">
        <f t="shared" si="112"/>
        <v>135.18899999999999</v>
      </c>
      <c r="GZ50" s="7">
        <f t="shared" si="112"/>
        <v>140.13700000000003</v>
      </c>
      <c r="HA50" s="7">
        <f t="shared" si="112"/>
        <v>124.23700000000002</v>
      </c>
      <c r="HB50" s="7">
        <f t="shared" si="112"/>
        <v>133.50999999999996</v>
      </c>
      <c r="HC50" s="7">
        <f t="shared" si="112"/>
        <v>143.358</v>
      </c>
      <c r="HD50" s="7">
        <f t="shared" si="112"/>
        <v>139.048</v>
      </c>
      <c r="HE50" s="7">
        <f t="shared" si="112"/>
        <v>137.68600000000001</v>
      </c>
      <c r="HF50" s="7">
        <f t="shared" si="112"/>
        <v>139.81399999999999</v>
      </c>
      <c r="HG50" s="7">
        <f t="shared" si="112"/>
        <v>147.864</v>
      </c>
      <c r="HH50" s="7">
        <f t="shared" si="112"/>
        <v>138.90800000000002</v>
      </c>
      <c r="HI50" s="7">
        <f t="shared" si="112"/>
        <v>135.35099999999997</v>
      </c>
      <c r="HJ50" s="7">
        <f t="shared" si="112"/>
        <v>138.67600000000002</v>
      </c>
      <c r="HK50" s="7">
        <f t="shared" si="112"/>
        <v>124.56200000000001</v>
      </c>
      <c r="HL50" s="7">
        <f t="shared" si="112"/>
        <v>125.102</v>
      </c>
      <c r="HM50" s="7">
        <f t="shared" si="112"/>
        <v>124.32699999999997</v>
      </c>
      <c r="HN50" s="7">
        <f t="shared" si="112"/>
        <v>115.39000000000001</v>
      </c>
      <c r="HO50" s="7">
        <f t="shared" si="112"/>
        <v>127.661</v>
      </c>
      <c r="HP50" s="7">
        <f t="shared" si="112"/>
        <v>152.197</v>
      </c>
      <c r="HQ50" s="7">
        <f t="shared" si="112"/>
        <v>142.59400000000002</v>
      </c>
      <c r="HR50" s="7">
        <f t="shared" si="112"/>
        <v>140.39300000000003</v>
      </c>
      <c r="HS50" s="7">
        <f t="shared" si="112"/>
        <v>127.50099999999998</v>
      </c>
      <c r="HT50" s="7">
        <f t="shared" si="112"/>
        <v>134.05200000000002</v>
      </c>
      <c r="HU50" s="7">
        <f t="shared" si="112"/>
        <v>122.102</v>
      </c>
      <c r="HV50" s="7">
        <f t="shared" ref="HV50:IZ50" si="113">HV$25-HV32</f>
        <v>121.74000000000001</v>
      </c>
      <c r="HW50" s="7">
        <f t="shared" si="113"/>
        <v>111.34999999999997</v>
      </c>
      <c r="HX50" s="7">
        <f t="shared" si="113"/>
        <v>142.76499999999999</v>
      </c>
      <c r="HY50" s="7">
        <f t="shared" si="113"/>
        <v>155.97</v>
      </c>
      <c r="HZ50" s="7">
        <f t="shared" si="113"/>
        <v>139.66000000000003</v>
      </c>
      <c r="IA50" s="7">
        <f t="shared" si="113"/>
        <v>133.52799999999999</v>
      </c>
      <c r="IB50" s="7">
        <f t="shared" si="113"/>
        <v>156.32900000000001</v>
      </c>
      <c r="IC50" s="7">
        <f t="shared" si="113"/>
        <v>146.24600000000001</v>
      </c>
      <c r="ID50" s="7">
        <f t="shared" si="113"/>
        <v>148.15</v>
      </c>
      <c r="IE50" s="7">
        <f t="shared" si="113"/>
        <v>118.714</v>
      </c>
      <c r="IF50" s="7">
        <f t="shared" si="113"/>
        <v>112.19499999999999</v>
      </c>
      <c r="IG50" s="7">
        <f t="shared" si="113"/>
        <v>112.51199999999997</v>
      </c>
      <c r="IH50" s="7">
        <f t="shared" si="113"/>
        <v>118.315</v>
      </c>
      <c r="II50" s="7">
        <f t="shared" si="113"/>
        <v>108.97999999999996</v>
      </c>
      <c r="IJ50" s="7">
        <f t="shared" si="113"/>
        <v>129.85599999999999</v>
      </c>
      <c r="IK50" s="7">
        <f t="shared" si="113"/>
        <v>139.06200000000001</v>
      </c>
      <c r="IL50" s="7">
        <f t="shared" si="113"/>
        <v>129.52600000000001</v>
      </c>
      <c r="IM50" s="7">
        <f t="shared" si="113"/>
        <v>130.08900000000003</v>
      </c>
      <c r="IN50" s="7">
        <f t="shared" si="113"/>
        <v>128.30799999999999</v>
      </c>
      <c r="IO50" s="7">
        <f t="shared" si="113"/>
        <v>120.179</v>
      </c>
      <c r="IP50" s="7">
        <f t="shared" si="113"/>
        <v>122.52500000000001</v>
      </c>
      <c r="IQ50" s="7">
        <f t="shared" si="113"/>
        <v>138.40900000000002</v>
      </c>
      <c r="IR50" s="7">
        <f t="shared" si="113"/>
        <v>153.76399999999998</v>
      </c>
      <c r="IS50" s="7">
        <f t="shared" si="113"/>
        <v>145.48599999999999</v>
      </c>
      <c r="IT50" s="7">
        <f t="shared" si="113"/>
        <v>137.15300000000002</v>
      </c>
      <c r="IU50" s="7">
        <f t="shared" si="113"/>
        <v>133.85599999999999</v>
      </c>
      <c r="IV50" s="7">
        <f t="shared" si="113"/>
        <v>134.56699999999998</v>
      </c>
      <c r="IW50" s="7">
        <f t="shared" si="113"/>
        <v>114.40299999999996</v>
      </c>
      <c r="IX50" s="7">
        <f t="shared" si="113"/>
        <v>118.80299999999997</v>
      </c>
      <c r="IY50" s="7">
        <f t="shared" si="113"/>
        <v>121.82299999999998</v>
      </c>
      <c r="IZ50" s="7">
        <f t="shared" si="113"/>
        <v>126.61300000000003</v>
      </c>
      <c r="JA50" s="7">
        <f>JA$25-JA32</f>
        <v>139.21300000000002</v>
      </c>
      <c r="JB50" s="7">
        <f t="shared" ref="JB50:KG50" si="114">JB$25-JB32</f>
        <v>141.33700000000002</v>
      </c>
      <c r="JC50" s="7">
        <f t="shared" si="114"/>
        <v>138.50200000000001</v>
      </c>
      <c r="JD50" s="7">
        <f t="shared" si="114"/>
        <v>121.79399999999998</v>
      </c>
      <c r="JE50" s="7">
        <f t="shared" si="114"/>
        <v>97.940999999999974</v>
      </c>
      <c r="JF50" s="7">
        <f t="shared" si="114"/>
        <v>88.549000000000035</v>
      </c>
      <c r="JG50" s="7">
        <f t="shared" si="114"/>
        <v>106.22400000000002</v>
      </c>
      <c r="JH50" s="7">
        <f t="shared" si="114"/>
        <v>111.17399999999998</v>
      </c>
      <c r="JI50" s="7">
        <f t="shared" si="114"/>
        <v>108.42699999999996</v>
      </c>
      <c r="JJ50" s="7">
        <f t="shared" si="114"/>
        <v>127.17600000000002</v>
      </c>
      <c r="JK50" s="7">
        <f t="shared" si="114"/>
        <v>100.71100000000001</v>
      </c>
      <c r="JL50" s="7">
        <f t="shared" si="114"/>
        <v>93.89100000000002</v>
      </c>
      <c r="JM50" s="7">
        <f t="shared" si="114"/>
        <v>100.58800000000002</v>
      </c>
      <c r="JN50" s="7">
        <f t="shared" si="114"/>
        <v>92.248999999999967</v>
      </c>
      <c r="JO50" s="7">
        <f t="shared" si="114"/>
        <v>78.164000000000044</v>
      </c>
      <c r="JP50" s="7">
        <f t="shared" si="114"/>
        <v>61.512</v>
      </c>
      <c r="JQ50" s="7">
        <f t="shared" si="114"/>
        <v>75.728999999999985</v>
      </c>
      <c r="JR50" s="7">
        <f t="shared" si="114"/>
        <v>81.734000000000037</v>
      </c>
      <c r="JS50" s="7">
        <f t="shared" si="114"/>
        <v>71.271000000000015</v>
      </c>
      <c r="JT50" s="7">
        <f t="shared" si="114"/>
        <v>81.287000000000035</v>
      </c>
      <c r="JU50" s="7">
        <f t="shared" si="114"/>
        <v>65.437999999999988</v>
      </c>
      <c r="JV50" s="7">
        <f t="shared" si="114"/>
        <v>68.55400000000003</v>
      </c>
      <c r="JW50" s="7">
        <f t="shared" si="114"/>
        <v>64.475999999999999</v>
      </c>
      <c r="JX50" s="7">
        <f t="shared" si="114"/>
        <v>91.709000000000003</v>
      </c>
      <c r="JY50" s="7">
        <f t="shared" si="114"/>
        <v>99.468999999999994</v>
      </c>
      <c r="JZ50" s="7">
        <f t="shared" si="114"/>
        <v>100.60199999999998</v>
      </c>
      <c r="KA50" s="7">
        <f t="shared" si="114"/>
        <v>100.70599999999999</v>
      </c>
      <c r="KB50" s="7">
        <f t="shared" si="114"/>
        <v>100.27699999999999</v>
      </c>
      <c r="KC50" s="7">
        <f t="shared" si="114"/>
        <v>84.885999999999967</v>
      </c>
      <c r="KD50" s="7">
        <f t="shared" si="114"/>
        <v>82.256000000000029</v>
      </c>
      <c r="KE50" s="7">
        <f t="shared" si="114"/>
        <v>77.5</v>
      </c>
      <c r="KF50" s="7">
        <f t="shared" si="114"/>
        <v>93.477000000000032</v>
      </c>
      <c r="KG50" s="7">
        <f t="shared" si="114"/>
        <v>72.19599999999997</v>
      </c>
      <c r="KH50" s="7">
        <f t="shared" ref="KH50:LL50" si="115">KH$25-KH32</f>
        <v>88.515000000000043</v>
      </c>
      <c r="KI50" s="7">
        <f t="shared" si="115"/>
        <v>95.009000000000015</v>
      </c>
      <c r="KJ50" s="7">
        <f t="shared" si="115"/>
        <v>104.92500000000001</v>
      </c>
      <c r="KK50" s="7">
        <f t="shared" si="115"/>
        <v>96.187999999999988</v>
      </c>
      <c r="KL50" s="7">
        <f t="shared" si="115"/>
        <v>96.938999999999993</v>
      </c>
      <c r="KM50" s="7">
        <f t="shared" si="115"/>
        <v>85.631000000000029</v>
      </c>
      <c r="KN50" s="7">
        <f t="shared" si="115"/>
        <v>91.559000000000026</v>
      </c>
      <c r="KO50" s="7">
        <f t="shared" si="115"/>
        <v>89.329999999999984</v>
      </c>
      <c r="KP50" s="7">
        <f t="shared" si="115"/>
        <v>97.421999999999969</v>
      </c>
      <c r="KQ50" s="7">
        <f t="shared" si="115"/>
        <v>100.803</v>
      </c>
      <c r="KR50" s="7">
        <f t="shared" si="115"/>
        <v>93.789999999999992</v>
      </c>
      <c r="KS50" s="7">
        <f t="shared" si="115"/>
        <v>87.650000000000034</v>
      </c>
      <c r="KT50" s="7">
        <f t="shared" si="115"/>
        <v>91.604999999999961</v>
      </c>
      <c r="KU50" s="7">
        <f t="shared" si="115"/>
        <v>95.608000000000004</v>
      </c>
      <c r="KV50" s="7">
        <f t="shared" si="115"/>
        <v>89.605999999999995</v>
      </c>
      <c r="KW50" s="7">
        <f t="shared" si="115"/>
        <v>84.093999999999994</v>
      </c>
      <c r="KX50" s="7">
        <f t="shared" si="115"/>
        <v>68.524000000000001</v>
      </c>
      <c r="KY50" s="7">
        <f t="shared" si="115"/>
        <v>69.863999999999976</v>
      </c>
      <c r="KZ50" s="7">
        <f t="shared" si="115"/>
        <v>75.426999999999964</v>
      </c>
      <c r="LA50" s="7">
        <f t="shared" si="115"/>
        <v>76.836000000000013</v>
      </c>
      <c r="LB50" s="7">
        <f t="shared" si="115"/>
        <v>90.527999999999992</v>
      </c>
      <c r="LC50" s="7">
        <f t="shared" si="115"/>
        <v>84.38900000000001</v>
      </c>
      <c r="LD50" s="7">
        <f t="shared" si="115"/>
        <v>90.412999999999982</v>
      </c>
      <c r="LE50" s="7">
        <f t="shared" si="115"/>
        <v>83.745000000000005</v>
      </c>
      <c r="LF50" s="7">
        <f t="shared" si="115"/>
        <v>90.883000000000038</v>
      </c>
      <c r="LG50" s="7">
        <f t="shared" si="115"/>
        <v>68.962999999999965</v>
      </c>
      <c r="LH50" s="7">
        <f t="shared" si="115"/>
        <v>81.869000000000028</v>
      </c>
      <c r="LI50" s="7">
        <f t="shared" si="115"/>
        <v>84.497000000000014</v>
      </c>
      <c r="LJ50" s="7">
        <f t="shared" si="115"/>
        <v>82.069000000000017</v>
      </c>
      <c r="LK50" s="7">
        <f t="shared" si="115"/>
        <v>67.572000000000003</v>
      </c>
      <c r="LL50" s="7">
        <f t="shared" si="115"/>
        <v>87.613</v>
      </c>
      <c r="LM50" s="7">
        <f>LM$25-LM32</f>
        <v>82.973000000000013</v>
      </c>
      <c r="LN50" s="7">
        <f t="shared" ref="LN50:NF50" si="116">LN$25-LN32</f>
        <v>93.317000000000007</v>
      </c>
      <c r="LO50" s="7">
        <f t="shared" si="116"/>
        <v>111.44800000000004</v>
      </c>
      <c r="LP50" s="7">
        <f t="shared" si="116"/>
        <v>92.075999999999993</v>
      </c>
      <c r="LQ50" s="7">
        <f t="shared" si="116"/>
        <v>90.231999999999971</v>
      </c>
      <c r="LR50" s="7">
        <f t="shared" si="116"/>
        <v>100.256</v>
      </c>
      <c r="LS50" s="7">
        <f t="shared" si="116"/>
        <v>81.507999999999981</v>
      </c>
      <c r="LT50" s="7">
        <f t="shared" si="116"/>
        <v>75.26600000000002</v>
      </c>
      <c r="LU50" s="7">
        <f t="shared" si="116"/>
        <v>61.591000000000008</v>
      </c>
      <c r="LV50" s="7">
        <f t="shared" si="116"/>
        <v>67.397999999999968</v>
      </c>
      <c r="LW50" s="7">
        <f t="shared" si="116"/>
        <v>74.603999999999985</v>
      </c>
      <c r="LX50" s="7">
        <f t="shared" si="116"/>
        <v>72.08299999999997</v>
      </c>
      <c r="LY50" s="7">
        <f t="shared" si="116"/>
        <v>68.133000000000038</v>
      </c>
      <c r="LZ50" s="7">
        <f t="shared" si="116"/>
        <v>60.604999999999961</v>
      </c>
      <c r="MA50" s="7">
        <f t="shared" si="116"/>
        <v>59.903999999999996</v>
      </c>
      <c r="MB50" s="7">
        <f t="shared" si="116"/>
        <v>61.840000000000032</v>
      </c>
      <c r="MC50" s="7">
        <f t="shared" si="116"/>
        <v>57.980999999999995</v>
      </c>
      <c r="MD50" s="7">
        <f t="shared" si="116"/>
        <v>48.59899999999999</v>
      </c>
      <c r="ME50" s="7">
        <f t="shared" si="116"/>
        <v>34.31699999999995</v>
      </c>
      <c r="MF50" s="7">
        <f t="shared" si="116"/>
        <v>22.024999999999977</v>
      </c>
      <c r="MG50" s="7">
        <f t="shared" si="116"/>
        <v>35.129000000000019</v>
      </c>
      <c r="MH50" s="7">
        <f t="shared" si="116"/>
        <v>39.56800000000004</v>
      </c>
      <c r="MI50" s="7">
        <f t="shared" si="116"/>
        <v>34.980000000000018</v>
      </c>
      <c r="MJ50" s="7">
        <f t="shared" si="116"/>
        <v>29.337000000000046</v>
      </c>
      <c r="MK50" s="7">
        <f t="shared" si="116"/>
        <v>22.947000000000003</v>
      </c>
      <c r="ML50" s="7">
        <f t="shared" si="116"/>
        <v>42.762</v>
      </c>
      <c r="MM50" s="7">
        <f t="shared" si="116"/>
        <v>40.600000000000023</v>
      </c>
      <c r="MN50" s="7">
        <f t="shared" si="116"/>
        <v>29.733000000000004</v>
      </c>
      <c r="MO50" s="7">
        <f t="shared" si="116"/>
        <v>13.067000000000007</v>
      </c>
      <c r="MP50" s="7">
        <f t="shared" si="116"/>
        <v>31.00200000000001</v>
      </c>
      <c r="MQ50" s="7">
        <f t="shared" si="116"/>
        <v>55.597999999999956</v>
      </c>
      <c r="MR50" s="7">
        <f t="shared" si="116"/>
        <v>67.66700000000003</v>
      </c>
      <c r="MS50" s="7">
        <f t="shared" si="116"/>
        <v>53.276999999999987</v>
      </c>
      <c r="MT50" s="7">
        <f t="shared" si="116"/>
        <v>46.58299999999997</v>
      </c>
      <c r="MU50" s="7">
        <f t="shared" si="116"/>
        <v>55.438000000000045</v>
      </c>
      <c r="MV50" s="7">
        <f t="shared" si="116"/>
        <v>55.819999999999993</v>
      </c>
      <c r="MW50" s="7">
        <f t="shared" si="116"/>
        <v>37.798000000000002</v>
      </c>
      <c r="MX50" s="7">
        <f t="shared" si="116"/>
        <v>48.076999999999998</v>
      </c>
      <c r="MY50" s="7">
        <f t="shared" si="116"/>
        <v>56.67900000000003</v>
      </c>
      <c r="MZ50" s="7">
        <f t="shared" si="116"/>
        <v>57.979000000000042</v>
      </c>
      <c r="NA50" s="7">
        <f t="shared" si="116"/>
        <v>51.600000000000023</v>
      </c>
      <c r="NB50" s="7">
        <f t="shared" si="116"/>
        <v>57.230999999999995</v>
      </c>
      <c r="NC50" s="7">
        <f t="shared" si="116"/>
        <v>57.98599999999999</v>
      </c>
      <c r="ND50" s="7">
        <f t="shared" si="116"/>
        <v>64.19500000000005</v>
      </c>
      <c r="NE50" s="7">
        <f t="shared" si="116"/>
        <v>50.668000000000006</v>
      </c>
      <c r="NF50" s="7">
        <f t="shared" si="116"/>
        <v>35.895000000000039</v>
      </c>
      <c r="NG50" s="7">
        <f t="shared" ref="NG50:NY50" si="117">NG$25-NG32</f>
        <v>50.689000000000021</v>
      </c>
      <c r="NH50" s="7">
        <f t="shared" si="117"/>
        <v>28.652000000000044</v>
      </c>
      <c r="NI50" s="7">
        <f t="shared" si="117"/>
        <v>43.370999999999981</v>
      </c>
      <c r="NJ50" s="7">
        <f t="shared" si="117"/>
        <v>68.922000000000025</v>
      </c>
      <c r="NK50" s="7">
        <f t="shared" si="117"/>
        <v>48.293000000000006</v>
      </c>
      <c r="NL50" s="7">
        <f t="shared" si="117"/>
        <v>57.841000000000008</v>
      </c>
      <c r="NM50" s="7">
        <f t="shared" si="117"/>
        <v>-0.54200000000003001</v>
      </c>
      <c r="NN50" s="7">
        <f t="shared" si="117"/>
        <v>0.27600000000001046</v>
      </c>
      <c r="NO50" s="7">
        <f t="shared" si="117"/>
        <v>6.3769999999999527</v>
      </c>
      <c r="NP50" s="7">
        <f t="shared" si="117"/>
        <v>8.0120000000000005</v>
      </c>
      <c r="NQ50" s="7">
        <f t="shared" si="117"/>
        <v>31.976999999999975</v>
      </c>
      <c r="NR50" s="7">
        <f t="shared" si="117"/>
        <v>33.290999999999997</v>
      </c>
      <c r="NS50" s="7">
        <f t="shared" si="117"/>
        <v>26.290999999999997</v>
      </c>
      <c r="NT50" s="7">
        <f t="shared" si="117"/>
        <v>25.185999999999979</v>
      </c>
      <c r="NU50" s="7">
        <f t="shared" si="117"/>
        <v>27.125999999999976</v>
      </c>
      <c r="NV50" s="7">
        <f t="shared" si="117"/>
        <v>20.790999999999997</v>
      </c>
      <c r="NW50" s="7">
        <f t="shared" si="117"/>
        <v>29.807999999999993</v>
      </c>
      <c r="NX50" s="7">
        <f t="shared" si="117"/>
        <v>32.466000000000008</v>
      </c>
      <c r="NY50" s="7">
        <f t="shared" si="117"/>
        <v>29.271999999999991</v>
      </c>
      <c r="NZ50" s="7">
        <f t="shared" ref="NZ50:PE50" si="118">NZ$25-NZ32</f>
        <v>33.682999999999993</v>
      </c>
      <c r="OA50" s="7">
        <f t="shared" si="118"/>
        <v>29.367999999999995</v>
      </c>
      <c r="OB50" s="7">
        <f t="shared" si="118"/>
        <v>27.211000000000013</v>
      </c>
      <c r="OC50" s="7">
        <f t="shared" si="118"/>
        <v>4.3589999999999804</v>
      </c>
      <c r="OD50" s="7">
        <f t="shared" si="118"/>
        <v>-15.021999999999991</v>
      </c>
      <c r="OE50" s="7">
        <f t="shared" si="118"/>
        <v>-4.1419999999999959</v>
      </c>
      <c r="OF50" s="7">
        <f t="shared" si="118"/>
        <v>4.6580000000000155</v>
      </c>
      <c r="OG50" s="7">
        <f t="shared" si="118"/>
        <v>-0.8739999999999668</v>
      </c>
      <c r="OH50" s="7">
        <f t="shared" si="118"/>
        <v>11.586999999999989</v>
      </c>
      <c r="OI50" s="7">
        <f t="shared" si="118"/>
        <v>19.055000000000007</v>
      </c>
      <c r="OJ50" s="7">
        <f t="shared" si="118"/>
        <v>31.866000000000042</v>
      </c>
      <c r="OK50" s="7">
        <f t="shared" si="118"/>
        <v>-0.25099999999997635</v>
      </c>
      <c r="OL50" s="7">
        <f t="shared" si="118"/>
        <v>22.072999999999979</v>
      </c>
      <c r="OM50" s="7">
        <f t="shared" si="118"/>
        <v>23.941000000000031</v>
      </c>
      <c r="ON50" s="7">
        <f t="shared" si="118"/>
        <v>27.324000000000012</v>
      </c>
      <c r="OO50" s="7">
        <f t="shared" si="118"/>
        <v>25.399000000000001</v>
      </c>
      <c r="OP50" s="7">
        <f t="shared" si="118"/>
        <v>13.699000000000012</v>
      </c>
      <c r="OQ50" s="7">
        <f t="shared" si="118"/>
        <v>18.370000000000005</v>
      </c>
      <c r="OR50" s="7">
        <f t="shared" si="118"/>
        <v>14.841999999999985</v>
      </c>
      <c r="OS50" s="7">
        <f t="shared" si="118"/>
        <v>-3.3109999999999786</v>
      </c>
      <c r="OT50" s="7">
        <f t="shared" si="118"/>
        <v>35.255999999999972</v>
      </c>
      <c r="OU50" s="7">
        <f t="shared" si="118"/>
        <v>29.846000000000004</v>
      </c>
      <c r="OV50" s="7">
        <f t="shared" si="118"/>
        <v>25.76400000000001</v>
      </c>
      <c r="OW50" s="7">
        <f t="shared" si="118"/>
        <v>36.238</v>
      </c>
      <c r="OX50" s="7">
        <f t="shared" si="118"/>
        <v>32.312999999999988</v>
      </c>
      <c r="OY50" s="7">
        <f t="shared" si="118"/>
        <v>29.912000000000035</v>
      </c>
      <c r="OZ50" s="7">
        <f t="shared" si="118"/>
        <v>56.699000000000012</v>
      </c>
      <c r="PA50" s="7">
        <f t="shared" si="118"/>
        <v>56.952999999999975</v>
      </c>
      <c r="PB50" s="7">
        <f t="shared" si="118"/>
        <v>45.252999999999986</v>
      </c>
      <c r="PC50" s="7">
        <f t="shared" si="118"/>
        <v>40.704000000000008</v>
      </c>
      <c r="PD50" s="7">
        <f t="shared" si="118"/>
        <v>46.382000000000005</v>
      </c>
      <c r="PE50" s="7">
        <f t="shared" si="118"/>
        <v>47.541000000000054</v>
      </c>
      <c r="PF50" s="7">
        <f t="shared" ref="PF50:QJ50" si="119">PF$25-PF32</f>
        <v>44.838000000000022</v>
      </c>
      <c r="PG50" s="7">
        <f t="shared" si="119"/>
        <v>35.496000000000038</v>
      </c>
      <c r="PH50" s="7">
        <f t="shared" si="119"/>
        <v>43.388000000000034</v>
      </c>
      <c r="PI50" s="7">
        <f t="shared" si="119"/>
        <v>35.882000000000005</v>
      </c>
      <c r="PJ50" s="7">
        <f t="shared" si="119"/>
        <v>13.564999999999998</v>
      </c>
      <c r="PK50" s="7">
        <f t="shared" si="119"/>
        <v>54.071000000000026</v>
      </c>
      <c r="PL50" s="7">
        <f t="shared" si="119"/>
        <v>45.524999999999977</v>
      </c>
      <c r="PM50" s="7">
        <f t="shared" si="119"/>
        <v>59.686000000000035</v>
      </c>
      <c r="PN50" s="7">
        <f t="shared" si="119"/>
        <v>59.043000000000006</v>
      </c>
      <c r="PO50" s="7">
        <f t="shared" si="119"/>
        <v>48.96999999999997</v>
      </c>
      <c r="PP50" s="7">
        <f t="shared" si="119"/>
        <v>69.44500000000005</v>
      </c>
      <c r="PQ50" s="7">
        <f t="shared" si="119"/>
        <v>66.715000000000032</v>
      </c>
      <c r="PR50" s="7">
        <f t="shared" si="119"/>
        <v>62.658999999999992</v>
      </c>
      <c r="PS50" s="7">
        <f t="shared" si="119"/>
        <v>68.606999999999971</v>
      </c>
      <c r="PT50" s="7">
        <f t="shared" si="119"/>
        <v>69.538999999999987</v>
      </c>
      <c r="PU50" s="7">
        <f t="shared" si="119"/>
        <v>68.113</v>
      </c>
      <c r="PV50" s="7">
        <f t="shared" si="119"/>
        <v>83.559000000000026</v>
      </c>
      <c r="PW50" s="7">
        <f t="shared" si="119"/>
        <v>72.775000000000006</v>
      </c>
      <c r="PX50" s="7">
        <f t="shared" si="119"/>
        <v>76.363000000000028</v>
      </c>
      <c r="PY50" s="7">
        <f t="shared" si="119"/>
        <v>79.810999999999979</v>
      </c>
      <c r="PZ50" s="7">
        <f t="shared" si="119"/>
        <v>76.758000000000038</v>
      </c>
      <c r="QA50" s="7">
        <f t="shared" si="119"/>
        <v>77.956000000000017</v>
      </c>
      <c r="QB50" s="7">
        <f t="shared" si="119"/>
        <v>74.753000000000014</v>
      </c>
      <c r="QC50" s="7">
        <f t="shared" si="119"/>
        <v>82.623999999999995</v>
      </c>
      <c r="QD50" s="7">
        <f t="shared" si="119"/>
        <v>77.240000000000009</v>
      </c>
      <c r="QE50" s="7">
        <f t="shared" si="119"/>
        <v>88.521000000000015</v>
      </c>
      <c r="QF50" s="7">
        <f t="shared" si="119"/>
        <v>80.288999999999987</v>
      </c>
      <c r="QG50" s="7">
        <f t="shared" si="119"/>
        <v>80.330999999999989</v>
      </c>
      <c r="QH50" s="7">
        <f t="shared" si="119"/>
        <v>92.054000000000002</v>
      </c>
      <c r="QI50" s="7">
        <f t="shared" si="119"/>
        <v>92.09699999999998</v>
      </c>
      <c r="QJ50" s="7">
        <f t="shared" si="119"/>
        <v>88.195999999999998</v>
      </c>
      <c r="QK50" s="7">
        <f>QK$25-QK32</f>
        <v>87.787000000000006</v>
      </c>
      <c r="QL50" s="7">
        <f t="shared" ref="QL50:RQ50" si="120">QL$25-QL32</f>
        <v>86.875999999999976</v>
      </c>
      <c r="QM50" s="7">
        <f t="shared" si="120"/>
        <v>87.00800000000001</v>
      </c>
      <c r="QN50" s="7">
        <f t="shared" si="120"/>
        <v>85.455000000000013</v>
      </c>
      <c r="QO50" s="7">
        <f t="shared" si="120"/>
        <v>79.706999999999994</v>
      </c>
      <c r="QP50" s="7">
        <f t="shared" si="120"/>
        <v>83.019000000000005</v>
      </c>
      <c r="QQ50" s="7">
        <f t="shared" si="120"/>
        <v>86.51600000000002</v>
      </c>
      <c r="QR50" s="7">
        <f t="shared" si="120"/>
        <v>78.044000000000011</v>
      </c>
      <c r="QS50" s="7">
        <f t="shared" si="120"/>
        <v>67.796000000000021</v>
      </c>
      <c r="QT50" s="7">
        <f t="shared" si="120"/>
        <v>58.983000000000004</v>
      </c>
      <c r="QU50" s="7">
        <f t="shared" si="120"/>
        <v>67.680999999999983</v>
      </c>
      <c r="QV50" s="7">
        <f t="shared" si="120"/>
        <v>68.625</v>
      </c>
      <c r="QW50" s="7">
        <f t="shared" si="120"/>
        <v>68.670999999999992</v>
      </c>
      <c r="QX50" s="7">
        <f t="shared" si="120"/>
        <v>73.393000000000029</v>
      </c>
      <c r="QY50" s="7">
        <f t="shared" si="120"/>
        <v>77.122000000000014</v>
      </c>
      <c r="QZ50" s="7">
        <f t="shared" si="120"/>
        <v>78.071999999999974</v>
      </c>
      <c r="RA50" s="7">
        <f t="shared" si="120"/>
        <v>73.617999999999995</v>
      </c>
      <c r="RB50" s="7">
        <f t="shared" si="120"/>
        <v>74.476999999999975</v>
      </c>
      <c r="RC50" s="7">
        <f t="shared" si="120"/>
        <v>75.426000000000016</v>
      </c>
      <c r="RD50" s="7">
        <f t="shared" si="120"/>
        <v>77.983000000000004</v>
      </c>
      <c r="RE50" s="7">
        <f t="shared" si="120"/>
        <v>80.402000000000015</v>
      </c>
      <c r="RF50" s="7">
        <f t="shared" si="120"/>
        <v>74.615999999999985</v>
      </c>
      <c r="RG50" s="7">
        <f t="shared" si="120"/>
        <v>65.59899999999999</v>
      </c>
      <c r="RH50" s="7">
        <f t="shared" si="120"/>
        <v>75.170999999999992</v>
      </c>
      <c r="RI50" s="7">
        <f t="shared" si="120"/>
        <v>77.770000000000039</v>
      </c>
      <c r="RJ50" s="7">
        <f t="shared" si="120"/>
        <v>77.448000000000036</v>
      </c>
      <c r="RK50" s="7">
        <f t="shared" si="120"/>
        <v>84.656000000000006</v>
      </c>
      <c r="RL50" s="7">
        <f t="shared" si="120"/>
        <v>79.23599999999999</v>
      </c>
      <c r="RM50" s="7">
        <f t="shared" si="120"/>
        <v>87.466000000000008</v>
      </c>
      <c r="RN50" s="7">
        <f t="shared" si="120"/>
        <v>91.946000000000026</v>
      </c>
      <c r="RO50" s="7">
        <f t="shared" si="120"/>
        <v>84.054000000000002</v>
      </c>
      <c r="RP50" s="7">
        <f t="shared" si="120"/>
        <v>84.322999999999979</v>
      </c>
      <c r="RQ50" s="7">
        <f t="shared" si="120"/>
        <v>80.852000000000032</v>
      </c>
      <c r="RR50" s="7">
        <f t="shared" ref="RR50:SQ50" si="121">RR$25-RR32</f>
        <v>85.384999999999991</v>
      </c>
      <c r="RS50" s="7">
        <f t="shared" si="121"/>
        <v>87.307999999999993</v>
      </c>
      <c r="RT50" s="7">
        <f t="shared" si="121"/>
        <v>93.191000000000031</v>
      </c>
      <c r="RU50" s="7">
        <f t="shared" si="121"/>
        <v>84.662000000000006</v>
      </c>
      <c r="RV50" s="7">
        <f t="shared" si="121"/>
        <v>83.310999999999979</v>
      </c>
      <c r="RW50" s="7">
        <f t="shared" si="121"/>
        <v>88.890999999999991</v>
      </c>
      <c r="RX50" s="7">
        <f t="shared" si="121"/>
        <v>91.482000000000028</v>
      </c>
      <c r="RY50" s="7">
        <f t="shared" si="121"/>
        <v>68.192000000000007</v>
      </c>
      <c r="RZ50" s="7">
        <f t="shared" si="121"/>
        <v>84.782999999999987</v>
      </c>
      <c r="SA50" s="7">
        <f t="shared" si="121"/>
        <v>82.936000000000007</v>
      </c>
      <c r="SB50" s="7">
        <f t="shared" si="121"/>
        <v>84.90500000000003</v>
      </c>
      <c r="SC50" s="7">
        <f t="shared" si="121"/>
        <v>91.124000000000024</v>
      </c>
      <c r="SD50" s="7">
        <f t="shared" si="121"/>
        <v>92.504000000000019</v>
      </c>
      <c r="SE50" s="7">
        <f t="shared" si="121"/>
        <v>90.766999999999996</v>
      </c>
      <c r="SF50" s="7">
        <f t="shared" si="121"/>
        <v>93.550999999999988</v>
      </c>
      <c r="SG50" s="7">
        <f t="shared" si="121"/>
        <v>88.433999999999969</v>
      </c>
      <c r="SH50" s="7">
        <f t="shared" si="121"/>
        <v>89.501999999999981</v>
      </c>
      <c r="SI50" s="7">
        <f t="shared" si="121"/>
        <v>87.123999999999995</v>
      </c>
      <c r="SJ50" s="7">
        <f t="shared" si="121"/>
        <v>103.881</v>
      </c>
      <c r="SK50" s="7">
        <f t="shared" si="121"/>
        <v>87.124000000000024</v>
      </c>
      <c r="SL50" s="7">
        <f t="shared" si="121"/>
        <v>82.039000000000016</v>
      </c>
      <c r="SM50" s="7">
        <f t="shared" si="121"/>
        <v>80.742000000000019</v>
      </c>
      <c r="SN50" s="7">
        <f t="shared" si="121"/>
        <v>69.938000000000045</v>
      </c>
      <c r="SO50" s="7">
        <f t="shared" si="121"/>
        <v>69.600999999999999</v>
      </c>
      <c r="SP50" s="7">
        <f t="shared" si="121"/>
        <v>66.555000000000007</v>
      </c>
      <c r="SQ50" s="7">
        <f t="shared" si="121"/>
        <v>78.020000000000039</v>
      </c>
    </row>
    <row r="51" spans="1:511" x14ac:dyDescent="0.25">
      <c r="A51" s="2">
        <f t="shared" si="26"/>
        <v>9</v>
      </c>
      <c r="B51" s="3" t="str">
        <f t="shared" si="9"/>
        <v>VW 3 3/4 PERP nc-21</v>
      </c>
      <c r="C51" s="3" t="str">
        <f>$B$43&amp;"-"&amp;B51</f>
        <v>VW 3 1/2 PERP nc-30-VW 3 3/4 PERP nc-21</v>
      </c>
      <c r="F51" s="7" t="e">
        <f t="shared" ref="F51:BQ51" si="122">F$25-F33</f>
        <v>#N/A</v>
      </c>
      <c r="G51" s="7">
        <f t="shared" si="122"/>
        <v>100.75099999999998</v>
      </c>
      <c r="H51" s="7">
        <f t="shared" si="122"/>
        <v>132.727</v>
      </c>
      <c r="I51" s="7">
        <f t="shared" si="122"/>
        <v>130.54400000000001</v>
      </c>
      <c r="J51" s="7">
        <f t="shared" si="122"/>
        <v>149.00200000000001</v>
      </c>
      <c r="K51" s="7">
        <f t="shared" si="122"/>
        <v>151.08100000000002</v>
      </c>
      <c r="L51" s="7">
        <f t="shared" si="122"/>
        <v>123.10600000000002</v>
      </c>
      <c r="M51" s="7">
        <f t="shared" si="122"/>
        <v>140.61500000000001</v>
      </c>
      <c r="N51" s="7">
        <f t="shared" si="122"/>
        <v>114.88200000000001</v>
      </c>
      <c r="O51" s="7">
        <f t="shared" si="122"/>
        <v>152.899</v>
      </c>
      <c r="P51" s="7">
        <f t="shared" si="122"/>
        <v>38.687999999999988</v>
      </c>
      <c r="Q51" s="7">
        <f t="shared" si="122"/>
        <v>128.50899999999999</v>
      </c>
      <c r="R51" s="7">
        <f t="shared" si="122"/>
        <v>86.874000000000024</v>
      </c>
      <c r="S51" s="7">
        <f t="shared" si="122"/>
        <v>-5.5289999999999964</v>
      </c>
      <c r="T51" s="7">
        <f t="shared" si="122"/>
        <v>-31.466999999999985</v>
      </c>
      <c r="U51" s="7">
        <f t="shared" si="122"/>
        <v>-96.777000000000044</v>
      </c>
      <c r="V51" s="7">
        <f t="shared" si="122"/>
        <v>-82.238</v>
      </c>
      <c r="W51" s="7">
        <f t="shared" si="122"/>
        <v>-71.174000000000035</v>
      </c>
      <c r="X51" s="7">
        <f t="shared" si="122"/>
        <v>-55.116999999999962</v>
      </c>
      <c r="Y51" s="7">
        <f t="shared" si="122"/>
        <v>-48.936999999999955</v>
      </c>
      <c r="Z51" s="7">
        <f t="shared" si="122"/>
        <v>-74.18199999999996</v>
      </c>
      <c r="AA51" s="7">
        <f t="shared" si="122"/>
        <v>-131.16000000000003</v>
      </c>
      <c r="AB51" s="7">
        <f t="shared" si="122"/>
        <v>-112.87200000000001</v>
      </c>
      <c r="AC51" s="7">
        <f t="shared" si="122"/>
        <v>-110.76299999999998</v>
      </c>
      <c r="AD51" s="7">
        <f t="shared" si="122"/>
        <v>-125.66599999999994</v>
      </c>
      <c r="AE51" s="7">
        <f t="shared" si="122"/>
        <v>-156.70100000000002</v>
      </c>
      <c r="AF51" s="7">
        <f t="shared" si="122"/>
        <v>-199.72399999999999</v>
      </c>
      <c r="AG51" s="7">
        <f t="shared" si="122"/>
        <v>-220.88300000000004</v>
      </c>
      <c r="AH51" s="7">
        <f t="shared" si="122"/>
        <v>-205.18700000000001</v>
      </c>
      <c r="AI51" s="7">
        <f t="shared" si="122"/>
        <v>-179.40799999999996</v>
      </c>
      <c r="AJ51" s="7">
        <f t="shared" si="122"/>
        <v>-151.36299999999994</v>
      </c>
      <c r="AK51" s="7">
        <f t="shared" si="122"/>
        <v>-155.70599999999996</v>
      </c>
      <c r="AL51" s="7">
        <f t="shared" si="122"/>
        <v>-197.25699999999995</v>
      </c>
      <c r="AM51" s="7">
        <f t="shared" si="122"/>
        <v>-173.27600000000001</v>
      </c>
      <c r="AN51" s="7">
        <f t="shared" si="122"/>
        <v>-170.44600000000003</v>
      </c>
      <c r="AO51" s="7">
        <f t="shared" si="122"/>
        <v>-184.84100000000001</v>
      </c>
      <c r="AP51" s="7">
        <f t="shared" si="122"/>
        <v>-186.38499999999999</v>
      </c>
      <c r="AQ51" s="7">
        <f t="shared" si="122"/>
        <v>-91.861999999999966</v>
      </c>
      <c r="AR51" s="7">
        <f t="shared" si="122"/>
        <v>-82.38900000000001</v>
      </c>
      <c r="AS51" s="7">
        <f t="shared" si="122"/>
        <v>-39.220000000000027</v>
      </c>
      <c r="AT51" s="7">
        <f t="shared" si="122"/>
        <v>-22.661000000000001</v>
      </c>
      <c r="AU51" s="7">
        <f t="shared" si="122"/>
        <v>-80.990999999999985</v>
      </c>
      <c r="AV51" s="7">
        <f t="shared" si="122"/>
        <v>-109.92499999999995</v>
      </c>
      <c r="AW51" s="7">
        <f t="shared" si="122"/>
        <v>-200.30499999999995</v>
      </c>
      <c r="AX51" s="7">
        <f t="shared" si="122"/>
        <v>-169.28500000000003</v>
      </c>
      <c r="AY51" s="7">
        <f t="shared" si="122"/>
        <v>-109.74200000000002</v>
      </c>
      <c r="AZ51" s="7">
        <f t="shared" si="122"/>
        <v>-40.975999999999999</v>
      </c>
      <c r="BA51" s="7">
        <f t="shared" si="122"/>
        <v>-16.061000000000035</v>
      </c>
      <c r="BB51" s="7">
        <f t="shared" si="122"/>
        <v>74.276999999999987</v>
      </c>
      <c r="BC51" s="7">
        <f t="shared" si="122"/>
        <v>107.17900000000003</v>
      </c>
      <c r="BD51" s="7">
        <f t="shared" si="122"/>
        <v>-34.63900000000001</v>
      </c>
      <c r="BE51" s="7">
        <f t="shared" si="122"/>
        <v>-187.62500000000006</v>
      </c>
      <c r="BF51" s="7">
        <f t="shared" si="122"/>
        <v>-198.59300000000007</v>
      </c>
      <c r="BG51" s="7">
        <f t="shared" si="122"/>
        <v>-270.48199999999997</v>
      </c>
      <c r="BH51" s="7">
        <f t="shared" si="122"/>
        <v>-243.66100000000006</v>
      </c>
      <c r="BI51" s="7">
        <f t="shared" si="122"/>
        <v>-206.63900000000001</v>
      </c>
      <c r="BJ51" s="7">
        <f t="shared" si="122"/>
        <v>-181.3420000000001</v>
      </c>
      <c r="BK51" s="7">
        <f t="shared" si="122"/>
        <v>-161.56999999999994</v>
      </c>
      <c r="BL51" s="7">
        <f t="shared" si="122"/>
        <v>-177.54499999999996</v>
      </c>
      <c r="BM51" s="7">
        <f t="shared" si="122"/>
        <v>-1.0019999999999527</v>
      </c>
      <c r="BN51" s="7">
        <f t="shared" si="122"/>
        <v>14.089999999999975</v>
      </c>
      <c r="BO51" s="7">
        <f t="shared" si="122"/>
        <v>3.4769999999999754</v>
      </c>
      <c r="BP51" s="7">
        <f t="shared" si="122"/>
        <v>-232.90300000000002</v>
      </c>
      <c r="BQ51" s="7">
        <f t="shared" si="122"/>
        <v>-153.36799999999994</v>
      </c>
      <c r="BR51" s="7">
        <f t="shared" ref="BR51:CW51" si="123">BR$25-BR33</f>
        <v>-15.097999999999956</v>
      </c>
      <c r="BS51" s="7">
        <f t="shared" si="123"/>
        <v>-205.46399999999994</v>
      </c>
      <c r="BT51" s="7">
        <f t="shared" si="123"/>
        <v>-138.351</v>
      </c>
      <c r="BU51" s="7">
        <f t="shared" si="123"/>
        <v>87.810999999999922</v>
      </c>
      <c r="BV51" s="7">
        <f t="shared" si="123"/>
        <v>177.30899999999997</v>
      </c>
      <c r="BW51" s="7">
        <f t="shared" si="123"/>
        <v>157.416</v>
      </c>
      <c r="BX51" s="7">
        <f t="shared" si="123"/>
        <v>84.297000000000025</v>
      </c>
      <c r="BY51" s="7">
        <f t="shared" si="123"/>
        <v>231.98500000000001</v>
      </c>
      <c r="BZ51" s="7">
        <f t="shared" si="123"/>
        <v>174.303</v>
      </c>
      <c r="CA51" s="7">
        <f t="shared" si="123"/>
        <v>163.07899999999998</v>
      </c>
      <c r="CB51" s="7">
        <f t="shared" si="123"/>
        <v>270.24599999999998</v>
      </c>
      <c r="CC51" s="7">
        <f t="shared" si="123"/>
        <v>250.614</v>
      </c>
      <c r="CD51" s="7">
        <f t="shared" si="123"/>
        <v>239.721</v>
      </c>
      <c r="CE51" s="7">
        <f t="shared" si="123"/>
        <v>219.80799999999999</v>
      </c>
      <c r="CF51" s="7">
        <f t="shared" si="123"/>
        <v>171.86199999999999</v>
      </c>
      <c r="CG51" s="7">
        <f t="shared" si="123"/>
        <v>182.667</v>
      </c>
      <c r="CH51" s="7">
        <f t="shared" si="123"/>
        <v>252.67700000000002</v>
      </c>
      <c r="CI51" s="7">
        <f t="shared" si="123"/>
        <v>235.53399999999999</v>
      </c>
      <c r="CJ51" s="7">
        <f t="shared" si="123"/>
        <v>222.39499999999998</v>
      </c>
      <c r="CK51" s="7">
        <f t="shared" si="123"/>
        <v>232.012</v>
      </c>
      <c r="CL51" s="7">
        <f t="shared" si="123"/>
        <v>232.85000000000002</v>
      </c>
      <c r="CM51" s="7">
        <f t="shared" si="123"/>
        <v>211.32600000000002</v>
      </c>
      <c r="CN51" s="7">
        <f t="shared" si="123"/>
        <v>213.15599999999998</v>
      </c>
      <c r="CO51" s="7">
        <f t="shared" si="123"/>
        <v>208.886</v>
      </c>
      <c r="CP51" s="7">
        <f t="shared" si="123"/>
        <v>210.29399999999998</v>
      </c>
      <c r="CQ51" s="7">
        <f t="shared" si="123"/>
        <v>207.32199999999997</v>
      </c>
      <c r="CR51" s="7">
        <f t="shared" si="123"/>
        <v>208.20400000000001</v>
      </c>
      <c r="CS51" s="7">
        <f t="shared" si="123"/>
        <v>207.49</v>
      </c>
      <c r="CT51" s="7">
        <f t="shared" si="123"/>
        <v>205.065</v>
      </c>
      <c r="CU51" s="7">
        <f t="shared" si="123"/>
        <v>204.73000000000002</v>
      </c>
      <c r="CV51" s="7">
        <f t="shared" si="123"/>
        <v>209.67899999999997</v>
      </c>
      <c r="CW51" s="7">
        <f t="shared" si="123"/>
        <v>206.81100000000001</v>
      </c>
      <c r="CX51" s="7">
        <f t="shared" ref="CX51:EC51" si="124">CX$25-CX33</f>
        <v>199.81400000000002</v>
      </c>
      <c r="CY51" s="7">
        <f t="shared" si="124"/>
        <v>196.99900000000002</v>
      </c>
      <c r="CZ51" s="7">
        <f t="shared" si="124"/>
        <v>194.79900000000001</v>
      </c>
      <c r="DA51" s="7">
        <f t="shared" si="124"/>
        <v>203.77600000000001</v>
      </c>
      <c r="DB51" s="7">
        <f t="shared" si="124"/>
        <v>201.25700000000001</v>
      </c>
      <c r="DC51" s="7">
        <f t="shared" si="124"/>
        <v>203.91999999999996</v>
      </c>
      <c r="DD51" s="7">
        <f t="shared" si="124"/>
        <v>192.28199999999998</v>
      </c>
      <c r="DE51" s="7">
        <f t="shared" si="124"/>
        <v>192.18700000000001</v>
      </c>
      <c r="DF51" s="7">
        <f t="shared" si="124"/>
        <v>208.93700000000001</v>
      </c>
      <c r="DG51" s="7">
        <f t="shared" si="124"/>
        <v>200.53399999999999</v>
      </c>
      <c r="DH51" s="7">
        <f t="shared" si="124"/>
        <v>199.66899999999998</v>
      </c>
      <c r="DI51" s="7">
        <f t="shared" si="124"/>
        <v>194.82599999999996</v>
      </c>
      <c r="DJ51" s="7">
        <f t="shared" si="124"/>
        <v>194.70099999999999</v>
      </c>
      <c r="DK51" s="7">
        <f t="shared" si="124"/>
        <v>191.04100000000003</v>
      </c>
      <c r="DL51" s="7">
        <f t="shared" si="124"/>
        <v>186.48600000000005</v>
      </c>
      <c r="DM51" s="7">
        <f t="shared" si="124"/>
        <v>185.65999999999997</v>
      </c>
      <c r="DN51" s="7">
        <f t="shared" si="124"/>
        <v>188.78900000000002</v>
      </c>
      <c r="DO51" s="7">
        <f t="shared" si="124"/>
        <v>186.46599999999998</v>
      </c>
      <c r="DP51" s="7">
        <f t="shared" si="124"/>
        <v>184.07899999999998</v>
      </c>
      <c r="DQ51" s="7">
        <f t="shared" si="124"/>
        <v>186.03700000000003</v>
      </c>
      <c r="DR51" s="7">
        <f t="shared" si="124"/>
        <v>184.24</v>
      </c>
      <c r="DS51" s="7">
        <f t="shared" si="124"/>
        <v>193.38299999999998</v>
      </c>
      <c r="DT51" s="7">
        <f t="shared" si="124"/>
        <v>197.01300000000001</v>
      </c>
      <c r="DU51" s="7">
        <f t="shared" si="124"/>
        <v>199.87400000000002</v>
      </c>
      <c r="DV51" s="7">
        <f t="shared" si="124"/>
        <v>200.76500000000004</v>
      </c>
      <c r="DW51" s="7">
        <f t="shared" si="124"/>
        <v>191.73799999999997</v>
      </c>
      <c r="DX51" s="7">
        <f t="shared" si="124"/>
        <v>186.471</v>
      </c>
      <c r="DY51" s="7">
        <f t="shared" si="124"/>
        <v>184.423</v>
      </c>
      <c r="DZ51" s="7">
        <f t="shared" si="124"/>
        <v>188.85899999999998</v>
      </c>
      <c r="EA51" s="7">
        <f t="shared" si="124"/>
        <v>185.97299999999998</v>
      </c>
      <c r="EB51" s="7">
        <f t="shared" si="124"/>
        <v>185.28499999999997</v>
      </c>
      <c r="EC51" s="7">
        <f t="shared" si="124"/>
        <v>186.01599999999999</v>
      </c>
      <c r="ED51" s="7">
        <f t="shared" ref="ED51:FI51" si="125">ED$25-ED33</f>
        <v>182.983</v>
      </c>
      <c r="EE51" s="7">
        <f t="shared" si="125"/>
        <v>183.05399999999997</v>
      </c>
      <c r="EF51" s="7">
        <f t="shared" si="125"/>
        <v>187.39400000000001</v>
      </c>
      <c r="EG51" s="7">
        <f t="shared" si="125"/>
        <v>185.96800000000002</v>
      </c>
      <c r="EH51" s="7">
        <f t="shared" si="125"/>
        <v>185.464</v>
      </c>
      <c r="EI51" s="7">
        <f t="shared" si="125"/>
        <v>185.76799999999997</v>
      </c>
      <c r="EJ51" s="7">
        <f t="shared" si="125"/>
        <v>190.07400000000001</v>
      </c>
      <c r="EK51" s="7">
        <f t="shared" si="125"/>
        <v>187.00700000000001</v>
      </c>
      <c r="EL51" s="7">
        <f t="shared" si="125"/>
        <v>185.5</v>
      </c>
      <c r="EM51" s="7">
        <f t="shared" si="125"/>
        <v>182.69800000000004</v>
      </c>
      <c r="EN51" s="7">
        <f t="shared" si="125"/>
        <v>180.529</v>
      </c>
      <c r="EO51" s="7">
        <f t="shared" si="125"/>
        <v>190.23400000000001</v>
      </c>
      <c r="EP51" s="7">
        <f t="shared" si="125"/>
        <v>198.483</v>
      </c>
      <c r="EQ51" s="7">
        <f t="shared" si="125"/>
        <v>190.56000000000003</v>
      </c>
      <c r="ER51" s="7">
        <f t="shared" si="125"/>
        <v>192.86</v>
      </c>
      <c r="ES51" s="7">
        <f t="shared" si="125"/>
        <v>193.06899999999999</v>
      </c>
      <c r="ET51" s="7">
        <f t="shared" si="125"/>
        <v>195.15000000000003</v>
      </c>
      <c r="EU51" s="7">
        <f t="shared" si="125"/>
        <v>191.19499999999999</v>
      </c>
      <c r="EV51" s="7">
        <f t="shared" si="125"/>
        <v>188.185</v>
      </c>
      <c r="EW51" s="7">
        <f t="shared" si="125"/>
        <v>194.44899999999998</v>
      </c>
      <c r="EX51" s="7">
        <f t="shared" si="125"/>
        <v>196.61699999999999</v>
      </c>
      <c r="EY51" s="7">
        <f t="shared" si="125"/>
        <v>201.90600000000001</v>
      </c>
      <c r="EZ51" s="7">
        <f t="shared" si="125"/>
        <v>198.52100000000002</v>
      </c>
      <c r="FA51" s="7">
        <f t="shared" si="125"/>
        <v>198.97700000000003</v>
      </c>
      <c r="FB51" s="7">
        <f t="shared" si="125"/>
        <v>198.08400000000003</v>
      </c>
      <c r="FC51" s="7">
        <f t="shared" si="125"/>
        <v>196.16300000000001</v>
      </c>
      <c r="FD51" s="7">
        <f t="shared" si="125"/>
        <v>196.24300000000002</v>
      </c>
      <c r="FE51" s="7">
        <f t="shared" si="125"/>
        <v>191.70099999999999</v>
      </c>
      <c r="FF51" s="7">
        <f t="shared" si="125"/>
        <v>198.44900000000001</v>
      </c>
      <c r="FG51" s="7">
        <f t="shared" si="125"/>
        <v>198.69000000000003</v>
      </c>
      <c r="FH51" s="7">
        <f t="shared" si="125"/>
        <v>194.14600000000002</v>
      </c>
      <c r="FI51" s="7">
        <f t="shared" si="125"/>
        <v>194.125</v>
      </c>
      <c r="FJ51" s="7">
        <f t="shared" ref="FJ51:FW51" si="126">FJ$25-FJ33</f>
        <v>184.874</v>
      </c>
      <c r="FK51" s="7">
        <f t="shared" si="126"/>
        <v>190.50799999999998</v>
      </c>
      <c r="FL51" s="7">
        <f t="shared" si="126"/>
        <v>204.499</v>
      </c>
      <c r="FM51" s="7">
        <f t="shared" si="126"/>
        <v>207.60599999999999</v>
      </c>
      <c r="FN51" s="7">
        <f t="shared" si="126"/>
        <v>207.642</v>
      </c>
      <c r="FO51" s="7">
        <f t="shared" si="126"/>
        <v>211.03400000000002</v>
      </c>
      <c r="FP51" s="7">
        <f t="shared" si="126"/>
        <v>204.75900000000001</v>
      </c>
      <c r="FQ51" s="7">
        <f t="shared" si="126"/>
        <v>207.36699999999999</v>
      </c>
      <c r="FR51" s="7">
        <f t="shared" si="126"/>
        <v>212.46600000000001</v>
      </c>
      <c r="FS51" s="7">
        <f t="shared" si="126"/>
        <v>213.03700000000003</v>
      </c>
      <c r="FT51" s="7">
        <f t="shared" si="126"/>
        <v>211.19</v>
      </c>
      <c r="FU51" s="7">
        <f t="shared" si="126"/>
        <v>203.029</v>
      </c>
      <c r="FV51" s="7">
        <f t="shared" si="126"/>
        <v>208.63</v>
      </c>
      <c r="FW51" s="7">
        <f t="shared" si="126"/>
        <v>203.27600000000001</v>
      </c>
      <c r="FX51" s="7">
        <f t="shared" ref="FX51:II51" si="127">FX$25-FX33</f>
        <v>198.88900000000001</v>
      </c>
      <c r="FY51" s="7">
        <f t="shared" si="127"/>
        <v>199.66200000000001</v>
      </c>
      <c r="FZ51" s="7">
        <f t="shared" si="127"/>
        <v>202.28200000000001</v>
      </c>
      <c r="GA51" s="7">
        <f t="shared" si="127"/>
        <v>192.381</v>
      </c>
      <c r="GB51" s="7">
        <f t="shared" si="127"/>
        <v>199.37200000000001</v>
      </c>
      <c r="GC51" s="7">
        <f t="shared" si="127"/>
        <v>204.83400000000003</v>
      </c>
      <c r="GD51" s="7">
        <f t="shared" si="127"/>
        <v>212.09099999999998</v>
      </c>
      <c r="GE51" s="7">
        <f t="shared" si="127"/>
        <v>203.59</v>
      </c>
      <c r="GF51" s="7">
        <f t="shared" si="127"/>
        <v>202.97299999999998</v>
      </c>
      <c r="GG51" s="7">
        <f t="shared" si="127"/>
        <v>210.73500000000001</v>
      </c>
      <c r="GH51" s="7">
        <f t="shared" si="127"/>
        <v>212.75</v>
      </c>
      <c r="GI51" s="7">
        <f t="shared" si="127"/>
        <v>203.55499999999998</v>
      </c>
      <c r="GJ51" s="7">
        <f t="shared" si="127"/>
        <v>204.47299999999998</v>
      </c>
      <c r="GK51" s="7">
        <f t="shared" si="127"/>
        <v>199.91400000000002</v>
      </c>
      <c r="GL51" s="7">
        <f t="shared" si="127"/>
        <v>200.77800000000002</v>
      </c>
      <c r="GM51" s="7">
        <f t="shared" si="127"/>
        <v>209.25399999999996</v>
      </c>
      <c r="GN51" s="7">
        <f t="shared" si="127"/>
        <v>208.88399999999999</v>
      </c>
      <c r="GO51" s="7">
        <f t="shared" si="127"/>
        <v>211.99199999999999</v>
      </c>
      <c r="GP51" s="7">
        <f t="shared" si="127"/>
        <v>194.17100000000002</v>
      </c>
      <c r="GQ51" s="7">
        <f t="shared" si="127"/>
        <v>205.48299999999998</v>
      </c>
      <c r="GR51" s="7">
        <f t="shared" si="127"/>
        <v>220.072</v>
      </c>
      <c r="GS51" s="7">
        <f t="shared" si="127"/>
        <v>222.74200000000002</v>
      </c>
      <c r="GT51" s="7">
        <f t="shared" si="127"/>
        <v>217.32899999999998</v>
      </c>
      <c r="GU51" s="7">
        <f t="shared" si="127"/>
        <v>220.84300000000002</v>
      </c>
      <c r="GV51" s="7">
        <f t="shared" si="127"/>
        <v>185.40300000000002</v>
      </c>
      <c r="GW51" s="7">
        <f t="shared" si="127"/>
        <v>214.71700000000001</v>
      </c>
      <c r="GX51" s="7">
        <f t="shared" si="127"/>
        <v>218.36200000000002</v>
      </c>
      <c r="GY51" s="7">
        <f t="shared" si="127"/>
        <v>217.429</v>
      </c>
      <c r="GZ51" s="7">
        <f t="shared" si="127"/>
        <v>223.8</v>
      </c>
      <c r="HA51" s="7">
        <f t="shared" si="127"/>
        <v>206.44300000000004</v>
      </c>
      <c r="HB51" s="7">
        <f t="shared" si="127"/>
        <v>215.62599999999998</v>
      </c>
      <c r="HC51" s="7">
        <f t="shared" si="127"/>
        <v>226.14100000000002</v>
      </c>
      <c r="HD51" s="7">
        <f t="shared" si="127"/>
        <v>218.69400000000002</v>
      </c>
      <c r="HE51" s="7">
        <f t="shared" si="127"/>
        <v>220.059</v>
      </c>
      <c r="HF51" s="7">
        <f t="shared" si="127"/>
        <v>220.18799999999999</v>
      </c>
      <c r="HG51" s="7">
        <f t="shared" si="127"/>
        <v>227.714</v>
      </c>
      <c r="HH51" s="7">
        <f t="shared" si="127"/>
        <v>222.49600000000004</v>
      </c>
      <c r="HI51" s="7">
        <f t="shared" si="127"/>
        <v>221.40299999999996</v>
      </c>
      <c r="HJ51" s="7">
        <f t="shared" si="127"/>
        <v>221.93900000000002</v>
      </c>
      <c r="HK51" s="7">
        <f t="shared" si="127"/>
        <v>207.55400000000003</v>
      </c>
      <c r="HL51" s="7">
        <f t="shared" si="127"/>
        <v>212.773</v>
      </c>
      <c r="HM51" s="7">
        <f t="shared" si="127"/>
        <v>217.51399999999998</v>
      </c>
      <c r="HN51" s="7">
        <f t="shared" si="127"/>
        <v>207.28800000000001</v>
      </c>
      <c r="HO51" s="7">
        <f t="shared" si="127"/>
        <v>223.143</v>
      </c>
      <c r="HP51" s="7">
        <f t="shared" si="127"/>
        <v>242.23000000000002</v>
      </c>
      <c r="HQ51" s="7">
        <f t="shared" si="127"/>
        <v>229.87</v>
      </c>
      <c r="HR51" s="7">
        <f t="shared" si="127"/>
        <v>217.81300000000002</v>
      </c>
      <c r="HS51" s="7">
        <f t="shared" si="127"/>
        <v>210.49799999999999</v>
      </c>
      <c r="HT51" s="7">
        <f t="shared" si="127"/>
        <v>220.88</v>
      </c>
      <c r="HU51" s="7">
        <f t="shared" si="127"/>
        <v>208.55700000000002</v>
      </c>
      <c r="HV51" s="7">
        <f t="shared" si="127"/>
        <v>209.03200000000001</v>
      </c>
      <c r="HW51" s="7">
        <f t="shared" si="127"/>
        <v>197.23899999999998</v>
      </c>
      <c r="HX51" s="7">
        <f t="shared" si="127"/>
        <v>233.11099999999999</v>
      </c>
      <c r="HY51" s="7">
        <f t="shared" si="127"/>
        <v>230.00900000000001</v>
      </c>
      <c r="HZ51" s="7">
        <f t="shared" si="127"/>
        <v>215.23100000000002</v>
      </c>
      <c r="IA51" s="7">
        <f t="shared" si="127"/>
        <v>209.36599999999999</v>
      </c>
      <c r="IB51" s="7">
        <f t="shared" si="127"/>
        <v>229.30200000000002</v>
      </c>
      <c r="IC51" s="7">
        <f t="shared" si="127"/>
        <v>219.934</v>
      </c>
      <c r="ID51" s="7">
        <f t="shared" si="127"/>
        <v>216.80699999999999</v>
      </c>
      <c r="IE51" s="7">
        <f t="shared" si="127"/>
        <v>199.60599999999999</v>
      </c>
      <c r="IF51" s="7">
        <f t="shared" si="127"/>
        <v>194.12700000000001</v>
      </c>
      <c r="IG51" s="7">
        <f t="shared" si="127"/>
        <v>192.43599999999998</v>
      </c>
      <c r="IH51" s="7">
        <f t="shared" si="127"/>
        <v>195.53299999999999</v>
      </c>
      <c r="II51" s="7">
        <f t="shared" si="127"/>
        <v>182.76799999999997</v>
      </c>
      <c r="IJ51" s="7">
        <f t="shared" ref="IJ51:IZ51" si="128">IJ$25-IJ33</f>
        <v>199.25599999999997</v>
      </c>
      <c r="IK51" s="7">
        <f t="shared" si="128"/>
        <v>202.91800000000001</v>
      </c>
      <c r="IL51" s="7">
        <f t="shared" si="128"/>
        <v>191.989</v>
      </c>
      <c r="IM51" s="7">
        <f t="shared" si="128"/>
        <v>187.95000000000002</v>
      </c>
      <c r="IN51" s="7">
        <f t="shared" si="128"/>
        <v>184.72799999999998</v>
      </c>
      <c r="IO51" s="7">
        <f t="shared" si="128"/>
        <v>175.7</v>
      </c>
      <c r="IP51" s="7">
        <f t="shared" si="128"/>
        <v>174.53200000000001</v>
      </c>
      <c r="IQ51" s="7">
        <f t="shared" si="128"/>
        <v>183.68800000000002</v>
      </c>
      <c r="IR51" s="7">
        <f t="shared" si="128"/>
        <v>197.89999999999998</v>
      </c>
      <c r="IS51" s="7">
        <f t="shared" si="128"/>
        <v>193.42399999999998</v>
      </c>
      <c r="IT51" s="7">
        <f t="shared" si="128"/>
        <v>187.86600000000001</v>
      </c>
      <c r="IU51" s="7">
        <f t="shared" si="128"/>
        <v>184.99299999999999</v>
      </c>
      <c r="IV51" s="7">
        <f t="shared" si="128"/>
        <v>184.76199999999997</v>
      </c>
      <c r="IW51" s="7">
        <f t="shared" si="128"/>
        <v>172.64999999999998</v>
      </c>
      <c r="IX51" s="7">
        <f t="shared" si="128"/>
        <v>181.42899999999997</v>
      </c>
      <c r="IY51" s="7">
        <f t="shared" si="128"/>
        <v>186.41299999999998</v>
      </c>
      <c r="IZ51" s="7">
        <f t="shared" si="128"/>
        <v>193.31500000000003</v>
      </c>
      <c r="JA51" s="7">
        <f>JA$25-JA33</f>
        <v>205.32600000000002</v>
      </c>
      <c r="JB51" s="7">
        <f t="shared" ref="JB51:JR51" si="129">JB$25-JB33</f>
        <v>205.95800000000003</v>
      </c>
      <c r="JC51" s="7">
        <f t="shared" si="129"/>
        <v>204.34100000000004</v>
      </c>
      <c r="JD51" s="7">
        <f t="shared" si="129"/>
        <v>187.18299999999999</v>
      </c>
      <c r="JE51" s="7">
        <f t="shared" si="129"/>
        <v>170.49799999999996</v>
      </c>
      <c r="JF51" s="7">
        <f t="shared" si="129"/>
        <v>170.61</v>
      </c>
      <c r="JG51" s="7">
        <f t="shared" si="129"/>
        <v>184.423</v>
      </c>
      <c r="JH51" s="7">
        <f t="shared" si="129"/>
        <v>187.33799999999999</v>
      </c>
      <c r="JI51" s="7">
        <f t="shared" si="129"/>
        <v>193.30299999999997</v>
      </c>
      <c r="JJ51" s="7">
        <f t="shared" si="129"/>
        <v>215.67200000000003</v>
      </c>
      <c r="JK51" s="7">
        <f t="shared" si="129"/>
        <v>201.97500000000002</v>
      </c>
      <c r="JL51" s="7">
        <f t="shared" si="129"/>
        <v>201.01500000000001</v>
      </c>
      <c r="JM51" s="7">
        <f t="shared" si="129"/>
        <v>207.6</v>
      </c>
      <c r="JN51" s="7">
        <f t="shared" si="129"/>
        <v>195.26399999999998</v>
      </c>
      <c r="JO51" s="7">
        <f t="shared" si="129"/>
        <v>186.41200000000003</v>
      </c>
      <c r="JP51" s="7">
        <f t="shared" si="129"/>
        <v>173.97100000000003</v>
      </c>
      <c r="JQ51" s="7">
        <f t="shared" si="129"/>
        <v>184.26300000000001</v>
      </c>
      <c r="JR51" s="7">
        <f t="shared" si="129"/>
        <v>190.63500000000002</v>
      </c>
      <c r="JS51" s="7">
        <f t="shared" ref="JS51:MD51" si="130">JS$25-JS33</f>
        <v>179.35300000000004</v>
      </c>
      <c r="JT51" s="7">
        <f t="shared" si="130"/>
        <v>185.34900000000002</v>
      </c>
      <c r="JU51" s="7">
        <f t="shared" si="130"/>
        <v>172.86200000000002</v>
      </c>
      <c r="JV51" s="7">
        <f t="shared" si="130"/>
        <v>172.79400000000004</v>
      </c>
      <c r="JW51" s="7">
        <f t="shared" si="130"/>
        <v>171.29700000000003</v>
      </c>
      <c r="JX51" s="7">
        <f t="shared" si="130"/>
        <v>190.36599999999999</v>
      </c>
      <c r="JY51" s="7">
        <f t="shared" si="130"/>
        <v>190.40499999999997</v>
      </c>
      <c r="JZ51" s="7">
        <f t="shared" si="130"/>
        <v>188.999</v>
      </c>
      <c r="KA51" s="7">
        <f t="shared" si="130"/>
        <v>182.62299999999999</v>
      </c>
      <c r="KB51" s="7">
        <f t="shared" si="130"/>
        <v>182.27699999999999</v>
      </c>
      <c r="KC51" s="7">
        <f t="shared" si="130"/>
        <v>166.61399999999998</v>
      </c>
      <c r="KD51" s="7">
        <f t="shared" si="130"/>
        <v>159.83300000000003</v>
      </c>
      <c r="KE51" s="7">
        <f t="shared" si="130"/>
        <v>154.70699999999997</v>
      </c>
      <c r="KF51" s="7">
        <f t="shared" si="130"/>
        <v>166.49400000000003</v>
      </c>
      <c r="KG51" s="7">
        <f t="shared" si="130"/>
        <v>147.63499999999996</v>
      </c>
      <c r="KH51" s="7">
        <f t="shared" si="130"/>
        <v>161.17600000000002</v>
      </c>
      <c r="KI51" s="7">
        <f t="shared" si="130"/>
        <v>177.369</v>
      </c>
      <c r="KJ51" s="7">
        <f t="shared" si="130"/>
        <v>188.828</v>
      </c>
      <c r="KK51" s="7">
        <f t="shared" si="130"/>
        <v>174.041</v>
      </c>
      <c r="KL51" s="7">
        <f t="shared" si="130"/>
        <v>175.40100000000001</v>
      </c>
      <c r="KM51" s="7">
        <f t="shared" si="130"/>
        <v>165.68700000000004</v>
      </c>
      <c r="KN51" s="7">
        <f t="shared" si="130"/>
        <v>171.64900000000003</v>
      </c>
      <c r="KO51" s="7">
        <f t="shared" si="130"/>
        <v>173.39</v>
      </c>
      <c r="KP51" s="7">
        <f t="shared" si="130"/>
        <v>163.17299999999997</v>
      </c>
      <c r="KQ51" s="7">
        <f t="shared" si="130"/>
        <v>178.96099999999998</v>
      </c>
      <c r="KR51" s="7">
        <f t="shared" si="130"/>
        <v>171.91799999999998</v>
      </c>
      <c r="KS51" s="7">
        <f t="shared" si="130"/>
        <v>167.85000000000002</v>
      </c>
      <c r="KT51" s="7">
        <f t="shared" si="130"/>
        <v>170.91599999999997</v>
      </c>
      <c r="KU51" s="7">
        <f t="shared" si="130"/>
        <v>172.81399999999999</v>
      </c>
      <c r="KV51" s="7">
        <f t="shared" si="130"/>
        <v>171.66699999999997</v>
      </c>
      <c r="KW51" s="7">
        <f t="shared" si="130"/>
        <v>166.01899999999998</v>
      </c>
      <c r="KX51" s="7">
        <f t="shared" si="130"/>
        <v>146.09799999999998</v>
      </c>
      <c r="KY51" s="7">
        <f t="shared" si="130"/>
        <v>150.03899999999999</v>
      </c>
      <c r="KZ51" s="7">
        <f t="shared" si="130"/>
        <v>154.23799999999997</v>
      </c>
      <c r="LA51" s="7">
        <f t="shared" si="130"/>
        <v>155.947</v>
      </c>
      <c r="LB51" s="7">
        <f t="shared" si="130"/>
        <v>168.376</v>
      </c>
      <c r="LC51" s="7">
        <f t="shared" si="130"/>
        <v>161.64500000000001</v>
      </c>
      <c r="LD51" s="7">
        <f t="shared" si="130"/>
        <v>163.96299999999999</v>
      </c>
      <c r="LE51" s="7">
        <f t="shared" si="130"/>
        <v>158.57700000000003</v>
      </c>
      <c r="LF51" s="7">
        <f t="shared" si="130"/>
        <v>164.01800000000003</v>
      </c>
      <c r="LG51" s="7">
        <f t="shared" si="130"/>
        <v>140.66599999999997</v>
      </c>
      <c r="LH51" s="7">
        <f t="shared" si="130"/>
        <v>152.47500000000002</v>
      </c>
      <c r="LI51" s="7">
        <f t="shared" si="130"/>
        <v>156.52199999999999</v>
      </c>
      <c r="LJ51" s="7">
        <f t="shared" si="130"/>
        <v>154.28299999999999</v>
      </c>
      <c r="LK51" s="7">
        <f t="shared" si="130"/>
        <v>140.21099999999998</v>
      </c>
      <c r="LL51" s="7">
        <f t="shared" si="130"/>
        <v>157.53</v>
      </c>
      <c r="LM51" s="7">
        <f t="shared" si="130"/>
        <v>153.33100000000002</v>
      </c>
      <c r="LN51" s="7">
        <f t="shared" si="130"/>
        <v>153.761</v>
      </c>
      <c r="LO51" s="7">
        <f t="shared" si="130"/>
        <v>169.51700000000002</v>
      </c>
      <c r="LP51" s="7">
        <f t="shared" si="130"/>
        <v>152.869</v>
      </c>
      <c r="LQ51" s="7">
        <f t="shared" si="130"/>
        <v>151.816</v>
      </c>
      <c r="LR51" s="7">
        <f t="shared" si="130"/>
        <v>161.376</v>
      </c>
      <c r="LS51" s="7">
        <f t="shared" si="130"/>
        <v>145.31599999999997</v>
      </c>
      <c r="LT51" s="7">
        <f t="shared" si="130"/>
        <v>140.67599999999999</v>
      </c>
      <c r="LU51" s="7">
        <f t="shared" si="130"/>
        <v>129.286</v>
      </c>
      <c r="LV51" s="7">
        <f t="shared" si="130"/>
        <v>135.05999999999997</v>
      </c>
      <c r="LW51" s="7">
        <f t="shared" si="130"/>
        <v>140.79799999999997</v>
      </c>
      <c r="LX51" s="7">
        <f t="shared" si="130"/>
        <v>138.64199999999997</v>
      </c>
      <c r="LY51" s="7">
        <f t="shared" si="130"/>
        <v>132.54700000000003</v>
      </c>
      <c r="LZ51" s="7">
        <f t="shared" si="130"/>
        <v>125.13799999999998</v>
      </c>
      <c r="MA51" s="7">
        <f t="shared" si="130"/>
        <v>124.58799999999999</v>
      </c>
      <c r="MB51" s="7">
        <f t="shared" si="130"/>
        <v>132.68100000000004</v>
      </c>
      <c r="MC51" s="7">
        <f t="shared" si="130"/>
        <v>131.10299999999998</v>
      </c>
      <c r="MD51" s="7">
        <f t="shared" si="130"/>
        <v>118.44799999999998</v>
      </c>
      <c r="ME51" s="7">
        <f t="shared" ref="ME51:NY51" si="131">ME$25-ME33</f>
        <v>102.52399999999994</v>
      </c>
      <c r="MF51" s="7">
        <f t="shared" si="131"/>
        <v>98.692999999999984</v>
      </c>
      <c r="MG51" s="7">
        <f t="shared" si="131"/>
        <v>108.19499999999999</v>
      </c>
      <c r="MH51" s="7">
        <f t="shared" si="131"/>
        <v>115.38300000000004</v>
      </c>
      <c r="MI51" s="7">
        <f t="shared" si="131"/>
        <v>110.94299999999998</v>
      </c>
      <c r="MJ51" s="7">
        <f t="shared" si="131"/>
        <v>106.01500000000004</v>
      </c>
      <c r="MK51" s="7">
        <f t="shared" si="131"/>
        <v>102.11899999999997</v>
      </c>
      <c r="ML51" s="7">
        <f t="shared" si="131"/>
        <v>111.76600000000002</v>
      </c>
      <c r="MM51" s="7">
        <f t="shared" si="131"/>
        <v>108.36500000000001</v>
      </c>
      <c r="MN51" s="7">
        <f t="shared" si="131"/>
        <v>86.174000000000035</v>
      </c>
      <c r="MO51" s="7">
        <f t="shared" si="131"/>
        <v>67.358000000000004</v>
      </c>
      <c r="MP51" s="7">
        <f t="shared" si="131"/>
        <v>85.63</v>
      </c>
      <c r="MQ51" s="7">
        <f t="shared" si="131"/>
        <v>103.15699999999998</v>
      </c>
      <c r="MR51" s="7">
        <f t="shared" si="131"/>
        <v>105.57</v>
      </c>
      <c r="MS51" s="7">
        <f t="shared" si="131"/>
        <v>88.76400000000001</v>
      </c>
      <c r="MT51" s="7">
        <f t="shared" si="131"/>
        <v>85.024000000000001</v>
      </c>
      <c r="MU51" s="7">
        <f t="shared" si="131"/>
        <v>93.066000000000031</v>
      </c>
      <c r="MV51" s="7">
        <f t="shared" si="131"/>
        <v>89.606999999999971</v>
      </c>
      <c r="MW51" s="7">
        <f t="shared" si="131"/>
        <v>76.156999999999982</v>
      </c>
      <c r="MX51" s="7">
        <f t="shared" si="131"/>
        <v>85.83299999999997</v>
      </c>
      <c r="MY51" s="7">
        <f t="shared" si="131"/>
        <v>91.79200000000003</v>
      </c>
      <c r="MZ51" s="7">
        <f t="shared" si="131"/>
        <v>89.687000000000012</v>
      </c>
      <c r="NA51" s="7">
        <f t="shared" si="131"/>
        <v>86.166999999999973</v>
      </c>
      <c r="NB51" s="7">
        <f t="shared" si="131"/>
        <v>92.384000000000015</v>
      </c>
      <c r="NC51" s="7">
        <f t="shared" si="131"/>
        <v>93.740000000000009</v>
      </c>
      <c r="ND51" s="7">
        <f t="shared" si="131"/>
        <v>97.565000000000055</v>
      </c>
      <c r="NE51" s="7">
        <f t="shared" si="131"/>
        <v>83.775000000000034</v>
      </c>
      <c r="NF51" s="7">
        <f t="shared" si="131"/>
        <v>74.757000000000005</v>
      </c>
      <c r="NG51" s="7">
        <f t="shared" si="131"/>
        <v>94.758000000000038</v>
      </c>
      <c r="NH51" s="7">
        <f t="shared" si="131"/>
        <v>77.170000000000016</v>
      </c>
      <c r="NI51" s="7">
        <f t="shared" si="131"/>
        <v>86.761000000000024</v>
      </c>
      <c r="NJ51" s="7">
        <f t="shared" si="131"/>
        <v>106.55700000000002</v>
      </c>
      <c r="NK51" s="7">
        <f t="shared" si="131"/>
        <v>82.936000000000035</v>
      </c>
      <c r="NL51" s="7">
        <f t="shared" si="131"/>
        <v>94.279000000000053</v>
      </c>
      <c r="NM51" s="7">
        <f t="shared" si="131"/>
        <v>48.531000000000006</v>
      </c>
      <c r="NN51" s="7">
        <f t="shared" si="131"/>
        <v>53.56</v>
      </c>
      <c r="NO51" s="7">
        <f t="shared" si="131"/>
        <v>59.355999999999995</v>
      </c>
      <c r="NP51" s="7">
        <f t="shared" si="131"/>
        <v>58.102000000000032</v>
      </c>
      <c r="NQ51" s="7">
        <f t="shared" si="131"/>
        <v>85.238999999999976</v>
      </c>
      <c r="NR51" s="7">
        <f t="shared" si="131"/>
        <v>92.634000000000015</v>
      </c>
      <c r="NS51" s="7">
        <f t="shared" si="131"/>
        <v>80.088000000000022</v>
      </c>
      <c r="NT51" s="7">
        <f t="shared" si="131"/>
        <v>80.416999999999973</v>
      </c>
      <c r="NU51" s="7">
        <f t="shared" si="131"/>
        <v>83.911999999999978</v>
      </c>
      <c r="NV51" s="7">
        <f t="shared" si="131"/>
        <v>79.573000000000036</v>
      </c>
      <c r="NW51" s="7">
        <f t="shared" si="131"/>
        <v>86.59899999999999</v>
      </c>
      <c r="NX51" s="7">
        <f t="shared" si="131"/>
        <v>90.007999999999981</v>
      </c>
      <c r="NY51" s="7">
        <f t="shared" si="131"/>
        <v>89.523000000000025</v>
      </c>
      <c r="NZ51" s="7">
        <f t="shared" ref="NZ51:OP51" si="132">NZ$25-NZ33</f>
        <v>92.951000000000022</v>
      </c>
      <c r="OA51" s="7">
        <f t="shared" si="132"/>
        <v>89.26600000000002</v>
      </c>
      <c r="OB51" s="7">
        <f t="shared" si="132"/>
        <v>93.83499999999998</v>
      </c>
      <c r="OC51" s="7">
        <f t="shared" si="132"/>
        <v>66.50200000000001</v>
      </c>
      <c r="OD51" s="7">
        <f t="shared" si="132"/>
        <v>49.762999999999977</v>
      </c>
      <c r="OE51" s="7">
        <f t="shared" si="132"/>
        <v>58.06899999999996</v>
      </c>
      <c r="OF51" s="7">
        <f t="shared" si="132"/>
        <v>70.607000000000028</v>
      </c>
      <c r="OG51" s="7">
        <f t="shared" si="132"/>
        <v>69.236000000000047</v>
      </c>
      <c r="OH51" s="7">
        <f t="shared" si="132"/>
        <v>84.176999999999964</v>
      </c>
      <c r="OI51" s="7">
        <f t="shared" si="132"/>
        <v>101.78800000000001</v>
      </c>
      <c r="OJ51" s="7">
        <f t="shared" si="132"/>
        <v>115.65200000000004</v>
      </c>
      <c r="OK51" s="7">
        <f t="shared" si="132"/>
        <v>82.824000000000012</v>
      </c>
      <c r="OL51" s="7">
        <f t="shared" si="132"/>
        <v>105.76900000000001</v>
      </c>
      <c r="OM51" s="7">
        <f t="shared" si="132"/>
        <v>109.28899999999999</v>
      </c>
      <c r="ON51" s="7">
        <f t="shared" si="132"/>
        <v>105.863</v>
      </c>
      <c r="OO51" s="7">
        <f t="shared" si="132"/>
        <v>103.32399999999996</v>
      </c>
      <c r="OP51" s="7">
        <f t="shared" si="132"/>
        <v>95.56800000000004</v>
      </c>
      <c r="OQ51" s="7">
        <f t="shared" ref="OQ51:QK51" si="133">OQ$25-OQ33</f>
        <v>99.197000000000003</v>
      </c>
      <c r="OR51" s="7">
        <f t="shared" si="133"/>
        <v>94.163999999999987</v>
      </c>
      <c r="OS51" s="7">
        <f t="shared" si="133"/>
        <v>81.393000000000029</v>
      </c>
      <c r="OT51" s="7">
        <f t="shared" si="133"/>
        <v>116.66300000000001</v>
      </c>
      <c r="OU51" s="7">
        <f t="shared" si="133"/>
        <v>107.79599999999999</v>
      </c>
      <c r="OV51" s="7">
        <f t="shared" si="133"/>
        <v>104.97699999999998</v>
      </c>
      <c r="OW51" s="7">
        <f t="shared" si="133"/>
        <v>108.33099999999999</v>
      </c>
      <c r="OX51" s="7">
        <f t="shared" si="133"/>
        <v>102.54900000000001</v>
      </c>
      <c r="OY51" s="7">
        <f t="shared" si="133"/>
        <v>97.879000000000019</v>
      </c>
      <c r="OZ51" s="7">
        <f t="shared" si="133"/>
        <v>123.91499999999999</v>
      </c>
      <c r="PA51" s="7">
        <f t="shared" si="133"/>
        <v>122.053</v>
      </c>
      <c r="PB51" s="7">
        <f t="shared" si="133"/>
        <v>105.078</v>
      </c>
      <c r="PC51" s="7">
        <f t="shared" si="133"/>
        <v>103.08099999999999</v>
      </c>
      <c r="PD51" s="7">
        <f t="shared" si="133"/>
        <v>107.64600000000002</v>
      </c>
      <c r="PE51" s="7">
        <f t="shared" si="133"/>
        <v>110.70900000000003</v>
      </c>
      <c r="PF51" s="7">
        <f t="shared" si="133"/>
        <v>110.346</v>
      </c>
      <c r="PG51" s="7">
        <f t="shared" si="133"/>
        <v>102.42200000000003</v>
      </c>
      <c r="PH51" s="7">
        <f t="shared" si="133"/>
        <v>111.28100000000001</v>
      </c>
      <c r="PI51" s="7">
        <f t="shared" si="133"/>
        <v>91.336000000000013</v>
      </c>
      <c r="PJ51" s="7">
        <f t="shared" si="133"/>
        <v>79.260999999999967</v>
      </c>
      <c r="PK51" s="7">
        <f t="shared" si="133"/>
        <v>120.28400000000002</v>
      </c>
      <c r="PL51" s="7">
        <f t="shared" si="133"/>
        <v>111.78999999999999</v>
      </c>
      <c r="PM51" s="7">
        <f t="shared" si="133"/>
        <v>124.79800000000003</v>
      </c>
      <c r="PN51" s="7">
        <f t="shared" si="133"/>
        <v>121.65599999999998</v>
      </c>
      <c r="PO51" s="7">
        <f t="shared" si="133"/>
        <v>111.517</v>
      </c>
      <c r="PP51" s="7">
        <f t="shared" si="133"/>
        <v>127.12400000000002</v>
      </c>
      <c r="PQ51" s="7">
        <f t="shared" si="133"/>
        <v>120.89800000000002</v>
      </c>
      <c r="PR51" s="7">
        <f t="shared" si="133"/>
        <v>114.98499999999999</v>
      </c>
      <c r="PS51" s="7">
        <f t="shared" si="133"/>
        <v>121.16099999999997</v>
      </c>
      <c r="PT51" s="7">
        <f t="shared" si="133"/>
        <v>122.04699999999997</v>
      </c>
      <c r="PU51" s="7">
        <f t="shared" si="133"/>
        <v>119.81900000000002</v>
      </c>
      <c r="PV51" s="7">
        <f t="shared" si="133"/>
        <v>141.49</v>
      </c>
      <c r="PW51" s="7">
        <f t="shared" si="133"/>
        <v>132.75399999999999</v>
      </c>
      <c r="PX51" s="7">
        <f t="shared" si="133"/>
        <v>134.96600000000001</v>
      </c>
      <c r="PY51" s="7">
        <f t="shared" si="133"/>
        <v>135.09799999999998</v>
      </c>
      <c r="PZ51" s="7">
        <f t="shared" si="133"/>
        <v>130.30700000000002</v>
      </c>
      <c r="QA51" s="7">
        <f t="shared" si="133"/>
        <v>130.64100000000002</v>
      </c>
      <c r="QB51" s="7">
        <f t="shared" si="133"/>
        <v>128.57600000000002</v>
      </c>
      <c r="QC51" s="7">
        <f t="shared" si="133"/>
        <v>135.27499999999998</v>
      </c>
      <c r="QD51" s="7">
        <f t="shared" si="133"/>
        <v>131.18100000000001</v>
      </c>
      <c r="QE51" s="7">
        <f t="shared" si="133"/>
        <v>141.03900000000002</v>
      </c>
      <c r="QF51" s="7">
        <f t="shared" si="133"/>
        <v>133.02699999999999</v>
      </c>
      <c r="QG51" s="7">
        <f t="shared" si="133"/>
        <v>128.87199999999999</v>
      </c>
      <c r="QH51" s="7">
        <f t="shared" si="133"/>
        <v>137.471</v>
      </c>
      <c r="QI51" s="7">
        <f t="shared" si="133"/>
        <v>138.10999999999999</v>
      </c>
      <c r="QJ51" s="7">
        <f t="shared" si="133"/>
        <v>133.45699999999999</v>
      </c>
      <c r="QK51" s="7">
        <f t="shared" si="133"/>
        <v>133.63400000000001</v>
      </c>
      <c r="QL51" s="7">
        <f t="shared" ref="QL51:RQ51" si="134">QL$25-QL33</f>
        <v>131.87599999999998</v>
      </c>
      <c r="QM51" s="7">
        <f t="shared" si="134"/>
        <v>133.80699999999999</v>
      </c>
      <c r="QN51" s="7">
        <f t="shared" si="134"/>
        <v>138.09300000000002</v>
      </c>
      <c r="QO51" s="7">
        <f t="shared" si="134"/>
        <v>132.161</v>
      </c>
      <c r="QP51" s="7">
        <f t="shared" si="134"/>
        <v>131.815</v>
      </c>
      <c r="QQ51" s="7">
        <f t="shared" si="134"/>
        <v>135.78900000000002</v>
      </c>
      <c r="QR51" s="7">
        <f t="shared" si="134"/>
        <v>125.14500000000001</v>
      </c>
      <c r="QS51" s="7">
        <f t="shared" si="134"/>
        <v>116.16100000000003</v>
      </c>
      <c r="QT51" s="7">
        <f t="shared" si="134"/>
        <v>109.41999999999999</v>
      </c>
      <c r="QU51" s="7">
        <f t="shared" si="134"/>
        <v>117.53799999999998</v>
      </c>
      <c r="QV51" s="7">
        <f t="shared" si="134"/>
        <v>118.44399999999999</v>
      </c>
      <c r="QW51" s="7">
        <f t="shared" si="134"/>
        <v>120.94300000000001</v>
      </c>
      <c r="QX51" s="7">
        <f t="shared" si="134"/>
        <v>127.363</v>
      </c>
      <c r="QY51" s="7">
        <f t="shared" si="134"/>
        <v>133.14099999999999</v>
      </c>
      <c r="QZ51" s="7">
        <f t="shared" si="134"/>
        <v>138.31499999999997</v>
      </c>
      <c r="RA51" s="7">
        <f t="shared" si="134"/>
        <v>133.50800000000001</v>
      </c>
      <c r="RB51" s="7">
        <f t="shared" si="134"/>
        <v>132.11599999999999</v>
      </c>
      <c r="RC51" s="7">
        <f t="shared" si="134"/>
        <v>135.02900000000002</v>
      </c>
      <c r="RD51" s="7">
        <f t="shared" si="134"/>
        <v>139.49700000000001</v>
      </c>
      <c r="RE51" s="7">
        <f t="shared" si="134"/>
        <v>140.32100000000003</v>
      </c>
      <c r="RF51" s="7">
        <f t="shared" si="134"/>
        <v>134.79599999999999</v>
      </c>
      <c r="RG51" s="7">
        <f t="shared" si="134"/>
        <v>126.39999999999998</v>
      </c>
      <c r="RH51" s="7">
        <f t="shared" si="134"/>
        <v>136.21099999999998</v>
      </c>
      <c r="RI51" s="7">
        <f t="shared" si="134"/>
        <v>137.39500000000001</v>
      </c>
      <c r="RJ51" s="7">
        <f t="shared" si="134"/>
        <v>137.44300000000001</v>
      </c>
      <c r="RK51" s="7">
        <f t="shared" si="134"/>
        <v>149.15199999999999</v>
      </c>
      <c r="RL51" s="7">
        <f t="shared" si="134"/>
        <v>144.36599999999999</v>
      </c>
      <c r="RM51" s="7">
        <f t="shared" si="134"/>
        <v>152.309</v>
      </c>
      <c r="RN51" s="7">
        <f t="shared" si="134"/>
        <v>158.13000000000002</v>
      </c>
      <c r="RO51" s="7">
        <f t="shared" si="134"/>
        <v>148.995</v>
      </c>
      <c r="RP51" s="7">
        <f t="shared" si="134"/>
        <v>150.52599999999998</v>
      </c>
      <c r="RQ51" s="7">
        <f t="shared" si="134"/>
        <v>146.92400000000004</v>
      </c>
      <c r="RR51" s="7">
        <f t="shared" ref="RR51:SQ51" si="135">RR$25-RR33</f>
        <v>150.82899999999998</v>
      </c>
      <c r="RS51" s="7">
        <f t="shared" si="135"/>
        <v>150.035</v>
      </c>
      <c r="RT51" s="7">
        <f t="shared" si="135"/>
        <v>160.94100000000003</v>
      </c>
      <c r="RU51" s="7">
        <f t="shared" si="135"/>
        <v>151.34500000000003</v>
      </c>
      <c r="RV51" s="7">
        <f t="shared" si="135"/>
        <v>153.45699999999997</v>
      </c>
      <c r="RW51" s="7">
        <f t="shared" si="135"/>
        <v>155.80000000000001</v>
      </c>
      <c r="RX51" s="7">
        <f t="shared" si="135"/>
        <v>156.38300000000001</v>
      </c>
      <c r="RY51" s="7">
        <f t="shared" si="135"/>
        <v>127.63800000000001</v>
      </c>
      <c r="RZ51" s="7">
        <f t="shared" si="135"/>
        <v>143.94799999999998</v>
      </c>
      <c r="SA51" s="7">
        <f t="shared" si="135"/>
        <v>141.845</v>
      </c>
      <c r="SB51" s="7">
        <f t="shared" si="135"/>
        <v>143.73000000000002</v>
      </c>
      <c r="SC51" s="7">
        <f t="shared" si="135"/>
        <v>150.99500000000003</v>
      </c>
      <c r="SD51" s="7">
        <f t="shared" si="135"/>
        <v>151.17500000000001</v>
      </c>
      <c r="SE51" s="7">
        <f t="shared" si="135"/>
        <v>150.03399999999999</v>
      </c>
      <c r="SF51" s="7">
        <f t="shared" si="135"/>
        <v>151.69499999999999</v>
      </c>
      <c r="SG51" s="7">
        <f t="shared" si="135"/>
        <v>146.16899999999998</v>
      </c>
      <c r="SH51" s="7">
        <f t="shared" si="135"/>
        <v>144.19699999999997</v>
      </c>
      <c r="SI51" s="7">
        <f t="shared" si="135"/>
        <v>144.357</v>
      </c>
      <c r="SJ51" s="7">
        <f t="shared" si="135"/>
        <v>162.88800000000001</v>
      </c>
      <c r="SK51" s="7">
        <f t="shared" si="135"/>
        <v>143.37500000000003</v>
      </c>
      <c r="SL51" s="7">
        <f t="shared" si="135"/>
        <v>132.69600000000003</v>
      </c>
      <c r="SM51" s="7">
        <f t="shared" si="135"/>
        <v>128.441</v>
      </c>
      <c r="SN51" s="7">
        <f t="shared" si="135"/>
        <v>114.13300000000001</v>
      </c>
      <c r="SO51" s="7">
        <f t="shared" si="135"/>
        <v>108.77799999999999</v>
      </c>
      <c r="SP51" s="7">
        <f t="shared" si="135"/>
        <v>96.034999999999997</v>
      </c>
      <c r="SQ51" s="7">
        <f t="shared" si="135"/>
        <v>105.59200000000001</v>
      </c>
    </row>
    <row r="52" spans="1:511" x14ac:dyDescent="0.25">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c r="FF52" s="7"/>
      <c r="FG52" s="7"/>
      <c r="FH52" s="7"/>
      <c r="FI52" s="7"/>
      <c r="FJ52" s="7"/>
      <c r="FK52" s="7"/>
      <c r="FL52" s="7"/>
      <c r="FM52" s="7"/>
      <c r="FN52" s="7"/>
      <c r="FO52" s="7"/>
      <c r="FP52" s="7"/>
      <c r="FQ52" s="7"/>
      <c r="FR52" s="7"/>
      <c r="FS52" s="7"/>
      <c r="FT52" s="7"/>
      <c r="FU52" s="7"/>
      <c r="FV52" s="7"/>
      <c r="FW52" s="7"/>
      <c r="FX52" s="7"/>
      <c r="FY52" s="7"/>
      <c r="FZ52" s="7"/>
      <c r="GA52" s="7"/>
      <c r="GB52" s="7"/>
      <c r="GC52" s="7"/>
      <c r="GD52" s="7"/>
      <c r="GE52" s="7"/>
      <c r="GF52" s="7"/>
      <c r="GG52" s="7"/>
      <c r="GH52" s="7"/>
      <c r="GI52" s="7"/>
      <c r="GJ52" s="7"/>
      <c r="GK52" s="7"/>
      <c r="GL52" s="7"/>
      <c r="GM52" s="7"/>
      <c r="GN52" s="7"/>
      <c r="GO52" s="7"/>
      <c r="GP52" s="7"/>
      <c r="GQ52" s="7"/>
      <c r="GR52" s="7"/>
      <c r="GS52" s="7"/>
      <c r="GT52" s="7"/>
      <c r="GU52" s="7"/>
      <c r="GV52" s="7"/>
      <c r="GW52" s="7"/>
      <c r="GX52" s="7"/>
      <c r="GY52" s="7"/>
      <c r="GZ52" s="7"/>
      <c r="HA52" s="7"/>
      <c r="HB52" s="7"/>
      <c r="HC52" s="7"/>
      <c r="HD52" s="7"/>
      <c r="HE52" s="7"/>
      <c r="HF52" s="7"/>
      <c r="HG52" s="7"/>
      <c r="HH52" s="7"/>
      <c r="HI52" s="7"/>
      <c r="HJ52" s="7"/>
      <c r="HK52" s="7"/>
      <c r="HL52" s="7"/>
      <c r="HM52" s="7"/>
      <c r="HN52" s="7"/>
      <c r="HO52" s="7"/>
      <c r="HP52" s="7"/>
      <c r="HQ52" s="7"/>
      <c r="HR52" s="7"/>
      <c r="HS52" s="7"/>
      <c r="HT52" s="7"/>
      <c r="HU52" s="7"/>
      <c r="HV52" s="7"/>
      <c r="HW52" s="7"/>
      <c r="HX52" s="7"/>
      <c r="HY52" s="7"/>
      <c r="HZ52" s="7"/>
      <c r="IA52" s="7"/>
      <c r="IB52" s="7"/>
      <c r="IC52" s="7"/>
      <c r="ID52" s="7"/>
      <c r="IE52" s="7"/>
      <c r="IF52" s="7"/>
      <c r="IG52" s="7"/>
      <c r="IH52" s="7"/>
      <c r="II52" s="7"/>
      <c r="IJ52" s="7"/>
      <c r="IK52" s="7"/>
      <c r="IL52" s="7"/>
      <c r="IM52" s="7"/>
      <c r="IN52" s="7"/>
      <c r="IO52" s="7"/>
      <c r="IP52" s="7"/>
      <c r="IQ52" s="7"/>
      <c r="IR52" s="7"/>
      <c r="IS52" s="7"/>
      <c r="IT52" s="7"/>
      <c r="IU52" s="7"/>
      <c r="IV52" s="7"/>
      <c r="IW52" s="7"/>
      <c r="IX52" s="7"/>
      <c r="IY52" s="7"/>
      <c r="IZ52" s="7"/>
      <c r="JA52" s="7"/>
      <c r="JB52" s="7"/>
      <c r="JC52" s="7"/>
      <c r="JD52" s="7"/>
      <c r="JE52" s="7"/>
      <c r="JF52" s="7"/>
      <c r="JG52" s="7"/>
      <c r="JH52" s="7"/>
      <c r="JI52" s="7"/>
      <c r="JJ52" s="7"/>
      <c r="JK52" s="7"/>
      <c r="JL52" s="7"/>
      <c r="JM52" s="7"/>
      <c r="JN52" s="7"/>
      <c r="JO52" s="7"/>
      <c r="JP52" s="7"/>
      <c r="JQ52" s="7"/>
      <c r="JR52" s="7"/>
      <c r="JS52" s="7"/>
      <c r="JT52" s="7"/>
      <c r="JU52" s="7"/>
      <c r="JV52" s="7"/>
      <c r="JW52" s="7"/>
      <c r="JX52" s="7"/>
      <c r="JY52" s="7"/>
      <c r="JZ52" s="7"/>
      <c r="KA52" s="7"/>
      <c r="KB52" s="7"/>
      <c r="KC52" s="7"/>
      <c r="KD52" s="7"/>
      <c r="KE52" s="7"/>
      <c r="KF52" s="7"/>
      <c r="KG52" s="7"/>
      <c r="KH52" s="7"/>
      <c r="KI52" s="7"/>
      <c r="KJ52" s="7"/>
      <c r="KK52" s="7"/>
      <c r="KL52" s="7"/>
      <c r="KM52" s="7"/>
      <c r="KN52" s="7"/>
      <c r="KO52" s="7"/>
      <c r="KP52" s="7"/>
      <c r="KQ52" s="7"/>
      <c r="KR52" s="7"/>
      <c r="KS52" s="7"/>
      <c r="KT52" s="7"/>
      <c r="KU52" s="7"/>
      <c r="KV52" s="7"/>
      <c r="KW52" s="7"/>
      <c r="KX52" s="7"/>
      <c r="KY52" s="7"/>
      <c r="KZ52" s="7"/>
      <c r="LA52" s="7"/>
      <c r="LB52" s="7"/>
      <c r="LC52" s="7"/>
      <c r="LD52" s="7"/>
      <c r="LE52" s="7"/>
      <c r="LF52" s="7"/>
      <c r="LG52" s="7"/>
      <c r="LH52" s="7"/>
      <c r="LI52" s="7"/>
      <c r="LJ52" s="7"/>
      <c r="LK52" s="7"/>
      <c r="LL52" s="7"/>
      <c r="LM52" s="7"/>
      <c r="LN52" s="7"/>
      <c r="LO52" s="7"/>
      <c r="LP52" s="7"/>
      <c r="LQ52" s="7"/>
      <c r="LR52" s="7"/>
      <c r="LS52" s="7"/>
      <c r="LT52" s="7"/>
      <c r="LU52" s="7"/>
      <c r="LV52" s="7"/>
      <c r="LW52" s="7"/>
      <c r="LX52" s="7"/>
      <c r="LY52" s="7"/>
      <c r="LZ52" s="7"/>
      <c r="MA52" s="7"/>
      <c r="MB52" s="7"/>
      <c r="MC52" s="7"/>
      <c r="MD52" s="7"/>
      <c r="ME52" s="7"/>
      <c r="MF52" s="7"/>
      <c r="MG52" s="7"/>
      <c r="MH52" s="7"/>
      <c r="MI52" s="7"/>
      <c r="MJ52" s="7"/>
      <c r="MK52" s="7"/>
      <c r="ML52" s="7"/>
      <c r="MM52" s="7"/>
      <c r="MN52" s="7"/>
      <c r="MO52" s="7"/>
      <c r="MP52" s="7"/>
      <c r="MQ52" s="7"/>
      <c r="MR52" s="7"/>
      <c r="MS52" s="7"/>
      <c r="MT52" s="7"/>
      <c r="MU52" s="7"/>
      <c r="MV52" s="7"/>
      <c r="MW52" s="7"/>
      <c r="MX52" s="7"/>
      <c r="MY52" s="7"/>
      <c r="MZ52" s="7"/>
      <c r="NA52" s="7"/>
      <c r="NB52" s="7"/>
      <c r="NC52" s="7"/>
      <c r="ND52" s="7"/>
      <c r="NE52" s="7"/>
      <c r="NF52" s="7"/>
      <c r="NG52" s="7"/>
      <c r="NH52" s="7"/>
      <c r="NI52" s="7"/>
      <c r="NJ52" s="7"/>
      <c r="NK52" s="7"/>
      <c r="NL52" s="7"/>
      <c r="NM52" s="7"/>
      <c r="NN52" s="7"/>
      <c r="NO52" s="7"/>
      <c r="NP52" s="7"/>
      <c r="NQ52" s="7"/>
      <c r="NR52" s="7"/>
      <c r="NS52" s="7"/>
      <c r="NT52" s="7"/>
      <c r="NU52" s="7"/>
      <c r="NV52" s="7"/>
      <c r="NW52" s="7"/>
      <c r="NX52" s="7"/>
      <c r="NY52" s="7"/>
      <c r="NZ52" s="7"/>
      <c r="OA52" s="7"/>
      <c r="OB52" s="7"/>
      <c r="OC52" s="7"/>
      <c r="OD52" s="7"/>
      <c r="OE52" s="7"/>
      <c r="OF52" s="7"/>
      <c r="OG52" s="7"/>
      <c r="OH52" s="7"/>
      <c r="OI52" s="7"/>
      <c r="OJ52" s="7"/>
      <c r="OK52" s="7"/>
      <c r="OL52" s="7"/>
      <c r="OM52" s="7"/>
      <c r="ON52" s="7"/>
      <c r="OO52" s="7"/>
      <c r="OP52" s="7"/>
      <c r="OQ52" s="7"/>
      <c r="OR52" s="7"/>
      <c r="OS52" s="7"/>
      <c r="OT52" s="7"/>
      <c r="OU52" s="7"/>
      <c r="OV52" s="7"/>
      <c r="OW52" s="7"/>
      <c r="OX52" s="7"/>
      <c r="OY52" s="7"/>
      <c r="OZ52" s="7"/>
      <c r="PA52" s="7"/>
      <c r="PB52" s="7"/>
      <c r="PC52" s="7"/>
      <c r="PD52" s="7"/>
      <c r="PE52" s="7"/>
      <c r="PF52" s="7"/>
      <c r="PG52" s="7"/>
      <c r="PH52" s="7"/>
      <c r="PI52" s="7"/>
      <c r="PJ52" s="7"/>
      <c r="PK52" s="7"/>
      <c r="PL52" s="7"/>
      <c r="PM52" s="7"/>
      <c r="PN52" s="7"/>
      <c r="PO52" s="7"/>
      <c r="PP52" s="7"/>
      <c r="PQ52" s="7"/>
      <c r="PR52" s="7"/>
      <c r="PS52" s="7"/>
      <c r="PT52" s="7"/>
      <c r="PU52" s="7"/>
      <c r="PV52" s="7"/>
      <c r="PW52" s="7"/>
      <c r="PX52" s="7"/>
      <c r="PY52" s="7"/>
      <c r="PZ52" s="7"/>
      <c r="QA52" s="7"/>
      <c r="QB52" s="7"/>
      <c r="QC52" s="7"/>
      <c r="QD52" s="7"/>
      <c r="QE52" s="7"/>
      <c r="QF52" s="7"/>
      <c r="QG52" s="7"/>
      <c r="QH52" s="7"/>
      <c r="QI52" s="7"/>
      <c r="QJ52" s="7"/>
      <c r="QK52" s="7"/>
      <c r="QL52" s="7"/>
      <c r="QM52" s="7"/>
      <c r="QN52" s="7"/>
      <c r="QO52" s="7"/>
      <c r="QP52" s="7"/>
      <c r="QQ52" s="7"/>
      <c r="QR52" s="7"/>
      <c r="QS52" s="7"/>
      <c r="QT52" s="7"/>
      <c r="QU52" s="7"/>
      <c r="QV52" s="7"/>
      <c r="QW52" s="7"/>
      <c r="QX52" s="7"/>
      <c r="QY52" s="7"/>
      <c r="QZ52" s="7"/>
      <c r="RA52" s="7"/>
      <c r="RB52" s="7"/>
      <c r="RC52" s="7"/>
      <c r="RD52" s="7"/>
      <c r="RE52" s="7"/>
      <c r="RF52" s="7"/>
      <c r="RG52" s="7"/>
      <c r="RH52" s="7"/>
      <c r="RI52" s="7"/>
      <c r="RJ52" s="7"/>
      <c r="RK52" s="7"/>
      <c r="RL52" s="7"/>
      <c r="RM52" s="7"/>
      <c r="RN52" s="7"/>
      <c r="RO52" s="7"/>
      <c r="RP52" s="7"/>
      <c r="RQ52" s="7"/>
      <c r="RR52" s="7"/>
      <c r="RS52" s="7"/>
      <c r="RT52" s="7"/>
      <c r="RU52" s="7"/>
      <c r="RV52" s="7"/>
      <c r="RW52" s="7"/>
      <c r="RX52" s="7"/>
      <c r="RY52" s="7"/>
      <c r="RZ52" s="7"/>
      <c r="SA52" s="7"/>
      <c r="SB52" s="7"/>
      <c r="SC52" s="7"/>
      <c r="SD52" s="7"/>
      <c r="SE52" s="7"/>
      <c r="SF52" s="7"/>
      <c r="SG52" s="7"/>
      <c r="SH52" s="7"/>
      <c r="SI52" s="7"/>
      <c r="SJ52" s="7"/>
      <c r="SK52" s="7"/>
      <c r="SL52" s="7"/>
      <c r="SM52" s="7"/>
      <c r="SN52" s="7"/>
      <c r="SO52" s="7"/>
      <c r="SP52" s="7"/>
      <c r="SQ52" s="7"/>
    </row>
    <row r="56" spans="1:511" x14ac:dyDescent="0.25">
      <c r="AA56" s="3" t="s">
        <v>222</v>
      </c>
    </row>
    <row r="58" spans="1:511" x14ac:dyDescent="0.25">
      <c r="AA58" s="9" t="s">
        <v>219</v>
      </c>
      <c r="AB58" s="3" t="s">
        <v>220</v>
      </c>
      <c r="AC58" s="10" t="s">
        <v>214</v>
      </c>
      <c r="AD58" s="10" t="s">
        <v>215</v>
      </c>
      <c r="AE58" s="10" t="s">
        <v>216</v>
      </c>
      <c r="AF58" s="10" t="s">
        <v>217</v>
      </c>
      <c r="AG58" s="10" t="s">
        <v>218</v>
      </c>
      <c r="AH58" s="10" t="s">
        <v>221</v>
      </c>
    </row>
    <row r="59" spans="1:511" x14ac:dyDescent="0.25">
      <c r="AA59" s="9" t="str">
        <f t="shared" ref="AA59:AA67" si="136">B25</f>
        <v>VW 3 1/2 PERP nc-30</v>
      </c>
      <c r="AB59" s="17">
        <f t="shared" ref="AB59:AB67" si="137">F25</f>
        <v>383.27800000000002</v>
      </c>
      <c r="AC59" s="11">
        <f t="shared" ref="AC59:AC67" si="138">MIN($F25:$AI25)</f>
        <v>319.91500000000002</v>
      </c>
      <c r="AD59" s="11">
        <f t="shared" ref="AD59:AD67" si="139">_xlfn.QUARTILE.EXC($F25:$AI25,1)</f>
        <v>370.20100000000002</v>
      </c>
      <c r="AE59" s="11">
        <f t="shared" ref="AE59:AE67" si="140">AVERAGE($F25:$AI25)</f>
        <v>383.47503333333344</v>
      </c>
      <c r="AF59" s="11">
        <f t="shared" ref="AF59:AF67" si="141">_xlfn.QUARTILE.EXC($F25:$AI25,3)</f>
        <v>401.05175000000003</v>
      </c>
      <c r="AG59" s="11">
        <f t="shared" ref="AG59:AG67" si="142">MAX($F25:$AI25)</f>
        <v>439.339</v>
      </c>
      <c r="AH59" s="14">
        <f>(AB59-AC59)/(AG59-AC59)-0.5</f>
        <v>3.0571744372990484E-2</v>
      </c>
    </row>
    <row r="60" spans="1:511" x14ac:dyDescent="0.25">
      <c r="AA60" s="9" t="str">
        <f t="shared" si="136"/>
        <v>VW 4 5/8 PERP nc-28</v>
      </c>
      <c r="AB60" s="17" t="e">
        <f t="shared" si="137"/>
        <v>#N/A</v>
      </c>
      <c r="AC60" s="11" t="e">
        <f t="shared" si="138"/>
        <v>#N/A</v>
      </c>
      <c r="AD60" s="11" t="e">
        <f t="shared" si="139"/>
        <v>#N/A</v>
      </c>
      <c r="AE60" s="11" t="e">
        <f t="shared" si="140"/>
        <v>#N/A</v>
      </c>
      <c r="AF60" s="11" t="e">
        <f t="shared" si="141"/>
        <v>#N/A</v>
      </c>
      <c r="AG60" s="11" t="e">
        <f t="shared" si="142"/>
        <v>#N/A</v>
      </c>
      <c r="AH60" s="14" t="e">
        <f t="shared" ref="AH60:AH67" si="143">(AB60-AC60)/(AG60-AC60)-0.5</f>
        <v>#N/A</v>
      </c>
    </row>
    <row r="61" spans="1:511" x14ac:dyDescent="0.25">
      <c r="AA61" s="9" t="str">
        <f t="shared" si="136"/>
        <v>VW 3 7/8 PERP nc-27</v>
      </c>
      <c r="AB61" s="17" t="e">
        <f t="shared" si="137"/>
        <v>#N/A</v>
      </c>
      <c r="AC61" s="11" t="e">
        <f t="shared" si="138"/>
        <v>#N/A</v>
      </c>
      <c r="AD61" s="11" t="e">
        <f t="shared" si="139"/>
        <v>#N/A</v>
      </c>
      <c r="AE61" s="11" t="e">
        <f t="shared" si="140"/>
        <v>#N/A</v>
      </c>
      <c r="AF61" s="11" t="e">
        <f t="shared" si="141"/>
        <v>#N/A</v>
      </c>
      <c r="AG61" s="11" t="e">
        <f t="shared" si="142"/>
        <v>#N/A</v>
      </c>
      <c r="AH61" s="14" t="e">
        <f t="shared" si="143"/>
        <v>#N/A</v>
      </c>
    </row>
    <row r="62" spans="1:511" x14ac:dyDescent="0.25">
      <c r="AA62" s="9" t="str">
        <f t="shared" si="136"/>
        <v>VW 4 5/8 PERP nc-26</v>
      </c>
      <c r="AB62" s="17" t="e">
        <f t="shared" si="137"/>
        <v>#N/A</v>
      </c>
      <c r="AC62" s="11" t="e">
        <f t="shared" si="138"/>
        <v>#N/A</v>
      </c>
      <c r="AD62" s="11" t="e">
        <f t="shared" si="139"/>
        <v>#N/A</v>
      </c>
      <c r="AE62" s="11" t="e">
        <f t="shared" si="140"/>
        <v>#N/A</v>
      </c>
      <c r="AF62" s="11" t="e">
        <f t="shared" si="141"/>
        <v>#N/A</v>
      </c>
      <c r="AG62" s="11" t="e">
        <f t="shared" si="142"/>
        <v>#N/A</v>
      </c>
      <c r="AH62" s="14" t="e">
        <f t="shared" si="143"/>
        <v>#N/A</v>
      </c>
    </row>
    <row r="63" spans="1:511" x14ac:dyDescent="0.25">
      <c r="AA63" s="9" t="str">
        <f t="shared" si="136"/>
        <v>VW 3 3/8 PERP nc-24</v>
      </c>
      <c r="AB63" s="17" t="e">
        <f t="shared" si="137"/>
        <v>#N/A</v>
      </c>
      <c r="AC63" s="11" t="e">
        <f t="shared" si="138"/>
        <v>#N/A</v>
      </c>
      <c r="AD63" s="11" t="e">
        <f t="shared" si="139"/>
        <v>#N/A</v>
      </c>
      <c r="AE63" s="11" t="e">
        <f t="shared" si="140"/>
        <v>#N/A</v>
      </c>
      <c r="AF63" s="11" t="e">
        <f t="shared" si="141"/>
        <v>#N/A</v>
      </c>
      <c r="AG63" s="11" t="e">
        <f t="shared" si="142"/>
        <v>#N/A</v>
      </c>
      <c r="AH63" s="14" t="e">
        <f t="shared" si="143"/>
        <v>#N/A</v>
      </c>
    </row>
    <row r="64" spans="1:511" x14ac:dyDescent="0.25">
      <c r="AA64" s="9" t="str">
        <f t="shared" si="136"/>
        <v>VW 5 1/8 PERP nc-23</v>
      </c>
      <c r="AB64" s="17" t="e">
        <f t="shared" si="137"/>
        <v>#N/A</v>
      </c>
      <c r="AC64" s="11" t="e">
        <f t="shared" si="138"/>
        <v>#N/A</v>
      </c>
      <c r="AD64" s="11" t="e">
        <f t="shared" si="139"/>
        <v>#N/A</v>
      </c>
      <c r="AE64" s="11" t="e">
        <f t="shared" si="140"/>
        <v>#N/A</v>
      </c>
      <c r="AF64" s="11" t="e">
        <f t="shared" si="141"/>
        <v>#N/A</v>
      </c>
      <c r="AG64" s="11" t="e">
        <f t="shared" si="142"/>
        <v>#N/A</v>
      </c>
      <c r="AH64" s="14" t="e">
        <f t="shared" si="143"/>
        <v>#N/A</v>
      </c>
    </row>
    <row r="65" spans="27:34" x14ac:dyDescent="0.25">
      <c r="AA65" s="9" t="str">
        <f t="shared" si="136"/>
        <v>VW 2.7 PERP nc-22</v>
      </c>
      <c r="AB65" s="17" t="e">
        <f t="shared" si="137"/>
        <v>#N/A</v>
      </c>
      <c r="AC65" s="11" t="e">
        <f t="shared" si="138"/>
        <v>#N/A</v>
      </c>
      <c r="AD65" s="11" t="e">
        <f t="shared" si="139"/>
        <v>#N/A</v>
      </c>
      <c r="AE65" s="11" t="e">
        <f t="shared" si="140"/>
        <v>#N/A</v>
      </c>
      <c r="AF65" s="11" t="e">
        <f t="shared" si="141"/>
        <v>#N/A</v>
      </c>
      <c r="AG65" s="11" t="e">
        <f t="shared" si="142"/>
        <v>#N/A</v>
      </c>
      <c r="AH65" s="14" t="e">
        <f t="shared" si="143"/>
        <v>#N/A</v>
      </c>
    </row>
    <row r="66" spans="27:34" x14ac:dyDescent="0.25">
      <c r="AA66" s="9" t="str">
        <f t="shared" si="136"/>
        <v>VW 2 1/2 PERP nc-22</v>
      </c>
      <c r="AB66" s="17" t="e">
        <f t="shared" si="137"/>
        <v>#N/A</v>
      </c>
      <c r="AC66" s="11" t="e">
        <f t="shared" si="138"/>
        <v>#N/A</v>
      </c>
      <c r="AD66" s="11" t="e">
        <f t="shared" si="139"/>
        <v>#N/A</v>
      </c>
      <c r="AE66" s="11" t="e">
        <f t="shared" si="140"/>
        <v>#N/A</v>
      </c>
      <c r="AF66" s="11" t="e">
        <f t="shared" si="141"/>
        <v>#N/A</v>
      </c>
      <c r="AG66" s="11" t="e">
        <f t="shared" si="142"/>
        <v>#N/A</v>
      </c>
      <c r="AH66" s="14" t="e">
        <f t="shared" si="143"/>
        <v>#N/A</v>
      </c>
    </row>
    <row r="67" spans="27:34" x14ac:dyDescent="0.25">
      <c r="AA67" s="9" t="str">
        <f t="shared" si="136"/>
        <v>VW 3 3/4 PERP nc-21</v>
      </c>
      <c r="AB67" s="17" t="e">
        <f t="shared" si="137"/>
        <v>#N/A</v>
      </c>
      <c r="AC67" s="11" t="e">
        <f t="shared" si="138"/>
        <v>#N/A</v>
      </c>
      <c r="AD67" s="11" t="e">
        <f t="shared" si="139"/>
        <v>#N/A</v>
      </c>
      <c r="AE67" s="11" t="e">
        <f t="shared" si="140"/>
        <v>#N/A</v>
      </c>
      <c r="AF67" s="11" t="e">
        <f t="shared" si="141"/>
        <v>#N/A</v>
      </c>
      <c r="AG67" s="11" t="e">
        <f t="shared" si="142"/>
        <v>#N/A</v>
      </c>
      <c r="AH67" s="14" t="e">
        <f t="shared" si="143"/>
        <v>#N/A</v>
      </c>
    </row>
    <row r="68" spans="27:34" x14ac:dyDescent="0.25">
      <c r="AA68" s="9"/>
    </row>
    <row r="70" spans="27:34" x14ac:dyDescent="0.25">
      <c r="AA70" s="9" t="str">
        <f>B42</f>
        <v>basis</v>
      </c>
      <c r="AC70" s="10" t="s">
        <v>214</v>
      </c>
      <c r="AD70" s="10" t="s">
        <v>215</v>
      </c>
      <c r="AE70" s="10" t="s">
        <v>216</v>
      </c>
      <c r="AF70" s="10" t="s">
        <v>217</v>
      </c>
      <c r="AG70" s="10" t="s">
        <v>218</v>
      </c>
      <c r="AH70" s="10" t="s">
        <v>221</v>
      </c>
    </row>
    <row r="71" spans="27:34" ht="11" x14ac:dyDescent="0.3">
      <c r="AA71" s="12" t="str">
        <f t="shared" ref="AA71:AA79" si="144">B43</f>
        <v>VW 3 1/2 PERP nc-30</v>
      </c>
    </row>
    <row r="72" spans="27:34" x14ac:dyDescent="0.25">
      <c r="AA72" s="9" t="str">
        <f t="shared" si="144"/>
        <v>VW 4 5/8 PERP nc-28</v>
      </c>
      <c r="AB72" s="11" t="e">
        <f>F44</f>
        <v>#N/A</v>
      </c>
      <c r="AC72" s="11" t="e">
        <f t="shared" ref="AC72:AC79" si="145">MIN($F44:$AI44)</f>
        <v>#N/A</v>
      </c>
      <c r="AD72" s="11" t="e">
        <f t="shared" ref="AD72:AD79" si="146">_xlfn.QUARTILE.EXC($F44:$AI44,1)</f>
        <v>#N/A</v>
      </c>
      <c r="AE72" s="11" t="e">
        <f t="shared" ref="AE72:AE79" si="147">AVERAGE($F44:$AI44)</f>
        <v>#N/A</v>
      </c>
      <c r="AF72" s="11" t="e">
        <f t="shared" ref="AF72:AF79" si="148">_xlfn.QUARTILE.EXC($F44:$AI44,3)</f>
        <v>#N/A</v>
      </c>
      <c r="AG72" s="11" t="e">
        <f t="shared" ref="AG72:AG79" si="149">MAX($F44:$AI44)</f>
        <v>#N/A</v>
      </c>
      <c r="AH72" s="13" t="e">
        <f>-((AB72-AC72)/(AG72-AC72)-0.5)</f>
        <v>#N/A</v>
      </c>
    </row>
    <row r="73" spans="27:34" x14ac:dyDescent="0.25">
      <c r="AA73" s="9" t="str">
        <f t="shared" si="144"/>
        <v>VW 3 7/8 PERP nc-27</v>
      </c>
      <c r="AB73" s="11" t="e">
        <f t="shared" ref="AB73:AB79" si="150">F45</f>
        <v>#N/A</v>
      </c>
      <c r="AC73" s="11" t="e">
        <f t="shared" si="145"/>
        <v>#N/A</v>
      </c>
      <c r="AD73" s="11" t="e">
        <f t="shared" si="146"/>
        <v>#N/A</v>
      </c>
      <c r="AE73" s="11" t="e">
        <f t="shared" si="147"/>
        <v>#N/A</v>
      </c>
      <c r="AF73" s="11" t="e">
        <f t="shared" si="148"/>
        <v>#N/A</v>
      </c>
      <c r="AG73" s="11" t="e">
        <f t="shared" si="149"/>
        <v>#N/A</v>
      </c>
      <c r="AH73" s="13" t="e">
        <f t="shared" ref="AH73:AH79" si="151">-((AB73-AC73)/(AG73-AC73)-0.5)</f>
        <v>#N/A</v>
      </c>
    </row>
    <row r="74" spans="27:34" x14ac:dyDescent="0.25">
      <c r="AA74" s="9" t="str">
        <f t="shared" si="144"/>
        <v>VW 4 5/8 PERP nc-26</v>
      </c>
      <c r="AB74" s="11" t="e">
        <f t="shared" si="150"/>
        <v>#N/A</v>
      </c>
      <c r="AC74" s="11" t="e">
        <f t="shared" si="145"/>
        <v>#N/A</v>
      </c>
      <c r="AD74" s="11" t="e">
        <f t="shared" si="146"/>
        <v>#N/A</v>
      </c>
      <c r="AE74" s="11" t="e">
        <f t="shared" si="147"/>
        <v>#N/A</v>
      </c>
      <c r="AF74" s="11" t="e">
        <f t="shared" si="148"/>
        <v>#N/A</v>
      </c>
      <c r="AG74" s="11" t="e">
        <f t="shared" si="149"/>
        <v>#N/A</v>
      </c>
      <c r="AH74" s="13" t="e">
        <f t="shared" si="151"/>
        <v>#N/A</v>
      </c>
    </row>
    <row r="75" spans="27:34" x14ac:dyDescent="0.25">
      <c r="AA75" s="9" t="str">
        <f t="shared" si="144"/>
        <v>VW 3 3/8 PERP nc-24</v>
      </c>
      <c r="AB75" s="11" t="e">
        <f t="shared" si="150"/>
        <v>#N/A</v>
      </c>
      <c r="AC75" s="11" t="e">
        <f t="shared" si="145"/>
        <v>#N/A</v>
      </c>
      <c r="AD75" s="11" t="e">
        <f t="shared" si="146"/>
        <v>#N/A</v>
      </c>
      <c r="AE75" s="11" t="e">
        <f t="shared" si="147"/>
        <v>#N/A</v>
      </c>
      <c r="AF75" s="11" t="e">
        <f t="shared" si="148"/>
        <v>#N/A</v>
      </c>
      <c r="AG75" s="11" t="e">
        <f t="shared" si="149"/>
        <v>#N/A</v>
      </c>
      <c r="AH75" s="13" t="e">
        <f t="shared" si="151"/>
        <v>#N/A</v>
      </c>
    </row>
    <row r="76" spans="27:34" x14ac:dyDescent="0.25">
      <c r="AA76" s="9" t="str">
        <f t="shared" si="144"/>
        <v>VW 5 1/8 PERP nc-23</v>
      </c>
      <c r="AB76" s="11" t="e">
        <f t="shared" si="150"/>
        <v>#N/A</v>
      </c>
      <c r="AC76" s="11" t="e">
        <f t="shared" si="145"/>
        <v>#N/A</v>
      </c>
      <c r="AD76" s="11" t="e">
        <f t="shared" si="146"/>
        <v>#N/A</v>
      </c>
      <c r="AE76" s="11" t="e">
        <f t="shared" si="147"/>
        <v>#N/A</v>
      </c>
      <c r="AF76" s="11" t="e">
        <f t="shared" si="148"/>
        <v>#N/A</v>
      </c>
      <c r="AG76" s="11" t="e">
        <f t="shared" si="149"/>
        <v>#N/A</v>
      </c>
      <c r="AH76" s="13" t="e">
        <f t="shared" si="151"/>
        <v>#N/A</v>
      </c>
    </row>
    <row r="77" spans="27:34" x14ac:dyDescent="0.25">
      <c r="AA77" s="9" t="str">
        <f t="shared" si="144"/>
        <v>VW 2.7 PERP nc-22</v>
      </c>
      <c r="AB77" s="11" t="e">
        <f t="shared" si="150"/>
        <v>#N/A</v>
      </c>
      <c r="AC77" s="11" t="e">
        <f t="shared" si="145"/>
        <v>#N/A</v>
      </c>
      <c r="AD77" s="11" t="e">
        <f t="shared" si="146"/>
        <v>#N/A</v>
      </c>
      <c r="AE77" s="11" t="e">
        <f t="shared" si="147"/>
        <v>#N/A</v>
      </c>
      <c r="AF77" s="11" t="e">
        <f t="shared" si="148"/>
        <v>#N/A</v>
      </c>
      <c r="AG77" s="11" t="e">
        <f t="shared" si="149"/>
        <v>#N/A</v>
      </c>
      <c r="AH77" s="13" t="e">
        <f t="shared" si="151"/>
        <v>#N/A</v>
      </c>
    </row>
    <row r="78" spans="27:34" x14ac:dyDescent="0.25">
      <c r="AA78" s="9" t="str">
        <f t="shared" si="144"/>
        <v>VW 2 1/2 PERP nc-22</v>
      </c>
      <c r="AB78" s="11" t="e">
        <f t="shared" si="150"/>
        <v>#N/A</v>
      </c>
      <c r="AC78" s="11" t="e">
        <f t="shared" si="145"/>
        <v>#N/A</v>
      </c>
      <c r="AD78" s="11" t="e">
        <f t="shared" si="146"/>
        <v>#N/A</v>
      </c>
      <c r="AE78" s="11" t="e">
        <f t="shared" si="147"/>
        <v>#N/A</v>
      </c>
      <c r="AF78" s="11" t="e">
        <f t="shared" si="148"/>
        <v>#N/A</v>
      </c>
      <c r="AG78" s="11" t="e">
        <f t="shared" si="149"/>
        <v>#N/A</v>
      </c>
      <c r="AH78" s="13" t="e">
        <f t="shared" si="151"/>
        <v>#N/A</v>
      </c>
    </row>
    <row r="79" spans="27:34" x14ac:dyDescent="0.25">
      <c r="AA79" s="9" t="str">
        <f t="shared" si="144"/>
        <v>VW 3 3/4 PERP nc-21</v>
      </c>
      <c r="AB79" s="11" t="e">
        <f t="shared" si="150"/>
        <v>#N/A</v>
      </c>
      <c r="AC79" s="11" t="e">
        <f t="shared" si="145"/>
        <v>#N/A</v>
      </c>
      <c r="AD79" s="11" t="e">
        <f t="shared" si="146"/>
        <v>#N/A</v>
      </c>
      <c r="AE79" s="11" t="e">
        <f t="shared" si="147"/>
        <v>#N/A</v>
      </c>
      <c r="AF79" s="11" t="e">
        <f t="shared" si="148"/>
        <v>#N/A</v>
      </c>
      <c r="AG79" s="11" t="e">
        <f t="shared" si="149"/>
        <v>#N/A</v>
      </c>
      <c r="AH79" s="13" t="e">
        <f t="shared" si="151"/>
        <v>#N/A</v>
      </c>
    </row>
  </sheetData>
  <conditionalFormatting sqref="AH72:AH79">
    <cfRule type="dataBar" priority="2">
      <dataBar>
        <cfvo type="min"/>
        <cfvo type="max"/>
        <color rgb="FF63C384"/>
      </dataBar>
      <extLst>
        <ext xmlns:x14="http://schemas.microsoft.com/office/spreadsheetml/2009/9/main" uri="{B025F937-C7B1-47D3-B67F-A62EFF666E3E}">
          <x14:id>{897F9CD0-6580-4EF4-833F-854BCBCEA8D4}</x14:id>
        </ext>
      </extLst>
    </cfRule>
  </conditionalFormatting>
  <conditionalFormatting sqref="AH59:AH67">
    <cfRule type="dataBar" priority="1">
      <dataBar>
        <cfvo type="min"/>
        <cfvo type="max"/>
        <color rgb="FF638EC6"/>
      </dataBar>
      <extLst>
        <ext xmlns:x14="http://schemas.microsoft.com/office/spreadsheetml/2009/9/main" uri="{B025F937-C7B1-47D3-B67F-A62EFF666E3E}">
          <x14:id>{E7880610-802B-4205-9A48-746B61F3CB0F}</x14:id>
        </ext>
      </extLst>
    </cfRule>
  </conditionalFormatting>
  <dataValidations count="1">
    <dataValidation type="list" allowBlank="1" showInputMessage="1" showErrorMessage="1" sqref="B38:B39" xr:uid="{1D1D2031-FE96-4685-A549-F5EFB51AE6F7}">
      <formula1>$B$25:$B$34</formula1>
    </dataValidation>
  </dataValidations>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dataBar" id="{897F9CD0-6580-4EF4-833F-854BCBCEA8D4}">
            <x14:dataBar minLength="0" maxLength="100" border="1" negativeBarBorderColorSameAsPositive="0">
              <x14:cfvo type="autoMin"/>
              <x14:cfvo type="autoMax"/>
              <x14:borderColor rgb="FF63C384"/>
              <x14:negativeFillColor rgb="FFFF0000"/>
              <x14:negativeBorderColor rgb="FFFF0000"/>
              <x14:axisColor rgb="FF000000"/>
            </x14:dataBar>
          </x14:cfRule>
          <xm:sqref>AH72:AH79</xm:sqref>
        </x14:conditionalFormatting>
        <x14:conditionalFormatting xmlns:xm="http://schemas.microsoft.com/office/excel/2006/main">
          <x14:cfRule type="dataBar" id="{E7880610-802B-4205-9A48-746B61F3CB0F}">
            <x14:dataBar minLength="0" maxLength="100" border="1" negativeBarBorderColorSameAsPositive="0">
              <x14:cfvo type="autoMin"/>
              <x14:cfvo type="autoMax"/>
              <x14:borderColor rgb="FF638EC6"/>
              <x14:negativeFillColor rgb="FFFF0000"/>
              <x14:negativeBorderColor rgb="FFFF0000"/>
              <x14:axisColor rgb="FF000000"/>
            </x14:dataBar>
          </x14:cfRule>
          <xm:sqref>AH59:AH67</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10353F45-7720-42BD-B8E5-4CD4243F7B5F}">
          <x14:formula1>
            <xm:f>_xlfn.ANCHORARRAY(tkrBbg!$B$10)</xm:f>
          </x14:formula1>
          <xm:sqref>J25</xm:sqref>
        </x14:dataValidation>
        <x14:dataValidation type="list" allowBlank="1" showInputMessage="1" showErrorMessage="1" xr:uid="{1B445458-CCE0-47C1-8AB2-2EC60A122427}">
          <x14:formula1>
            <xm:f>tkrBbg!$M:$M</xm:f>
          </x14:formula1>
          <xm:sqref>B25:B33</xm:sqref>
        </x14:dataValidation>
        <x14:dataValidation type="list" allowBlank="1" showInputMessage="1" showErrorMessage="1" xr:uid="{F5B47EBF-055D-4FC9-9B86-CE54D67142EA}">
          <x14:formula1>
            <xm:f>tkrBbg!$AC:$AC</xm:f>
          </x14:formula1>
          <xm:sqref>B22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30BD5-976D-4F31-8D35-8107B0CA3DBA}">
  <sheetPr codeName="Sheet5">
    <tabColor theme="5"/>
  </sheetPr>
  <dimension ref="B1:AD159741"/>
  <sheetViews>
    <sheetView tabSelected="1" topLeftCell="N1" workbookViewId="0">
      <pane ySplit="1" topLeftCell="A2" activePane="bottomLeft" state="frozen"/>
      <selection activeCell="B1" sqref="B1"/>
      <selection pane="bottomLeft" activeCell="AA17" sqref="AA17"/>
    </sheetView>
  </sheetViews>
  <sheetFormatPr defaultRowHeight="10.5" x14ac:dyDescent="0.25"/>
  <cols>
    <col min="1" max="1" width="8.7265625" style="3"/>
    <col min="2" max="2" width="36.1796875" style="3" bestFit="1" customWidth="1"/>
    <col min="3" max="3" width="16.36328125" style="3" bestFit="1" customWidth="1"/>
    <col min="4" max="4" width="14.54296875" style="3" bestFit="1" customWidth="1"/>
    <col min="5" max="5" width="21" style="3" customWidth="1"/>
    <col min="6" max="6" width="13.36328125" style="3" customWidth="1"/>
    <col min="7" max="7" width="20.08984375" style="3" bestFit="1" customWidth="1"/>
    <col min="8" max="8" width="8.54296875" style="3" bestFit="1" customWidth="1"/>
    <col min="9" max="9" width="11.7265625" style="3" customWidth="1"/>
    <col min="10" max="10" width="12.81640625" style="19" customWidth="1"/>
    <col min="11" max="11" width="11.7265625" style="19" customWidth="1"/>
    <col min="12" max="12" width="7.6328125" style="30" bestFit="1" customWidth="1"/>
    <col min="13" max="13" width="25.7265625" style="3" bestFit="1" customWidth="1"/>
    <col min="14" max="17" width="25.7265625" style="3" customWidth="1"/>
    <col min="18" max="18" width="10.54296875" style="3" customWidth="1"/>
    <col min="19" max="19" width="25.7265625" style="3" customWidth="1"/>
    <col min="20" max="20" width="11.7265625" style="3" bestFit="1" customWidth="1"/>
    <col min="21" max="21" width="7.90625" style="3" customWidth="1"/>
    <col min="22" max="24" width="11.7265625" style="3" customWidth="1"/>
    <col min="25" max="25" width="11.7265625" style="3" bestFit="1" customWidth="1"/>
    <col min="26" max="26" width="8.08984375" style="3" bestFit="1" customWidth="1"/>
    <col min="27" max="27" width="15.26953125" style="2" customWidth="1"/>
    <col min="28" max="28" width="12.36328125" style="3" customWidth="1"/>
    <col min="29" max="29" width="8.7265625" style="3"/>
    <col min="30" max="30" width="15.54296875" style="3" customWidth="1"/>
    <col min="31" max="16384" width="8.7265625" style="3"/>
  </cols>
  <sheetData>
    <row r="1" spans="2:30" ht="11" x14ac:dyDescent="0.3">
      <c r="B1" s="4" t="s">
        <v>15</v>
      </c>
      <c r="C1" s="4" t="s">
        <v>16</v>
      </c>
      <c r="E1" s="4" t="s">
        <v>194</v>
      </c>
      <c r="F1" s="4" t="s">
        <v>193</v>
      </c>
      <c r="G1" s="4" t="s">
        <v>192</v>
      </c>
      <c r="H1" s="4" t="s">
        <v>224</v>
      </c>
      <c r="I1" s="4" t="s">
        <v>2</v>
      </c>
      <c r="J1" s="20" t="s">
        <v>1</v>
      </c>
      <c r="K1" s="20" t="s">
        <v>247</v>
      </c>
      <c r="L1" s="20" t="s">
        <v>434</v>
      </c>
      <c r="M1" s="29" t="s">
        <v>385</v>
      </c>
      <c r="N1" s="4" t="s">
        <v>203</v>
      </c>
      <c r="O1" s="4" t="s">
        <v>227</v>
      </c>
      <c r="P1" s="4"/>
      <c r="Q1" s="4" t="s">
        <v>226</v>
      </c>
      <c r="R1" s="4" t="s">
        <v>337</v>
      </c>
      <c r="S1" s="4"/>
      <c r="T1" s="4" t="s">
        <v>228</v>
      </c>
      <c r="U1" s="1" t="s">
        <v>369</v>
      </c>
      <c r="V1" s="1"/>
      <c r="W1" s="1" t="s">
        <v>379</v>
      </c>
      <c r="X1" s="1" t="s">
        <v>380</v>
      </c>
      <c r="Y1" s="1"/>
      <c r="Z1" s="4" t="s">
        <v>332</v>
      </c>
      <c r="AA1" s="4" t="s">
        <v>382</v>
      </c>
      <c r="AB1" s="1" t="s">
        <v>357</v>
      </c>
      <c r="AD1" s="4" t="s">
        <v>197</v>
      </c>
    </row>
    <row r="2" spans="2:30" x14ac:dyDescent="0.25">
      <c r="B2" s="3" t="str">
        <f>_xll.BTCWGETALL("cols=2;rows=9")</f>
        <v>w-55F6F816E93547B58DAD99F9F740410F</v>
      </c>
      <c r="C2" s="3" t="s">
        <v>12</v>
      </c>
      <c r="E2" s="3" t="str">
        <f>_xll.BTCWGET(B2,"cols=1;rows=186")</f>
        <v>QJ937853 Corp</v>
      </c>
      <c r="F2" s="3" t="str" cm="1">
        <f t="array" ref="F2">_xll.BDP(bonds[[#This Row],[worksheet get ticker]],bonds[[#Headers],[ID_ISIN]])</f>
        <v>#N/A Requesting Data...</v>
      </c>
      <c r="G2" s="3" t="str" cm="1">
        <f t="array" ref="G2">_xll.BDP(bonds[[#This Row],[worksheet get ticker]],bonds[[#Headers],[security name]])</f>
        <v>SOLBBB 5.118 PERP</v>
      </c>
      <c r="H2" s="3" t="str" cm="1">
        <f t="array" ref="H2">_xll.BDP(bonds[[#This Row],[worksheet get ticker]],bonds[[#Headers],[ticker]])</f>
        <v>#N/A Requesting Data...</v>
      </c>
      <c r="I2" s="3" t="str" cm="1">
        <f t="array" ref="I2">_xll.BDP(bonds[[#This Row],[worksheet get ticker]],bonds[[#Headers],[coupon]])</f>
        <v>#N/A Requesting Data...</v>
      </c>
      <c r="J2" s="19" t="e" cm="1">
        <f t="array" ref="J2">_xll.BDP(bonds[[#This Row],[ID_ISIN]]&amp;" Corp",bonds[[#Headers],[nxt_call_dt]])*1</f>
        <v>#VALUE!</v>
      </c>
      <c r="K2" s="3" t="str" cm="1">
        <f t="array" ref="K2">_xll.BDP(bonds[[#This Row],[ID_ISIN]]&amp;" Corp",bonds[[#Headers],[mty_typ]])</f>
        <v>#N/A Invalid Security</v>
      </c>
      <c r="L2" s="3" t="str" cm="1">
        <f t="array" ref="L2">_xll.BDP(bonds[[#This Row],[worksheet get ticker]],bonds[[#Headers],[crncy]])</f>
        <v>EUR</v>
      </c>
      <c r="M2" s="30" t="str" cm="1">
        <f t="array" ref="M2">_xll.BDP(bonds[[#This Row],[ID_ISIN]]&amp;" Corp",bonds[[#Headers],[amt_outstanding]])</f>
        <v>#N/A Invalid Security</v>
      </c>
      <c r="N2" s="3" t="e">
        <f>bonds[[#This Row],[security name]]&amp;" nc-"&amp;RIGHT(YEAR(bonds[[#This Row],[nxt_call_dt]]),2)</f>
        <v>#VALUE!</v>
      </c>
      <c r="O2" s="3" t="str" cm="1">
        <f t="array" ref="O2">_xlfn.IFNA(_xll.BDP(bonds[[#This Row],[ID_ISIN]]&amp;" Corp",bonds[[#Headers],[industry_sector]]),"NA error")</f>
        <v>#N/A Invalid Security</v>
      </c>
      <c r="Q2" s="3" t="str" cm="1">
        <f t="array" ref="Q2:Q71">_xlfn.UNIQUE(bonds[ticker])</f>
        <v>#N/A Requesting Data...</v>
      </c>
      <c r="R2" s="3" t="str" cm="1">
        <f t="array" ref="R2:R45">_xlfn._xlws.SORT(_xlfn._xlws.FILTER(_xlfn.ANCHORARRAY(tkrBbg!Q2),NOT(ISNUMBER(_xlfn.XMATCH(_xlfn.ANCHORARRAY(tkrBbg!Q2),_xlfn.ANCHORARRAY(tkrBbg!Z2))))*(_xlfn.ANCHORARRAY(tkrBbg!Q2)&lt;&gt;0)*(_xlfn.ANCHORARRAY(tkrBbg!Q2)&lt;&gt;"#N/A Field Not Applicable")*(_xlfn.ANCHORARRAY(tkrBbg!Q2)&lt;&gt;"#N/A Invalid Security")*(_xlfn.ANCHORARRAY(tkrBbg!Q2)&lt;&gt;"#N/A Requesting Data...")*(_xlfn.ANCHORARRAY(tkrBbg!Q2)&lt;&gt;"ticker")*(_xlfn.ANCHORARRAY(tkrBbg!Q2)&lt;&gt;"NA error")))</f>
        <v>ACFP</v>
      </c>
      <c r="T2" s="3" t="str" cm="1">
        <f t="array" ref="T2:T11">_xlfn.UNIQUE(bonds[industry_sector])</f>
        <v>#N/A Invalid Security</v>
      </c>
      <c r="U2" s="2" cm="1">
        <f t="array" ref="U2:U11">COUNTIF(bonds[industry_sector],_xlfn.ANCHORARRAY(T2))</f>
        <v>12</v>
      </c>
      <c r="V2" s="2"/>
      <c r="W2" s="2" t="s">
        <v>225</v>
      </c>
      <c r="X2" s="2" t="s">
        <v>372</v>
      </c>
      <c r="Y2" s="2"/>
      <c r="Z2" s="3" t="str" cm="1">
        <f t="array" ref="Z2:Z25">_xlfn.UNIQUE(bonds[ticker],FALSE,TRUE)</f>
        <v>LXSGR</v>
      </c>
      <c r="AA2" s="3" t="str" cm="1">
        <f t="array" ref="AA2:AA45">_xlfn._xlws.SORT(_xlfn._xlws.FILTER(_xlfn.ANCHORARRAY(tkrBbg!Q2),NOT(ISNUMBER(_xlfn.XMATCH(_xlfn.ANCHORARRAY(tkrBbg!Q2),_xlfn.ANCHORARRAY(tkrBbg!Z2))))*(_xlfn.ANCHORARRAY(tkrBbg!Q2)&lt;&gt;0)*(_xlfn.ANCHORARRAY(tkrBbg!Q2)&lt;&gt;"#N/A Field Not Applicable")*(_xlfn.ANCHORARRAY(tkrBbg!Q2)&lt;&gt;"#N/A Invalid Security")*(_xlfn.ANCHORARRAY(tkrBbg!Q2)&lt;&gt;"#N/A Requesting Data...")*(_xlfn.ANCHORARRAY(tkrBbg!Q2)&lt;&gt;"ticker")*(_xlfn.ANCHORARRAY(tkrBbg!Q2)&lt;&gt;"NA error")))</f>
        <v>ACFP</v>
      </c>
      <c r="AB2" s="2" cm="1">
        <f t="array" ref="AB2:AB45">COUNTIF(bonds[ticker],_xlfn.ANCHORARRAY(AA2))</f>
        <v>3</v>
      </c>
      <c r="AD2" s="3" t="s">
        <v>3</v>
      </c>
    </row>
    <row r="3" spans="2:30" x14ac:dyDescent="0.25">
      <c r="B3" s="3" t="s">
        <v>453</v>
      </c>
      <c r="C3" s="3" t="s">
        <v>11</v>
      </c>
      <c r="E3" s="3" t="s">
        <v>6</v>
      </c>
      <c r="F3" s="3" t="str" cm="1">
        <f t="array" ref="F3">_xll.BDP(bonds[[#This Row],[worksheet get ticker]],bonds[[#Headers],[ID_ISIN]])</f>
        <v>XS0992293901</v>
      </c>
      <c r="G3" s="3" t="str" cm="1">
        <f t="array" ref="G3">_xll.BDP(bonds[[#This Row],[worksheet get ticker]],bonds[[#Headers],[security name]])</f>
        <v>SOLBBB 5.425 PERP</v>
      </c>
      <c r="H3" s="3" t="str" cm="1">
        <f t="array" ref="H3">_xll.BDP(bonds[[#This Row],[worksheet get ticker]],bonds[[#Headers],[ticker]])</f>
        <v>SOLBBB</v>
      </c>
      <c r="I3" s="3" cm="1">
        <f t="array" ref="I3">_xll.BDP(bonds[[#This Row],[worksheet get ticker]],bonds[[#Headers],[coupon]])</f>
        <v>5.4249999999999998</v>
      </c>
      <c r="J3" s="19" cm="1">
        <f t="array" ref="J3">_xll.BDP(bonds[[#This Row],[ID_ISIN]]&amp;" Corp",bonds[[#Headers],[nxt_call_dt]])*1</f>
        <v>45242</v>
      </c>
      <c r="K3" s="19" t="str" cm="1">
        <f t="array" ref="K3">_xll.BDP(bonds[[#This Row],[ID_ISIN]]&amp;" Corp",bonds[[#Headers],[mty_typ]])</f>
        <v>PERP/CALL</v>
      </c>
      <c r="L3" s="19" t="str" cm="1">
        <f t="array" ref="L3">_xll.BDP(bonds[[#This Row],[worksheet get ticker]],bonds[[#Headers],[crncy]])</f>
        <v>EUR</v>
      </c>
      <c r="M3" s="30" cm="1">
        <f t="array" ref="M3">_xll.BDP(bonds[[#This Row],[ID_ISIN]]&amp;" Corp",bonds[[#Headers],[amt_outstanding]])</f>
        <v>500000000</v>
      </c>
      <c r="N3" s="3" t="str">
        <f>bonds[[#This Row],[security name]]&amp;" nc-"&amp;RIGHT(YEAR(bonds[[#This Row],[nxt_call_dt]]),2)</f>
        <v>SOLBBB 5.425 PERP nc-23</v>
      </c>
      <c r="O3" s="3" t="str" cm="1">
        <f t="array" ref="O3">_xlfn.IFNA(_xll.BDP(bonds[[#This Row],[ID_ISIN]]&amp;" Corp",bonds[[#Headers],[industry_sector]]),"NA error")</f>
        <v>Basic Materials</v>
      </c>
      <c r="Q3" s="3" t="str">
        <v>SOLBBB</v>
      </c>
      <c r="R3" s="3" t="str">
        <v>AKEFP</v>
      </c>
      <c r="T3" s="3" t="str">
        <v>Basic Materials</v>
      </c>
      <c r="U3" s="2">
        <v>13</v>
      </c>
      <c r="V3" s="2"/>
      <c r="W3" s="2" t="s">
        <v>275</v>
      </c>
      <c r="X3" s="2" t="s">
        <v>372</v>
      </c>
      <c r="Y3" s="2"/>
      <c r="Z3" s="3" t="str">
        <v>LHNVX</v>
      </c>
      <c r="AA3" s="3" t="str">
        <v>AKEFP</v>
      </c>
      <c r="AB3" s="2">
        <v>3</v>
      </c>
      <c r="AD3" s="3" t="s">
        <v>196</v>
      </c>
    </row>
    <row r="4" spans="2:30" x14ac:dyDescent="0.25">
      <c r="B4" s="3" t="s">
        <v>363</v>
      </c>
      <c r="C4" s="3" t="s">
        <v>14</v>
      </c>
      <c r="E4" s="3" t="s">
        <v>5</v>
      </c>
      <c r="F4" s="3" t="str" cm="1">
        <f t="array" ref="F4">_xll.BDP(bonds[[#This Row],[worksheet get ticker]],bonds[[#Headers],[ID_ISIN]])</f>
        <v>BE6309987400</v>
      </c>
      <c r="G4" s="3" t="str" cm="1">
        <f t="array" ref="G4">_xll.BDP(bonds[[#This Row],[worksheet get ticker]],bonds[[#Headers],[security name]])</f>
        <v>SOLBBB 4 1/4 PERP</v>
      </c>
      <c r="H4" s="3" t="str" cm="1">
        <f t="array" ref="H4">_xll.BDP(bonds[[#This Row],[worksheet get ticker]],bonds[[#Headers],[ticker]])</f>
        <v>SOLBBB</v>
      </c>
      <c r="I4" s="3" cm="1">
        <f t="array" ref="I4">_xll.BDP(bonds[[#This Row],[worksheet get ticker]],bonds[[#Headers],[coupon]])</f>
        <v>4.25</v>
      </c>
      <c r="J4" s="19" cm="1">
        <f t="array" ref="J4">_xll.BDP(bonds[[#This Row],[ID_ISIN]]&amp;" Corp",bonds[[#Headers],[nxt_call_dt]])*1</f>
        <v>45264</v>
      </c>
      <c r="K4" s="19" t="str" cm="1">
        <f t="array" ref="K4">_xll.BDP(bonds[[#This Row],[ID_ISIN]]&amp;" Corp",bonds[[#Headers],[mty_typ]])</f>
        <v>PERP/CALL</v>
      </c>
      <c r="L4" s="19" t="str" cm="1">
        <f t="array" ref="L4">_xll.BDP(bonds[[#This Row],[worksheet get ticker]],bonds[[#Headers],[crncy]])</f>
        <v>EUR</v>
      </c>
      <c r="M4" s="30" cm="1">
        <f t="array" ref="M4">_xll.BDP(bonds[[#This Row],[ID_ISIN]]&amp;" Corp",bonds[[#Headers],[amt_outstanding]])</f>
        <v>300000000</v>
      </c>
      <c r="N4" s="3" t="str">
        <f>bonds[[#This Row],[security name]]&amp;" nc-"&amp;RIGHT(YEAR(bonds[[#This Row],[nxt_call_dt]]),2)</f>
        <v>SOLBBB 4 1/4 PERP nc-23</v>
      </c>
      <c r="O4" s="3" t="str" cm="1">
        <f t="array" ref="O4">_xlfn.IFNA(_xll.BDP(bonds[[#This Row],[ID_ISIN]]&amp;" Corp",bonds[[#Headers],[industry_sector]]),"NA error")</f>
        <v>Basic Materials</v>
      </c>
      <c r="Q4" s="3" t="str">
        <v>BAYNGR</v>
      </c>
      <c r="R4" s="3" t="str">
        <v>AKFAST</v>
      </c>
      <c r="T4" s="3" t="str">
        <v>Consumer, Non-cyclical</v>
      </c>
      <c r="U4" s="2">
        <v>16</v>
      </c>
      <c r="V4" s="2"/>
      <c r="W4" s="2" t="s">
        <v>278</v>
      </c>
      <c r="X4" s="2" t="s">
        <v>372</v>
      </c>
      <c r="Y4" s="2"/>
      <c r="Z4" s="3" t="str">
        <v>EVKGR</v>
      </c>
      <c r="AA4" s="3" t="str">
        <v>AKFAST</v>
      </c>
      <c r="AB4" s="2">
        <v>2</v>
      </c>
      <c r="AD4" s="3" t="s">
        <v>202</v>
      </c>
    </row>
    <row r="5" spans="2:30" x14ac:dyDescent="0.25">
      <c r="B5" s="3" t="s">
        <v>13</v>
      </c>
      <c r="C5" s="3" t="s">
        <v>14</v>
      </c>
      <c r="E5" s="3" t="s">
        <v>4</v>
      </c>
      <c r="F5" s="3" t="str" cm="1">
        <f t="array" ref="F5">_xll.BDP(bonds[[#This Row],[worksheet get ticker]],bonds[[#Headers],[ID_ISIN]])</f>
        <v>XS1323897725</v>
      </c>
      <c r="G5" s="3" t="str" cm="1">
        <f t="array" ref="G5">_xll.BDP(bonds[[#This Row],[worksheet get ticker]],bonds[[#Headers],[security name]])</f>
        <v>SOLBBB 5.869 PERP</v>
      </c>
      <c r="H5" s="3" t="str" cm="1">
        <f t="array" ref="H5">_xll.BDP(bonds[[#This Row],[worksheet get ticker]],bonds[[#Headers],[ticker]])</f>
        <v>SOLBBB</v>
      </c>
      <c r="I5" s="3" cm="1">
        <f t="array" ref="I5">_xll.BDP(bonds[[#This Row],[worksheet get ticker]],bonds[[#Headers],[coupon]])</f>
        <v>5.8689999999999998</v>
      </c>
      <c r="J5" s="19" cm="1">
        <f t="array" ref="J5">_xll.BDP(bonds[[#This Row],[ID_ISIN]]&amp;" Corp",bonds[[#Headers],[nxt_call_dt]])*1</f>
        <v>45446</v>
      </c>
      <c r="K5" s="19" t="str" cm="1">
        <f t="array" ref="K5">_xll.BDP(bonds[[#This Row],[ID_ISIN]]&amp;" Corp",bonds[[#Headers],[mty_typ]])</f>
        <v>PERP/CALL</v>
      </c>
      <c r="L5" s="19" t="str" cm="1">
        <f t="array" ref="L5">_xll.BDP(bonds[[#This Row],[worksheet get ticker]],bonds[[#Headers],[crncy]])</f>
        <v>EUR</v>
      </c>
      <c r="M5" s="30" cm="1">
        <f t="array" ref="M5">_xll.BDP(bonds[[#This Row],[ID_ISIN]]&amp;" Corp",bonds[[#Headers],[amt_outstanding]])</f>
        <v>500000000</v>
      </c>
      <c r="N5" s="3" t="str">
        <f>bonds[[#This Row],[security name]]&amp;" nc-"&amp;RIGHT(YEAR(bonds[[#This Row],[nxt_call_dt]]),2)</f>
        <v>SOLBBB 5.869 PERP nc-24</v>
      </c>
      <c r="O5" s="3" t="str" cm="1">
        <f t="array" ref="O5">_xlfn.IFNA(_xll.BDP(bonds[[#This Row],[ID_ISIN]]&amp;" Corp",bonds[[#Headers],[industry_sector]]),"NA error")</f>
        <v>Basic Materials</v>
      </c>
      <c r="Q5" s="3" t="str">
        <v>BNFP</v>
      </c>
      <c r="R5" s="3" t="str">
        <v>AMXLMM</v>
      </c>
      <c r="T5" s="3" t="str">
        <v>Industrial</v>
      </c>
      <c r="U5" s="2">
        <v>5</v>
      </c>
      <c r="V5" s="2"/>
      <c r="W5" s="2" t="s">
        <v>291</v>
      </c>
      <c r="X5" s="2" t="s">
        <v>378</v>
      </c>
      <c r="Y5" s="2"/>
      <c r="Z5" s="3" t="str">
        <v>BRITEL</v>
      </c>
      <c r="AA5" s="3" t="str">
        <v>AMXLMM</v>
      </c>
      <c r="AB5" s="2">
        <v>2</v>
      </c>
      <c r="AD5" s="3" t="s">
        <v>213</v>
      </c>
    </row>
    <row r="6" spans="2:30" x14ac:dyDescent="0.25">
      <c r="B6" s="3" t="s">
        <v>353</v>
      </c>
      <c r="C6" s="3" t="s">
        <v>354</v>
      </c>
      <c r="E6" s="3" t="s">
        <v>17</v>
      </c>
      <c r="F6" s="3" t="str" cm="1">
        <f t="array" ref="F6">_xll.BDP(bonds[[#This Row],[worksheet get ticker]],bonds[[#Headers],[ID_ISIN]])</f>
        <v>DE000A14J611</v>
      </c>
      <c r="G6" s="3" t="str" cm="1">
        <f t="array" ref="G6">_xll.BDP(bonds[[#This Row],[worksheet get ticker]],bonds[[#Headers],[security name]])</f>
        <v>BAYNGR 2 3/8 04/02/75</v>
      </c>
      <c r="H6" s="3" t="str" cm="1">
        <f t="array" ref="H6">_xll.BDP(bonds[[#This Row],[worksheet get ticker]],bonds[[#Headers],[ticker]])</f>
        <v>BAYNGR</v>
      </c>
      <c r="I6" s="3" cm="1">
        <f t="array" ref="I6">_xll.BDP(bonds[[#This Row],[worksheet get ticker]],bonds[[#Headers],[coupon]])</f>
        <v>2.375</v>
      </c>
      <c r="J6" s="19" cm="1">
        <f t="array" ref="J6">_xll.BDP(bonds[[#This Row],[ID_ISIN]]&amp;" Corp",bonds[[#Headers],[nxt_call_dt]])*1</f>
        <v>44836</v>
      </c>
      <c r="K6" s="19" t="str" cm="1">
        <f t="array" ref="K6">_xll.BDP(bonds[[#This Row],[ID_ISIN]]&amp;" Corp",bonds[[#Headers],[mty_typ]])</f>
        <v>CALLABLE</v>
      </c>
      <c r="L6" s="19" t="str" cm="1">
        <f t="array" ref="L6">_xll.BDP(bonds[[#This Row],[worksheet get ticker]],bonds[[#Headers],[crncy]])</f>
        <v>EUR</v>
      </c>
      <c r="M6" s="30" cm="1">
        <f t="array" ref="M6">_xll.BDP(bonds[[#This Row],[ID_ISIN]]&amp;" Corp",bonds[[#Headers],[amt_outstanding]])</f>
        <v>1300000000</v>
      </c>
      <c r="N6" s="3" t="str">
        <f>bonds[[#This Row],[security name]]&amp;" nc-"&amp;RIGHT(YEAR(bonds[[#This Row],[nxt_call_dt]]),2)</f>
        <v>BAYNGR 2 3/8 04/02/75 nc-22</v>
      </c>
      <c r="O6" s="3" t="str" cm="1">
        <f t="array" ref="O6">_xlfn.IFNA(_xll.BDP(bonds[[#This Row],[ID_ISIN]]&amp;" Corp",bonds[[#Headers],[industry_sector]]),"NA error")</f>
        <v>Consumer, Non-cyclical</v>
      </c>
      <c r="Q6" s="3" t="str">
        <v>ERFFP</v>
      </c>
      <c r="R6" s="3" t="str">
        <v>ARNDTN</v>
      </c>
      <c r="T6" s="3" t="str">
        <v>Energy</v>
      </c>
      <c r="U6" s="2">
        <v>15</v>
      </c>
      <c r="V6" s="2"/>
      <c r="W6" s="2" t="s">
        <v>303</v>
      </c>
      <c r="X6" s="2" t="s">
        <v>372</v>
      </c>
      <c r="Y6" s="2"/>
      <c r="Z6" s="3" t="str">
        <v>T</v>
      </c>
      <c r="AA6" s="3" t="str">
        <v>ARNDTN</v>
      </c>
      <c r="AB6" s="2">
        <v>5</v>
      </c>
    </row>
    <row r="7" spans="2:30" x14ac:dyDescent="0.25">
      <c r="B7" s="3" t="s">
        <v>401</v>
      </c>
      <c r="C7" s="3" t="s">
        <v>402</v>
      </c>
      <c r="E7" s="3" t="s">
        <v>18</v>
      </c>
      <c r="F7" s="3" t="str" cm="1">
        <f t="array" ref="F7">_xll.BDP(bonds[[#This Row],[worksheet get ticker]],bonds[[#Headers],[ID_ISIN]])</f>
        <v>DE000A11QR73</v>
      </c>
      <c r="G7" s="3" t="str" cm="1">
        <f t="array" ref="G7">_xll.BDP(bonds[[#This Row],[worksheet get ticker]],bonds[[#Headers],[security name]])</f>
        <v>BAYNGR 3 3/4 07/01/74</v>
      </c>
      <c r="H7" s="3" t="str" cm="1">
        <f t="array" ref="H7">_xll.BDP(bonds[[#This Row],[worksheet get ticker]],bonds[[#Headers],[ticker]])</f>
        <v>BAYNGR</v>
      </c>
      <c r="I7" s="3" cm="1">
        <f t="array" ref="I7">_xll.BDP(bonds[[#This Row],[worksheet get ticker]],bonds[[#Headers],[coupon]])</f>
        <v>3.75</v>
      </c>
      <c r="J7" s="19" cm="1">
        <f t="array" ref="J7">_xll.BDP(bonds[[#This Row],[ID_ISIN]]&amp;" Corp",bonds[[#Headers],[nxt_call_dt]])*1</f>
        <v>45474</v>
      </c>
      <c r="K7" s="19" t="str" cm="1">
        <f t="array" ref="K7">_xll.BDP(bonds[[#This Row],[ID_ISIN]]&amp;" Corp",bonds[[#Headers],[mty_typ]])</f>
        <v>CALLABLE</v>
      </c>
      <c r="L7" s="19" t="str" cm="1">
        <f t="array" ref="L7">_xll.BDP(bonds[[#This Row],[worksheet get ticker]],bonds[[#Headers],[crncy]])</f>
        <v>EUR</v>
      </c>
      <c r="M7" s="30" cm="1">
        <f t="array" ref="M7">_xll.BDP(bonds[[#This Row],[ID_ISIN]]&amp;" Corp",bonds[[#Headers],[amt_outstanding]])</f>
        <v>1500000000</v>
      </c>
      <c r="N7" s="3" t="str">
        <f>bonds[[#This Row],[security name]]&amp;" nc-"&amp;RIGHT(YEAR(bonds[[#This Row],[nxt_call_dt]]),2)</f>
        <v>BAYNGR 3 3/4 07/01/74 nc-24</v>
      </c>
      <c r="O7" s="3" t="str" cm="1">
        <f t="array" ref="O7">_xlfn.IFNA(_xll.BDP(bonds[[#This Row],[ID_ISIN]]&amp;" Corp",bonds[[#Headers],[industry_sector]]),"NA error")</f>
        <v>Consumer, Non-cyclical</v>
      </c>
      <c r="Q7" s="3" t="str">
        <v>MRKGR</v>
      </c>
      <c r="R7" s="3" t="str">
        <v>BAYNGR</v>
      </c>
      <c r="T7" s="3" t="str">
        <v>Communications</v>
      </c>
      <c r="U7" s="2">
        <v>34</v>
      </c>
      <c r="V7" s="2"/>
      <c r="W7" s="2" t="s">
        <v>268</v>
      </c>
      <c r="X7" s="2" t="s">
        <v>372</v>
      </c>
      <c r="Y7" s="2"/>
      <c r="Z7" s="3" t="str">
        <v>TENN</v>
      </c>
      <c r="AA7" s="3" t="str">
        <v>BAYNGR</v>
      </c>
      <c r="AB7" s="2">
        <v>4</v>
      </c>
    </row>
    <row r="8" spans="2:30" x14ac:dyDescent="0.25">
      <c r="B8" s="3" t="s">
        <v>355</v>
      </c>
      <c r="C8" s="3" t="s">
        <v>356</v>
      </c>
      <c r="E8" s="3" t="s">
        <v>19</v>
      </c>
      <c r="F8" s="3" t="str" cm="1">
        <f t="array" ref="F8">_xll.BDP(bonds[[#This Row],[worksheet get ticker]],bonds[[#Headers],[ID_ISIN]])</f>
        <v>XS2077670003</v>
      </c>
      <c r="G8" s="3" t="str" cm="1">
        <f t="array" ref="G8">_xll.BDP(bonds[[#This Row],[worksheet get ticker]],bonds[[#Headers],[security name]])</f>
        <v>BAYNGR 2 3/8 11/12/79</v>
      </c>
      <c r="H8" s="3" t="str" cm="1">
        <f t="array" ref="H8">_xll.BDP(bonds[[#This Row],[worksheet get ticker]],bonds[[#Headers],[ticker]])</f>
        <v>BAYNGR</v>
      </c>
      <c r="I8" s="3" cm="1">
        <f t="array" ref="I8">_xll.BDP(bonds[[#This Row],[worksheet get ticker]],bonds[[#Headers],[coupon]])</f>
        <v>2.375</v>
      </c>
      <c r="J8" s="19" cm="1">
        <f t="array" ref="J8">_xll.BDP(bonds[[#This Row],[ID_ISIN]]&amp;" Corp",bonds[[#Headers],[nxt_call_dt]])*1</f>
        <v>45700</v>
      </c>
      <c r="K8" s="19" t="str" cm="1">
        <f t="array" ref="K8">_xll.BDP(bonds[[#This Row],[ID_ISIN]]&amp;" Corp",bonds[[#Headers],[mty_typ]])</f>
        <v>CALLABLE</v>
      </c>
      <c r="L8" s="19" t="str" cm="1">
        <f t="array" ref="L8">_xll.BDP(bonds[[#This Row],[worksheet get ticker]],bonds[[#Headers],[crncy]])</f>
        <v>EUR</v>
      </c>
      <c r="M8" s="30" cm="1">
        <f t="array" ref="M8">_xll.BDP(bonds[[#This Row],[ID_ISIN]]&amp;" Corp",bonds[[#Headers],[amt_outstanding]])</f>
        <v>1000000000</v>
      </c>
      <c r="N8" s="3" t="str">
        <f>bonds[[#This Row],[security name]]&amp;" nc-"&amp;RIGHT(YEAR(bonds[[#This Row],[nxt_call_dt]]),2)</f>
        <v>BAYNGR 2 3/8 11/12/79 nc-25</v>
      </c>
      <c r="O8" s="3" t="str" cm="1">
        <f t="array" ref="O8">_xlfn.IFNA(_xll.BDP(bonds[[#This Row],[ID_ISIN]]&amp;" Corp",bonds[[#Headers],[industry_sector]]),"NA error")</f>
        <v>Consumer, Non-cyclical</v>
      </c>
      <c r="Q8" s="3" t="str">
        <v>AKEFP</v>
      </c>
      <c r="R8" s="3" t="str">
        <v>BERTEL</v>
      </c>
      <c r="T8" s="3" t="str">
        <v>Technology</v>
      </c>
      <c r="U8" s="2">
        <v>2</v>
      </c>
      <c r="V8" s="2"/>
      <c r="W8" s="2" t="s">
        <v>302</v>
      </c>
      <c r="X8" s="2" t="s">
        <v>372</v>
      </c>
      <c r="Y8" s="2"/>
      <c r="Z8" s="3" t="str">
        <v>ALLRNV</v>
      </c>
      <c r="AA8" s="3" t="str">
        <v>BERTEL</v>
      </c>
      <c r="AB8" s="2">
        <v>2</v>
      </c>
    </row>
    <row r="9" spans="2:30" ht="11" x14ac:dyDescent="0.3">
      <c r="B9" s="4" t="s">
        <v>403</v>
      </c>
      <c r="C9" s="4" t="s">
        <v>404</v>
      </c>
      <c r="D9" s="4"/>
      <c r="E9" s="3" t="s">
        <v>20</v>
      </c>
      <c r="F9" s="3" t="str" cm="1">
        <f t="array" ref="F9">_xll.BDP(bonds[[#This Row],[worksheet get ticker]],bonds[[#Headers],[ID_ISIN]])</f>
        <v>XS2077670342</v>
      </c>
      <c r="G9" s="3" t="str" cm="1">
        <f t="array" ref="G9">_xll.BDP(bonds[[#This Row],[worksheet get ticker]],bonds[[#Headers],[security name]])</f>
        <v>BAYNGR 3 1/8 11/12/79</v>
      </c>
      <c r="H9" s="3" t="str" cm="1">
        <f t="array" ref="H9">_xll.BDP(bonds[[#This Row],[worksheet get ticker]],bonds[[#Headers],[ticker]])</f>
        <v>BAYNGR</v>
      </c>
      <c r="I9" s="3" cm="1">
        <f t="array" ref="I9">_xll.BDP(bonds[[#This Row],[worksheet get ticker]],bonds[[#Headers],[coupon]])</f>
        <v>3.125</v>
      </c>
      <c r="J9" s="19" cm="1">
        <f t="array" ref="J9">_xll.BDP(bonds[[#This Row],[ID_ISIN]]&amp;" Corp",bonds[[#Headers],[nxt_call_dt]])*1</f>
        <v>46611</v>
      </c>
      <c r="K9" s="19" t="str" cm="1">
        <f t="array" ref="K9">_xll.BDP(bonds[[#This Row],[ID_ISIN]]&amp;" Corp",bonds[[#Headers],[mty_typ]])</f>
        <v>CALLABLE</v>
      </c>
      <c r="L9" s="19" t="str" cm="1">
        <f t="array" ref="L9">_xll.BDP(bonds[[#This Row],[worksheet get ticker]],bonds[[#Headers],[crncy]])</f>
        <v>EUR</v>
      </c>
      <c r="M9" s="30" cm="1">
        <f t="array" ref="M9">_xll.BDP(bonds[[#This Row],[ID_ISIN]]&amp;" Corp",bonds[[#Headers],[amt_outstanding]])</f>
        <v>750000000</v>
      </c>
      <c r="N9" s="3" t="str">
        <f>bonds[[#This Row],[security name]]&amp;" nc-"&amp;RIGHT(YEAR(bonds[[#This Row],[nxt_call_dt]]),2)</f>
        <v>BAYNGR 3 1/8 11/12/79 nc-27</v>
      </c>
      <c r="O9" s="3" t="str" cm="1">
        <f t="array" ref="O9">_xlfn.IFNA(_xll.BDP(bonds[[#This Row],[ID_ISIN]]&amp;" Corp",bonds[[#Headers],[industry_sector]]),"NA error")</f>
        <v>Consumer, Non-cyclical</v>
      </c>
      <c r="Q9" s="3" t="str">
        <v>LXSGR</v>
      </c>
      <c r="R9" s="3" t="str">
        <v>BHP</v>
      </c>
      <c r="T9" s="3" t="str">
        <v>Utilities</v>
      </c>
      <c r="U9" s="2">
        <v>58</v>
      </c>
      <c r="V9" s="2"/>
      <c r="W9" s="2" t="s">
        <v>301</v>
      </c>
      <c r="X9" s="2" t="s">
        <v>372</v>
      </c>
      <c r="Y9" s="2"/>
      <c r="Z9" s="3" t="str">
        <v>STEDIN</v>
      </c>
      <c r="AA9" s="3" t="str">
        <v>BHP</v>
      </c>
      <c r="AB9" s="2">
        <v>5</v>
      </c>
    </row>
    <row r="10" spans="2:30" x14ac:dyDescent="0.25">
      <c r="B10" s="3" t="s">
        <v>405</v>
      </c>
      <c r="C10" s="3" t="s">
        <v>406</v>
      </c>
      <c r="E10" s="3" t="s">
        <v>21</v>
      </c>
      <c r="F10" s="3" t="str" cm="1">
        <f t="array" ref="F10">_xll.BDP(bonds[[#This Row],[worksheet get ticker]],bonds[[#Headers],[ID_ISIN]])</f>
        <v>FR0013292828</v>
      </c>
      <c r="G10" s="3" t="str" cm="1">
        <f t="array" ref="G10">_xll.BDP(bonds[[#This Row],[worksheet get ticker]],bonds[[#Headers],[security name]])</f>
        <v>BNFP 1 3/4 PERP</v>
      </c>
      <c r="H10" s="3" t="str" cm="1">
        <f t="array" ref="H10">_xll.BDP(bonds[[#This Row],[worksheet get ticker]],bonds[[#Headers],[ticker]])</f>
        <v>BNFP</v>
      </c>
      <c r="I10" s="3" cm="1">
        <f t="array" ref="I10">_xll.BDP(bonds[[#This Row],[worksheet get ticker]],bonds[[#Headers],[coupon]])</f>
        <v>1.75</v>
      </c>
      <c r="J10" s="19" cm="1">
        <f t="array" ref="J10">_xll.BDP(bonds[[#This Row],[ID_ISIN]]&amp;" Corp",bonds[[#Headers],[nxt_call_dt]])*1</f>
        <v>45012</v>
      </c>
      <c r="K10" s="19" t="str" cm="1">
        <f t="array" ref="K10">_xll.BDP(bonds[[#This Row],[ID_ISIN]]&amp;" Corp",bonds[[#Headers],[mty_typ]])</f>
        <v>PERP/CALL</v>
      </c>
      <c r="L10" s="19" t="str" cm="1">
        <f t="array" ref="L10">_xll.BDP(bonds[[#This Row],[worksheet get ticker]],bonds[[#Headers],[crncy]])</f>
        <v>EUR</v>
      </c>
      <c r="M10" s="30" cm="1">
        <f t="array" ref="M10">_xll.BDP(bonds[[#This Row],[ID_ISIN]]&amp;" Corp",bonds[[#Headers],[amt_outstanding]])</f>
        <v>1250000000</v>
      </c>
      <c r="N10" s="3" t="str">
        <f>bonds[[#This Row],[security name]]&amp;" nc-"&amp;RIGHT(YEAR(bonds[[#This Row],[nxt_call_dt]]),2)</f>
        <v>BNFP 1 3/4 PERP nc-23</v>
      </c>
      <c r="O10" s="3" t="str" cm="1">
        <f t="array" ref="O10">_xlfn.IFNA(_xll.BDP(bonds[[#This Row],[ID_ISIN]]&amp;" Corp",bonds[[#Headers],[industry_sector]]),"NA error")</f>
        <v>Consumer, Non-cyclical</v>
      </c>
      <c r="Q10" s="3" t="str">
        <v>LHNVX</v>
      </c>
      <c r="R10" s="3" t="str">
        <v>BNFP</v>
      </c>
      <c r="T10" s="3" t="str">
        <v>Consumer, Cyclical</v>
      </c>
      <c r="U10" s="2">
        <v>15</v>
      </c>
      <c r="V10" s="2"/>
      <c r="W10" s="2" t="s">
        <v>292</v>
      </c>
      <c r="X10" s="2" t="s">
        <v>373</v>
      </c>
      <c r="Y10" s="2"/>
      <c r="Z10" s="3" t="str">
        <v>ELIASO</v>
      </c>
      <c r="AA10" s="3" t="str">
        <v>BNFP</v>
      </c>
      <c r="AB10" s="2">
        <v>2</v>
      </c>
    </row>
    <row r="11" spans="2:30" ht="11" x14ac:dyDescent="0.3">
      <c r="E11" s="3" t="s">
        <v>22</v>
      </c>
      <c r="F11" s="3" t="str" cm="1">
        <f t="array" ref="F11">_xll.BDP(bonds[[#This Row],[worksheet get ticker]],bonds[[#Headers],[ID_ISIN]])</f>
        <v>XS2051471105</v>
      </c>
      <c r="G11" s="3" t="str" cm="1">
        <f t="array" ref="G11">_xll.BDP(bonds[[#This Row],[worksheet get ticker]],bonds[[#Headers],[security name]])</f>
        <v>ERFFP 2 7/8 PERP</v>
      </c>
      <c r="H11" s="3" t="str" cm="1">
        <f t="array" ref="H11">_xll.BDP(bonds[[#This Row],[worksheet get ticker]],bonds[[#Headers],[ticker]])</f>
        <v>ERFFP</v>
      </c>
      <c r="I11" s="3" cm="1">
        <f t="array" ref="I11">_xll.BDP(bonds[[#This Row],[worksheet get ticker]],bonds[[#Headers],[coupon]])</f>
        <v>2.875</v>
      </c>
      <c r="J11" s="19" cm="1">
        <f t="array" ref="J11">_xll.BDP(bonds[[#This Row],[ID_ISIN]]&amp;" Corp",bonds[[#Headers],[nxt_call_dt]])*1</f>
        <v>44784</v>
      </c>
      <c r="K11" s="19" t="str" cm="1">
        <f t="array" ref="K11">_xll.BDP(bonds[[#This Row],[ID_ISIN]]&amp;" Corp",bonds[[#Headers],[mty_typ]])</f>
        <v>PERP/CALL</v>
      </c>
      <c r="L11" s="19" t="str" cm="1">
        <f t="array" ref="L11">_xll.BDP(bonds[[#This Row],[worksheet get ticker]],bonds[[#Headers],[crncy]])</f>
        <v>EUR</v>
      </c>
      <c r="M11" s="30" cm="1">
        <f t="array" ref="M11">_xll.BDP(bonds[[#This Row],[ID_ISIN]]&amp;" Corp",bonds[[#Headers],[amt_outstanding]])</f>
        <v>300000000</v>
      </c>
      <c r="N11" s="3" t="str">
        <f>bonds[[#This Row],[security name]]&amp;" nc-"&amp;RIGHT(YEAR(bonds[[#This Row],[nxt_call_dt]]),2)</f>
        <v>ERFFP 2 7/8 PERP nc-22</v>
      </c>
      <c r="O11" s="3" t="str" cm="1">
        <f t="array" ref="O11">_xlfn.IFNA(_xll.BDP(bonds[[#This Row],[ID_ISIN]]&amp;" Corp",bonds[[#Headers],[industry_sector]]),"NA error")</f>
        <v>Consumer, Non-cyclical</v>
      </c>
      <c r="Q11" s="3" t="str">
        <v>EVKGR</v>
      </c>
      <c r="R11" s="3" t="str">
        <v>CNALN</v>
      </c>
      <c r="T11" s="3" t="str">
        <v>Financial</v>
      </c>
      <c r="U11" s="2">
        <v>23</v>
      </c>
      <c r="V11" s="2"/>
      <c r="W11" s="3" t="s">
        <v>283</v>
      </c>
      <c r="X11" s="2" t="s">
        <v>372</v>
      </c>
      <c r="Y11" s="2"/>
      <c r="Z11" s="3" t="str">
        <v>VLVY</v>
      </c>
      <c r="AA11" s="3" t="str">
        <v>CNALN</v>
      </c>
      <c r="AB11" s="2">
        <v>2</v>
      </c>
      <c r="AD11" s="4"/>
    </row>
    <row r="12" spans="2:30" x14ac:dyDescent="0.25">
      <c r="E12" s="3" t="s">
        <v>23</v>
      </c>
      <c r="F12" s="3" t="str" cm="1">
        <f t="array" ref="F12">_xll.BDP(bonds[[#This Row],[worksheet get ticker]],bonds[[#Headers],[ID_ISIN]])</f>
        <v>XS1224953882</v>
      </c>
      <c r="G12" s="3" t="str" cm="1">
        <f t="array" ref="G12">_xll.BDP(bonds[[#This Row],[worksheet get ticker]],bonds[[#Headers],[security name]])</f>
        <v>ERFFP 4 7/8 PERP</v>
      </c>
      <c r="H12" s="3" t="str" cm="1">
        <f t="array" ref="H12">_xll.BDP(bonds[[#This Row],[worksheet get ticker]],bonds[[#Headers],[ticker]])</f>
        <v>ERFFP</v>
      </c>
      <c r="I12" s="3" cm="1">
        <f t="array" ref="I12">_xll.BDP(bonds[[#This Row],[worksheet get ticker]],bonds[[#Headers],[coupon]])</f>
        <v>4.875</v>
      </c>
      <c r="J12" s="19" cm="1">
        <f t="array" ref="J12">_xll.BDP(bonds[[#This Row],[ID_ISIN]]&amp;" Corp",bonds[[#Headers],[nxt_call_dt]])*1</f>
        <v>45045</v>
      </c>
      <c r="K12" s="19" t="str" cm="1">
        <f t="array" ref="K12">_xll.BDP(bonds[[#This Row],[ID_ISIN]]&amp;" Corp",bonds[[#Headers],[mty_typ]])</f>
        <v>PERP/CALL</v>
      </c>
      <c r="L12" s="19" t="str" cm="1">
        <f t="array" ref="L12">_xll.BDP(bonds[[#This Row],[worksheet get ticker]],bonds[[#Headers],[crncy]])</f>
        <v>EUR</v>
      </c>
      <c r="M12" s="30" cm="1">
        <f t="array" ref="M12">_xll.BDP(bonds[[#This Row],[ID_ISIN]]&amp;" Corp",bonds[[#Headers],[amt_outstanding]])</f>
        <v>300000000</v>
      </c>
      <c r="N12" s="3" t="str">
        <f>bonds[[#This Row],[security name]]&amp;" nc-"&amp;RIGHT(YEAR(bonds[[#This Row],[nxt_call_dt]]),2)</f>
        <v>ERFFP 4 7/8 PERP nc-23</v>
      </c>
      <c r="O12" s="3" t="str" cm="1">
        <f t="array" ref="O12">_xlfn.IFNA(_xll.BDP(bonds[[#This Row],[ID_ISIN]]&amp;" Corp",bonds[[#Headers],[industry_sector]]),"NA error")</f>
        <v>Consumer, Non-cyclical</v>
      </c>
      <c r="Q12" s="3" t="str">
        <v>DBHNGR</v>
      </c>
      <c r="R12" s="3" t="str">
        <v>CPIPGR</v>
      </c>
      <c r="W12" s="3" t="s">
        <v>306</v>
      </c>
      <c r="X12" s="2" t="s">
        <v>374</v>
      </c>
      <c r="Y12" s="2"/>
      <c r="Z12" s="3" t="str">
        <v>AFFP</v>
      </c>
      <c r="AA12" s="3" t="str">
        <v>CPIPGR</v>
      </c>
      <c r="AB12" s="2">
        <v>2</v>
      </c>
    </row>
    <row r="13" spans="2:30" x14ac:dyDescent="0.25">
      <c r="E13" s="3" t="s">
        <v>8</v>
      </c>
      <c r="F13" s="3" t="str" cm="1">
        <f t="array" ref="F13">_xll.BDP(bonds[[#This Row],[worksheet get ticker]],bonds[[#Headers],[ID_ISIN]])</f>
        <v>XS1716945586</v>
      </c>
      <c r="G13" s="3" t="str" cm="1">
        <f t="array" ref="G13">_xll.BDP(bonds[[#This Row],[worksheet get ticker]],bonds[[#Headers],[security name]])</f>
        <v>ERFFP 3 1/4 PERP</v>
      </c>
      <c r="H13" s="3" t="str" cm="1">
        <f t="array" ref="H13">_xll.BDP(bonds[[#This Row],[worksheet get ticker]],bonds[[#Headers],[ticker]])</f>
        <v>ERFFP</v>
      </c>
      <c r="I13" s="3" cm="1">
        <f t="array" ref="I13">_xll.BDP(bonds[[#This Row],[worksheet get ticker]],bonds[[#Headers],[coupon]])</f>
        <v>3.25</v>
      </c>
      <c r="J13" s="19" cm="1">
        <f t="array" ref="J13">_xll.BDP(bonds[[#This Row],[ID_ISIN]]&amp;" Corp",bonds[[#Headers],[nxt_call_dt]])*1</f>
        <v>45974</v>
      </c>
      <c r="K13" s="19" t="str" cm="1">
        <f t="array" ref="K13">_xll.BDP(bonds[[#This Row],[ID_ISIN]]&amp;" Corp",bonds[[#Headers],[mty_typ]])</f>
        <v>PERP/CALL</v>
      </c>
      <c r="L13" s="19" t="str" cm="1">
        <f t="array" ref="L13">_xll.BDP(bonds[[#This Row],[worksheet get ticker]],bonds[[#Headers],[crncy]])</f>
        <v>EUR</v>
      </c>
      <c r="M13" s="30" cm="1">
        <f t="array" ref="M13">_xll.BDP(bonds[[#This Row],[ID_ISIN]]&amp;" Corp",bonds[[#Headers],[amt_outstanding]])</f>
        <v>400000000</v>
      </c>
      <c r="N13" s="3" t="str">
        <f>bonds[[#This Row],[security name]]&amp;" nc-"&amp;RIGHT(YEAR(bonds[[#This Row],[nxt_call_dt]]),2)</f>
        <v>ERFFP 3 1/4 PERP nc-25</v>
      </c>
      <c r="O13" s="3" t="str" cm="1">
        <f t="array" ref="O13">_xlfn.IFNA(_xll.BDP(bonds[[#This Row],[ID_ISIN]]&amp;" Corp",bonds[[#Headers],[industry_sector]]),"NA error")</f>
        <v>Consumer, Non-cyclical</v>
      </c>
      <c r="Q13" s="3" t="str">
        <v>OMVAV</v>
      </c>
      <c r="R13" s="3" t="str">
        <v>DBHNGR</v>
      </c>
      <c r="W13" s="3" t="s">
        <v>309</v>
      </c>
      <c r="X13" s="2" t="s">
        <v>374</v>
      </c>
      <c r="Y13" s="2"/>
      <c r="Z13" s="3" t="str">
        <v>LHAGR</v>
      </c>
      <c r="AA13" s="3" t="str">
        <v>DBHNGR</v>
      </c>
      <c r="AB13" s="2">
        <v>2</v>
      </c>
    </row>
    <row r="14" spans="2:30" x14ac:dyDescent="0.25">
      <c r="E14" s="3" t="s">
        <v>24</v>
      </c>
      <c r="F14" s="3" t="str" cm="1">
        <f t="array" ref="F14">_xll.BDP(bonds[[#This Row],[worksheet get ticker]],bonds[[#Headers],[ID_ISIN]])</f>
        <v>XS1152338072</v>
      </c>
      <c r="G14" s="3" t="str" cm="1">
        <f t="array" ref="G14">_xll.BDP(bonds[[#This Row],[worksheet get ticker]],bonds[[#Headers],[security name]])</f>
        <v>MRKGR 2 5/8 12/12/74</v>
      </c>
      <c r="H14" s="3" t="str" cm="1">
        <f t="array" ref="H14">_xll.BDP(bonds[[#This Row],[worksheet get ticker]],bonds[[#Headers],[ticker]])</f>
        <v>MRKGR</v>
      </c>
      <c r="I14" s="3" cm="1">
        <f t="array" ref="I14">_xll.BDP(bonds[[#This Row],[worksheet get ticker]],bonds[[#Headers],[coupon]])</f>
        <v>2.625</v>
      </c>
      <c r="J14" s="19" cm="1">
        <f t="array" ref="J14">_xll.BDP(bonds[[#This Row],[ID_ISIN]]&amp;" Corp",bonds[[#Headers],[nxt_call_dt]])*1</f>
        <v>44359</v>
      </c>
      <c r="K14" s="19" t="str" cm="1">
        <f t="array" ref="K14">_xll.BDP(bonds[[#This Row],[ID_ISIN]]&amp;" Corp",bonds[[#Headers],[mty_typ]])</f>
        <v>CALLABLE</v>
      </c>
      <c r="L14" s="19" t="str" cm="1">
        <f t="array" ref="L14">_xll.BDP(bonds[[#This Row],[worksheet get ticker]],bonds[[#Headers],[crncy]])</f>
        <v>EUR</v>
      </c>
      <c r="M14" s="30" cm="1">
        <f t="array" ref="M14">_xll.BDP(bonds[[#This Row],[ID_ISIN]]&amp;" Corp",bonds[[#Headers],[amt_outstanding]])</f>
        <v>1000000000</v>
      </c>
      <c r="N14" s="3" t="str">
        <f>bonds[[#This Row],[security name]]&amp;" nc-"&amp;RIGHT(YEAR(bonds[[#This Row],[nxt_call_dt]]),2)</f>
        <v>MRKGR 2 5/8 12/12/74 nc-21</v>
      </c>
      <c r="O14" s="3" t="str" cm="1">
        <f t="array" ref="O14">_xlfn.IFNA(_xll.BDP(bonds[[#This Row],[ID_ISIN]]&amp;" Corp",bonds[[#Headers],[industry_sector]]),"NA error")</f>
        <v>Consumer, Non-cyclical</v>
      </c>
      <c r="Q14" s="3" t="str">
        <v>REPSM</v>
      </c>
      <c r="R14" s="3" t="str">
        <v>EDF</v>
      </c>
      <c r="W14" s="3" t="s">
        <v>324</v>
      </c>
      <c r="X14" s="2" t="s">
        <v>374</v>
      </c>
      <c r="Y14" s="2"/>
      <c r="Z14" s="3" t="str">
        <v>WIEAV</v>
      </c>
      <c r="AA14" s="3" t="str">
        <v>EDF</v>
      </c>
      <c r="AB14" s="2">
        <v>9</v>
      </c>
    </row>
    <row r="15" spans="2:30" x14ac:dyDescent="0.25">
      <c r="E15" s="3" t="s">
        <v>25</v>
      </c>
      <c r="F15" s="3" t="str" cm="1">
        <f t="array" ref="F15">_xll.BDP(bonds[[#This Row],[worksheet get ticker]],bonds[[#Headers],[ID_ISIN]])</f>
        <v>XS1152343668</v>
      </c>
      <c r="G15" s="3" t="str" cm="1">
        <f t="array" ref="G15">_xll.BDP(bonds[[#This Row],[worksheet get ticker]],bonds[[#Headers],[security name]])</f>
        <v>MRKGR 3 3/8 12/12/74</v>
      </c>
      <c r="H15" s="3" t="str" cm="1">
        <f t="array" ref="H15">_xll.BDP(bonds[[#This Row],[worksheet get ticker]],bonds[[#Headers],[ticker]])</f>
        <v>MRKGR</v>
      </c>
      <c r="I15" s="3" cm="1">
        <f t="array" ref="I15">_xll.BDP(bonds[[#This Row],[worksheet get ticker]],bonds[[#Headers],[coupon]])</f>
        <v>3.375</v>
      </c>
      <c r="J15" s="19" cm="1">
        <f t="array" ref="J15">_xll.BDP(bonds[[#This Row],[ID_ISIN]]&amp;" Corp",bonds[[#Headers],[nxt_call_dt]])*1</f>
        <v>45638</v>
      </c>
      <c r="K15" s="19" t="str" cm="1">
        <f t="array" ref="K15">_xll.BDP(bonds[[#This Row],[ID_ISIN]]&amp;" Corp",bonds[[#Headers],[mty_typ]])</f>
        <v>CALLABLE</v>
      </c>
      <c r="L15" s="19" t="str" cm="1">
        <f t="array" ref="L15">_xll.BDP(bonds[[#This Row],[worksheet get ticker]],bonds[[#Headers],[crncy]])</f>
        <v>EUR</v>
      </c>
      <c r="M15" s="30" cm="1">
        <f t="array" ref="M15">_xll.BDP(bonds[[#This Row],[ID_ISIN]]&amp;" Corp",bonds[[#Headers],[amt_outstanding]])</f>
        <v>500000000</v>
      </c>
      <c r="N15" s="3" t="str">
        <f>bonds[[#This Row],[security name]]&amp;" nc-"&amp;RIGHT(YEAR(bonds[[#This Row],[nxt_call_dt]]),2)</f>
        <v>MRKGR 3 3/8 12/12/74 nc-24</v>
      </c>
      <c r="O15" s="3" t="str" cm="1">
        <f t="array" ref="O15">_xlfn.IFNA(_xll.BDP(bonds[[#This Row],[ID_ISIN]]&amp;" Corp",bonds[[#Headers],[industry_sector]]),"NA error")</f>
        <v>Consumer, Non-cyclical</v>
      </c>
      <c r="Q15" s="3" t="str">
        <v>TOTAL</v>
      </c>
      <c r="R15" s="3" t="str">
        <v>EDPPL</v>
      </c>
      <c r="W15" s="3" t="s">
        <v>277</v>
      </c>
      <c r="X15" s="2" t="s">
        <v>374</v>
      </c>
      <c r="Y15" s="2"/>
      <c r="Z15" s="3" t="str">
        <v>FERSM</v>
      </c>
      <c r="AA15" s="3" t="str">
        <v>EDPPL</v>
      </c>
      <c r="AB15" s="2">
        <v>2</v>
      </c>
    </row>
    <row r="16" spans="2:30" x14ac:dyDescent="0.25">
      <c r="E16" s="3" t="s">
        <v>26</v>
      </c>
      <c r="F16" s="3" t="str" cm="1">
        <f t="array" ref="F16">_xll.BDP(bonds[[#This Row],[worksheet get ticker]],bonds[[#Headers],[ID_ISIN]])</f>
        <v>XS2011260531</v>
      </c>
      <c r="G16" s="3" t="str" cm="1">
        <f t="array" ref="G16">_xll.BDP(bonds[[#This Row],[worksheet get ticker]],bonds[[#Headers],[security name]])</f>
        <v>MRKGR 1 5/8 06/25/79</v>
      </c>
      <c r="H16" s="3" t="str" cm="1">
        <f t="array" ref="H16">_xll.BDP(bonds[[#This Row],[worksheet get ticker]],bonds[[#Headers],[ticker]])</f>
        <v>MRKGR</v>
      </c>
      <c r="I16" s="3" cm="1">
        <f t="array" ref="I16">_xll.BDP(bonds[[#This Row],[worksheet get ticker]],bonds[[#Headers],[coupon]])</f>
        <v>1.625</v>
      </c>
      <c r="J16" s="19" cm="1">
        <f t="array" ref="J16">_xll.BDP(bonds[[#This Row],[ID_ISIN]]&amp;" Corp",bonds[[#Headers],[nxt_call_dt]])*1</f>
        <v>45553</v>
      </c>
      <c r="K16" s="19" t="str" cm="1">
        <f t="array" ref="K16">_xll.BDP(bonds[[#This Row],[ID_ISIN]]&amp;" Corp",bonds[[#Headers],[mty_typ]])</f>
        <v>CALLABLE</v>
      </c>
      <c r="L16" s="19" t="str" cm="1">
        <f t="array" ref="L16">_xll.BDP(bonds[[#This Row],[worksheet get ticker]],bonds[[#Headers],[crncy]])</f>
        <v>EUR</v>
      </c>
      <c r="M16" s="30" cm="1">
        <f t="array" ref="M16">_xll.BDP(bonds[[#This Row],[ID_ISIN]]&amp;" Corp",bonds[[#Headers],[amt_outstanding]])</f>
        <v>500000000</v>
      </c>
      <c r="N16" s="3" t="str">
        <f>bonds[[#This Row],[security name]]&amp;" nc-"&amp;RIGHT(YEAR(bonds[[#This Row],[nxt_call_dt]]),2)</f>
        <v>MRKGR 1 5/8 06/25/79 nc-24</v>
      </c>
      <c r="O16" s="3" t="str" cm="1">
        <f t="array" ref="O16">_xlfn.IFNA(_xll.BDP(bonds[[#This Row],[ID_ISIN]]&amp;" Corp",bonds[[#Headers],[industry_sector]]),"NA error")</f>
        <v>Consumer, Non-cyclical</v>
      </c>
      <c r="Q16" s="3" t="str">
        <v>BHP</v>
      </c>
      <c r="R16" s="3" t="str">
        <v>ENBW</v>
      </c>
      <c r="W16" s="3" t="s">
        <v>271</v>
      </c>
      <c r="X16" s="2" t="s">
        <v>375</v>
      </c>
      <c r="Y16" s="2"/>
      <c r="Z16" s="3" t="str">
        <v>SBRYLN</v>
      </c>
      <c r="AA16" s="3" t="str">
        <v>ENBW</v>
      </c>
      <c r="AB16" s="2">
        <v>6</v>
      </c>
    </row>
    <row r="17" spans="5:30" x14ac:dyDescent="0.25">
      <c r="E17" s="3" t="s">
        <v>27</v>
      </c>
      <c r="F17" s="3" t="str" cm="1">
        <f t="array" ref="F17">_xll.BDP(bonds[[#This Row],[worksheet get ticker]],bonds[[#Headers],[ID_ISIN]])</f>
        <v>XS2011260705</v>
      </c>
      <c r="G17" s="3" t="str" cm="1">
        <f t="array" ref="G17">_xll.BDP(bonds[[#This Row],[worksheet get ticker]],bonds[[#Headers],[security name]])</f>
        <v>MRKGR 2 7/8 06/25/79</v>
      </c>
      <c r="H17" s="3" t="str" cm="1">
        <f t="array" ref="H17">_xll.BDP(bonds[[#This Row],[worksheet get ticker]],bonds[[#Headers],[ticker]])</f>
        <v>MRKGR</v>
      </c>
      <c r="I17" s="3" cm="1">
        <f t="array" ref="I17">_xll.BDP(bonds[[#This Row],[worksheet get ticker]],bonds[[#Headers],[coupon]])</f>
        <v>2.875</v>
      </c>
      <c r="J17" s="19" cm="1">
        <f t="array" ref="J17">_xll.BDP(bonds[[#This Row],[ID_ISIN]]&amp;" Corp",bonds[[#Headers],[nxt_call_dt]])*1</f>
        <v>47202</v>
      </c>
      <c r="K17" s="19" t="str" cm="1">
        <f t="array" ref="K17">_xll.BDP(bonds[[#This Row],[ID_ISIN]]&amp;" Corp",bonds[[#Headers],[mty_typ]])</f>
        <v>CALLABLE</v>
      </c>
      <c r="L17" s="19" t="str" cm="1">
        <f t="array" ref="L17">_xll.BDP(bonds[[#This Row],[worksheet get ticker]],bonds[[#Headers],[crncy]])</f>
        <v>EUR</v>
      </c>
      <c r="M17" s="30" cm="1">
        <f t="array" ref="M17">_xll.BDP(bonds[[#This Row],[ID_ISIN]]&amp;" Corp",bonds[[#Headers],[amt_outstanding]])</f>
        <v>1000000000</v>
      </c>
      <c r="N17" s="3" t="str">
        <f>bonds[[#This Row],[security name]]&amp;" nc-"&amp;RIGHT(YEAR(bonds[[#This Row],[nxt_call_dt]]),2)</f>
        <v>MRKGR 2 7/8 06/25/79 nc-29</v>
      </c>
      <c r="O17" s="3" t="str" cm="1">
        <f t="array" ref="O17">_xlfn.IFNA(_xll.BDP(bonds[[#This Row],[ID_ISIN]]&amp;" Corp",bonds[[#Headers],[industry_sector]]),"NA error")</f>
        <v>Consumer, Non-cyclical</v>
      </c>
      <c r="Q17" s="3" t="str">
        <v>AMXLMM</v>
      </c>
      <c r="R17" s="3" t="str">
        <v>ENELIM</v>
      </c>
      <c r="W17" s="3" t="s">
        <v>276</v>
      </c>
      <c r="X17" s="2" t="s">
        <v>375</v>
      </c>
      <c r="Y17" s="2"/>
      <c r="Z17" s="3" t="str">
        <v>DBOERS</v>
      </c>
      <c r="AA17" s="3" t="str">
        <v>ENELIM</v>
      </c>
      <c r="AB17" s="2">
        <v>7</v>
      </c>
    </row>
    <row r="18" spans="5:30" x14ac:dyDescent="0.25">
      <c r="E18" s="3" t="s">
        <v>28</v>
      </c>
      <c r="F18" s="3" t="str" cm="1">
        <f t="array" ref="F18">_xll.BDP(bonds[[#This Row],[worksheet get ticker]],bonds[[#Headers],[ID_ISIN]])</f>
        <v>FR0012278539</v>
      </c>
      <c r="G18" s="3" t="str" cm="1">
        <f t="array" ref="G18">_xll.BDP(bonds[[#This Row],[worksheet get ticker]],bonds[[#Headers],[security name]])</f>
        <v>AKEFP 4 3/4 PERP</v>
      </c>
      <c r="H18" s="3" t="str" cm="1">
        <f t="array" ref="H18">_xll.BDP(bonds[[#This Row],[worksheet get ticker]],bonds[[#Headers],[ticker]])</f>
        <v>AKEFP</v>
      </c>
      <c r="I18" s="3" cm="1">
        <f t="array" ref="I18">_xll.BDP(bonds[[#This Row],[worksheet get ticker]],bonds[[#Headers],[coupon]])</f>
        <v>4.75</v>
      </c>
      <c r="J18" s="19" cm="1">
        <f t="array" ref="J18">_xll.BDP(bonds[[#This Row],[ID_ISIN]]&amp;" Corp",bonds[[#Headers],[nxt_call_dt]])*1</f>
        <v>44133</v>
      </c>
      <c r="K18" s="19" t="str" cm="1">
        <f t="array" ref="K18">_xll.BDP(bonds[[#This Row],[ID_ISIN]]&amp;" Corp",bonds[[#Headers],[mty_typ]])</f>
        <v>PERP/CALL</v>
      </c>
      <c r="L18" s="19" t="str" cm="1">
        <f t="array" ref="L18">_xll.BDP(bonds[[#This Row],[worksheet get ticker]],bonds[[#Headers],[crncy]])</f>
        <v>EUR</v>
      </c>
      <c r="M18" s="30" cm="1">
        <f t="array" ref="M18">_xll.BDP(bonds[[#This Row],[ID_ISIN]]&amp;" Corp",bonds[[#Headers],[amt_outstanding]])</f>
        <v>300000000</v>
      </c>
      <c r="N18" s="3" t="str">
        <f>bonds[[#This Row],[security name]]&amp;" nc-"&amp;RIGHT(YEAR(bonds[[#This Row],[nxt_call_dt]]),2)</f>
        <v>AKEFP 4 3/4 PERP nc-20</v>
      </c>
      <c r="O18" s="3" t="str" cm="1">
        <f t="array" ref="O18">_xlfn.IFNA(_xll.BDP(bonds[[#This Row],[ID_ISIN]]&amp;" Corp",bonds[[#Headers],[industry_sector]]),"NA error")</f>
        <v>Basic Materials</v>
      </c>
      <c r="Q18" s="3" t="str">
        <v>BERTEL</v>
      </c>
      <c r="R18" s="3" t="str">
        <v>ENGIFP</v>
      </c>
      <c r="W18" s="3" t="s">
        <v>299</v>
      </c>
      <c r="X18" s="2" t="s">
        <v>375</v>
      </c>
      <c r="Y18" s="2"/>
      <c r="Z18" s="3" t="str">
        <v>ANNGR</v>
      </c>
      <c r="AA18" s="3" t="str">
        <v>ENGIFP</v>
      </c>
      <c r="AB18" s="2">
        <v>5</v>
      </c>
    </row>
    <row r="19" spans="5:30" x14ac:dyDescent="0.25">
      <c r="E19" s="3" t="s">
        <v>29</v>
      </c>
      <c r="F19" s="3" t="str" cm="1">
        <f t="array" ref="F19">_xll.BDP(bonds[[#This Row],[worksheet get ticker]],bonds[[#Headers],[ID_ISIN]])</f>
        <v>FR0013425170</v>
      </c>
      <c r="G19" s="3" t="str" cm="1">
        <f t="array" ref="G19">_xll.BDP(bonds[[#This Row],[worksheet get ticker]],bonds[[#Headers],[security name]])</f>
        <v>AKEFP 2 3/4 PERP</v>
      </c>
      <c r="H19" s="3" t="str" cm="1">
        <f t="array" ref="H19">_xll.BDP(bonds[[#This Row],[worksheet get ticker]],bonds[[#Headers],[ticker]])</f>
        <v>AKEFP</v>
      </c>
      <c r="I19" s="3" cm="1">
        <f t="array" ref="I19">_xll.BDP(bonds[[#This Row],[worksheet get ticker]],bonds[[#Headers],[coupon]])</f>
        <v>2.75</v>
      </c>
      <c r="J19" s="19" cm="1">
        <f t="array" ref="J19">_xll.BDP(bonds[[#This Row],[ID_ISIN]]&amp;" Corp",bonds[[#Headers],[nxt_call_dt]])*1</f>
        <v>45460</v>
      </c>
      <c r="K19" s="19" t="str" cm="1">
        <f t="array" ref="K19">_xll.BDP(bonds[[#This Row],[ID_ISIN]]&amp;" Corp",bonds[[#Headers],[mty_typ]])</f>
        <v>PERP/CALL</v>
      </c>
      <c r="L19" s="19" t="str" cm="1">
        <f t="array" ref="L19">_xll.BDP(bonds[[#This Row],[worksheet get ticker]],bonds[[#Headers],[crncy]])</f>
        <v>EUR</v>
      </c>
      <c r="M19" s="30" cm="1">
        <f t="array" ref="M19">_xll.BDP(bonds[[#This Row],[ID_ISIN]]&amp;" Corp",bonds[[#Headers],[amt_outstanding]])</f>
        <v>400000000</v>
      </c>
      <c r="N19" s="3" t="str">
        <f>bonds[[#This Row],[security name]]&amp;" nc-"&amp;RIGHT(YEAR(bonds[[#This Row],[nxt_call_dt]]),2)</f>
        <v>AKEFP 2 3/4 PERP nc-24</v>
      </c>
      <c r="O19" s="3" t="str" cm="1">
        <f t="array" ref="O19">_xlfn.IFNA(_xll.BDP(bonds[[#This Row],[ID_ISIN]]&amp;" Corp",bonds[[#Headers],[industry_sector]]),"NA error")</f>
        <v>Basic Materials</v>
      </c>
      <c r="Q19" s="3" t="str">
        <v>KPN</v>
      </c>
      <c r="R19" s="3" t="str">
        <v>ERFFP</v>
      </c>
      <c r="W19" s="3" t="s">
        <v>321</v>
      </c>
      <c r="X19" s="2" t="s">
        <v>375</v>
      </c>
      <c r="Y19" s="2"/>
      <c r="Z19" s="3" t="str">
        <v>BALDER</v>
      </c>
      <c r="AA19" s="3" t="str">
        <v>ERFFP</v>
      </c>
      <c r="AB19" s="2">
        <v>3</v>
      </c>
    </row>
    <row r="20" spans="5:30" x14ac:dyDescent="0.25">
      <c r="E20" s="3" t="s">
        <v>30</v>
      </c>
      <c r="F20" s="3" t="str" cm="1">
        <f t="array" ref="F20">_xll.BDP(bonds[[#This Row],[worksheet get ticker]],bonds[[#Headers],[ID_ISIN]])</f>
        <v>FR0013478252</v>
      </c>
      <c r="G20" s="3" t="str" cm="1">
        <f t="array" ref="G20">_xll.BDP(bonds[[#This Row],[worksheet get ticker]],bonds[[#Headers],[security name]])</f>
        <v>AKEFP 1 1/2 PERP</v>
      </c>
      <c r="H20" s="3" t="str" cm="1">
        <f t="array" ref="H20">_xll.BDP(bonds[[#This Row],[worksheet get ticker]],bonds[[#Headers],[ticker]])</f>
        <v>AKEFP</v>
      </c>
      <c r="I20" s="3" cm="1">
        <f t="array" ref="I20">_xll.BDP(bonds[[#This Row],[worksheet get ticker]],bonds[[#Headers],[coupon]])</f>
        <v>1.5</v>
      </c>
      <c r="J20" s="19" cm="1">
        <f t="array" ref="J20">_xll.BDP(bonds[[#This Row],[ID_ISIN]]&amp;" Corp",bonds[[#Headers],[nxt_call_dt]])*1</f>
        <v>45951</v>
      </c>
      <c r="K20" s="19" t="str" cm="1">
        <f t="array" ref="K20">_xll.BDP(bonds[[#This Row],[ID_ISIN]]&amp;" Corp",bonds[[#Headers],[mty_typ]])</f>
        <v>PERP/CALL</v>
      </c>
      <c r="L20" s="19" t="str" cm="1">
        <f t="array" ref="L20">_xll.BDP(bonds[[#This Row],[worksheet get ticker]],bonds[[#Headers],[crncy]])</f>
        <v>EUR</v>
      </c>
      <c r="M20" s="30" cm="1">
        <f t="array" ref="M20">_xll.BDP(bonds[[#This Row],[ID_ISIN]]&amp;" Corp",bonds[[#Headers],[amt_outstanding]])</f>
        <v>300000000</v>
      </c>
      <c r="N20" s="3" t="str">
        <f>bonds[[#This Row],[security name]]&amp;" nc-"&amp;RIGHT(YEAR(bonds[[#This Row],[nxt_call_dt]]),2)</f>
        <v>AKEFP 1 1/2 PERP nc-25</v>
      </c>
      <c r="O20" s="3" t="str" cm="1">
        <f t="array" ref="O20">_xlfn.IFNA(_xll.BDP(bonds[[#This Row],[ID_ISIN]]&amp;" Corp",bonds[[#Headers],[industry_sector]]),"NA error")</f>
        <v>Basic Materials</v>
      </c>
      <c r="Q20" s="3" t="str">
        <v>TELIAS</v>
      </c>
      <c r="R20" s="3" t="str">
        <v>GYCGR</v>
      </c>
      <c r="W20" s="3" t="s">
        <v>313</v>
      </c>
      <c r="X20" s="2" t="s">
        <v>375</v>
      </c>
      <c r="Y20" s="2"/>
      <c r="Z20" s="3" t="str">
        <v>TLGGR</v>
      </c>
      <c r="AA20" s="3" t="str">
        <v>GYCGR</v>
      </c>
      <c r="AB20" s="2">
        <v>3</v>
      </c>
    </row>
    <row r="21" spans="5:30" ht="11" x14ac:dyDescent="0.3">
      <c r="E21" s="3" t="s">
        <v>31</v>
      </c>
      <c r="F21" s="3" t="str" cm="1">
        <f t="array" ref="F21">_xll.BDP(bonds[[#This Row],[worksheet get ticker]],bonds[[#Headers],[ID_ISIN]])</f>
        <v>XS1405763019</v>
      </c>
      <c r="G21" s="3" t="str" cm="1">
        <f t="array" ref="G21">_xll.BDP(bonds[[#This Row],[worksheet get ticker]],bonds[[#Headers],[security name]])</f>
        <v>LXSGR 4 1/2 12/06/76</v>
      </c>
      <c r="H21" s="3" t="str" cm="1">
        <f t="array" ref="H21">_xll.BDP(bonds[[#This Row],[worksheet get ticker]],bonds[[#Headers],[ticker]])</f>
        <v>LXSGR</v>
      </c>
      <c r="I21" s="3" cm="1">
        <f t="array" ref="I21">_xll.BDP(bonds[[#This Row],[worksheet get ticker]],bonds[[#Headers],[coupon]])</f>
        <v>4.5</v>
      </c>
      <c r="J21" s="19" cm="1">
        <f t="array" ref="J21">_xll.BDP(bonds[[#This Row],[ID_ISIN]]&amp;" Corp",bonds[[#Headers],[nxt_call_dt]])*1</f>
        <v>45083</v>
      </c>
      <c r="K21" s="19" t="str" cm="1">
        <f t="array" ref="K21">_xll.BDP(bonds[[#This Row],[ID_ISIN]]&amp;" Corp",bonds[[#Headers],[mty_typ]])</f>
        <v>CALLABLE</v>
      </c>
      <c r="L21" s="19" t="str" cm="1">
        <f t="array" ref="L21">_xll.BDP(bonds[[#This Row],[worksheet get ticker]],bonds[[#Headers],[crncy]])</f>
        <v>EUR</v>
      </c>
      <c r="M21" s="30" cm="1">
        <f t="array" ref="M21">_xll.BDP(bonds[[#This Row],[ID_ISIN]]&amp;" Corp",bonds[[#Headers],[amt_outstanding]])</f>
        <v>500000000</v>
      </c>
      <c r="N21" s="3" t="str">
        <f>bonds[[#This Row],[security name]]&amp;" nc-"&amp;RIGHT(YEAR(bonds[[#This Row],[nxt_call_dt]]),2)</f>
        <v>LXSGR 4 1/2 12/06/76 nc-23</v>
      </c>
      <c r="O21" s="3" t="str" cm="1">
        <f t="array" ref="O21">_xlfn.IFNA(_xll.BDP(bonds[[#This Row],[ID_ISIN]]&amp;" Corp",bonds[[#Headers],[industry_sector]]),"NA error")</f>
        <v>Basic Materials</v>
      </c>
      <c r="Q21" s="3" t="str">
        <v>SESGFP</v>
      </c>
      <c r="R21" s="3" t="str">
        <v>IBESM</v>
      </c>
      <c r="W21" s="3" t="s">
        <v>307</v>
      </c>
      <c r="X21" s="2" t="s">
        <v>375</v>
      </c>
      <c r="Y21" s="2"/>
      <c r="Z21" s="3" t="str">
        <v>HEIBOS</v>
      </c>
      <c r="AA21" s="3" t="str">
        <v>IBESM</v>
      </c>
      <c r="AB21" s="2">
        <v>3</v>
      </c>
      <c r="AD21" s="4"/>
    </row>
    <row r="22" spans="5:30" x14ac:dyDescent="0.25">
      <c r="E22" s="3" t="s">
        <v>32</v>
      </c>
      <c r="F22" s="3" t="str" cm="1">
        <f t="array" ref="F22">_xll.BDP(bonds[[#This Row],[worksheet get ticker]],bonds[[#Headers],[ID_ISIN]])</f>
        <v>XS1713466495</v>
      </c>
      <c r="G22" s="3" t="str" cm="1">
        <f t="array" ref="G22">_xll.BDP(bonds[[#This Row],[worksheet get ticker]],bonds[[#Headers],[security name]])</f>
        <v>LHNVX 3 PERP</v>
      </c>
      <c r="H22" s="3" t="str" cm="1">
        <f t="array" ref="H22">_xll.BDP(bonds[[#This Row],[worksheet get ticker]],bonds[[#Headers],[ticker]])</f>
        <v>LHNVX</v>
      </c>
      <c r="I22" s="3" cm="1">
        <f t="array" ref="I22">_xll.BDP(bonds[[#This Row],[worksheet get ticker]],bonds[[#Headers],[coupon]])</f>
        <v>3</v>
      </c>
      <c r="J22" s="19" cm="1">
        <f t="array" ref="J22">_xll.BDP(bonds[[#This Row],[ID_ISIN]]&amp;" Corp",bonds[[#Headers],[nxt_call_dt]])*1</f>
        <v>45478</v>
      </c>
      <c r="K22" s="19" t="str" cm="1">
        <f t="array" ref="K22">_xll.BDP(bonds[[#This Row],[ID_ISIN]]&amp;" Corp",bonds[[#Headers],[mty_typ]])</f>
        <v>PERP/CALL</v>
      </c>
      <c r="L22" s="19" t="str" cm="1">
        <f t="array" ref="L22">_xll.BDP(bonds[[#This Row],[worksheet get ticker]],bonds[[#Headers],[crncy]])</f>
        <v>EUR</v>
      </c>
      <c r="M22" s="30" cm="1">
        <f t="array" ref="M22">_xll.BDP(bonds[[#This Row],[ID_ISIN]]&amp;" Corp",bonds[[#Headers],[amt_outstanding]])</f>
        <v>500000000</v>
      </c>
      <c r="N22" s="3" t="str">
        <f>bonds[[#This Row],[security name]]&amp;" nc-"&amp;RIGHT(YEAR(bonds[[#This Row],[nxt_call_dt]]),2)</f>
        <v>LHNVX 3 PERP nc-24</v>
      </c>
      <c r="O22" s="3" t="str" cm="1">
        <f t="array" ref="O22">_xlfn.IFNA(_xll.BDP(bonds[[#This Row],[ID_ISIN]]&amp;" Corp",bonds[[#Headers],[industry_sector]]),"NA error")</f>
        <v>Industrial</v>
      </c>
      <c r="Q22" s="3" t="str">
        <v>ORAFP</v>
      </c>
      <c r="R22" s="3" t="str">
        <v>IFXGR</v>
      </c>
      <c r="W22" s="3" t="s">
        <v>320</v>
      </c>
      <c r="X22" s="2" t="s">
        <v>375</v>
      </c>
      <c r="Y22" s="2"/>
      <c r="Z22" s="3" t="str">
        <v>JUSTLN</v>
      </c>
      <c r="AA22" s="3" t="str">
        <v>IFXGR</v>
      </c>
      <c r="AB22" s="2">
        <v>2</v>
      </c>
    </row>
    <row r="23" spans="5:30" x14ac:dyDescent="0.25">
      <c r="E23" s="3" t="s">
        <v>33</v>
      </c>
      <c r="F23" s="3" t="str" cm="1">
        <f t="array" ref="F23">_xll.BDP(bonds[[#This Row],[worksheet get ticker]],bonds[[#Headers],[ID_ISIN]])</f>
        <v>DE000A2GSFF1</v>
      </c>
      <c r="G23" s="3" t="str" cm="1">
        <f t="array" ref="G23">_xll.BDP(bonds[[#This Row],[worksheet get ticker]],bonds[[#Headers],[security name]])</f>
        <v>EVKGR 2 1/8 07/07/77</v>
      </c>
      <c r="H23" s="3" t="str" cm="1">
        <f t="array" ref="H23">_xll.BDP(bonds[[#This Row],[worksheet get ticker]],bonds[[#Headers],[ticker]])</f>
        <v>EVKGR</v>
      </c>
      <c r="I23" s="3" cm="1">
        <f t="array" ref="I23">_xll.BDP(bonds[[#This Row],[worksheet get ticker]],bonds[[#Headers],[coupon]])</f>
        <v>2.125</v>
      </c>
      <c r="J23" s="19" cm="1">
        <f t="array" ref="J23">_xll.BDP(bonds[[#This Row],[ID_ISIN]]&amp;" Corp",bonds[[#Headers],[nxt_call_dt]])*1</f>
        <v>44780</v>
      </c>
      <c r="K23" s="19" t="str" cm="1">
        <f t="array" ref="K23">_xll.BDP(bonds[[#This Row],[ID_ISIN]]&amp;" Corp",bonds[[#Headers],[mty_typ]])</f>
        <v>CALLABLE</v>
      </c>
      <c r="L23" s="19" t="str" cm="1">
        <f t="array" ref="L23">_xll.BDP(bonds[[#This Row],[worksheet get ticker]],bonds[[#Headers],[crncy]])</f>
        <v>EUR</v>
      </c>
      <c r="M23" s="30" cm="1">
        <f t="array" ref="M23">_xll.BDP(bonds[[#This Row],[ID_ISIN]]&amp;" Corp",bonds[[#Headers],[amt_outstanding]])</f>
        <v>500000000</v>
      </c>
      <c r="N23" s="3" t="str">
        <f>bonds[[#This Row],[security name]]&amp;" nc-"&amp;RIGHT(YEAR(bonds[[#This Row],[nxt_call_dt]]),2)</f>
        <v>EVKGR 2 1/8 07/07/77 nc-22</v>
      </c>
      <c r="O23" s="3" t="str" cm="1">
        <f t="array" ref="O23">_xlfn.IFNA(_xll.BDP(bonds[[#This Row],[ID_ISIN]]&amp;" Corp",bonds[[#Headers],[industry_sector]]),"NA error")</f>
        <v>Basic Materials</v>
      </c>
      <c r="Q23" s="3" t="str">
        <v>TELEFO</v>
      </c>
      <c r="R23" s="3" t="str">
        <v>KPN</v>
      </c>
      <c r="W23" s="3" t="s">
        <v>329</v>
      </c>
      <c r="X23" s="2" t="s">
        <v>375</v>
      </c>
      <c r="Y23" s="2"/>
      <c r="Z23" s="3" t="str">
        <v>SZUGR</v>
      </c>
      <c r="AA23" s="3" t="str">
        <v>KPN</v>
      </c>
      <c r="AB23" s="2">
        <v>2</v>
      </c>
    </row>
    <row r="24" spans="5:30" x14ac:dyDescent="0.25">
      <c r="E24" s="3" t="s">
        <v>34</v>
      </c>
      <c r="F24" s="3" t="str" cm="1">
        <f t="array" ref="F24">_xll.BDP(bonds[[#This Row],[worksheet get ticker]],bonds[[#Headers],[ID_ISIN]])</f>
        <v>XS2010039035</v>
      </c>
      <c r="G24" s="3" t="str" cm="1">
        <f t="array" ref="G24">_xll.BDP(bonds[[#This Row],[worksheet get ticker]],bonds[[#Headers],[security name]])</f>
        <v>DBHNGR 0.95 PERP</v>
      </c>
      <c r="H24" s="3" t="str" cm="1">
        <f t="array" ref="H24">_xll.BDP(bonds[[#This Row],[worksheet get ticker]],bonds[[#Headers],[ticker]])</f>
        <v>DBHNGR</v>
      </c>
      <c r="I24" s="3" cm="1">
        <f t="array" ref="I24">_xll.BDP(bonds[[#This Row],[worksheet get ticker]],bonds[[#Headers],[coupon]])</f>
        <v>0.95</v>
      </c>
      <c r="J24" s="19" cm="1">
        <f t="array" ref="J24">_xll.BDP(bonds[[#This Row],[ID_ISIN]]&amp;" Corp",bonds[[#Headers],[nxt_call_dt]])*1</f>
        <v>45679</v>
      </c>
      <c r="K24" s="19" t="str" cm="1">
        <f t="array" ref="K24">_xll.BDP(bonds[[#This Row],[ID_ISIN]]&amp;" Corp",bonds[[#Headers],[mty_typ]])</f>
        <v>PERP/CALL</v>
      </c>
      <c r="L24" s="19" t="str" cm="1">
        <f t="array" ref="L24">_xll.BDP(bonds[[#This Row],[worksheet get ticker]],bonds[[#Headers],[crncy]])</f>
        <v>EUR</v>
      </c>
      <c r="M24" s="30" cm="1">
        <f t="array" ref="M24">_xll.BDP(bonds[[#This Row],[ID_ISIN]]&amp;" Corp",bonds[[#Headers],[amt_outstanding]])</f>
        <v>1000000000</v>
      </c>
      <c r="N24" s="3" t="str">
        <f>bonds[[#This Row],[security name]]&amp;" nc-"&amp;RIGHT(YEAR(bonds[[#This Row],[nxt_call_dt]]),2)</f>
        <v>DBHNGR 0.95 PERP nc-25</v>
      </c>
      <c r="O24" s="3" t="str" cm="1">
        <f t="array" ref="O24">_xlfn.IFNA(_xll.BDP(bonds[[#This Row],[ID_ISIN]]&amp;" Corp",bonds[[#Headers],[industry_sector]]),"NA error")</f>
        <v>Industrial</v>
      </c>
      <c r="Q24" s="3" t="str">
        <v>VOD</v>
      </c>
      <c r="R24" s="3" t="str">
        <v>MRKGR</v>
      </c>
      <c r="W24" s="3" t="s">
        <v>279</v>
      </c>
      <c r="X24" s="2" t="s">
        <v>375</v>
      </c>
      <c r="Y24" s="2"/>
      <c r="Z24" s="3" t="str">
        <v>COFP</v>
      </c>
      <c r="AA24" s="3" t="str">
        <v>MRKGR</v>
      </c>
      <c r="AB24" s="2">
        <v>4</v>
      </c>
    </row>
    <row r="25" spans="5:30" x14ac:dyDescent="0.25">
      <c r="E25" s="3" t="s">
        <v>35</v>
      </c>
      <c r="F25" s="3" t="str" cm="1">
        <f t="array" ref="F25">_xll.BDP(bonds[[#This Row],[worksheet get ticker]],bonds[[#Headers],[ID_ISIN]])</f>
        <v>XS2010039548</v>
      </c>
      <c r="G25" s="3" t="str" cm="1">
        <f t="array" ref="G25">_xll.BDP(bonds[[#This Row],[worksheet get ticker]],bonds[[#Headers],[security name]])</f>
        <v>DBHNGR 1.6 PERP</v>
      </c>
      <c r="H25" s="3" t="str" cm="1">
        <f t="array" ref="H25">_xll.BDP(bonds[[#This Row],[worksheet get ticker]],bonds[[#Headers],[ticker]])</f>
        <v>DBHNGR</v>
      </c>
      <c r="I25" s="3" cm="1">
        <f t="array" ref="I25">_xll.BDP(bonds[[#This Row],[worksheet get ticker]],bonds[[#Headers],[coupon]])</f>
        <v>1.6</v>
      </c>
      <c r="J25" s="19" cm="1">
        <f t="array" ref="J25">_xll.BDP(bonds[[#This Row],[ID_ISIN]]&amp;" Corp",bonds[[#Headers],[nxt_call_dt]])*1</f>
        <v>47317</v>
      </c>
      <c r="K25" s="19" t="str" cm="1">
        <f t="array" ref="K25">_xll.BDP(bonds[[#This Row],[ID_ISIN]]&amp;" Corp",bonds[[#Headers],[mty_typ]])</f>
        <v>PERP/CALL</v>
      </c>
      <c r="L25" s="19" t="str" cm="1">
        <f t="array" ref="L25">_xll.BDP(bonds[[#This Row],[worksheet get ticker]],bonds[[#Headers],[crncy]])</f>
        <v>EUR</v>
      </c>
      <c r="M25" s="30" cm="1">
        <f t="array" ref="M25">_xll.BDP(bonds[[#This Row],[ID_ISIN]]&amp;" Corp",bonds[[#Headers],[amt_outstanding]])</f>
        <v>1000000000</v>
      </c>
      <c r="N25" s="3" t="str">
        <f>bonds[[#This Row],[security name]]&amp;" nc-"&amp;RIGHT(YEAR(bonds[[#This Row],[nxt_call_dt]]),2)</f>
        <v>DBHNGR 1.6 PERP nc-29</v>
      </c>
      <c r="O25" s="3" t="str" cm="1">
        <f t="array" ref="O25">_xlfn.IFNA(_xll.BDP(bonds[[#This Row],[ID_ISIN]]&amp;" Corp",bonds[[#Headers],[industry_sector]]),"NA error")</f>
        <v>Industrial</v>
      </c>
      <c r="Q25" s="3" t="str">
        <v>BRITEL</v>
      </c>
      <c r="R25" s="3" t="str">
        <v>NGGLN</v>
      </c>
      <c r="W25" s="3" t="s">
        <v>297</v>
      </c>
      <c r="X25" s="2" t="s">
        <v>375</v>
      </c>
      <c r="Y25" s="2"/>
      <c r="Z25" s="3" t="str">
        <v>ECLEAR</v>
      </c>
      <c r="AA25" s="3" t="str">
        <v>NGGLN</v>
      </c>
      <c r="AB25" s="2">
        <v>3</v>
      </c>
    </row>
    <row r="26" spans="5:30" x14ac:dyDescent="0.25">
      <c r="E26" s="3" t="s">
        <v>36</v>
      </c>
      <c r="F26" s="3" t="str" cm="1">
        <f t="array" ref="F26">_xll.BDP(bonds[[#This Row],[worksheet get ticker]],bonds[[#Headers],[ID_ISIN]])</f>
        <v>XS1294342792</v>
      </c>
      <c r="G26" s="3" t="str" cm="1">
        <f t="array" ref="G26">_xll.BDP(bonds[[#This Row],[worksheet get ticker]],bonds[[#Headers],[security name]])</f>
        <v>OMVAV 5 1/4 PERP</v>
      </c>
      <c r="H26" s="3" t="str" cm="1">
        <f t="array" ref="H26">_xll.BDP(bonds[[#This Row],[worksheet get ticker]],bonds[[#Headers],[ticker]])</f>
        <v>OMVAV</v>
      </c>
      <c r="I26" s="3" cm="1">
        <f t="array" ref="I26">_xll.BDP(bonds[[#This Row],[worksheet get ticker]],bonds[[#Headers],[coupon]])</f>
        <v>5.25</v>
      </c>
      <c r="J26" s="19" cm="1">
        <f t="array" ref="J26">_xll.BDP(bonds[[#This Row],[ID_ISIN]]&amp;" Corp",bonds[[#Headers],[nxt_call_dt]])*1</f>
        <v>44539</v>
      </c>
      <c r="K26" s="19" t="str" cm="1">
        <f t="array" ref="K26">_xll.BDP(bonds[[#This Row],[ID_ISIN]]&amp;" Corp",bonds[[#Headers],[mty_typ]])</f>
        <v>PERP/CALL</v>
      </c>
      <c r="L26" s="19" t="str" cm="1">
        <f t="array" ref="L26">_xll.BDP(bonds[[#This Row],[worksheet get ticker]],bonds[[#Headers],[crncy]])</f>
        <v>EUR</v>
      </c>
      <c r="M26" s="30" cm="1">
        <f t="array" ref="M26">_xll.BDP(bonds[[#This Row],[ID_ISIN]]&amp;" Corp",bonds[[#Headers],[amt_outstanding]])</f>
        <v>750000000</v>
      </c>
      <c r="N26" s="3" t="str">
        <f>bonds[[#This Row],[security name]]&amp;" nc-"&amp;RIGHT(YEAR(bonds[[#This Row],[nxt_call_dt]]),2)</f>
        <v>OMVAV 5 1/4 PERP nc-21</v>
      </c>
      <c r="O26" s="3" t="str" cm="1">
        <f t="array" ref="O26">_xlfn.IFNA(_xll.BDP(bonds[[#This Row],[ID_ISIN]]&amp;" Corp",bonds[[#Headers],[industry_sector]]),"NA error")</f>
        <v>Energy</v>
      </c>
      <c r="Q26" s="3" t="str">
        <v>IFXGR</v>
      </c>
      <c r="R26" s="3" t="str">
        <v>NTGYSM</v>
      </c>
      <c r="W26" s="3" t="s">
        <v>319</v>
      </c>
      <c r="X26" s="2" t="s">
        <v>375</v>
      </c>
      <c r="Y26" s="2"/>
      <c r="AA26" s="3" t="str">
        <v>NTGYSM</v>
      </c>
      <c r="AB26" s="2">
        <v>2</v>
      </c>
    </row>
    <row r="27" spans="5:30" x14ac:dyDescent="0.25">
      <c r="E27" s="3" t="s">
        <v>37</v>
      </c>
      <c r="F27" s="3" t="str" cm="1">
        <f t="array" ref="F27">_xll.BDP(bonds[[#This Row],[worksheet get ticker]],bonds[[#Headers],[ID_ISIN]])</f>
        <v>XS1713462403</v>
      </c>
      <c r="G27" s="3" t="str" cm="1">
        <f t="array" ref="G27">_xll.BDP(bonds[[#This Row],[worksheet get ticker]],bonds[[#Headers],[security name]])</f>
        <v>OMVAV 2 7/8 PERP</v>
      </c>
      <c r="H27" s="3" t="str" cm="1">
        <f t="array" ref="H27">_xll.BDP(bonds[[#This Row],[worksheet get ticker]],bonds[[#Headers],[ticker]])</f>
        <v>OMVAV</v>
      </c>
      <c r="I27" s="3" cm="1">
        <f t="array" ref="I27">_xll.BDP(bonds[[#This Row],[worksheet get ticker]],bonds[[#Headers],[coupon]])</f>
        <v>2.875</v>
      </c>
      <c r="J27" s="19" cm="1">
        <f t="array" ref="J27">_xll.BDP(bonds[[#This Row],[ID_ISIN]]&amp;" Corp",bonds[[#Headers],[nxt_call_dt]])*1</f>
        <v>45370</v>
      </c>
      <c r="K27" s="19" t="str" cm="1">
        <f t="array" ref="K27">_xll.BDP(bonds[[#This Row],[ID_ISIN]]&amp;" Corp",bonds[[#Headers],[mty_typ]])</f>
        <v>PERP/CALL</v>
      </c>
      <c r="L27" s="19" t="str" cm="1">
        <f t="array" ref="L27">_xll.BDP(bonds[[#This Row],[worksheet get ticker]],bonds[[#Headers],[crncy]])</f>
        <v>EUR</v>
      </c>
      <c r="M27" s="30" cm="1">
        <f t="array" ref="M27">_xll.BDP(bonds[[#This Row],[ID_ISIN]]&amp;" Corp",bonds[[#Headers],[amt_outstanding]])</f>
        <v>500000000</v>
      </c>
      <c r="N27" s="3" t="str">
        <f>bonds[[#This Row],[security name]]&amp;" nc-"&amp;RIGHT(YEAR(bonds[[#This Row],[nxt_call_dt]]),2)</f>
        <v>OMVAV 2 7/8 PERP nc-24</v>
      </c>
      <c r="O27" s="3" t="str" cm="1">
        <f t="array" ref="O27">_xlfn.IFNA(_xll.BDP(bonds[[#This Row],[ID_ISIN]]&amp;" Corp",bonds[[#Headers],[industry_sector]]),"NA error")</f>
        <v>Energy</v>
      </c>
      <c r="Q27" s="3" t="str">
        <v>T</v>
      </c>
      <c r="R27" s="3" t="str">
        <v>OMVAV</v>
      </c>
      <c r="W27" s="3" t="s">
        <v>290</v>
      </c>
      <c r="X27" s="2" t="s">
        <v>376</v>
      </c>
      <c r="Y27" s="2"/>
      <c r="AA27" s="3" t="str">
        <v>OMVAV</v>
      </c>
      <c r="AB27" s="2">
        <v>3</v>
      </c>
    </row>
    <row r="28" spans="5:30" x14ac:dyDescent="0.25">
      <c r="E28" s="3" t="s">
        <v>38</v>
      </c>
      <c r="F28" s="3" t="str" cm="1">
        <f t="array" ref="F28">_xll.BDP(bonds[[#This Row],[worksheet get ticker]],bonds[[#Headers],[ID_ISIN]])</f>
        <v>XS1294343337</v>
      </c>
      <c r="G28" s="3" t="str" cm="1">
        <f t="array" ref="G28">_xll.BDP(bonds[[#This Row],[worksheet get ticker]],bonds[[#Headers],[security name]])</f>
        <v>OMVAV 6 1/4 PERP</v>
      </c>
      <c r="H28" s="3" t="str" cm="1">
        <f t="array" ref="H28">_xll.BDP(bonds[[#This Row],[worksheet get ticker]],bonds[[#Headers],[ticker]])</f>
        <v>OMVAV</v>
      </c>
      <c r="I28" s="3" cm="1">
        <f t="array" ref="I28">_xll.BDP(bonds[[#This Row],[worksheet get ticker]],bonds[[#Headers],[coupon]])</f>
        <v>6.25</v>
      </c>
      <c r="J28" s="19" cm="1">
        <f t="array" ref="J28">_xll.BDP(bonds[[#This Row],[ID_ISIN]]&amp;" Corp",bonds[[#Headers],[nxt_call_dt]])*1</f>
        <v>46000</v>
      </c>
      <c r="K28" s="19" t="str" cm="1">
        <f t="array" ref="K28">_xll.BDP(bonds[[#This Row],[ID_ISIN]]&amp;" Corp",bonds[[#Headers],[mty_typ]])</f>
        <v>PERP/CALL</v>
      </c>
      <c r="L28" s="19" t="str" cm="1">
        <f t="array" ref="L28">_xll.BDP(bonds[[#This Row],[worksheet get ticker]],bonds[[#Headers],[crncy]])</f>
        <v>EUR</v>
      </c>
      <c r="M28" s="30" cm="1">
        <f t="array" ref="M28">_xll.BDP(bonds[[#This Row],[ID_ISIN]]&amp;" Corp",bonds[[#Headers],[amt_outstanding]])</f>
        <v>750000000</v>
      </c>
      <c r="N28" s="3" t="str">
        <f>bonds[[#This Row],[security name]]&amp;" nc-"&amp;RIGHT(YEAR(bonds[[#This Row],[nxt_call_dt]]),2)</f>
        <v>OMVAV 6 1/4 PERP nc-25</v>
      </c>
      <c r="O28" s="3" t="str" cm="1">
        <f t="array" ref="O28">_xlfn.IFNA(_xll.BDP(bonds[[#This Row],[ID_ISIN]]&amp;" Corp",bonds[[#Headers],[industry_sector]]),"NA error")</f>
        <v>Energy</v>
      </c>
      <c r="Q28" s="3" t="str">
        <v>ENGIFP</v>
      </c>
      <c r="R28" s="3" t="str">
        <v>ORAFP</v>
      </c>
      <c r="W28" s="3" t="s">
        <v>314</v>
      </c>
      <c r="X28" s="2" t="s">
        <v>376</v>
      </c>
      <c r="Y28" s="2"/>
      <c r="AA28" s="3" t="str">
        <v>ORAFP</v>
      </c>
      <c r="AB28" s="2">
        <v>7</v>
      </c>
    </row>
    <row r="29" spans="5:30" x14ac:dyDescent="0.25">
      <c r="E29" s="3" t="s">
        <v>39</v>
      </c>
      <c r="F29" s="3" t="str" cm="1">
        <f t="array" ref="F29">_xll.BDP(bonds[[#This Row],[worksheet get ticker]],bonds[[#Headers],[ID_ISIN]])</f>
        <v>XS1207054666</v>
      </c>
      <c r="G29" s="3" t="str" cm="1">
        <f t="array" ref="G29">_xll.BDP(bonds[[#This Row],[worksheet get ticker]],bonds[[#Headers],[security name]])</f>
        <v>REPSM 3 7/8 PERP</v>
      </c>
      <c r="H29" s="3" t="str" cm="1">
        <f t="array" ref="H29">_xll.BDP(bonds[[#This Row],[worksheet get ticker]],bonds[[#Headers],[ticker]])</f>
        <v>REPSM</v>
      </c>
      <c r="I29" s="3" cm="1">
        <f t="array" ref="I29">_xll.BDP(bonds[[#This Row],[worksheet get ticker]],bonds[[#Headers],[coupon]])</f>
        <v>3.875</v>
      </c>
      <c r="J29" s="19" cm="1">
        <f t="array" ref="J29">_xll.BDP(bonds[[#This Row],[ID_ISIN]]&amp;" Corp",bonds[[#Headers],[nxt_call_dt]])*1</f>
        <v>44280</v>
      </c>
      <c r="K29" s="19" t="str" cm="1">
        <f t="array" ref="K29">_xll.BDP(bonds[[#This Row],[ID_ISIN]]&amp;" Corp",bonds[[#Headers],[mty_typ]])</f>
        <v>PERP/CALL</v>
      </c>
      <c r="L29" s="19" t="str" cm="1">
        <f t="array" ref="L29">_xll.BDP(bonds[[#This Row],[worksheet get ticker]],bonds[[#Headers],[crncy]])</f>
        <v>EUR</v>
      </c>
      <c r="M29" s="30" cm="1">
        <f t="array" ref="M29">_xll.BDP(bonds[[#This Row],[ID_ISIN]]&amp;" Corp",bonds[[#Headers],[amt_outstanding]])</f>
        <v>406277000</v>
      </c>
      <c r="N29" s="3" t="str">
        <f>bonds[[#This Row],[security name]]&amp;" nc-"&amp;RIGHT(YEAR(bonds[[#This Row],[nxt_call_dt]]),2)</f>
        <v>REPSM 3 7/8 PERP nc-21</v>
      </c>
      <c r="O29" s="3" t="str" cm="1">
        <f t="array" ref="O29">_xlfn.IFNA(_xll.BDP(bonds[[#This Row],[ID_ISIN]]&amp;" Corp",bonds[[#Headers],[industry_sector]]),"NA error")</f>
        <v>Energy</v>
      </c>
      <c r="Q29" s="3" t="str">
        <v>SEVFP</v>
      </c>
      <c r="R29" s="3" t="str">
        <v>ORSTED</v>
      </c>
      <c r="W29" s="3" t="s">
        <v>285</v>
      </c>
      <c r="X29" s="2" t="s">
        <v>376</v>
      </c>
      <c r="Y29" s="2"/>
      <c r="AA29" s="3" t="str">
        <v>ORSTED</v>
      </c>
      <c r="AB29" s="2">
        <v>3</v>
      </c>
    </row>
    <row r="30" spans="5:30" x14ac:dyDescent="0.25">
      <c r="E30" s="3" t="s">
        <v>40</v>
      </c>
      <c r="F30" s="3" t="str" cm="1">
        <f t="array" ref="F30">_xll.BDP(bonds[[#This Row],[worksheet get ticker]],bonds[[#Headers],[ID_ISIN]])</f>
        <v>XS1207058733</v>
      </c>
      <c r="G30" s="3" t="str" cm="1">
        <f t="array" ref="G30">_xll.BDP(bonds[[#This Row],[worksheet get ticker]],bonds[[#Headers],[security name]])</f>
        <v>REPSM 4 1/2 03/25/75</v>
      </c>
      <c r="H30" s="3" t="str" cm="1">
        <f t="array" ref="H30">_xll.BDP(bonds[[#This Row],[worksheet get ticker]],bonds[[#Headers],[ticker]])</f>
        <v>REPSM</v>
      </c>
      <c r="I30" s="3" cm="1">
        <f t="array" ref="I30">_xll.BDP(bonds[[#This Row],[worksheet get ticker]],bonds[[#Headers],[coupon]])</f>
        <v>4.5</v>
      </c>
      <c r="J30" s="19" cm="1">
        <f t="array" ref="J30">_xll.BDP(bonds[[#This Row],[ID_ISIN]]&amp;" Corp",bonds[[#Headers],[nxt_call_dt]])*1</f>
        <v>45741</v>
      </c>
      <c r="K30" s="19" t="str" cm="1">
        <f t="array" ref="K30">_xll.BDP(bonds[[#This Row],[ID_ISIN]]&amp;" Corp",bonds[[#Headers],[mty_typ]])</f>
        <v>CALLABLE</v>
      </c>
      <c r="L30" s="19" t="str" cm="1">
        <f t="array" ref="L30">_xll.BDP(bonds[[#This Row],[worksheet get ticker]],bonds[[#Headers],[crncy]])</f>
        <v>EUR</v>
      </c>
      <c r="M30" s="30" cm="1">
        <f t="array" ref="M30">_xll.BDP(bonds[[#This Row],[ID_ISIN]]&amp;" Corp",bonds[[#Headers],[amt_outstanding]])</f>
        <v>1000000000</v>
      </c>
      <c r="N30" s="3" t="str">
        <f>bonds[[#This Row],[security name]]&amp;" nc-"&amp;RIGHT(YEAR(bonds[[#This Row],[nxt_call_dt]]),2)</f>
        <v>REPSM 4 1/2 03/25/75 nc-25</v>
      </c>
      <c r="O30" s="3" t="str" cm="1">
        <f t="array" ref="O30">_xlfn.IFNA(_xll.BDP(bonds[[#This Row],[ID_ISIN]]&amp;" Corp",bonds[[#Headers],[industry_sector]]),"NA error")</f>
        <v>Energy</v>
      </c>
      <c r="Q30" s="3" t="str">
        <v>EDF</v>
      </c>
      <c r="R30" s="3" t="str">
        <v>REPSM</v>
      </c>
      <c r="W30" s="3" t="s">
        <v>288</v>
      </c>
      <c r="X30" s="2" t="s">
        <v>376</v>
      </c>
      <c r="Y30" s="2"/>
      <c r="AA30" s="3" t="str">
        <v>REPSM</v>
      </c>
      <c r="AB30" s="2">
        <v>4</v>
      </c>
    </row>
    <row r="31" spans="5:30" ht="11" x14ac:dyDescent="0.3">
      <c r="E31" s="3" t="s">
        <v>41</v>
      </c>
      <c r="F31" s="3" t="str" cm="1">
        <f t="array" ref="F31">_xll.BDP(bonds[[#This Row],[worksheet get ticker]],bonds[[#Headers],[ID_ISIN]])</f>
        <v>XS2185997884</v>
      </c>
      <c r="G31" s="3" t="str" cm="1">
        <f t="array" ref="G31">_xll.BDP(bonds[[#This Row],[worksheet get ticker]],bonds[[#Headers],[security name]])</f>
        <v>REPSM 3 3/4 PERP</v>
      </c>
      <c r="H31" s="3" t="str" cm="1">
        <f t="array" ref="H31">_xll.BDP(bonds[[#This Row],[worksheet get ticker]],bonds[[#Headers],[ticker]])</f>
        <v>REPSM</v>
      </c>
      <c r="I31" s="3" cm="1">
        <f t="array" ref="I31">_xll.BDP(bonds[[#This Row],[worksheet get ticker]],bonds[[#Headers],[coupon]])</f>
        <v>3.75</v>
      </c>
      <c r="J31" s="19" cm="1">
        <f t="array" ref="J31">_xll.BDP(bonds[[#This Row],[ID_ISIN]]&amp;" Corp",bonds[[#Headers],[nxt_call_dt]])*1</f>
        <v>46092</v>
      </c>
      <c r="K31" s="19" t="str" cm="1">
        <f t="array" ref="K31">_xll.BDP(bonds[[#This Row],[ID_ISIN]]&amp;" Corp",bonds[[#Headers],[mty_typ]])</f>
        <v>PERP/CALL</v>
      </c>
      <c r="L31" s="19" t="str" cm="1">
        <f t="array" ref="L31">_xll.BDP(bonds[[#This Row],[worksheet get ticker]],bonds[[#Headers],[crncy]])</f>
        <v>EUR</v>
      </c>
      <c r="M31" s="30" cm="1">
        <f t="array" ref="M31">_xll.BDP(bonds[[#This Row],[ID_ISIN]]&amp;" Corp",bonds[[#Headers],[amt_outstanding]])</f>
        <v>750000000</v>
      </c>
      <c r="N31" s="3" t="str">
        <f>bonds[[#This Row],[security name]]&amp;" nc-"&amp;RIGHT(YEAR(bonds[[#This Row],[nxt_call_dt]]),2)</f>
        <v>REPSM 3 3/4 PERP nc-26</v>
      </c>
      <c r="O31" s="3" t="str" cm="1">
        <f t="array" ref="O31">_xlfn.IFNA(_xll.BDP(bonds[[#This Row],[ID_ISIN]]&amp;" Corp",bonds[[#Headers],[industry_sector]]),"NA error")</f>
        <v>Energy</v>
      </c>
      <c r="Q31" s="3" t="str">
        <v>ENBW</v>
      </c>
      <c r="R31" s="3" t="str">
        <v>RWE</v>
      </c>
      <c r="W31" s="3" t="s">
        <v>310</v>
      </c>
      <c r="X31" s="2" t="s">
        <v>376</v>
      </c>
      <c r="Y31" s="2"/>
      <c r="AA31" s="3" t="str">
        <v>RWE</v>
      </c>
      <c r="AB31" s="2">
        <v>3</v>
      </c>
      <c r="AD31" s="4"/>
    </row>
    <row r="32" spans="5:30" x14ac:dyDescent="0.25">
      <c r="E32" s="3" t="s">
        <v>42</v>
      </c>
      <c r="F32" s="3" t="str" cm="1">
        <f t="array" ref="F32">_xll.BDP(bonds[[#This Row],[worksheet get ticker]],bonds[[#Headers],[ID_ISIN]])</f>
        <v>XS2186001314</v>
      </c>
      <c r="G32" s="3" t="str" cm="1">
        <f t="array" ref="G32">_xll.BDP(bonds[[#This Row],[worksheet get ticker]],bonds[[#Headers],[security name]])</f>
        <v>REPSM 4.247 PERP</v>
      </c>
      <c r="H32" s="3" t="str" cm="1">
        <f t="array" ref="H32">_xll.BDP(bonds[[#This Row],[worksheet get ticker]],bonds[[#Headers],[ticker]])</f>
        <v>REPSM</v>
      </c>
      <c r="I32" s="3" cm="1">
        <f t="array" ref="I32">_xll.BDP(bonds[[#This Row],[worksheet get ticker]],bonds[[#Headers],[coupon]])</f>
        <v>4.2469999999999999</v>
      </c>
      <c r="J32" s="19" cm="1">
        <f t="array" ref="J32">_xll.BDP(bonds[[#This Row],[ID_ISIN]]&amp;" Corp",bonds[[#Headers],[nxt_call_dt]])*1</f>
        <v>47007</v>
      </c>
      <c r="K32" s="19" t="str" cm="1">
        <f t="array" ref="K32">_xll.BDP(bonds[[#This Row],[ID_ISIN]]&amp;" Corp",bonds[[#Headers],[mty_typ]])</f>
        <v>PERP/CALL</v>
      </c>
      <c r="L32" s="19" t="str" cm="1">
        <f t="array" ref="L32">_xll.BDP(bonds[[#This Row],[worksheet get ticker]],bonds[[#Headers],[crncy]])</f>
        <v>EUR</v>
      </c>
      <c r="M32" s="30" cm="1">
        <f t="array" ref="M32">_xll.BDP(bonds[[#This Row],[ID_ISIN]]&amp;" Corp",bonds[[#Headers],[amt_outstanding]])</f>
        <v>750000000</v>
      </c>
      <c r="N32" s="3" t="str">
        <f>bonds[[#This Row],[security name]]&amp;" nc-"&amp;RIGHT(YEAR(bonds[[#This Row],[nxt_call_dt]]),2)</f>
        <v>REPSM 4.247 PERP nc-28</v>
      </c>
      <c r="O32" s="3" t="str" cm="1">
        <f t="array" ref="O32">_xlfn.IFNA(_xll.BDP(bonds[[#This Row],[ID_ISIN]]&amp;" Corp",bonds[[#Headers],[industry_sector]]),"NA error")</f>
        <v>Energy</v>
      </c>
      <c r="Q32" s="3" t="str">
        <v>RWE</v>
      </c>
      <c r="R32" s="3" t="str">
        <v>SBBBSS</v>
      </c>
      <c r="W32" s="3" t="s">
        <v>322</v>
      </c>
      <c r="X32" s="2" t="s">
        <v>376</v>
      </c>
      <c r="Y32" s="2"/>
      <c r="AA32" s="3" t="str">
        <v>SBBBSS</v>
      </c>
      <c r="AB32" s="2">
        <v>2</v>
      </c>
    </row>
    <row r="33" spans="5:30" x14ac:dyDescent="0.25">
      <c r="E33" s="3" t="s">
        <v>43</v>
      </c>
      <c r="F33" s="3" t="str" cm="1">
        <f t="array" ref="F33">_xll.BDP(bonds[[#This Row],[worksheet get ticker]],bonds[[#Headers],[ID_ISIN]])</f>
        <v>XS1195201931</v>
      </c>
      <c r="G33" s="3" t="str" cm="1">
        <f t="array" ref="G33">_xll.BDP(bonds[[#This Row],[worksheet get ticker]],bonds[[#Headers],[security name]])</f>
        <v>TOTAL 2 1/4 PERP</v>
      </c>
      <c r="H33" s="3" t="str" cm="1">
        <f t="array" ref="H33">_xll.BDP(bonds[[#This Row],[worksheet get ticker]],bonds[[#Headers],[ticker]])</f>
        <v>TOTAL</v>
      </c>
      <c r="I33" s="3" cm="1">
        <f t="array" ref="I33">_xll.BDP(bonds[[#This Row],[worksheet get ticker]],bonds[[#Headers],[coupon]])</f>
        <v>2.25</v>
      </c>
      <c r="J33" s="19" cm="1">
        <f t="array" ref="J33">_xll.BDP(bonds[[#This Row],[ID_ISIN]]&amp;" Corp",bonds[[#Headers],[nxt_call_dt]])*1</f>
        <v>44253</v>
      </c>
      <c r="K33" s="19" t="str" cm="1">
        <f t="array" ref="K33">_xll.BDP(bonds[[#This Row],[ID_ISIN]]&amp;" Corp",bonds[[#Headers],[mty_typ]])</f>
        <v>PERP/CALL</v>
      </c>
      <c r="L33" s="19" t="str" cm="1">
        <f t="array" ref="L33">_xll.BDP(bonds[[#This Row],[worksheet get ticker]],bonds[[#Headers],[crncy]])</f>
        <v>EUR</v>
      </c>
      <c r="M33" s="30" cm="1">
        <f t="array" ref="M33">_xll.BDP(bonds[[#This Row],[ID_ISIN]]&amp;" Corp",bonds[[#Headers],[amt_outstanding]])</f>
        <v>1000000000</v>
      </c>
      <c r="N33" s="3" t="str">
        <f>bonds[[#This Row],[security name]]&amp;" nc-"&amp;RIGHT(YEAR(bonds[[#This Row],[nxt_call_dt]]),2)</f>
        <v>TOTAL 2 1/4 PERP nc-21</v>
      </c>
      <c r="O33" s="3" t="str" cm="1">
        <f t="array" ref="O33">_xlfn.IFNA(_xll.BDP(bonds[[#This Row],[ID_ISIN]]&amp;" Corp",bonds[[#Headers],[industry_sector]]),"NA error")</f>
        <v>Energy</v>
      </c>
      <c r="Q33" s="3" t="str">
        <v>TENN</v>
      </c>
      <c r="R33" s="3" t="str">
        <v>SESGFP</v>
      </c>
      <c r="W33" s="3" t="s">
        <v>327</v>
      </c>
      <c r="X33" s="2" t="s">
        <v>376</v>
      </c>
      <c r="Y33" s="2"/>
      <c r="AA33" s="3" t="str">
        <v>SESGFP</v>
      </c>
      <c r="AB33" s="2">
        <v>2</v>
      </c>
    </row>
    <row r="34" spans="5:30" x14ac:dyDescent="0.25">
      <c r="E34" s="3" t="s">
        <v>44</v>
      </c>
      <c r="F34" s="3" t="str" cm="1">
        <f t="array" ref="F34">_xll.BDP(bonds[[#This Row],[worksheet get ticker]],bonds[[#Headers],[ID_ISIN]])</f>
        <v>XS1413581205</v>
      </c>
      <c r="G34" s="3" t="str" cm="1">
        <f t="array" ref="G34">_xll.BDP(bonds[[#This Row],[worksheet get ticker]],bonds[[#Headers],[security name]])</f>
        <v>TOTAL 3 7/8 PERP</v>
      </c>
      <c r="H34" s="3" t="str" cm="1">
        <f t="array" ref="H34">_xll.BDP(bonds[[#This Row],[worksheet get ticker]],bonds[[#Headers],[ticker]])</f>
        <v>TOTAL</v>
      </c>
      <c r="I34" s="3" cm="1">
        <f t="array" ref="I34">_xll.BDP(bonds[[#This Row],[worksheet get ticker]],bonds[[#Headers],[coupon]])</f>
        <v>3.875</v>
      </c>
      <c r="J34" s="19" cm="1">
        <f t="array" ref="J34">_xll.BDP(bonds[[#This Row],[ID_ISIN]]&amp;" Corp",bonds[[#Headers],[nxt_call_dt]])*1</f>
        <v>44699</v>
      </c>
      <c r="K34" s="19" t="str" cm="1">
        <f t="array" ref="K34">_xll.BDP(bonds[[#This Row],[ID_ISIN]]&amp;" Corp",bonds[[#Headers],[mty_typ]])</f>
        <v>PERP/CALL</v>
      </c>
      <c r="L34" s="19" t="str" cm="1">
        <f t="array" ref="L34">_xll.BDP(bonds[[#This Row],[worksheet get ticker]],bonds[[#Headers],[crncy]])</f>
        <v>EUR</v>
      </c>
      <c r="M34" s="30" cm="1">
        <f t="array" ref="M34">_xll.BDP(bonds[[#This Row],[ID_ISIN]]&amp;" Corp",bonds[[#Headers],[amt_outstanding]])</f>
        <v>1750000000</v>
      </c>
      <c r="N34" s="3" t="str">
        <f>bonds[[#This Row],[security name]]&amp;" nc-"&amp;RIGHT(YEAR(bonds[[#This Row],[nxt_call_dt]]),2)</f>
        <v>TOTAL 3 7/8 PERP nc-22</v>
      </c>
      <c r="O34" s="3" t="str" cm="1">
        <f t="array" ref="O34">_xlfn.IFNA(_xll.BDP(bonds[[#This Row],[ID_ISIN]]&amp;" Corp",bonds[[#Headers],[industry_sector]]),"NA error")</f>
        <v>Energy</v>
      </c>
      <c r="Q34" s="3" t="str">
        <v>VATFAL</v>
      </c>
      <c r="R34" s="3" t="str">
        <v>SEVFP</v>
      </c>
      <c r="W34" s="3" t="s">
        <v>289</v>
      </c>
      <c r="X34" s="2" t="s">
        <v>376</v>
      </c>
      <c r="Y34" s="2"/>
      <c r="AA34" s="3" t="str">
        <v>SEVFP</v>
      </c>
      <c r="AB34" s="2">
        <v>3</v>
      </c>
    </row>
    <row r="35" spans="5:30" x14ac:dyDescent="0.25">
      <c r="E35" s="3" t="s">
        <v>45</v>
      </c>
      <c r="F35" s="3" t="str" cm="1">
        <f t="array" ref="F35">_xll.BDP(bonds[[#This Row],[worksheet get ticker]],bonds[[#Headers],[ID_ISIN]])</f>
        <v>XS1501167164</v>
      </c>
      <c r="G35" s="3" t="str" cm="1">
        <f t="array" ref="G35">_xll.BDP(bonds[[#This Row],[worksheet get ticker]],bonds[[#Headers],[security name]])</f>
        <v>TOTAL 2.708 PERP</v>
      </c>
      <c r="H35" s="3" t="str" cm="1">
        <f t="array" ref="H35">_xll.BDP(bonds[[#This Row],[worksheet get ticker]],bonds[[#Headers],[ticker]])</f>
        <v>TOTAL</v>
      </c>
      <c r="I35" s="3" cm="1">
        <f t="array" ref="I35">_xll.BDP(bonds[[#This Row],[worksheet get ticker]],bonds[[#Headers],[coupon]])</f>
        <v>2.7080000000000002</v>
      </c>
      <c r="J35" s="19" cm="1">
        <f t="array" ref="J35">_xll.BDP(bonds[[#This Row],[ID_ISIN]]&amp;" Corp",bonds[[#Headers],[nxt_call_dt]])*1</f>
        <v>45051</v>
      </c>
      <c r="K35" s="19" t="str" cm="1">
        <f t="array" ref="K35">_xll.BDP(bonds[[#This Row],[ID_ISIN]]&amp;" Corp",bonds[[#Headers],[mty_typ]])</f>
        <v>PERP/CALL</v>
      </c>
      <c r="L35" s="19" t="str" cm="1">
        <f t="array" ref="L35">_xll.BDP(bonds[[#This Row],[worksheet get ticker]],bonds[[#Headers],[crncy]])</f>
        <v>EUR</v>
      </c>
      <c r="M35" s="30" cm="1">
        <f t="array" ref="M35">_xll.BDP(bonds[[#This Row],[ID_ISIN]]&amp;" Corp",bonds[[#Headers],[amt_outstanding]])</f>
        <v>1000000000</v>
      </c>
      <c r="N35" s="3" t="str">
        <f>bonds[[#This Row],[security name]]&amp;" nc-"&amp;RIGHT(YEAR(bonds[[#This Row],[nxt_call_dt]]),2)</f>
        <v>TOTAL 2.708 PERP nc-23</v>
      </c>
      <c r="O35" s="3" t="str" cm="1">
        <f t="array" ref="O35">_xlfn.IFNA(_xll.BDP(bonds[[#This Row],[ID_ISIN]]&amp;" Corp",bonds[[#Headers],[industry_sector]]),"NA error")</f>
        <v>Energy</v>
      </c>
      <c r="Q35" s="3" t="str">
        <v>ENELIM</v>
      </c>
      <c r="R35" s="3" t="str">
        <v>SOFTBK</v>
      </c>
      <c r="W35" s="3" t="s">
        <v>296</v>
      </c>
      <c r="X35" s="2" t="s">
        <v>376</v>
      </c>
      <c r="Y35" s="2"/>
      <c r="AA35" s="3" t="str">
        <v>SOFTBK</v>
      </c>
      <c r="AB35" s="2">
        <v>2</v>
      </c>
    </row>
    <row r="36" spans="5:30" x14ac:dyDescent="0.25">
      <c r="E36" s="3" t="s">
        <v>46</v>
      </c>
      <c r="F36" s="3" t="str" cm="1">
        <f t="array" ref="F36">_xll.BDP(bonds[[#This Row],[worksheet get ticker]],bonds[[#Headers],[ID_ISIN]])</f>
        <v>XS1974787480</v>
      </c>
      <c r="G36" s="3" t="str" cm="1">
        <f t="array" ref="G36">_xll.BDP(bonds[[#This Row],[worksheet get ticker]],bonds[[#Headers],[security name]])</f>
        <v>TOTAL 1 3/4 PERP</v>
      </c>
      <c r="H36" s="3" t="str" cm="1">
        <f t="array" ref="H36">_xll.BDP(bonds[[#This Row],[worksheet get ticker]],bonds[[#Headers],[ticker]])</f>
        <v>TOTAL</v>
      </c>
      <c r="I36" s="3" cm="1">
        <f t="array" ref="I36">_xll.BDP(bonds[[#This Row],[worksheet get ticker]],bonds[[#Headers],[coupon]])</f>
        <v>1.75</v>
      </c>
      <c r="J36" s="19" cm="1">
        <f t="array" ref="J36">_xll.BDP(bonds[[#This Row],[ID_ISIN]]&amp;" Corp",bonds[[#Headers],[nxt_call_dt]])*1</f>
        <v>45386</v>
      </c>
      <c r="K36" s="19" t="str" cm="1">
        <f t="array" ref="K36">_xll.BDP(bonds[[#This Row],[ID_ISIN]]&amp;" Corp",bonds[[#Headers],[mty_typ]])</f>
        <v>PERP/CALL</v>
      </c>
      <c r="L36" s="19" t="str" cm="1">
        <f t="array" ref="L36">_xll.BDP(bonds[[#This Row],[worksheet get ticker]],bonds[[#Headers],[crncy]])</f>
        <v>EUR</v>
      </c>
      <c r="M36" s="30" cm="1">
        <f t="array" ref="M36">_xll.BDP(bonds[[#This Row],[ID_ISIN]]&amp;" Corp",bonds[[#Headers],[amt_outstanding]])</f>
        <v>1500000000</v>
      </c>
      <c r="N36" s="3" t="str">
        <f>bonds[[#This Row],[security name]]&amp;" nc-"&amp;RIGHT(YEAR(bonds[[#This Row],[nxt_call_dt]]),2)</f>
        <v>TOTAL 1 3/4 PERP nc-24</v>
      </c>
      <c r="O36" s="3" t="str" cm="1">
        <f t="array" ref="O36">_xlfn.IFNA(_xll.BDP(bonds[[#This Row],[ID_ISIN]]&amp;" Corp",bonds[[#Headers],[industry_sector]]),"NA error")</f>
        <v>Energy</v>
      </c>
      <c r="Q36" s="3" t="str">
        <v>IBESM</v>
      </c>
      <c r="R36" s="3" t="str">
        <v>SOLBBB</v>
      </c>
      <c r="W36" s="3" t="s">
        <v>305</v>
      </c>
      <c r="X36" s="2" t="s">
        <v>376</v>
      </c>
      <c r="Y36" s="2"/>
      <c r="AA36" s="3" t="str">
        <v>SOLBBB</v>
      </c>
      <c r="AB36" s="2">
        <v>3</v>
      </c>
    </row>
    <row r="37" spans="5:30" x14ac:dyDescent="0.25">
      <c r="E37" s="3" t="s">
        <v>47</v>
      </c>
      <c r="F37" s="3" t="str" cm="1">
        <f t="array" ref="F37">_xll.BDP(bonds[[#This Row],[worksheet get ticker]],bonds[[#Headers],[ID_ISIN]])</f>
        <v>XS1195202822</v>
      </c>
      <c r="G37" s="3" t="str" cm="1">
        <f t="array" ref="G37">_xll.BDP(bonds[[#This Row],[worksheet get ticker]],bonds[[#Headers],[security name]])</f>
        <v>TOTAL 2 5/8 PERP</v>
      </c>
      <c r="H37" s="3" t="str" cm="1">
        <f t="array" ref="H37">_xll.BDP(bonds[[#This Row],[worksheet get ticker]],bonds[[#Headers],[ticker]])</f>
        <v>TOTAL</v>
      </c>
      <c r="I37" s="3" cm="1">
        <f t="array" ref="I37">_xll.BDP(bonds[[#This Row],[worksheet get ticker]],bonds[[#Headers],[coupon]])</f>
        <v>2.625</v>
      </c>
      <c r="J37" s="19" cm="1">
        <f t="array" ref="J37">_xll.BDP(bonds[[#This Row],[ID_ISIN]]&amp;" Corp",bonds[[#Headers],[nxt_call_dt]])*1</f>
        <v>45714</v>
      </c>
      <c r="K37" s="19" t="str" cm="1">
        <f t="array" ref="K37">_xll.BDP(bonds[[#This Row],[ID_ISIN]]&amp;" Corp",bonds[[#Headers],[mty_typ]])</f>
        <v>PERP/CALL</v>
      </c>
      <c r="L37" s="19" t="str" cm="1">
        <f t="array" ref="L37">_xll.BDP(bonds[[#This Row],[worksheet get ticker]],bonds[[#Headers],[crncy]])</f>
        <v>EUR</v>
      </c>
      <c r="M37" s="30" cm="1">
        <f t="array" ref="M37">_xll.BDP(bonds[[#This Row],[ID_ISIN]]&amp;" Corp",bonds[[#Headers],[amt_outstanding]])</f>
        <v>2500000000</v>
      </c>
      <c r="N37" s="3" t="str">
        <f>bonds[[#This Row],[security name]]&amp;" nc-"&amp;RIGHT(YEAR(bonds[[#This Row],[nxt_call_dt]]),2)</f>
        <v>TOTAL 2 5/8 PERP nc-25</v>
      </c>
      <c r="O37" s="3" t="str" cm="1">
        <f t="array" ref="O37">_xlfn.IFNA(_xll.BDP(bonds[[#This Row],[ID_ISIN]]&amp;" Corp",bonds[[#Headers],[industry_sector]]),"NA error")</f>
        <v>Energy</v>
      </c>
      <c r="Q37" s="3" t="str">
        <v>NTGYSM</v>
      </c>
      <c r="R37" s="3" t="str">
        <v>SSELN</v>
      </c>
      <c r="W37" s="3" t="s">
        <v>280</v>
      </c>
      <c r="X37" s="2" t="s">
        <v>376</v>
      </c>
      <c r="Y37" s="2"/>
      <c r="AA37" s="3" t="str">
        <v>SSELN</v>
      </c>
      <c r="AB37" s="2">
        <v>4</v>
      </c>
    </row>
    <row r="38" spans="5:30" x14ac:dyDescent="0.25">
      <c r="E38" s="3" t="s">
        <v>48</v>
      </c>
      <c r="F38" s="3" t="str" cm="1">
        <f t="array" ref="F38">_xll.BDP(bonds[[#This Row],[worksheet get ticker]],bonds[[#Headers],[ID_ISIN]])</f>
        <v>XS1501166869</v>
      </c>
      <c r="G38" s="3" t="str" cm="1">
        <f t="array" ref="G38">_xll.BDP(bonds[[#This Row],[worksheet get ticker]],bonds[[#Headers],[security name]])</f>
        <v>TOTAL 3.369 PERP</v>
      </c>
      <c r="H38" s="3" t="str" cm="1">
        <f t="array" ref="H38">_xll.BDP(bonds[[#This Row],[worksheet get ticker]],bonds[[#Headers],[ticker]])</f>
        <v>TOTAL</v>
      </c>
      <c r="I38" s="3" cm="1">
        <f t="array" ref="I38">_xll.BDP(bonds[[#This Row],[worksheet get ticker]],bonds[[#Headers],[coupon]])</f>
        <v>3.3690000000000002</v>
      </c>
      <c r="J38" s="19" cm="1">
        <f t="array" ref="J38">_xll.BDP(bonds[[#This Row],[ID_ISIN]]&amp;" Corp",bonds[[#Headers],[nxt_call_dt]])*1</f>
        <v>46301</v>
      </c>
      <c r="K38" s="19" t="str" cm="1">
        <f t="array" ref="K38">_xll.BDP(bonds[[#This Row],[ID_ISIN]]&amp;" Corp",bonds[[#Headers],[mty_typ]])</f>
        <v>PERP/CALL</v>
      </c>
      <c r="L38" s="19" t="str" cm="1">
        <f t="array" ref="L38">_xll.BDP(bonds[[#This Row],[worksheet get ticker]],bonds[[#Headers],[crncy]])</f>
        <v>EUR</v>
      </c>
      <c r="M38" s="30" cm="1">
        <f t="array" ref="M38">_xll.BDP(bonds[[#This Row],[ID_ISIN]]&amp;" Corp",bonds[[#Headers],[amt_outstanding]])</f>
        <v>1500000000</v>
      </c>
      <c r="N38" s="3" t="str">
        <f>bonds[[#This Row],[security name]]&amp;" nc-"&amp;RIGHT(YEAR(bonds[[#This Row],[nxt_call_dt]]),2)</f>
        <v>TOTAL 3.369 PERP nc-26</v>
      </c>
      <c r="O38" s="3" t="str" cm="1">
        <f t="array" ref="O38">_xlfn.IFNA(_xll.BDP(bonds[[#This Row],[ID_ISIN]]&amp;" Corp",bonds[[#Headers],[industry_sector]]),"NA error")</f>
        <v>Energy</v>
      </c>
      <c r="Q38" s="3" t="str">
        <v>CNALN</v>
      </c>
      <c r="R38" s="3" t="str">
        <v>TELEFO</v>
      </c>
      <c r="W38" s="3" t="s">
        <v>304</v>
      </c>
      <c r="X38" s="2" t="s">
        <v>376</v>
      </c>
      <c r="Y38" s="2"/>
      <c r="AA38" s="3" t="str">
        <v>TELEFO</v>
      </c>
      <c r="AB38" s="2">
        <v>8</v>
      </c>
    </row>
    <row r="39" spans="5:30" x14ac:dyDescent="0.25">
      <c r="E39" s="3" t="s">
        <v>49</v>
      </c>
      <c r="F39" s="3" t="str" cm="1">
        <f t="array" ref="F39">_xll.BDP(bonds[[#This Row],[worksheet get ticker]],bonds[[#Headers],[ID_ISIN]])</f>
        <v>XS1309436753</v>
      </c>
      <c r="G39" s="3" t="str" cm="1">
        <f t="array" ref="G39">_xll.BDP(bonds[[#This Row],[worksheet get ticker]],bonds[[#Headers],[security name]])</f>
        <v>BHP 4 3/4 04/22/76</v>
      </c>
      <c r="H39" s="3" t="str" cm="1">
        <f t="array" ref="H39">_xll.BDP(bonds[[#This Row],[worksheet get ticker]],bonds[[#Headers],[ticker]])</f>
        <v>BHP</v>
      </c>
      <c r="I39" s="3" cm="1">
        <f t="array" ref="I39">_xll.BDP(bonds[[#This Row],[worksheet get ticker]],bonds[[#Headers],[coupon]])</f>
        <v>4.75</v>
      </c>
      <c r="J39" s="19" cm="1">
        <f t="array" ref="J39">_xll.BDP(bonds[[#This Row],[ID_ISIN]]&amp;" Corp",bonds[[#Headers],[nxt_call_dt]])*1</f>
        <v>44308</v>
      </c>
      <c r="K39" s="19" t="str" cm="1">
        <f t="array" ref="K39">_xll.BDP(bonds[[#This Row],[ID_ISIN]]&amp;" Corp",bonds[[#Headers],[mty_typ]])</f>
        <v>CALLABLE</v>
      </c>
      <c r="L39" s="19" t="str" cm="1">
        <f t="array" ref="L39">_xll.BDP(bonds[[#This Row],[worksheet get ticker]],bonds[[#Headers],[crncy]])</f>
        <v>EUR</v>
      </c>
      <c r="M39" s="30" cm="1">
        <f t="array" ref="M39">_xll.BDP(bonds[[#This Row],[ID_ISIN]]&amp;" Corp",bonds[[#Headers],[amt_outstanding]])</f>
        <v>1250000000</v>
      </c>
      <c r="N39" s="3" t="str">
        <f>bonds[[#This Row],[security name]]&amp;" nc-"&amp;RIGHT(YEAR(bonds[[#This Row],[nxt_call_dt]]),2)</f>
        <v>BHP 4 3/4 04/22/76 nc-21</v>
      </c>
      <c r="O39" s="3" t="str" cm="1">
        <f t="array" ref="O39">_xlfn.IFNA(_xll.BDP(bonds[[#This Row],[ID_ISIN]]&amp;" Corp",bonds[[#Headers],[industry_sector]]),"NA error")</f>
        <v>Basic Materials</v>
      </c>
      <c r="Q39" s="3" t="str">
        <v>NGGLN</v>
      </c>
      <c r="R39" s="3" t="str">
        <v>TELIAS</v>
      </c>
      <c r="W39" s="3" t="s">
        <v>316</v>
      </c>
      <c r="X39" s="2" t="s">
        <v>376</v>
      </c>
      <c r="Y39" s="2"/>
      <c r="AA39" s="3" t="str">
        <v>TELIAS</v>
      </c>
      <c r="AB39" s="2">
        <v>2</v>
      </c>
    </row>
    <row r="40" spans="5:30" x14ac:dyDescent="0.25">
      <c r="E40" s="3" t="s">
        <v>50</v>
      </c>
      <c r="F40" s="3" t="str" cm="1">
        <f t="array" ref="F40">_xll.BDP(bonds[[#This Row],[worksheet get ticker]],bonds[[#Headers],[ID_ISIN]])</f>
        <v>XS1309436910</v>
      </c>
      <c r="G40" s="3" t="str" cm="1">
        <f t="array" ref="G40">_xll.BDP(bonds[[#This Row],[worksheet get ticker]],bonds[[#Headers],[security name]])</f>
        <v>BHP 5 5/8 10/22/79</v>
      </c>
      <c r="H40" s="3" t="str" cm="1">
        <f t="array" ref="H40">_xll.BDP(bonds[[#This Row],[worksheet get ticker]],bonds[[#Headers],[ticker]])</f>
        <v>BHP</v>
      </c>
      <c r="I40" s="3" cm="1">
        <f t="array" ref="I40">_xll.BDP(bonds[[#This Row],[worksheet get ticker]],bonds[[#Headers],[coupon]])</f>
        <v>5.625</v>
      </c>
      <c r="J40" s="19" cm="1">
        <f t="array" ref="J40">_xll.BDP(bonds[[#This Row],[ID_ISIN]]&amp;" Corp",bonds[[#Headers],[nxt_call_dt]])*1</f>
        <v>45587</v>
      </c>
      <c r="K40" s="19" t="str" cm="1">
        <f t="array" ref="K40">_xll.BDP(bonds[[#This Row],[ID_ISIN]]&amp;" Corp",bonds[[#Headers],[mty_typ]])</f>
        <v>CALLABLE</v>
      </c>
      <c r="L40" s="19" t="str" cm="1">
        <f t="array" ref="L40">_xll.BDP(bonds[[#This Row],[worksheet get ticker]],bonds[[#Headers],[crncy]])</f>
        <v>EUR</v>
      </c>
      <c r="M40" s="30" cm="1">
        <f t="array" ref="M40">_xll.BDP(bonds[[#This Row],[ID_ISIN]]&amp;" Corp",bonds[[#Headers],[amt_outstanding]])</f>
        <v>750000000</v>
      </c>
      <c r="N40" s="3" t="str">
        <f>bonds[[#This Row],[security name]]&amp;" nc-"&amp;RIGHT(YEAR(bonds[[#This Row],[nxt_call_dt]]),2)</f>
        <v>BHP 5 5/8 10/22/79 nc-24</v>
      </c>
      <c r="O40" s="3" t="str" cm="1">
        <f t="array" ref="O40">_xlfn.IFNA(_xll.BDP(bonds[[#This Row],[ID_ISIN]]&amp;" Corp",bonds[[#Headers],[industry_sector]]),"NA error")</f>
        <v>Basic Materials</v>
      </c>
      <c r="Q40" s="3" t="str">
        <v>SSELN</v>
      </c>
      <c r="R40" s="3" t="str">
        <v>TOTAL</v>
      </c>
      <c r="W40" s="3" t="s">
        <v>270</v>
      </c>
      <c r="X40" s="2" t="s">
        <v>376</v>
      </c>
      <c r="Y40" s="2"/>
      <c r="AA40" s="3" t="str">
        <v>TOTAL</v>
      </c>
      <c r="AB40" s="2">
        <v>6</v>
      </c>
    </row>
    <row r="41" spans="5:30" ht="11" x14ac:dyDescent="0.3">
      <c r="E41" s="3" t="s">
        <v>51</v>
      </c>
      <c r="F41" s="3" t="str" cm="1">
        <f t="array" ref="F41">_xll.BDP(bonds[[#This Row],[worksheet get ticker]],bonds[[#Headers],[ID_ISIN]])</f>
        <v>USQ12441AB91</v>
      </c>
      <c r="G41" s="3" t="str" cm="1">
        <f t="array" ref="G41">_xll.BDP(bonds[[#This Row],[worksheet get ticker]],bonds[[#Headers],[security name]])</f>
        <v>BHP 6 3/4 10/19/75</v>
      </c>
      <c r="H41" s="3" t="str" cm="1">
        <f t="array" ref="H41">_xll.BDP(bonds[[#This Row],[worksheet get ticker]],bonds[[#Headers],[ticker]])</f>
        <v>BHP</v>
      </c>
      <c r="I41" s="3" cm="1">
        <f t="array" ref="I41">_xll.BDP(bonds[[#This Row],[worksheet get ticker]],bonds[[#Headers],[coupon]])</f>
        <v>6.75</v>
      </c>
      <c r="J41" s="19" cm="1">
        <f t="array" ref="J41">_xll.BDP(bonds[[#This Row],[ID_ISIN]]&amp;" Corp",bonds[[#Headers],[nxt_call_dt]])*1</f>
        <v>45950</v>
      </c>
      <c r="K41" s="19" t="str" cm="1">
        <f t="array" ref="K41">_xll.BDP(bonds[[#This Row],[ID_ISIN]]&amp;" Corp",bonds[[#Headers],[mty_typ]])</f>
        <v>CALLABLE</v>
      </c>
      <c r="L41" s="19" t="str" cm="1">
        <f t="array" ref="L41">_xll.BDP(bonds[[#This Row],[worksheet get ticker]],bonds[[#Headers],[crncy]])</f>
        <v>USD</v>
      </c>
      <c r="M41" s="30" cm="1">
        <f t="array" ref="M41">_xll.BDP(bonds[[#This Row],[ID_ISIN]]&amp;" Corp",bonds[[#Headers],[amt_outstanding]])</f>
        <v>2250000000</v>
      </c>
      <c r="N41" s="3" t="str">
        <f>bonds[[#This Row],[security name]]&amp;" nc-"&amp;RIGHT(YEAR(bonds[[#This Row],[nxt_call_dt]]),2)</f>
        <v>BHP 6 3/4 10/19/75 nc-25</v>
      </c>
      <c r="O41" s="3" t="str" cm="1">
        <f t="array" ref="O41">_xlfn.IFNA(_xll.BDP(bonds[[#This Row],[ID_ISIN]]&amp;" Corp",bonds[[#Headers],[industry_sector]]),"NA error")</f>
        <v>Basic Materials</v>
      </c>
      <c r="Q41" s="3" t="str">
        <v>ALLRNV</v>
      </c>
      <c r="R41" s="3" t="str">
        <v>TRAFIG</v>
      </c>
      <c r="W41" s="3" t="s">
        <v>308</v>
      </c>
      <c r="X41" s="2" t="s">
        <v>376</v>
      </c>
      <c r="Y41" s="2"/>
      <c r="AA41" s="3" t="str">
        <v>TRAFIG</v>
      </c>
      <c r="AB41" s="2">
        <v>2</v>
      </c>
      <c r="AD41" s="4"/>
    </row>
    <row r="42" spans="5:30" x14ac:dyDescent="0.25">
      <c r="E42" s="3" t="s">
        <v>52</v>
      </c>
      <c r="F42" s="3" t="str" cm="1">
        <f t="array" ref="F42">_xll.BDP(bonds[[#This Row],[worksheet get ticker]],bonds[[#Headers],[ID_ISIN]])</f>
        <v>USQ12441AA19</v>
      </c>
      <c r="G42" s="3" t="str" cm="1">
        <f t="array" ref="G42">_xll.BDP(bonds[[#This Row],[worksheet get ticker]],bonds[[#Headers],[security name]])</f>
        <v>BHP 6 1/4 10/19/75</v>
      </c>
      <c r="H42" s="3" t="str" cm="1">
        <f t="array" ref="H42">_xll.BDP(bonds[[#This Row],[worksheet get ticker]],bonds[[#Headers],[ticker]])</f>
        <v>BHP</v>
      </c>
      <c r="I42" s="3" cm="1">
        <f t="array" ref="I42">_xll.BDP(bonds[[#This Row],[worksheet get ticker]],bonds[[#Headers],[coupon]])</f>
        <v>6.25</v>
      </c>
      <c r="J42" s="19" cm="1">
        <f t="array" ref="J42">_xll.BDP(bonds[[#This Row],[ID_ISIN]]&amp;" Corp",bonds[[#Headers],[nxt_call_dt]])*1</f>
        <v>44123</v>
      </c>
      <c r="K42" s="19" t="str" cm="1">
        <f t="array" ref="K42">_xll.BDP(bonds[[#This Row],[ID_ISIN]]&amp;" Corp",bonds[[#Headers],[mty_typ]])</f>
        <v>CALLABLE</v>
      </c>
      <c r="L42" s="19" t="str" cm="1">
        <f t="array" ref="L42">_xll.BDP(bonds[[#This Row],[worksheet get ticker]],bonds[[#Headers],[crncy]])</f>
        <v>USD</v>
      </c>
      <c r="M42" s="30" cm="1">
        <f t="array" ref="M42">_xll.BDP(bonds[[#This Row],[ID_ISIN]]&amp;" Corp",bonds[[#Headers],[amt_outstanding]])</f>
        <v>1000000000</v>
      </c>
      <c r="N42" s="3" t="str">
        <f>bonds[[#This Row],[security name]]&amp;" nc-"&amp;RIGHT(YEAR(bonds[[#This Row],[nxt_call_dt]]),2)</f>
        <v>BHP 6 1/4 10/19/75 nc-20</v>
      </c>
      <c r="O42" s="3" t="str" cm="1">
        <f t="array" ref="O42">_xlfn.IFNA(_xll.BDP(bonds[[#This Row],[ID_ISIN]]&amp;" Corp",bonds[[#Headers],[industry_sector]]),"NA error")</f>
        <v>Basic Materials</v>
      </c>
      <c r="Q42" s="3" t="str">
        <v>ORSTED</v>
      </c>
      <c r="R42" s="3" t="str">
        <v>ULFP</v>
      </c>
      <c r="W42" s="3" t="s">
        <v>317</v>
      </c>
      <c r="X42" s="2" t="s">
        <v>376</v>
      </c>
      <c r="Y42" s="2"/>
      <c r="AA42" s="3" t="str">
        <v>ULFP</v>
      </c>
      <c r="AB42" s="2">
        <v>2</v>
      </c>
    </row>
    <row r="43" spans="5:30" x14ac:dyDescent="0.25">
      <c r="E43" s="3" t="s">
        <v>53</v>
      </c>
      <c r="F43" s="3" t="str" cm="1">
        <f t="array" ref="F43">_xll.BDP(bonds[[#This Row],[worksheet get ticker]],bonds[[#Headers],[ID_ISIN]])</f>
        <v>XS1309437215</v>
      </c>
      <c r="G43" s="3" t="str" cm="1">
        <f t="array" ref="G43">_xll.BDP(bonds[[#This Row],[worksheet get ticker]],bonds[[#Headers],[security name]])</f>
        <v>BHP 6 1/2 10/22/77</v>
      </c>
      <c r="H43" s="3" t="str" cm="1">
        <f t="array" ref="H43">_xll.BDP(bonds[[#This Row],[worksheet get ticker]],bonds[[#Headers],[ticker]])</f>
        <v>BHP</v>
      </c>
      <c r="I43" s="3" cm="1">
        <f t="array" ref="I43">_xll.BDP(bonds[[#This Row],[worksheet get ticker]],bonds[[#Headers],[coupon]])</f>
        <v>6.5</v>
      </c>
      <c r="J43" s="19" cm="1">
        <f t="array" ref="J43">_xll.BDP(bonds[[#This Row],[ID_ISIN]]&amp;" Corp",bonds[[#Headers],[nxt_call_dt]])*1</f>
        <v>44856</v>
      </c>
      <c r="K43" s="19" t="str" cm="1">
        <f t="array" ref="K43">_xll.BDP(bonds[[#This Row],[ID_ISIN]]&amp;" Corp",bonds[[#Headers],[mty_typ]])</f>
        <v>CALLABLE</v>
      </c>
      <c r="L43" s="19" t="str" cm="1">
        <f t="array" ref="L43">_xll.BDP(bonds[[#This Row],[worksheet get ticker]],bonds[[#Headers],[crncy]])</f>
        <v>GBP</v>
      </c>
      <c r="M43" s="30" cm="1">
        <f t="array" ref="M43">_xll.BDP(bonds[[#This Row],[ID_ISIN]]&amp;" Corp",bonds[[#Headers],[amt_outstanding]])</f>
        <v>600000000</v>
      </c>
      <c r="N43" s="3" t="str">
        <f>bonds[[#This Row],[security name]]&amp;" nc-"&amp;RIGHT(YEAR(bonds[[#This Row],[nxt_call_dt]]),2)</f>
        <v>BHP 6 1/2 10/22/77 nc-22</v>
      </c>
      <c r="O43" s="3" t="str" cm="1">
        <f t="array" ref="O43">_xlfn.IFNA(_xll.BDP(bonds[[#This Row],[ID_ISIN]]&amp;" Corp",bonds[[#Headers],[industry_sector]]),"NA error")</f>
        <v>Basic Materials</v>
      </c>
      <c r="Q43" s="3" t="str">
        <v>STEDIN</v>
      </c>
      <c r="R43" s="3" t="str">
        <v>VATFAL</v>
      </c>
      <c r="W43" s="3" t="s">
        <v>286</v>
      </c>
      <c r="X43" s="2" t="s">
        <v>376</v>
      </c>
      <c r="Y43" s="2"/>
      <c r="AA43" s="3" t="str">
        <v>VATFAL</v>
      </c>
      <c r="AB43" s="2">
        <v>2</v>
      </c>
    </row>
    <row r="44" spans="5:30" x14ac:dyDescent="0.25">
      <c r="E44" s="3" t="s">
        <v>54</v>
      </c>
      <c r="F44" s="3" t="str" cm="1">
        <f t="array" ref="F44">_xll.BDP(bonds[[#This Row],[worksheet get ticker]],bonds[[#Headers],[ID_ISIN]])</f>
        <v>XS0969341147</v>
      </c>
      <c r="G44" s="3" t="str" cm="1">
        <f t="array" ref="G44">_xll.BDP(bonds[[#This Row],[worksheet get ticker]],bonds[[#Headers],[security name]])</f>
        <v>AMXLMM 6 3/8 09/06/73</v>
      </c>
      <c r="H44" s="3" t="str" cm="1">
        <f t="array" ref="H44">_xll.BDP(bonds[[#This Row],[worksheet get ticker]],bonds[[#Headers],[ticker]])</f>
        <v>AMXLMM</v>
      </c>
      <c r="I44" s="3" cm="1">
        <f t="array" ref="I44">_xll.BDP(bonds[[#This Row],[worksheet get ticker]],bonds[[#Headers],[coupon]])</f>
        <v>6.375</v>
      </c>
      <c r="J44" s="19" cm="1">
        <f t="array" ref="J44">_xll.BDP(bonds[[#This Row],[ID_ISIN]]&amp;" Corp",bonds[[#Headers],[nxt_call_dt]])*1</f>
        <v>45175</v>
      </c>
      <c r="K44" s="19" t="str" cm="1">
        <f t="array" ref="K44">_xll.BDP(bonds[[#This Row],[ID_ISIN]]&amp;" Corp",bonds[[#Headers],[mty_typ]])</f>
        <v>CALLABLE</v>
      </c>
      <c r="L44" s="19" t="str" cm="1">
        <f t="array" ref="L44">_xll.BDP(bonds[[#This Row],[worksheet get ticker]],bonds[[#Headers],[crncy]])</f>
        <v>EUR</v>
      </c>
      <c r="M44" s="30" cm="1">
        <f t="array" ref="M44">_xll.BDP(bonds[[#This Row],[ID_ISIN]]&amp;" Corp",bonds[[#Headers],[amt_outstanding]])</f>
        <v>550000000</v>
      </c>
      <c r="N44" s="3" t="str">
        <f>bonds[[#This Row],[security name]]&amp;" nc-"&amp;RIGHT(YEAR(bonds[[#This Row],[nxt_call_dt]]),2)</f>
        <v>AMXLMM 6 3/8 09/06/73 nc-23</v>
      </c>
      <c r="O44" s="3" t="str" cm="1">
        <f t="array" ref="O44">_xlfn.IFNA(_xll.BDP(bonds[[#This Row],[ID_ISIN]]&amp;" Corp",bonds[[#Headers],[industry_sector]]),"NA error")</f>
        <v>Communications</v>
      </c>
      <c r="Q44" s="3" t="str">
        <v>EDPPL</v>
      </c>
      <c r="R44" s="3" t="str">
        <v>VOD</v>
      </c>
      <c r="W44" s="3" t="s">
        <v>287</v>
      </c>
      <c r="X44" s="2" t="s">
        <v>376</v>
      </c>
      <c r="Y44" s="2"/>
      <c r="AA44" s="3" t="str">
        <v>VOD</v>
      </c>
      <c r="AB44" s="2">
        <v>5</v>
      </c>
    </row>
    <row r="45" spans="5:30" x14ac:dyDescent="0.25">
      <c r="E45" s="3" t="s">
        <v>55</v>
      </c>
      <c r="F45" s="3" t="str" cm="1">
        <f t="array" ref="F45">_xll.BDP(bonds[[#This Row],[worksheet get ticker]],bonds[[#Headers],[ID_ISIN]])</f>
        <v>XS0969342384</v>
      </c>
      <c r="G45" s="3" t="str" cm="1">
        <f t="array" ref="G45">_xll.BDP(bonds[[#This Row],[worksheet get ticker]],bonds[[#Headers],[security name]])</f>
        <v>AMXLMM 6 3/8 09/06/73</v>
      </c>
      <c r="H45" s="3" t="str" cm="1">
        <f t="array" ref="H45">_xll.BDP(bonds[[#This Row],[worksheet get ticker]],bonds[[#Headers],[ticker]])</f>
        <v>AMXLMM</v>
      </c>
      <c r="I45" s="3" cm="1">
        <f t="array" ref="I45">_xll.BDP(bonds[[#This Row],[worksheet get ticker]],bonds[[#Headers],[coupon]])</f>
        <v>6.375</v>
      </c>
      <c r="J45" s="19" cm="1">
        <f t="array" ref="J45">_xll.BDP(bonds[[#This Row],[ID_ISIN]]&amp;" Corp",bonds[[#Headers],[nxt_call_dt]])*1</f>
        <v>44080</v>
      </c>
      <c r="K45" s="19" t="str" cm="1">
        <f t="array" ref="K45">_xll.BDP(bonds[[#This Row],[ID_ISIN]]&amp;" Corp",bonds[[#Headers],[mty_typ]])</f>
        <v>CALLABLE</v>
      </c>
      <c r="L45" s="19" t="str" cm="1">
        <f t="array" ref="L45">_xll.BDP(bonds[[#This Row],[worksheet get ticker]],bonds[[#Headers],[crncy]])</f>
        <v>GBP</v>
      </c>
      <c r="M45" s="30" cm="1">
        <f t="array" ref="M45">_xll.BDP(bonds[[#This Row],[ID_ISIN]]&amp;" Corp",bonds[[#Headers],[amt_outstanding]])</f>
        <v>550000000</v>
      </c>
      <c r="N45" s="3" t="str">
        <f>bonds[[#This Row],[security name]]&amp;" nc-"&amp;RIGHT(YEAR(bonds[[#This Row],[nxt_call_dt]]),2)</f>
        <v>AMXLMM 6 3/8 09/06/73 nc-20</v>
      </c>
      <c r="O45" s="3" t="str" cm="1">
        <f t="array" ref="O45">_xlfn.IFNA(_xll.BDP(bonds[[#This Row],[ID_ISIN]]&amp;" Corp",bonds[[#Headers],[industry_sector]]),"NA error")</f>
        <v>Communications</v>
      </c>
      <c r="Q45" s="3" t="str">
        <v>ELIASO</v>
      </c>
      <c r="R45" s="3" t="str">
        <v>VW</v>
      </c>
      <c r="W45" s="3" t="s">
        <v>328</v>
      </c>
      <c r="X45" s="2" t="s">
        <v>375</v>
      </c>
      <c r="Y45" s="2"/>
      <c r="AA45" s="3" t="str">
        <v>VW</v>
      </c>
      <c r="AB45" s="2">
        <v>9</v>
      </c>
    </row>
    <row r="46" spans="5:30" x14ac:dyDescent="0.25">
      <c r="E46" s="3" t="s">
        <v>56</v>
      </c>
      <c r="F46" s="3" t="str" cm="1">
        <f t="array" ref="F46">_xll.BDP(bonds[[#This Row],[worksheet get ticker]],bonds[[#Headers],[ID_ISIN]])</f>
        <v>XS1222591023</v>
      </c>
      <c r="G46" s="3" t="str" cm="1">
        <f t="array" ref="G46">_xll.BDP(bonds[[#This Row],[worksheet get ticker]],bonds[[#Headers],[security name]])</f>
        <v>BERTEL 3 04/23/75</v>
      </c>
      <c r="H46" s="3" t="str" cm="1">
        <f t="array" ref="H46">_xll.BDP(bonds[[#This Row],[worksheet get ticker]],bonds[[#Headers],[ticker]])</f>
        <v>BERTEL</v>
      </c>
      <c r="I46" s="3" cm="1">
        <f t="array" ref="I46">_xll.BDP(bonds[[#This Row],[worksheet get ticker]],bonds[[#Headers],[coupon]])</f>
        <v>3</v>
      </c>
      <c r="J46" s="19" cm="1">
        <f t="array" ref="J46">_xll.BDP(bonds[[#This Row],[ID_ISIN]]&amp;" Corp",bonds[[#Headers],[nxt_call_dt]])*1</f>
        <v>45039</v>
      </c>
      <c r="K46" s="19" t="str" cm="1">
        <f t="array" ref="K46">_xll.BDP(bonds[[#This Row],[ID_ISIN]]&amp;" Corp",bonds[[#Headers],[mty_typ]])</f>
        <v>CALLABLE</v>
      </c>
      <c r="L46" s="19" t="str" cm="1">
        <f t="array" ref="L46">_xll.BDP(bonds[[#This Row],[worksheet get ticker]],bonds[[#Headers],[crncy]])</f>
        <v>EUR</v>
      </c>
      <c r="M46" s="30" cm="1">
        <f t="array" ref="M46">_xll.BDP(bonds[[#This Row],[ID_ISIN]]&amp;" Corp",bonds[[#Headers],[amt_outstanding]])</f>
        <v>650000000</v>
      </c>
      <c r="N46" s="3" t="str">
        <f>bonds[[#This Row],[security name]]&amp;" nc-"&amp;RIGHT(YEAR(bonds[[#This Row],[nxt_call_dt]]),2)</f>
        <v>BERTEL 3 04/23/75 nc-23</v>
      </c>
      <c r="O46" s="3" t="str" cm="1">
        <f t="array" ref="O46">_xlfn.IFNA(_xll.BDP(bonds[[#This Row],[ID_ISIN]]&amp;" Corp",bonds[[#Headers],[industry_sector]]),"NA error")</f>
        <v>Communications</v>
      </c>
      <c r="Q46" s="3" t="str">
        <v>VLVY</v>
      </c>
      <c r="W46" s="3" t="s">
        <v>330</v>
      </c>
      <c r="X46" s="2" t="s">
        <v>375</v>
      </c>
      <c r="Y46" s="2"/>
      <c r="AA46" s="3"/>
      <c r="AB46" s="2"/>
    </row>
    <row r="47" spans="5:30" x14ac:dyDescent="0.25">
      <c r="E47" s="3" t="s">
        <v>57</v>
      </c>
      <c r="F47" s="3" t="str" cm="1">
        <f t="array" ref="F47">_xll.BDP(bonds[[#This Row],[worksheet get ticker]],bonds[[#Headers],[ID_ISIN]])</f>
        <v>XS1222594472</v>
      </c>
      <c r="G47" s="3" t="str" cm="1">
        <f t="array" ref="G47">_xll.BDP(bonds[[#This Row],[worksheet get ticker]],bonds[[#Headers],[security name]])</f>
        <v>BERTEL 3 1/2 04/23/75</v>
      </c>
      <c r="H47" s="3" t="str" cm="1">
        <f t="array" ref="H47">_xll.BDP(bonds[[#This Row],[worksheet get ticker]],bonds[[#Headers],[ticker]])</f>
        <v>BERTEL</v>
      </c>
      <c r="I47" s="3" cm="1">
        <f t="array" ref="I47">_xll.BDP(bonds[[#This Row],[worksheet get ticker]],bonds[[#Headers],[coupon]])</f>
        <v>3.5</v>
      </c>
      <c r="J47" s="19" cm="1">
        <f t="array" ref="J47">_xll.BDP(bonds[[#This Row],[ID_ISIN]]&amp;" Corp",bonds[[#Headers],[nxt_call_dt]])*1</f>
        <v>46500</v>
      </c>
      <c r="K47" s="19" t="str" cm="1">
        <f t="array" ref="K47">_xll.BDP(bonds[[#This Row],[ID_ISIN]]&amp;" Corp",bonds[[#Headers],[mty_typ]])</f>
        <v>CALLABLE</v>
      </c>
      <c r="L47" s="19" t="str" cm="1">
        <f t="array" ref="L47">_xll.BDP(bonds[[#This Row],[worksheet get ticker]],bonds[[#Headers],[crncy]])</f>
        <v>EUR</v>
      </c>
      <c r="M47" s="30" cm="1">
        <f t="array" ref="M47">_xll.BDP(bonds[[#This Row],[ID_ISIN]]&amp;" Corp",bonds[[#Headers],[amt_outstanding]])</f>
        <v>600000000</v>
      </c>
      <c r="N47" s="3" t="str">
        <f>bonds[[#This Row],[security name]]&amp;" nc-"&amp;RIGHT(YEAR(bonds[[#This Row],[nxt_call_dt]]),2)</f>
        <v>BERTEL 3 1/2 04/23/75 nc-27</v>
      </c>
      <c r="O47" s="3" t="str" cm="1">
        <f t="array" ref="O47">_xlfn.IFNA(_xll.BDP(bonds[[#This Row],[ID_ISIN]]&amp;" Corp",bonds[[#Headers],[industry_sector]]),"NA error")</f>
        <v>Communications</v>
      </c>
      <c r="Q47" s="3" t="str">
        <v>VW</v>
      </c>
      <c r="W47" s="3" t="s">
        <v>266</v>
      </c>
      <c r="X47" s="2" t="s">
        <v>377</v>
      </c>
      <c r="Y47" s="2"/>
      <c r="AA47" s="3"/>
      <c r="AB47" s="2"/>
    </row>
    <row r="48" spans="5:30" x14ac:dyDescent="0.25">
      <c r="E48" s="3" t="s">
        <v>58</v>
      </c>
      <c r="F48" s="3" t="str" cm="1">
        <f t="array" ref="F48">_xll.BDP(bonds[[#This Row],[worksheet get ticker]],bonds[[#Headers],[ID_ISIN]])</f>
        <v>USN4297BBC74</v>
      </c>
      <c r="G48" s="3" t="str" cm="1">
        <f t="array" ref="G48">_xll.BDP(bonds[[#This Row],[worksheet get ticker]],bonds[[#Headers],[security name]])</f>
        <v>KPN 7 03/28/73</v>
      </c>
      <c r="H48" s="3" t="str" cm="1">
        <f t="array" ref="H48">_xll.BDP(bonds[[#This Row],[worksheet get ticker]],bonds[[#Headers],[ticker]])</f>
        <v>KPN</v>
      </c>
      <c r="I48" s="3" cm="1">
        <f t="array" ref="I48">_xll.BDP(bonds[[#This Row],[worksheet get ticker]],bonds[[#Headers],[coupon]])</f>
        <v>7</v>
      </c>
      <c r="J48" s="19" cm="1">
        <f t="array" ref="J48">_xll.BDP(bonds[[#This Row],[ID_ISIN]]&amp;" Corp",bonds[[#Headers],[nxt_call_dt]])*1</f>
        <v>45013</v>
      </c>
      <c r="K48" s="19" t="str" cm="1">
        <f t="array" ref="K48">_xll.BDP(bonds[[#This Row],[ID_ISIN]]&amp;" Corp",bonds[[#Headers],[mty_typ]])</f>
        <v>CALLABLE</v>
      </c>
      <c r="L48" s="19" t="str" cm="1">
        <f t="array" ref="L48">_xll.BDP(bonds[[#This Row],[worksheet get ticker]],bonds[[#Headers],[crncy]])</f>
        <v>USD</v>
      </c>
      <c r="M48" s="30" cm="1">
        <f t="array" ref="M48">_xll.BDP(bonds[[#This Row],[ID_ISIN]]&amp;" Corp",bonds[[#Headers],[amt_outstanding]])</f>
        <v>600000000</v>
      </c>
      <c r="N48" s="3" t="str">
        <f>bonds[[#This Row],[security name]]&amp;" nc-"&amp;RIGHT(YEAR(bonds[[#This Row],[nxt_call_dt]]),2)</f>
        <v>KPN 7 03/28/73 nc-23</v>
      </c>
      <c r="O48" s="3" t="str" cm="1">
        <f t="array" ref="O48">_xlfn.IFNA(_xll.BDP(bonds[[#This Row],[ID_ISIN]]&amp;" Corp",bonds[[#Headers],[industry_sector]]),"NA error")</f>
        <v>Communications</v>
      </c>
      <c r="Q48" s="3" t="str">
        <v>ACFP</v>
      </c>
      <c r="W48" s="3" t="s">
        <v>267</v>
      </c>
      <c r="X48" s="2" t="s">
        <v>378</v>
      </c>
      <c r="Y48" s="2"/>
      <c r="AA48" s="3"/>
      <c r="AB48" s="2"/>
    </row>
    <row r="49" spans="5:30" x14ac:dyDescent="0.25">
      <c r="E49" s="3" t="s">
        <v>59</v>
      </c>
      <c r="F49" s="3" t="str" cm="1">
        <f t="array" ref="F49">_xll.BDP(bonds[[#This Row],[worksheet get ticker]],bonds[[#Headers],[ID_ISIN]])</f>
        <v>XS2069101868</v>
      </c>
      <c r="G49" s="3" t="str" cm="1">
        <f t="array" ref="G49">_xll.BDP(bonds[[#This Row],[worksheet get ticker]],bonds[[#Headers],[security name]])</f>
        <v>KPN 2 PERP</v>
      </c>
      <c r="H49" s="3" t="str" cm="1">
        <f t="array" ref="H49">_xll.BDP(bonds[[#This Row],[worksheet get ticker]],bonds[[#Headers],[ticker]])</f>
        <v>KPN</v>
      </c>
      <c r="I49" s="3" cm="1">
        <f t="array" ref="I49">_xll.BDP(bonds[[#This Row],[worksheet get ticker]],bonds[[#Headers],[coupon]])</f>
        <v>2</v>
      </c>
      <c r="J49" s="19" cm="1">
        <f t="array" ref="J49">_xll.BDP(bonds[[#This Row],[ID_ISIN]]&amp;" Corp",bonds[[#Headers],[nxt_call_dt]])*1</f>
        <v>45604</v>
      </c>
      <c r="K49" s="19" t="str" cm="1">
        <f t="array" ref="K49">_xll.BDP(bonds[[#This Row],[ID_ISIN]]&amp;" Corp",bonds[[#Headers],[mty_typ]])</f>
        <v>PERP/CALL</v>
      </c>
      <c r="L49" s="19" t="str" cm="1">
        <f t="array" ref="L49">_xll.BDP(bonds[[#This Row],[worksheet get ticker]],bonds[[#Headers],[crncy]])</f>
        <v>EUR</v>
      </c>
      <c r="M49" s="30" cm="1">
        <f t="array" ref="M49">_xll.BDP(bonds[[#This Row],[ID_ISIN]]&amp;" Corp",bonds[[#Headers],[amt_outstanding]])</f>
        <v>500000000</v>
      </c>
      <c r="N49" s="3" t="str">
        <f>bonds[[#This Row],[security name]]&amp;" nc-"&amp;RIGHT(YEAR(bonds[[#This Row],[nxt_call_dt]]),2)</f>
        <v>KPN 2 PERP nc-24</v>
      </c>
      <c r="O49" s="3" t="str" cm="1">
        <f t="array" ref="O49">_xlfn.IFNA(_xll.BDP(bonds[[#This Row],[ID_ISIN]]&amp;" Corp",bonds[[#Headers],[industry_sector]]),"NA error")</f>
        <v>Communications</v>
      </c>
      <c r="Q49" s="3" t="str">
        <v>AFFP</v>
      </c>
      <c r="W49" s="3" t="s">
        <v>300</v>
      </c>
      <c r="X49" s="2" t="s">
        <v>373</v>
      </c>
      <c r="Y49" s="2"/>
      <c r="AA49" s="3"/>
      <c r="AB49" s="2"/>
    </row>
    <row r="50" spans="5:30" x14ac:dyDescent="0.25">
      <c r="E50" s="3" t="s">
        <v>60</v>
      </c>
      <c r="F50" s="3" t="str" cm="1">
        <f t="array" ref="F50">_xll.BDP(bonds[[#This Row],[worksheet get ticker]],bonds[[#Headers],[ID_ISIN]])</f>
        <v>XS1590787799</v>
      </c>
      <c r="G50" s="3" t="str" cm="1">
        <f t="array" ref="G50">_xll.BDP(bonds[[#This Row],[worksheet get ticker]],bonds[[#Headers],[security name]])</f>
        <v>TELIAS 3 04/04/78</v>
      </c>
      <c r="H50" s="3" t="str" cm="1">
        <f t="array" ref="H50">_xll.BDP(bonds[[#This Row],[worksheet get ticker]],bonds[[#Headers],[ticker]])</f>
        <v>TELIAS</v>
      </c>
      <c r="I50" s="3" cm="1">
        <f t="array" ref="I50">_xll.BDP(bonds[[#This Row],[worksheet get ticker]],bonds[[#Headers],[coupon]])</f>
        <v>3</v>
      </c>
      <c r="J50" s="19" cm="1">
        <f t="array" ref="J50">_xll.BDP(bonds[[#This Row],[ID_ISIN]]&amp;" Corp",bonds[[#Headers],[nxt_call_dt]])*1</f>
        <v>45020</v>
      </c>
      <c r="K50" s="19" t="str" cm="1">
        <f t="array" ref="K50">_xll.BDP(bonds[[#This Row],[ID_ISIN]]&amp;" Corp",bonds[[#Headers],[mty_typ]])</f>
        <v>CALLABLE</v>
      </c>
      <c r="L50" s="19" t="str" cm="1">
        <f t="array" ref="L50">_xll.BDP(bonds[[#This Row],[worksheet get ticker]],bonds[[#Headers],[crncy]])</f>
        <v>EUR</v>
      </c>
      <c r="M50" s="30" cm="1">
        <f t="array" ref="M50">_xll.BDP(bonds[[#This Row],[ID_ISIN]]&amp;" Corp",bonds[[#Headers],[amt_outstanding]])</f>
        <v>900000000</v>
      </c>
      <c r="N50" s="3" t="str">
        <f>bonds[[#This Row],[security name]]&amp;" nc-"&amp;RIGHT(YEAR(bonds[[#This Row],[nxt_call_dt]]),2)</f>
        <v>TELIAS 3 04/04/78 nc-23</v>
      </c>
      <c r="O50" s="3" t="str" cm="1">
        <f t="array" ref="O50">_xlfn.IFNA(_xll.BDP(bonds[[#This Row],[ID_ISIN]]&amp;" Corp",bonds[[#Headers],[industry_sector]]),"NA error")</f>
        <v>Communications</v>
      </c>
      <c r="Q50" s="3" t="str">
        <v>LHAGR</v>
      </c>
      <c r="W50" s="3" t="s">
        <v>331</v>
      </c>
      <c r="X50" s="2" t="s">
        <v>378</v>
      </c>
      <c r="Y50" s="2"/>
      <c r="AA50" s="3"/>
      <c r="AB50" s="2"/>
    </row>
    <row r="51" spans="5:30" ht="11" x14ac:dyDescent="0.3">
      <c r="E51" s="3" t="s">
        <v>61</v>
      </c>
      <c r="F51" s="3" t="str" cm="1">
        <f t="array" ref="F51">_xll.BDP(bonds[[#This Row],[worksheet get ticker]],bonds[[#Headers],[ID_ISIN]])</f>
        <v>XS2082429890</v>
      </c>
      <c r="G51" s="3" t="str" cm="1">
        <f t="array" ref="G51">_xll.BDP(bonds[[#This Row],[worksheet get ticker]],bonds[[#Headers],[security name]])</f>
        <v>TELIAS 1 3/8 05/11/81</v>
      </c>
      <c r="H51" s="3" t="str" cm="1">
        <f t="array" ref="H51">_xll.BDP(bonds[[#This Row],[worksheet get ticker]],bonds[[#Headers],[ticker]])</f>
        <v>TELIAS</v>
      </c>
      <c r="I51" s="3" cm="1">
        <f t="array" ref="I51">_xll.BDP(bonds[[#This Row],[worksheet get ticker]],bonds[[#Headers],[coupon]])</f>
        <v>1.375</v>
      </c>
      <c r="J51" s="19" cm="1">
        <f t="array" ref="J51">_xll.BDP(bonds[[#This Row],[ID_ISIN]]&amp;" Corp",bonds[[#Headers],[nxt_call_dt]])*1</f>
        <v>46064</v>
      </c>
      <c r="K51" s="19" t="str" cm="1">
        <f t="array" ref="K51">_xll.BDP(bonds[[#This Row],[ID_ISIN]]&amp;" Corp",bonds[[#Headers],[mty_typ]])</f>
        <v>CALLABLE</v>
      </c>
      <c r="L51" s="19" t="str" cm="1">
        <f t="array" ref="L51">_xll.BDP(bonds[[#This Row],[worksheet get ticker]],bonds[[#Headers],[crncy]])</f>
        <v>EUR</v>
      </c>
      <c r="M51" s="30" cm="1">
        <f t="array" ref="M51">_xll.BDP(bonds[[#This Row],[ID_ISIN]]&amp;" Corp",bonds[[#Headers],[amt_outstanding]])</f>
        <v>500000000</v>
      </c>
      <c r="N51" s="3" t="str">
        <f>bonds[[#This Row],[security name]]&amp;" nc-"&amp;RIGHT(YEAR(bonds[[#This Row],[nxt_call_dt]]),2)</f>
        <v>TELIAS 1 3/8 05/11/81 nc-26</v>
      </c>
      <c r="O51" s="3" t="str" cm="1">
        <f t="array" ref="O51">_xlfn.IFNA(_xll.BDP(bonds[[#This Row],[ID_ISIN]]&amp;" Corp",bonds[[#Headers],[industry_sector]]),"NA error")</f>
        <v>Communications</v>
      </c>
      <c r="Q51" s="3" t="str">
        <v>WIEAV</v>
      </c>
      <c r="W51" s="3" t="s">
        <v>293</v>
      </c>
      <c r="X51" s="2" t="s">
        <v>377</v>
      </c>
      <c r="Y51" s="2"/>
      <c r="AA51" s="3"/>
      <c r="AB51" s="2"/>
      <c r="AD51" s="4"/>
    </row>
    <row r="52" spans="5:30" x14ac:dyDescent="0.25">
      <c r="E52" s="3" t="s">
        <v>62</v>
      </c>
      <c r="F52" s="3" t="str" cm="1">
        <f t="array" ref="F52">_xll.BDP(bonds[[#This Row],[worksheet get ticker]],bonds[[#Headers],[ID_ISIN]])</f>
        <v>XS1405777746</v>
      </c>
      <c r="G52" s="3" t="str" cm="1">
        <f t="array" ref="G52">_xll.BDP(bonds[[#This Row],[worksheet get ticker]],bonds[[#Headers],[security name]])</f>
        <v>SESGFP 4 5/8 PERP</v>
      </c>
      <c r="H52" s="3" t="str" cm="1">
        <f t="array" ref="H52">_xll.BDP(bonds[[#This Row],[worksheet get ticker]],bonds[[#Headers],[ticker]])</f>
        <v>SESGFP</v>
      </c>
      <c r="I52" s="3" cm="1">
        <f t="array" ref="I52">_xll.BDP(bonds[[#This Row],[worksheet get ticker]],bonds[[#Headers],[coupon]])</f>
        <v>4.625</v>
      </c>
      <c r="J52" s="19" cm="1">
        <f t="array" ref="J52">_xll.BDP(bonds[[#This Row],[ID_ISIN]]&amp;" Corp",bonds[[#Headers],[nxt_call_dt]])*1</f>
        <v>44563</v>
      </c>
      <c r="K52" s="19" t="str" cm="1">
        <f t="array" ref="K52">_xll.BDP(bonds[[#This Row],[ID_ISIN]]&amp;" Corp",bonds[[#Headers],[mty_typ]])</f>
        <v>PERP/CALL</v>
      </c>
      <c r="L52" s="19" t="str" cm="1">
        <f t="array" ref="L52">_xll.BDP(bonds[[#This Row],[worksheet get ticker]],bonds[[#Headers],[crncy]])</f>
        <v>EUR</v>
      </c>
      <c r="M52" s="30" cm="1">
        <f t="array" ref="M52">_xll.BDP(bonds[[#This Row],[ID_ISIN]]&amp;" Corp",bonds[[#Headers],[amt_outstanding]])</f>
        <v>750000000</v>
      </c>
      <c r="N52" s="3" t="str">
        <f>bonds[[#This Row],[security name]]&amp;" nc-"&amp;RIGHT(YEAR(bonds[[#This Row],[nxt_call_dt]]),2)</f>
        <v>SESGFP 4 5/8 PERP nc-22</v>
      </c>
      <c r="O52" s="3" t="str" cm="1">
        <f t="array" ref="O52">_xlfn.IFNA(_xll.BDP(bonds[[#This Row],[ID_ISIN]]&amp;" Corp",bonds[[#Headers],[industry_sector]]),"NA error")</f>
        <v>Communications</v>
      </c>
      <c r="Q52" s="3" t="str">
        <v>FERSM</v>
      </c>
      <c r="W52" s="3" t="s">
        <v>312</v>
      </c>
      <c r="X52" s="2" t="s">
        <v>378</v>
      </c>
      <c r="Y52" s="2"/>
      <c r="AA52" s="3"/>
      <c r="AB52" s="2"/>
    </row>
    <row r="53" spans="5:30" x14ac:dyDescent="0.25">
      <c r="E53" s="3" t="s">
        <v>63</v>
      </c>
      <c r="F53" s="3" t="str" cm="1">
        <f t="array" ref="F53">_xll.BDP(bonds[[#This Row],[worksheet get ticker]],bonds[[#Headers],[ID_ISIN]])</f>
        <v>XS1405765659</v>
      </c>
      <c r="G53" s="3" t="str" cm="1">
        <f t="array" ref="G53">_xll.BDP(bonds[[#This Row],[worksheet get ticker]],bonds[[#Headers],[security name]])</f>
        <v>SESGFP 5 5/8 PERP</v>
      </c>
      <c r="H53" s="3" t="str" cm="1">
        <f t="array" ref="H53">_xll.BDP(bonds[[#This Row],[worksheet get ticker]],bonds[[#Headers],[ticker]])</f>
        <v>SESGFP</v>
      </c>
      <c r="I53" s="3" cm="1">
        <f t="array" ref="I53">_xll.BDP(bonds[[#This Row],[worksheet get ticker]],bonds[[#Headers],[coupon]])</f>
        <v>5.625</v>
      </c>
      <c r="J53" s="19" cm="1">
        <f t="array" ref="J53">_xll.BDP(bonds[[#This Row],[ID_ISIN]]&amp;" Corp",bonds[[#Headers],[nxt_call_dt]])*1</f>
        <v>45320</v>
      </c>
      <c r="K53" s="19" t="str" cm="1">
        <f t="array" ref="K53">_xll.BDP(bonds[[#This Row],[ID_ISIN]]&amp;" Corp",bonds[[#Headers],[mty_typ]])</f>
        <v>PERP/CALL</v>
      </c>
      <c r="L53" s="19" t="str" cm="1">
        <f t="array" ref="L53">_xll.BDP(bonds[[#This Row],[worksheet get ticker]],bonds[[#Headers],[crncy]])</f>
        <v>EUR</v>
      </c>
      <c r="M53" s="30" cm="1">
        <f t="array" ref="M53">_xll.BDP(bonds[[#This Row],[ID_ISIN]]&amp;" Corp",bonds[[#Headers],[amt_outstanding]])</f>
        <v>550000000</v>
      </c>
      <c r="N53" s="3" t="str">
        <f>bonds[[#This Row],[security name]]&amp;" nc-"&amp;RIGHT(YEAR(bonds[[#This Row],[nxt_call_dt]]),2)</f>
        <v>SESGFP 5 5/8 PERP nc-24</v>
      </c>
      <c r="O53" s="3" t="str" cm="1">
        <f t="array" ref="O53">_xlfn.IFNA(_xll.BDP(bonds[[#This Row],[ID_ISIN]]&amp;" Corp",bonds[[#Headers],[industry_sector]]),"NA error")</f>
        <v>Communications</v>
      </c>
      <c r="Q53" s="3" t="str">
        <v>SBRYLN</v>
      </c>
      <c r="W53" s="3" t="s">
        <v>234</v>
      </c>
      <c r="X53" s="2" t="s">
        <v>372</v>
      </c>
      <c r="Y53" s="2"/>
      <c r="AA53" s="3"/>
      <c r="AB53" s="2"/>
    </row>
    <row r="54" spans="5:30" x14ac:dyDescent="0.25">
      <c r="E54" s="3" t="s">
        <v>64</v>
      </c>
      <c r="F54" s="3" t="str" cm="1">
        <f t="array" ref="F54">_xll.BDP(bonds[[#This Row],[worksheet get ticker]],bonds[[#Headers],[ID_ISIN]])</f>
        <v>XS1115490523</v>
      </c>
      <c r="G54" s="3" t="str" cm="1">
        <f t="array" ref="G54">_xll.BDP(bonds[[#This Row],[worksheet get ticker]],bonds[[#Headers],[security name]])</f>
        <v>ORAFP 4 PERP</v>
      </c>
      <c r="H54" s="3" t="str" cm="1">
        <f t="array" ref="H54">_xll.BDP(bonds[[#This Row],[worksheet get ticker]],bonds[[#Headers],[ticker]])</f>
        <v>ORAFP</v>
      </c>
      <c r="I54" s="3" cm="1">
        <f t="array" ref="I54">_xll.BDP(bonds[[#This Row],[worksheet get ticker]],bonds[[#Headers],[coupon]])</f>
        <v>4</v>
      </c>
      <c r="J54" s="19" cm="1">
        <f t="array" ref="J54">_xll.BDP(bonds[[#This Row],[ID_ISIN]]&amp;" Corp",bonds[[#Headers],[nxt_call_dt]])*1</f>
        <v>44470</v>
      </c>
      <c r="K54" s="19" t="str" cm="1">
        <f t="array" ref="K54">_xll.BDP(bonds[[#This Row],[ID_ISIN]]&amp;" Corp",bonds[[#Headers],[mty_typ]])</f>
        <v>PERP/CALL</v>
      </c>
      <c r="L54" s="19" t="str" cm="1">
        <f t="array" ref="L54">_xll.BDP(bonds[[#This Row],[worksheet get ticker]],bonds[[#Headers],[crncy]])</f>
        <v>EUR</v>
      </c>
      <c r="M54" s="30" cm="1">
        <f t="array" ref="M54">_xll.BDP(bonds[[#This Row],[ID_ISIN]]&amp;" Corp",bonds[[#Headers],[amt_outstanding]])</f>
        <v>500001000</v>
      </c>
      <c r="N54" s="3" t="str">
        <f>bonds[[#This Row],[security name]]&amp;" nc-"&amp;RIGHT(YEAR(bonds[[#This Row],[nxt_call_dt]]),2)</f>
        <v>ORAFP 4 PERP nc-21</v>
      </c>
      <c r="O54" s="3" t="str" cm="1">
        <f t="array" ref="O54">_xlfn.IFNA(_xll.BDP(bonds[[#This Row],[ID_ISIN]]&amp;" Corp",bonds[[#Headers],[industry_sector]]),"NA error")</f>
        <v>Communications</v>
      </c>
      <c r="Q54" s="3" t="str">
        <v>DBOERS</v>
      </c>
      <c r="W54" s="3" t="s">
        <v>272</v>
      </c>
      <c r="X54" s="2" t="s">
        <v>377</v>
      </c>
      <c r="Y54" s="2"/>
      <c r="AA54" s="3"/>
      <c r="AB54" s="2"/>
    </row>
    <row r="55" spans="5:30" x14ac:dyDescent="0.25">
      <c r="E55" s="3" t="s">
        <v>65</v>
      </c>
      <c r="F55" s="3" t="str" cm="1">
        <f t="array" ref="F55">_xll.BDP(bonds[[#This Row],[worksheet get ticker]],bonds[[#Headers],[ID_ISIN]])</f>
        <v>XS1028599287</v>
      </c>
      <c r="G55" s="3" t="str" cm="1">
        <f t="array" ref="G55">_xll.BDP(bonds[[#This Row],[worksheet get ticker]],bonds[[#Headers],[security name]])</f>
        <v>ORAFP 5 1/4 PERP</v>
      </c>
      <c r="H55" s="3" t="str" cm="1">
        <f t="array" ref="H55">_xll.BDP(bonds[[#This Row],[worksheet get ticker]],bonds[[#Headers],[ticker]])</f>
        <v>ORAFP</v>
      </c>
      <c r="I55" s="3" cm="1">
        <f t="array" ref="I55">_xll.BDP(bonds[[#This Row],[worksheet get ticker]],bonds[[#Headers],[coupon]])</f>
        <v>5.25</v>
      </c>
      <c r="J55" s="19" cm="1">
        <f t="array" ref="J55">_xll.BDP(bonds[[#This Row],[ID_ISIN]]&amp;" Corp",bonds[[#Headers],[nxt_call_dt]])*1</f>
        <v>45329</v>
      </c>
      <c r="K55" s="19" t="str" cm="1">
        <f t="array" ref="K55">_xll.BDP(bonds[[#This Row],[ID_ISIN]]&amp;" Corp",bonds[[#Headers],[mty_typ]])</f>
        <v>PERP/CALL</v>
      </c>
      <c r="L55" s="19" t="str" cm="1">
        <f t="array" ref="L55">_xll.BDP(bonds[[#This Row],[worksheet get ticker]],bonds[[#Headers],[crncy]])</f>
        <v>EUR</v>
      </c>
      <c r="M55" s="30" cm="1">
        <f t="array" ref="M55">_xll.BDP(bonds[[#This Row],[ID_ISIN]]&amp;" Corp",bonds[[#Headers],[amt_outstanding]])</f>
        <v>1000000000</v>
      </c>
      <c r="N55" s="3" t="str">
        <f>bonds[[#This Row],[security name]]&amp;" nc-"&amp;RIGHT(YEAR(bonds[[#This Row],[nxt_call_dt]]),2)</f>
        <v>ORAFP 5 1/4 PERP nc-24</v>
      </c>
      <c r="O55" s="3" t="str" cm="1">
        <f t="array" ref="O55">_xlfn.IFNA(_xll.BDP(bonds[[#This Row],[ID_ISIN]]&amp;" Corp",bonds[[#Headers],[industry_sector]]),"NA error")</f>
        <v>Communications</v>
      </c>
      <c r="Q55" s="3" t="str">
        <v>ANNGR</v>
      </c>
      <c r="W55" s="3" t="s">
        <v>326</v>
      </c>
      <c r="X55" s="2" t="s">
        <v>377</v>
      </c>
      <c r="Y55" s="2"/>
      <c r="AA55" s="3"/>
      <c r="AB55" s="2"/>
    </row>
    <row r="56" spans="5:30" x14ac:dyDescent="0.25">
      <c r="E56" s="3" t="s">
        <v>66</v>
      </c>
      <c r="F56" s="3" t="str" cm="1">
        <f t="array" ref="F56">_xll.BDP(bonds[[#This Row],[worksheet get ticker]],bonds[[#Headers],[ID_ISIN]])</f>
        <v>FR0013413887</v>
      </c>
      <c r="G56" s="3" t="str" cm="1">
        <f t="array" ref="G56">_xll.BDP(bonds[[#This Row],[worksheet get ticker]],bonds[[#Headers],[security name]])</f>
        <v>ORAFP 2 3/8 PERP</v>
      </c>
      <c r="H56" s="3" t="str" cm="1">
        <f t="array" ref="H56">_xll.BDP(bonds[[#This Row],[worksheet get ticker]],bonds[[#Headers],[ticker]])</f>
        <v>ORAFP</v>
      </c>
      <c r="I56" s="3" cm="1">
        <f t="array" ref="I56">_xll.BDP(bonds[[#This Row],[worksheet get ticker]],bonds[[#Headers],[coupon]])</f>
        <v>2.375</v>
      </c>
      <c r="J56" s="19" cm="1">
        <f t="array" ref="J56">_xll.BDP(bonds[[#This Row],[ID_ISIN]]&amp;" Corp",bonds[[#Headers],[nxt_call_dt]])*1</f>
        <v>45672</v>
      </c>
      <c r="K56" s="19" t="str" cm="1">
        <f t="array" ref="K56">_xll.BDP(bonds[[#This Row],[ID_ISIN]]&amp;" Corp",bonds[[#Headers],[mty_typ]])</f>
        <v>PERP/CALL</v>
      </c>
      <c r="L56" s="19" t="str" cm="1">
        <f t="array" ref="L56">_xll.BDP(bonds[[#This Row],[worksheet get ticker]],bonds[[#Headers],[crncy]])</f>
        <v>EUR</v>
      </c>
      <c r="M56" s="30" cm="1">
        <f t="array" ref="M56">_xll.BDP(bonds[[#This Row],[ID_ISIN]]&amp;" Corp",bonds[[#Headers],[amt_outstanding]])</f>
        <v>1000000000</v>
      </c>
      <c r="N56" s="3" t="str">
        <f>bonds[[#This Row],[security name]]&amp;" nc-"&amp;RIGHT(YEAR(bonds[[#This Row],[nxt_call_dt]]),2)</f>
        <v>ORAFP 2 3/8 PERP nc-25</v>
      </c>
      <c r="O56" s="3" t="str" cm="1">
        <f t="array" ref="O56">_xlfn.IFNA(_xll.BDP(bonds[[#This Row],[ID_ISIN]]&amp;" Corp",bonds[[#Headers],[industry_sector]]),"NA error")</f>
        <v>Communications</v>
      </c>
      <c r="Q56" s="3" t="str">
        <v>ULFP</v>
      </c>
      <c r="W56" s="3" t="s">
        <v>269</v>
      </c>
      <c r="X56" s="2" t="s">
        <v>377</v>
      </c>
      <c r="Y56" s="2"/>
      <c r="AA56" s="3"/>
      <c r="AB56" s="2"/>
    </row>
    <row r="57" spans="5:30" x14ac:dyDescent="0.25">
      <c r="E57" s="3" t="s">
        <v>67</v>
      </c>
      <c r="F57" s="3" t="str" cm="1">
        <f t="array" ref="F57">_xll.BDP(bonds[[#This Row],[worksheet get ticker]],bonds[[#Headers],[ID_ISIN]])</f>
        <v>XS1115498260</v>
      </c>
      <c r="G57" s="3" t="str" cm="1">
        <f t="array" ref="G57">_xll.BDP(bonds[[#This Row],[worksheet get ticker]],bonds[[#Headers],[security name]])</f>
        <v>ORAFP 5 PERP</v>
      </c>
      <c r="H57" s="3" t="str" cm="1">
        <f t="array" ref="H57">_xll.BDP(bonds[[#This Row],[worksheet get ticker]],bonds[[#Headers],[ticker]])</f>
        <v>ORAFP</v>
      </c>
      <c r="I57" s="3" cm="1">
        <f t="array" ref="I57">_xll.BDP(bonds[[#This Row],[worksheet get ticker]],bonds[[#Headers],[coupon]])</f>
        <v>5</v>
      </c>
      <c r="J57" s="19" cm="1">
        <f t="array" ref="J57">_xll.BDP(bonds[[#This Row],[ID_ISIN]]&amp;" Corp",bonds[[#Headers],[nxt_call_dt]])*1</f>
        <v>46296</v>
      </c>
      <c r="K57" s="19" t="str" cm="1">
        <f t="array" ref="K57">_xll.BDP(bonds[[#This Row],[ID_ISIN]]&amp;" Corp",bonds[[#Headers],[mty_typ]])</f>
        <v>PERP/CALL</v>
      </c>
      <c r="L57" s="19" t="str" cm="1">
        <f t="array" ref="L57">_xll.BDP(bonds[[#This Row],[worksheet get ticker]],bonds[[#Headers],[crncy]])</f>
        <v>EUR</v>
      </c>
      <c r="M57" s="30" cm="1">
        <f t="array" ref="M57">_xll.BDP(bonds[[#This Row],[ID_ISIN]]&amp;" Corp",bonds[[#Headers],[amt_outstanding]])</f>
        <v>1250000000</v>
      </c>
      <c r="N57" s="3" t="str">
        <f>bonds[[#This Row],[security name]]&amp;" nc-"&amp;RIGHT(YEAR(bonds[[#This Row],[nxt_call_dt]]),2)</f>
        <v>ORAFP 5 PERP nc-26</v>
      </c>
      <c r="O57" s="3" t="str" cm="1">
        <f t="array" ref="O57">_xlfn.IFNA(_xll.BDP(bonds[[#This Row],[ID_ISIN]]&amp;" Corp",bonds[[#Headers],[industry_sector]]),"NA error")</f>
        <v>Communications</v>
      </c>
      <c r="Q57" s="3" t="str">
        <v>AKFAST</v>
      </c>
      <c r="W57" s="3" t="s">
        <v>274</v>
      </c>
      <c r="X57" s="2" t="s">
        <v>377</v>
      </c>
      <c r="Y57" s="2"/>
      <c r="AA57" s="3"/>
      <c r="AB57" s="2"/>
    </row>
    <row r="58" spans="5:30" x14ac:dyDescent="0.25">
      <c r="E58" s="3" t="s">
        <v>68</v>
      </c>
      <c r="F58" s="3" t="str" cm="1">
        <f t="array" ref="F58">_xll.BDP(bonds[[#This Row],[worksheet get ticker]],bonds[[#Headers],[ID_ISIN]])</f>
        <v>FR0013447877</v>
      </c>
      <c r="G58" s="3" t="str" cm="1">
        <f t="array" ref="G58">_xll.BDP(bonds[[#This Row],[worksheet get ticker]],bonds[[#Headers],[security name]])</f>
        <v>ORAFP 1 3/4 PERP</v>
      </c>
      <c r="H58" s="3" t="str" cm="1">
        <f t="array" ref="H58">_xll.BDP(bonds[[#This Row],[worksheet get ticker]],bonds[[#Headers],[ticker]])</f>
        <v>ORAFP</v>
      </c>
      <c r="I58" s="3" cm="1">
        <f t="array" ref="I58">_xll.BDP(bonds[[#This Row],[worksheet get ticker]],bonds[[#Headers],[coupon]])</f>
        <v>1.75</v>
      </c>
      <c r="J58" s="19" cm="1">
        <f t="array" ref="J58">_xll.BDP(bonds[[#This Row],[ID_ISIN]]&amp;" Corp",bonds[[#Headers],[nxt_call_dt]])*1</f>
        <v>46375</v>
      </c>
      <c r="K58" s="19" t="str" cm="1">
        <f t="array" ref="K58">_xll.BDP(bonds[[#This Row],[ID_ISIN]]&amp;" Corp",bonds[[#Headers],[mty_typ]])</f>
        <v>PERP/CALL</v>
      </c>
      <c r="L58" s="19" t="str" cm="1">
        <f t="array" ref="L58">_xll.BDP(bonds[[#This Row],[worksheet get ticker]],bonds[[#Headers],[crncy]])</f>
        <v>EUR</v>
      </c>
      <c r="M58" s="30" cm="1">
        <f t="array" ref="M58">_xll.BDP(bonds[[#This Row],[ID_ISIN]]&amp;" Corp",bonds[[#Headers],[amt_outstanding]])</f>
        <v>500000000</v>
      </c>
      <c r="N58" s="3" t="str">
        <f>bonds[[#This Row],[security name]]&amp;" nc-"&amp;RIGHT(YEAR(bonds[[#This Row],[nxt_call_dt]]),2)</f>
        <v>ORAFP 1 3/4 PERP nc-26</v>
      </c>
      <c r="O58" s="3" t="str" cm="1">
        <f t="array" ref="O58">_xlfn.IFNA(_xll.BDP(bonds[[#This Row],[ID_ISIN]]&amp;" Corp",bonds[[#Headers],[industry_sector]]),"NA error")</f>
        <v>Communications</v>
      </c>
      <c r="Q58" s="3" t="str">
        <v>BALDER</v>
      </c>
      <c r="W58" s="3" t="s">
        <v>323</v>
      </c>
      <c r="X58" s="2" t="s">
        <v>377</v>
      </c>
      <c r="Y58" s="2"/>
      <c r="AA58" s="3"/>
      <c r="AB58" s="2"/>
    </row>
    <row r="59" spans="5:30" x14ac:dyDescent="0.25">
      <c r="E59" s="3" t="s">
        <v>69</v>
      </c>
      <c r="F59" s="3" t="str" cm="1">
        <f t="array" ref="F59">_xll.BDP(bonds[[#This Row],[worksheet get ticker]],bonds[[#Headers],[ID_ISIN]])</f>
        <v>XS1028597315</v>
      </c>
      <c r="G59" s="3" t="str" cm="1">
        <f t="array" ref="G59">_xll.BDP(bonds[[#This Row],[worksheet get ticker]],bonds[[#Headers],[security name]])</f>
        <v>ORAFP 5 7/8 PERP</v>
      </c>
      <c r="H59" s="3" t="str" cm="1">
        <f t="array" ref="H59">_xll.BDP(bonds[[#This Row],[worksheet get ticker]],bonds[[#Headers],[ticker]])</f>
        <v>ORAFP</v>
      </c>
      <c r="I59" s="3" cm="1">
        <f t="array" ref="I59">_xll.BDP(bonds[[#This Row],[worksheet get ticker]],bonds[[#Headers],[coupon]])</f>
        <v>5.875</v>
      </c>
      <c r="J59" s="19" cm="1">
        <f t="array" ref="J59">_xll.BDP(bonds[[#This Row],[ID_ISIN]]&amp;" Corp",bonds[[#Headers],[nxt_call_dt]])*1</f>
        <v>44599</v>
      </c>
      <c r="K59" s="19" t="str" cm="1">
        <f t="array" ref="K59">_xll.BDP(bonds[[#This Row],[ID_ISIN]]&amp;" Corp",bonds[[#Headers],[mty_typ]])</f>
        <v>PERP/CALL</v>
      </c>
      <c r="L59" s="19" t="str" cm="1">
        <f t="array" ref="L59">_xll.BDP(bonds[[#This Row],[worksheet get ticker]],bonds[[#Headers],[crncy]])</f>
        <v>GBP</v>
      </c>
      <c r="M59" s="30" cm="1">
        <f t="array" ref="M59">_xll.BDP(bonds[[#This Row],[ID_ISIN]]&amp;" Corp",bonds[[#Headers],[amt_outstanding]])</f>
        <v>650000000</v>
      </c>
      <c r="N59" s="3" t="str">
        <f>bonds[[#This Row],[security name]]&amp;" nc-"&amp;RIGHT(YEAR(bonds[[#This Row],[nxt_call_dt]]),2)</f>
        <v>ORAFP 5 7/8 PERP nc-22</v>
      </c>
      <c r="O59" s="3" t="str" cm="1">
        <f t="array" ref="O59">_xlfn.IFNA(_xll.BDP(bonds[[#This Row],[ID_ISIN]]&amp;" Corp",bonds[[#Headers],[industry_sector]]),"NA error")</f>
        <v>Communications</v>
      </c>
      <c r="Q59" s="3" t="str">
        <v>TLGGR</v>
      </c>
      <c r="W59" s="3" t="s">
        <v>295</v>
      </c>
      <c r="X59" s="2" t="s">
        <v>377</v>
      </c>
      <c r="Y59" s="2"/>
      <c r="AA59" s="3"/>
      <c r="AB59" s="2"/>
    </row>
    <row r="60" spans="5:30" x14ac:dyDescent="0.25">
      <c r="E60" s="3" t="s">
        <v>70</v>
      </c>
      <c r="F60" s="3" t="str" cm="1">
        <f t="array" ref="F60">_xll.BDP(bonds[[#This Row],[worksheet get ticker]],bonds[[#Headers],[ID_ISIN]])</f>
        <v>XS1115502988</v>
      </c>
      <c r="G60" s="3" t="str" cm="1">
        <f t="array" ref="G60">_xll.BDP(bonds[[#This Row],[worksheet get ticker]],bonds[[#Headers],[security name]])</f>
        <v>ORAFP 5 3/4 PERP</v>
      </c>
      <c r="H60" s="3" t="str" cm="1">
        <f t="array" ref="H60">_xll.BDP(bonds[[#This Row],[worksheet get ticker]],bonds[[#Headers],[ticker]])</f>
        <v>ORAFP</v>
      </c>
      <c r="I60" s="3" cm="1">
        <f t="array" ref="I60">_xll.BDP(bonds[[#This Row],[worksheet get ticker]],bonds[[#Headers],[coupon]])</f>
        <v>5.75</v>
      </c>
      <c r="J60" s="19" cm="1">
        <f t="array" ref="J60">_xll.BDP(bonds[[#This Row],[ID_ISIN]]&amp;" Corp",bonds[[#Headers],[nxt_call_dt]])*1</f>
        <v>45017</v>
      </c>
      <c r="K60" s="19" t="str" cm="1">
        <f t="array" ref="K60">_xll.BDP(bonds[[#This Row],[ID_ISIN]]&amp;" Corp",bonds[[#Headers],[mty_typ]])</f>
        <v>PERP/CALL</v>
      </c>
      <c r="L60" s="19" t="str" cm="1">
        <f t="array" ref="L60">_xll.BDP(bonds[[#This Row],[worksheet get ticker]],bonds[[#Headers],[crncy]])</f>
        <v>GBP</v>
      </c>
      <c r="M60" s="30" cm="1">
        <f t="array" ref="M60">_xll.BDP(bonds[[#This Row],[ID_ISIN]]&amp;" Corp",bonds[[#Headers],[amt_outstanding]])</f>
        <v>600000000</v>
      </c>
      <c r="N60" s="3" t="str">
        <f>bonds[[#This Row],[security name]]&amp;" nc-"&amp;RIGHT(YEAR(bonds[[#This Row],[nxt_call_dt]]),2)</f>
        <v>ORAFP 5 3/4 PERP nc-23</v>
      </c>
      <c r="O60" s="3" t="str" cm="1">
        <f t="array" ref="O60">_xlfn.IFNA(_xll.BDP(bonds[[#This Row],[ID_ISIN]]&amp;" Corp",bonds[[#Headers],[industry_sector]]),"NA error")</f>
        <v>Communications</v>
      </c>
      <c r="Q60" s="3" t="str">
        <v>HEIBOS</v>
      </c>
      <c r="W60" s="3" t="s">
        <v>311</v>
      </c>
      <c r="X60" s="2" t="s">
        <v>377</v>
      </c>
      <c r="Y60" s="2"/>
      <c r="AA60" s="3"/>
      <c r="AB60" s="2"/>
    </row>
    <row r="61" spans="5:30" ht="11" x14ac:dyDescent="0.3">
      <c r="E61" s="3" t="s">
        <v>71</v>
      </c>
      <c r="F61" s="3" t="str" cm="1">
        <f t="array" ref="F61">_xll.BDP(bonds[[#This Row],[worksheet get ticker]],bonds[[#Headers],[ID_ISIN]])</f>
        <v>XS1490960942</v>
      </c>
      <c r="G61" s="3" t="str" cm="1">
        <f t="array" ref="G61">_xll.BDP(bonds[[#This Row],[worksheet get ticker]],bonds[[#Headers],[security name]])</f>
        <v>TELEFO 3 3/4 PERP</v>
      </c>
      <c r="H61" s="3" t="str" cm="1">
        <f t="array" ref="H61">_xll.BDP(bonds[[#This Row],[worksheet get ticker]],bonds[[#Headers],[ticker]])</f>
        <v>TELEFO</v>
      </c>
      <c r="I61" s="3" cm="1">
        <f t="array" ref="I61">_xll.BDP(bonds[[#This Row],[worksheet get ticker]],bonds[[#Headers],[coupon]])</f>
        <v>3.75</v>
      </c>
      <c r="J61" s="19" cm="1">
        <f t="array" ref="J61">_xll.BDP(bonds[[#This Row],[ID_ISIN]]&amp;" Corp",bonds[[#Headers],[nxt_call_dt]])*1</f>
        <v>44635</v>
      </c>
      <c r="K61" s="19" t="str" cm="1">
        <f t="array" ref="K61">_xll.BDP(bonds[[#This Row],[ID_ISIN]]&amp;" Corp",bonds[[#Headers],[mty_typ]])</f>
        <v>PERP/CALL</v>
      </c>
      <c r="L61" s="19" t="str" cm="1">
        <f t="array" ref="L61">_xll.BDP(bonds[[#This Row],[worksheet get ticker]],bonds[[#Headers],[crncy]])</f>
        <v>EUR</v>
      </c>
      <c r="M61" s="30" cm="1">
        <f t="array" ref="M61">_xll.BDP(bonds[[#This Row],[ID_ISIN]]&amp;" Corp",bonds[[#Headers],[amt_outstanding]])</f>
        <v>1000000000</v>
      </c>
      <c r="N61" s="3" t="str">
        <f>bonds[[#This Row],[security name]]&amp;" nc-"&amp;RIGHT(YEAR(bonds[[#This Row],[nxt_call_dt]]),2)</f>
        <v>TELEFO 3 3/4 PERP nc-22</v>
      </c>
      <c r="O61" s="3" t="str" cm="1">
        <f t="array" ref="O61">_xlfn.IFNA(_xll.BDP(bonds[[#This Row],[ID_ISIN]]&amp;" Corp",bonds[[#Headers],[industry_sector]]),"NA error")</f>
        <v>Communications</v>
      </c>
      <c r="Q61" s="3" t="str">
        <v>SBBBSS</v>
      </c>
      <c r="W61" s="3" t="s">
        <v>273</v>
      </c>
      <c r="X61" s="2" t="s">
        <v>377</v>
      </c>
      <c r="Y61" s="2"/>
      <c r="AA61" s="3"/>
      <c r="AB61" s="2"/>
      <c r="AD61" s="4"/>
    </row>
    <row r="62" spans="5:30" x14ac:dyDescent="0.25">
      <c r="E62" s="3" t="s">
        <v>72</v>
      </c>
      <c r="F62" s="3" t="str" cm="1">
        <f t="array" ref="F62">_xll.BDP(bonds[[#This Row],[worksheet get ticker]],bonds[[#Headers],[ID_ISIN]])</f>
        <v>XS1731823255</v>
      </c>
      <c r="G62" s="3" t="str" cm="1">
        <f t="array" ref="G62">_xll.BDP(bonds[[#This Row],[worksheet get ticker]],bonds[[#Headers],[security name]])</f>
        <v>TELEFO 2 5/8 PERP</v>
      </c>
      <c r="H62" s="3" t="str" cm="1">
        <f t="array" ref="H62">_xll.BDP(bonds[[#This Row],[worksheet get ticker]],bonds[[#Headers],[ticker]])</f>
        <v>TELEFO</v>
      </c>
      <c r="I62" s="3" cm="1">
        <f t="array" ref="I62">_xll.BDP(bonds[[#This Row],[worksheet get ticker]],bonds[[#Headers],[coupon]])</f>
        <v>2.625</v>
      </c>
      <c r="J62" s="19" cm="1">
        <f t="array" ref="J62">_xll.BDP(bonds[[#This Row],[ID_ISIN]]&amp;" Corp",bonds[[#Headers],[nxt_call_dt]])*1</f>
        <v>44992</v>
      </c>
      <c r="K62" s="19" t="str" cm="1">
        <f t="array" ref="K62">_xll.BDP(bonds[[#This Row],[ID_ISIN]]&amp;" Corp",bonds[[#Headers],[mty_typ]])</f>
        <v>PERP/CALL</v>
      </c>
      <c r="L62" s="19" t="str" cm="1">
        <f t="array" ref="L62">_xll.BDP(bonds[[#This Row],[worksheet get ticker]],bonds[[#Headers],[crncy]])</f>
        <v>EUR</v>
      </c>
      <c r="M62" s="30" cm="1">
        <f t="array" ref="M62">_xll.BDP(bonds[[#This Row],[ID_ISIN]]&amp;" Corp",bonds[[#Headers],[amt_outstanding]])</f>
        <v>1000000000</v>
      </c>
      <c r="N62" s="3" t="str">
        <f>bonds[[#This Row],[security name]]&amp;" nc-"&amp;RIGHT(YEAR(bonds[[#This Row],[nxt_call_dt]]),2)</f>
        <v>TELEFO 2 5/8 PERP nc-23</v>
      </c>
      <c r="O62" s="3" t="str" cm="1">
        <f t="array" ref="O62">_xlfn.IFNA(_xll.BDP(bonds[[#This Row],[ID_ISIN]]&amp;" Corp",bonds[[#Headers],[industry_sector]]),"NA error")</f>
        <v>Communications</v>
      </c>
      <c r="Q62" s="3" t="str">
        <v>ARNDTN</v>
      </c>
      <c r="W62" s="3" t="s">
        <v>294</v>
      </c>
      <c r="X62" s="2" t="s">
        <v>377</v>
      </c>
      <c r="Y62" s="2"/>
      <c r="AA62" s="3"/>
      <c r="AB62" s="2"/>
    </row>
    <row r="63" spans="5:30" x14ac:dyDescent="0.25">
      <c r="E63" s="3" t="s">
        <v>73</v>
      </c>
      <c r="F63" s="3" t="str" cm="1">
        <f t="array" ref="F63">_xll.BDP(bonds[[#This Row],[worksheet get ticker]],bonds[[#Headers],[ID_ISIN]])</f>
        <v>XS1795406575</v>
      </c>
      <c r="G63" s="3" t="str" cm="1">
        <f t="array" ref="G63">_xll.BDP(bonds[[#This Row],[worksheet get ticker]],bonds[[#Headers],[security name]])</f>
        <v>TELEFO 3 PERP</v>
      </c>
      <c r="H63" s="3" t="str" cm="1">
        <f t="array" ref="H63">_xll.BDP(bonds[[#This Row],[worksheet get ticker]],bonds[[#Headers],[ticker]])</f>
        <v>TELEFO</v>
      </c>
      <c r="I63" s="3" cm="1">
        <f t="array" ref="I63">_xll.BDP(bonds[[#This Row],[worksheet get ticker]],bonds[[#Headers],[coupon]])</f>
        <v>3</v>
      </c>
      <c r="J63" s="19" cm="1">
        <f t="array" ref="J63">_xll.BDP(bonds[[#This Row],[ID_ISIN]]&amp;" Corp",bonds[[#Headers],[nxt_call_dt]])*1</f>
        <v>45173</v>
      </c>
      <c r="K63" s="19" t="str" cm="1">
        <f t="array" ref="K63">_xll.BDP(bonds[[#This Row],[ID_ISIN]]&amp;" Corp",bonds[[#Headers],[mty_typ]])</f>
        <v>PERP/CALL</v>
      </c>
      <c r="L63" s="19" t="str" cm="1">
        <f t="array" ref="L63">_xll.BDP(bonds[[#This Row],[worksheet get ticker]],bonds[[#Headers],[crncy]])</f>
        <v>EUR</v>
      </c>
      <c r="M63" s="30" cm="1">
        <f t="array" ref="M63">_xll.BDP(bonds[[#This Row],[ID_ISIN]]&amp;" Corp",bonds[[#Headers],[amt_outstanding]])</f>
        <v>1250000000</v>
      </c>
      <c r="N63" s="3" t="str">
        <f>bonds[[#This Row],[security name]]&amp;" nc-"&amp;RIGHT(YEAR(bonds[[#This Row],[nxt_call_dt]]),2)</f>
        <v>TELEFO 3 PERP nc-23</v>
      </c>
      <c r="O63" s="3" t="str" cm="1">
        <f t="array" ref="O63">_xlfn.IFNA(_xll.BDP(bonds[[#This Row],[ID_ISIN]]&amp;" Corp",bonds[[#Headers],[industry_sector]]),"NA error")</f>
        <v>Communications</v>
      </c>
      <c r="Q63" s="3" t="str">
        <v>GYCGR</v>
      </c>
      <c r="W63" s="3" t="s">
        <v>282</v>
      </c>
      <c r="X63" s="2" t="s">
        <v>377</v>
      </c>
      <c r="Y63" s="2"/>
      <c r="AA63" s="3"/>
      <c r="AB63" s="2"/>
    </row>
    <row r="64" spans="5:30" x14ac:dyDescent="0.25">
      <c r="E64" s="3" t="s">
        <v>74</v>
      </c>
      <c r="F64" s="3" t="str" cm="1">
        <f t="array" ref="F64">_xll.BDP(bonds[[#This Row],[worksheet get ticker]],bonds[[#Headers],[ID_ISIN]])</f>
        <v>XS1050461034</v>
      </c>
      <c r="G64" s="3" t="str" cm="1">
        <f t="array" ref="G64">_xll.BDP(bonds[[#This Row],[worksheet get ticker]],bonds[[#Headers],[security name]])</f>
        <v>TELEFO 5 7/8 PERP</v>
      </c>
      <c r="H64" s="3" t="str" cm="1">
        <f t="array" ref="H64">_xll.BDP(bonds[[#This Row],[worksheet get ticker]],bonds[[#Headers],[ticker]])</f>
        <v>TELEFO</v>
      </c>
      <c r="I64" s="3" cm="1">
        <f t="array" ref="I64">_xll.BDP(bonds[[#This Row],[worksheet get ticker]],bonds[[#Headers],[coupon]])</f>
        <v>5.875</v>
      </c>
      <c r="J64" s="19" cm="1">
        <f t="array" ref="J64">_xll.BDP(bonds[[#This Row],[ID_ISIN]]&amp;" Corp",bonds[[#Headers],[nxt_call_dt]])*1</f>
        <v>45382</v>
      </c>
      <c r="K64" s="19" t="str" cm="1">
        <f t="array" ref="K64">_xll.BDP(bonds[[#This Row],[ID_ISIN]]&amp;" Corp",bonds[[#Headers],[mty_typ]])</f>
        <v>PERP/CALL</v>
      </c>
      <c r="L64" s="19" t="str" cm="1">
        <f t="array" ref="L64">_xll.BDP(bonds[[#This Row],[worksheet get ticker]],bonds[[#Headers],[crncy]])</f>
        <v>EUR</v>
      </c>
      <c r="M64" s="30" cm="1">
        <f t="array" ref="M64">_xll.BDP(bonds[[#This Row],[ID_ISIN]]&amp;" Corp",bonds[[#Headers],[amt_outstanding]])</f>
        <v>1000000000</v>
      </c>
      <c r="N64" s="3" t="str">
        <f>bonds[[#This Row],[security name]]&amp;" nc-"&amp;RIGHT(YEAR(bonds[[#This Row],[nxt_call_dt]]),2)</f>
        <v>TELEFO 5 7/8 PERP nc-24</v>
      </c>
      <c r="O64" s="3" t="str" cm="1">
        <f t="array" ref="O64">_xlfn.IFNA(_xll.BDP(bonds[[#This Row],[ID_ISIN]]&amp;" Corp",bonds[[#Headers],[industry_sector]]),"NA error")</f>
        <v>Communications</v>
      </c>
      <c r="Q64" s="3" t="str">
        <v>CPIPGR</v>
      </c>
      <c r="W64" s="3" t="s">
        <v>298</v>
      </c>
      <c r="X64" s="2" t="s">
        <v>378</v>
      </c>
      <c r="Y64" s="2"/>
      <c r="AA64" s="3"/>
      <c r="AB64" s="2"/>
    </row>
    <row r="65" spans="5:30" x14ac:dyDescent="0.25">
      <c r="E65" s="3" t="s">
        <v>75</v>
      </c>
      <c r="F65" s="3" t="str" cm="1">
        <f t="array" ref="F65">_xll.BDP(bonds[[#This Row],[worksheet get ticker]],bonds[[#Headers],[ID_ISIN]])</f>
        <v>XS1933828433</v>
      </c>
      <c r="G65" s="3" t="str" cm="1">
        <f t="array" ref="G65">_xll.BDP(bonds[[#This Row],[worksheet get ticker]],bonds[[#Headers],[security name]])</f>
        <v>TELEFO 4 3/8 PERP</v>
      </c>
      <c r="H65" s="3" t="str" cm="1">
        <f t="array" ref="H65">_xll.BDP(bonds[[#This Row],[worksheet get ticker]],bonds[[#Headers],[ticker]])</f>
        <v>TELEFO</v>
      </c>
      <c r="I65" s="3" cm="1">
        <f t="array" ref="I65">_xll.BDP(bonds[[#This Row],[worksheet get ticker]],bonds[[#Headers],[coupon]])</f>
        <v>4.375</v>
      </c>
      <c r="J65" s="19" cm="1">
        <f t="array" ref="J65">_xll.BDP(bonds[[#This Row],[ID_ISIN]]&amp;" Corp",bonds[[#Headers],[nxt_call_dt]])*1</f>
        <v>45640</v>
      </c>
      <c r="K65" s="19" t="str" cm="1">
        <f t="array" ref="K65">_xll.BDP(bonds[[#This Row],[ID_ISIN]]&amp;" Corp",bonds[[#Headers],[mty_typ]])</f>
        <v>PERP/CALL</v>
      </c>
      <c r="L65" s="19" t="str" cm="1">
        <f t="array" ref="L65">_xll.BDP(bonds[[#This Row],[worksheet get ticker]],bonds[[#Headers],[crncy]])</f>
        <v>EUR</v>
      </c>
      <c r="M65" s="30" cm="1">
        <f t="array" ref="M65">_xll.BDP(bonds[[#This Row],[ID_ISIN]]&amp;" Corp",bonds[[#Headers],[amt_outstanding]])</f>
        <v>1300000000</v>
      </c>
      <c r="N65" s="3" t="str">
        <f>bonds[[#This Row],[security name]]&amp;" nc-"&amp;RIGHT(YEAR(bonds[[#This Row],[nxt_call_dt]]),2)</f>
        <v>TELEFO 4 3/8 PERP nc-24</v>
      </c>
      <c r="O65" s="3" t="str" cm="1">
        <f t="array" ref="O65">_xlfn.IFNA(_xll.BDP(bonds[[#This Row],[ID_ISIN]]&amp;" Corp",bonds[[#Headers],[industry_sector]]),"NA error")</f>
        <v>Communications</v>
      </c>
      <c r="Q65" s="3" t="str">
        <v>JUSTLN</v>
      </c>
      <c r="W65" s="3" t="s">
        <v>318</v>
      </c>
      <c r="X65" s="2" t="s">
        <v>373</v>
      </c>
      <c r="Y65" s="2"/>
      <c r="AA65" s="3"/>
      <c r="AB65" s="2"/>
    </row>
    <row r="66" spans="5:30" x14ac:dyDescent="0.25">
      <c r="E66" s="3" t="s">
        <v>76</v>
      </c>
      <c r="F66" s="3" t="str" cm="1">
        <f t="array" ref="F66">_xll.BDP(bonds[[#This Row],[worksheet get ticker]],bonds[[#Headers],[ID_ISIN]])</f>
        <v>XS1795406658</v>
      </c>
      <c r="G66" s="3" t="str" cm="1">
        <f t="array" ref="G66">_xll.BDP(bonds[[#This Row],[worksheet get ticker]],bonds[[#Headers],[security name]])</f>
        <v>TELEFO 3 7/8 PERP</v>
      </c>
      <c r="H66" s="3" t="str" cm="1">
        <f t="array" ref="H66">_xll.BDP(bonds[[#This Row],[worksheet get ticker]],bonds[[#Headers],[ticker]])</f>
        <v>TELEFO</v>
      </c>
      <c r="I66" s="3" cm="1">
        <f t="array" ref="I66">_xll.BDP(bonds[[#This Row],[worksheet get ticker]],bonds[[#Headers],[coupon]])</f>
        <v>3.875</v>
      </c>
      <c r="J66" s="19" cm="1">
        <f t="array" ref="J66">_xll.BDP(bonds[[#This Row],[ID_ISIN]]&amp;" Corp",bonds[[#Headers],[nxt_call_dt]])*1</f>
        <v>46195</v>
      </c>
      <c r="K66" s="19" t="str" cm="1">
        <f t="array" ref="K66">_xll.BDP(bonds[[#This Row],[ID_ISIN]]&amp;" Corp",bonds[[#Headers],[mty_typ]])</f>
        <v>PERP/CALL</v>
      </c>
      <c r="L66" s="19" t="str" cm="1">
        <f t="array" ref="L66">_xll.BDP(bonds[[#This Row],[worksheet get ticker]],bonds[[#Headers],[crncy]])</f>
        <v>EUR</v>
      </c>
      <c r="M66" s="30" cm="1">
        <f t="array" ref="M66">_xll.BDP(bonds[[#This Row],[ID_ISIN]]&amp;" Corp",bonds[[#Headers],[amt_outstanding]])</f>
        <v>1000000000</v>
      </c>
      <c r="N66" s="3" t="str">
        <f>bonds[[#This Row],[security name]]&amp;" nc-"&amp;RIGHT(YEAR(bonds[[#This Row],[nxt_call_dt]]),2)</f>
        <v>TELEFO 3 7/8 PERP nc-26</v>
      </c>
      <c r="O66" s="3" t="str" cm="1">
        <f t="array" ref="O66">_xlfn.IFNA(_xll.BDP(bonds[[#This Row],[ID_ISIN]]&amp;" Corp",bonds[[#Headers],[industry_sector]]),"NA error")</f>
        <v>Communications</v>
      </c>
      <c r="Q66" s="3" t="str">
        <v>SZUGR</v>
      </c>
      <c r="W66" s="3" t="s">
        <v>281</v>
      </c>
      <c r="X66" s="2" t="s">
        <v>378</v>
      </c>
      <c r="Y66" s="2"/>
      <c r="AA66" s="3"/>
      <c r="AB66" s="2"/>
    </row>
    <row r="67" spans="5:30" x14ac:dyDescent="0.25">
      <c r="E67" s="3" t="s">
        <v>77</v>
      </c>
      <c r="F67" s="3" t="str" cm="1">
        <f t="array" ref="F67">_xll.BDP(bonds[[#This Row],[worksheet get ticker]],bonds[[#Headers],[ID_ISIN]])</f>
        <v>XS2109819859</v>
      </c>
      <c r="G67" s="3" t="str" cm="1">
        <f t="array" ref="G67">_xll.BDP(bonds[[#This Row],[worksheet get ticker]],bonds[[#Headers],[security name]])</f>
        <v>TELEFO 2.502 PERP</v>
      </c>
      <c r="H67" s="3" t="str" cm="1">
        <f t="array" ref="H67">_xll.BDP(bonds[[#This Row],[worksheet get ticker]],bonds[[#Headers],[ticker]])</f>
        <v>TELEFO</v>
      </c>
      <c r="I67" s="3" cm="1">
        <f t="array" ref="I67">_xll.BDP(bonds[[#This Row],[worksheet get ticker]],bonds[[#Headers],[coupon]])</f>
        <v>2.5019999999999998</v>
      </c>
      <c r="J67" s="19" cm="1">
        <f t="array" ref="J67">_xll.BDP(bonds[[#This Row],[ID_ISIN]]&amp;" Corp",bonds[[#Headers],[nxt_call_dt]])*1</f>
        <v>46423</v>
      </c>
      <c r="K67" s="19" t="str" cm="1">
        <f t="array" ref="K67">_xll.BDP(bonds[[#This Row],[ID_ISIN]]&amp;" Corp",bonds[[#Headers],[mty_typ]])</f>
        <v>PERP/CALL</v>
      </c>
      <c r="L67" s="19" t="str" cm="1">
        <f t="array" ref="L67">_xll.BDP(bonds[[#This Row],[worksheet get ticker]],bonds[[#Headers],[crncy]])</f>
        <v>EUR</v>
      </c>
      <c r="M67" s="30" cm="1">
        <f t="array" ref="M67">_xll.BDP(bonds[[#This Row],[ID_ISIN]]&amp;" Corp",bonds[[#Headers],[amt_outstanding]])</f>
        <v>500000000</v>
      </c>
      <c r="N67" s="3" t="str">
        <f>bonds[[#This Row],[security name]]&amp;" nc-"&amp;RIGHT(YEAR(bonds[[#This Row],[nxt_call_dt]]),2)</f>
        <v>TELEFO 2.502 PERP nc-27</v>
      </c>
      <c r="O67" s="3" t="str" cm="1">
        <f t="array" ref="O67">_xlfn.IFNA(_xll.BDP(bonds[[#This Row],[ID_ISIN]]&amp;" Corp",bonds[[#Headers],[industry_sector]]),"NA error")</f>
        <v>Communications</v>
      </c>
      <c r="Q67" s="3" t="str">
        <v>COFP</v>
      </c>
      <c r="W67" s="3" t="s">
        <v>325</v>
      </c>
      <c r="X67" s="2" t="s">
        <v>378</v>
      </c>
      <c r="Y67" s="2"/>
      <c r="AA67" s="3"/>
      <c r="AB67" s="2"/>
    </row>
    <row r="68" spans="5:30" x14ac:dyDescent="0.25">
      <c r="E68" s="3" t="s">
        <v>78</v>
      </c>
      <c r="F68" s="3" t="str" cm="1">
        <f t="array" ref="F68">_xll.BDP(bonds[[#This Row],[worksheet get ticker]],bonds[[#Headers],[ID_ISIN]])</f>
        <v>XS2056371334</v>
      </c>
      <c r="G68" s="3" t="str" cm="1">
        <f t="array" ref="G68">_xll.BDP(bonds[[#This Row],[worksheet get ticker]],bonds[[#Headers],[security name]])</f>
        <v>TELEFO 2 7/8 PERP</v>
      </c>
      <c r="H68" s="3" t="str" cm="1">
        <f t="array" ref="H68">_xll.BDP(bonds[[#This Row],[worksheet get ticker]],bonds[[#Headers],[ticker]])</f>
        <v>TELEFO</v>
      </c>
      <c r="I68" s="3" cm="1">
        <f t="array" ref="I68">_xll.BDP(bonds[[#This Row],[worksheet get ticker]],bonds[[#Headers],[coupon]])</f>
        <v>2.875</v>
      </c>
      <c r="J68" s="19" cm="1">
        <f t="array" ref="J68">_xll.BDP(bonds[[#This Row],[ID_ISIN]]&amp;" Corp",bonds[[#Headers],[nxt_call_dt]])*1</f>
        <v>46562</v>
      </c>
      <c r="K68" s="19" t="str" cm="1">
        <f t="array" ref="K68">_xll.BDP(bonds[[#This Row],[ID_ISIN]]&amp;" Corp",bonds[[#Headers],[mty_typ]])</f>
        <v>PERP/CALL</v>
      </c>
      <c r="L68" s="19" t="str" cm="1">
        <f t="array" ref="L68">_xll.BDP(bonds[[#This Row],[worksheet get ticker]],bonds[[#Headers],[crncy]])</f>
        <v>EUR</v>
      </c>
      <c r="M68" s="30" cm="1">
        <f t="array" ref="M68">_xll.BDP(bonds[[#This Row],[ID_ISIN]]&amp;" Corp",bonds[[#Headers],[amt_outstanding]])</f>
        <v>500000000</v>
      </c>
      <c r="N68" s="3" t="str">
        <f>bonds[[#This Row],[security name]]&amp;" nc-"&amp;RIGHT(YEAR(bonds[[#This Row],[nxt_call_dt]]),2)</f>
        <v>TELEFO 2 7/8 PERP nc-27</v>
      </c>
      <c r="O68" s="3" t="str" cm="1">
        <f t="array" ref="O68">_xlfn.IFNA(_xll.BDP(bonds[[#This Row],[ID_ISIN]]&amp;" Corp",bonds[[#Headers],[industry_sector]]),"NA error")</f>
        <v>Communications</v>
      </c>
      <c r="Q68" s="3" t="str">
        <v>TRAFIG</v>
      </c>
      <c r="W68" s="3" t="s">
        <v>284</v>
      </c>
      <c r="X68" s="2" t="s">
        <v>372</v>
      </c>
      <c r="Y68" s="2"/>
      <c r="AA68" s="3"/>
      <c r="AB68" s="2"/>
    </row>
    <row r="69" spans="5:30" x14ac:dyDescent="0.25">
      <c r="E69" s="3" t="s">
        <v>79</v>
      </c>
      <c r="F69" s="3" t="str" cm="1">
        <f t="array" ref="F69">_xll.BDP(bonds[[#This Row],[worksheet get ticker]],bonds[[#Headers],[ID_ISIN]])</f>
        <v>XS1888179477</v>
      </c>
      <c r="G69" s="3" t="str" cm="1">
        <f t="array" ref="G69">_xll.BDP(bonds[[#This Row],[worksheet get ticker]],bonds[[#Headers],[security name]])</f>
        <v>VOD 3.1 01/03/79</v>
      </c>
      <c r="H69" s="3" t="str" cm="1">
        <f t="array" ref="H69">_xll.BDP(bonds[[#This Row],[worksheet get ticker]],bonds[[#Headers],[ticker]])</f>
        <v>VOD</v>
      </c>
      <c r="I69" s="3" cm="1">
        <f t="array" ref="I69">_xll.BDP(bonds[[#This Row],[worksheet get ticker]],bonds[[#Headers],[coupon]])</f>
        <v>3.1</v>
      </c>
      <c r="J69" s="19" cm="1">
        <f t="array" ref="J69">_xll.BDP(bonds[[#This Row],[ID_ISIN]]&amp;" Corp",bonds[[#Headers],[nxt_call_dt]])*1</f>
        <v>45202</v>
      </c>
      <c r="K69" s="19" t="str" cm="1">
        <f t="array" ref="K69">_xll.BDP(bonds[[#This Row],[ID_ISIN]]&amp;" Corp",bonds[[#Headers],[mty_typ]])</f>
        <v>CALLABLE</v>
      </c>
      <c r="L69" s="19" t="str" cm="1">
        <f t="array" ref="L69">_xll.BDP(bonds[[#This Row],[worksheet get ticker]],bonds[[#Headers],[crncy]])</f>
        <v>EUR</v>
      </c>
      <c r="M69" s="30" cm="1">
        <f t="array" ref="M69">_xll.BDP(bonds[[#This Row],[ID_ISIN]]&amp;" Corp",bonds[[#Headers],[amt_outstanding]])</f>
        <v>2000000000</v>
      </c>
      <c r="N69" s="3" t="str">
        <f>bonds[[#This Row],[security name]]&amp;" nc-"&amp;RIGHT(YEAR(bonds[[#This Row],[nxt_call_dt]]),2)</f>
        <v>VOD 3.1 01/03/79 nc-23</v>
      </c>
      <c r="O69" s="3" t="str" cm="1">
        <f t="array" ref="O69">_xlfn.IFNA(_xll.BDP(bonds[[#This Row],[ID_ISIN]]&amp;" Corp",bonds[[#Headers],[industry_sector]]),"NA error")</f>
        <v>Communications</v>
      </c>
      <c r="Q69" s="3" t="str">
        <v>ECLEAR</v>
      </c>
      <c r="W69" s="3" t="s">
        <v>315</v>
      </c>
      <c r="X69" s="2" t="s">
        <v>373</v>
      </c>
      <c r="Y69" s="2"/>
      <c r="AA69" s="3"/>
      <c r="AB69" s="2"/>
    </row>
    <row r="70" spans="5:30" x14ac:dyDescent="0.25">
      <c r="E70" s="3" t="s">
        <v>80</v>
      </c>
      <c r="F70" s="3" t="str" cm="1">
        <f t="array" ref="F70">_xll.BDP(bonds[[#This Row],[worksheet get ticker]],bonds[[#Headers],[ID_ISIN]])</f>
        <v>XS1888179550</v>
      </c>
      <c r="G70" s="3" t="str" cm="1">
        <f t="array" ref="G70">_xll.BDP(bonds[[#This Row],[worksheet get ticker]],bonds[[#Headers],[security name]])</f>
        <v>VOD 4.2 10/03/78</v>
      </c>
      <c r="H70" s="3" t="str" cm="1">
        <f t="array" ref="H70">_xll.BDP(bonds[[#This Row],[worksheet get ticker]],bonds[[#Headers],[ticker]])</f>
        <v>VOD</v>
      </c>
      <c r="I70" s="3" cm="1">
        <f t="array" ref="I70">_xll.BDP(bonds[[#This Row],[worksheet get ticker]],bonds[[#Headers],[coupon]])</f>
        <v>4.2</v>
      </c>
      <c r="J70" s="19" cm="1">
        <f t="array" ref="J70">_xll.BDP(bonds[[#This Row],[ID_ISIN]]&amp;" Corp",bonds[[#Headers],[nxt_call_dt]])*1</f>
        <v>46937</v>
      </c>
      <c r="K70" s="19" t="str" cm="1">
        <f t="array" ref="K70">_xll.BDP(bonds[[#This Row],[ID_ISIN]]&amp;" Corp",bonds[[#Headers],[mty_typ]])</f>
        <v>CALLABLE</v>
      </c>
      <c r="L70" s="19" t="str" cm="1">
        <f t="array" ref="L70">_xll.BDP(bonds[[#This Row],[worksheet get ticker]],bonds[[#Headers],[crncy]])</f>
        <v>EUR</v>
      </c>
      <c r="M70" s="30" cm="1">
        <f t="array" ref="M70">_xll.BDP(bonds[[#This Row],[ID_ISIN]]&amp;" Corp",bonds[[#Headers],[amt_outstanding]])</f>
        <v>500000000</v>
      </c>
      <c r="N70" s="3" t="str">
        <f>bonds[[#This Row],[security name]]&amp;" nc-"&amp;RIGHT(YEAR(bonds[[#This Row],[nxt_call_dt]]),2)</f>
        <v>VOD 4.2 10/03/78 nc-28</v>
      </c>
      <c r="O70" s="3" t="str" cm="1">
        <f t="array" ref="O70">_xlfn.IFNA(_xll.BDP(bonds[[#This Row],[ID_ISIN]]&amp;" Corp",bonds[[#Headers],[industry_sector]]),"NA error")</f>
        <v>Communications</v>
      </c>
      <c r="Q70" s="3" t="str">
        <v>SOFTBK</v>
      </c>
      <c r="W70" s="3" t="s">
        <v>407</v>
      </c>
      <c r="X70" s="3" t="s">
        <v>374</v>
      </c>
      <c r="Y70" s="2"/>
      <c r="AA70" s="3"/>
      <c r="AB70" s="2"/>
    </row>
    <row r="71" spans="5:30" ht="11" x14ac:dyDescent="0.3">
      <c r="E71" s="3" t="s">
        <v>81</v>
      </c>
      <c r="F71" s="3" t="str" cm="1">
        <f t="array" ref="F71">_xll.BDP(bonds[[#This Row],[worksheet get ticker]],bonds[[#Headers],[ID_ISIN]])</f>
        <v>XS1888180996</v>
      </c>
      <c r="G71" s="3" t="str" cm="1">
        <f t="array" ref="G71">_xll.BDP(bonds[[#This Row],[worksheet get ticker]],bonds[[#Headers],[security name]])</f>
        <v>VOD 4 7/8 10/03/78</v>
      </c>
      <c r="H71" s="3" t="str" cm="1">
        <f t="array" ref="H71">_xll.BDP(bonds[[#This Row],[worksheet get ticker]],bonds[[#Headers],[ticker]])</f>
        <v>VOD</v>
      </c>
      <c r="I71" s="3" cm="1">
        <f t="array" ref="I71">_xll.BDP(bonds[[#This Row],[worksheet get ticker]],bonds[[#Headers],[coupon]])</f>
        <v>4.875</v>
      </c>
      <c r="J71" s="19" cm="1">
        <f t="array" ref="J71">_xll.BDP(bonds[[#This Row],[ID_ISIN]]&amp;" Corp",bonds[[#Headers],[nxt_call_dt]])*1</f>
        <v>45841</v>
      </c>
      <c r="K71" s="19" t="str" cm="1">
        <f t="array" ref="K71">_xll.BDP(bonds[[#This Row],[ID_ISIN]]&amp;" Corp",bonds[[#Headers],[mty_typ]])</f>
        <v>CALLABLE</v>
      </c>
      <c r="L71" s="19" t="str" cm="1">
        <f t="array" ref="L71">_xll.BDP(bonds[[#This Row],[worksheet get ticker]],bonds[[#Headers],[crncy]])</f>
        <v>GBP</v>
      </c>
      <c r="M71" s="30" cm="1">
        <f t="array" ref="M71">_xll.BDP(bonds[[#This Row],[ID_ISIN]]&amp;" Corp",bonds[[#Headers],[amt_outstanding]])</f>
        <v>500000000</v>
      </c>
      <c r="N71" s="3" t="str">
        <f>bonds[[#This Row],[security name]]&amp;" nc-"&amp;RIGHT(YEAR(bonds[[#This Row],[nxt_call_dt]]),2)</f>
        <v>VOD 4 7/8 10/03/78 nc-25</v>
      </c>
      <c r="O71" s="3" t="str" cm="1">
        <f t="array" ref="O71">_xlfn.IFNA(_xll.BDP(bonds[[#This Row],[ID_ISIN]]&amp;" Corp",bonds[[#Headers],[industry_sector]]),"NA error")</f>
        <v>Communications</v>
      </c>
      <c r="Q71" s="3" t="str">
        <v>#N/A Invalid Security</v>
      </c>
      <c r="X71" s="2"/>
      <c r="Y71" s="2"/>
      <c r="AA71" s="3"/>
      <c r="AB71" s="2"/>
      <c r="AD71" s="4"/>
    </row>
    <row r="72" spans="5:30" x14ac:dyDescent="0.25">
      <c r="E72" s="3" t="s">
        <v>82</v>
      </c>
      <c r="F72" s="3" t="str" cm="1">
        <f t="array" ref="F72">_xll.BDP(bonds[[#This Row],[worksheet get ticker]],bonds[[#Headers],[ID_ISIN]])</f>
        <v>XS1888180640</v>
      </c>
      <c r="G72" s="3" t="str" cm="1">
        <f t="array" ref="G72">_xll.BDP(bonds[[#This Row],[worksheet get ticker]],bonds[[#Headers],[security name]])</f>
        <v>VOD 6 1/4 10/03/78</v>
      </c>
      <c r="H72" s="3" t="str" cm="1">
        <f t="array" ref="H72">_xll.BDP(bonds[[#This Row],[worksheet get ticker]],bonds[[#Headers],[ticker]])</f>
        <v>VOD</v>
      </c>
      <c r="I72" s="3" cm="1">
        <f t="array" ref="I72">_xll.BDP(bonds[[#This Row],[worksheet get ticker]],bonds[[#Headers],[coupon]])</f>
        <v>6.25</v>
      </c>
      <c r="J72" s="19" cm="1">
        <f t="array" ref="J72">_xll.BDP(bonds[[#This Row],[ID_ISIN]]&amp;" Corp",bonds[[#Headers],[nxt_call_dt]])*1</f>
        <v>45476</v>
      </c>
      <c r="K72" s="19" t="str" cm="1">
        <f t="array" ref="K72">_xll.BDP(bonds[[#This Row],[ID_ISIN]]&amp;" Corp",bonds[[#Headers],[mty_typ]])</f>
        <v>CALLABLE</v>
      </c>
      <c r="L72" s="19" t="str" cm="1">
        <f t="array" ref="L72">_xll.BDP(bonds[[#This Row],[worksheet get ticker]],bonds[[#Headers],[crncy]])</f>
        <v>USD</v>
      </c>
      <c r="M72" s="30" cm="1">
        <f t="array" ref="M72">_xll.BDP(bonds[[#This Row],[ID_ISIN]]&amp;" Corp",bonds[[#Headers],[amt_outstanding]])</f>
        <v>1300000000</v>
      </c>
      <c r="N72" s="3" t="str">
        <f>bonds[[#This Row],[security name]]&amp;" nc-"&amp;RIGHT(YEAR(bonds[[#This Row],[nxt_call_dt]]),2)</f>
        <v>VOD 6 1/4 10/03/78 nc-24</v>
      </c>
      <c r="O72" s="3" t="str" cm="1">
        <f t="array" ref="O72">_xlfn.IFNA(_xll.BDP(bonds[[#This Row],[ID_ISIN]]&amp;" Corp",bonds[[#Headers],[industry_sector]]),"NA error")</f>
        <v>Communications</v>
      </c>
      <c r="AA72" s="3"/>
      <c r="AB72" s="2"/>
    </row>
    <row r="73" spans="5:30" x14ac:dyDescent="0.25">
      <c r="E73" s="3" t="s">
        <v>83</v>
      </c>
      <c r="F73" s="3" t="str" cm="1">
        <f t="array" ref="F73">_xll.BDP(bonds[[#This Row],[worksheet get ticker]],bonds[[#Headers],[ID_ISIN]])</f>
        <v>US92857WBQ24</v>
      </c>
      <c r="G73" s="3" t="str" cm="1">
        <f t="array" ref="G73">_xll.BDP(bonds[[#This Row],[worksheet get ticker]],bonds[[#Headers],[security name]])</f>
        <v>VOD 7 04/04/79</v>
      </c>
      <c r="H73" s="3" t="str" cm="1">
        <f t="array" ref="H73">_xll.BDP(bonds[[#This Row],[worksheet get ticker]],bonds[[#Headers],[ticker]])</f>
        <v>VOD</v>
      </c>
      <c r="I73" s="3" cm="1">
        <f t="array" ref="I73">_xll.BDP(bonds[[#This Row],[worksheet get ticker]],bonds[[#Headers],[coupon]])</f>
        <v>7</v>
      </c>
      <c r="J73" s="19" cm="1">
        <f t="array" ref="J73">_xll.BDP(bonds[[#This Row],[ID_ISIN]]&amp;" Corp",bonds[[#Headers],[nxt_call_dt]])*1</f>
        <v>47122</v>
      </c>
      <c r="K73" s="19" t="str" cm="1">
        <f t="array" ref="K73">_xll.BDP(bonds[[#This Row],[ID_ISIN]]&amp;" Corp",bonds[[#Headers],[mty_typ]])</f>
        <v>CALLABLE</v>
      </c>
      <c r="L73" s="19" t="str" cm="1">
        <f t="array" ref="L73">_xll.BDP(bonds[[#This Row],[worksheet get ticker]],bonds[[#Headers],[crncy]])</f>
        <v>USD</v>
      </c>
      <c r="M73" s="30" cm="1">
        <f t="array" ref="M73">_xll.BDP(bonds[[#This Row],[ID_ISIN]]&amp;" Corp",bonds[[#Headers],[amt_outstanding]])</f>
        <v>2000000000</v>
      </c>
      <c r="N73" s="3" t="str">
        <f>bonds[[#This Row],[security name]]&amp;" nc-"&amp;RIGHT(YEAR(bonds[[#This Row],[nxt_call_dt]]),2)</f>
        <v>VOD 7 04/04/79 nc-29</v>
      </c>
      <c r="O73" s="3" t="str" cm="1">
        <f t="array" ref="O73">_xlfn.IFNA(_xll.BDP(bonds[[#This Row],[ID_ISIN]]&amp;" Corp",bonds[[#Headers],[industry_sector]]),"NA error")</f>
        <v>Communications</v>
      </c>
      <c r="AA73" s="3"/>
      <c r="AB73" s="2"/>
    </row>
    <row r="74" spans="5:30" x14ac:dyDescent="0.25">
      <c r="E74" s="3" t="s">
        <v>84</v>
      </c>
      <c r="F74" s="3" t="str" cm="1">
        <f t="array" ref="F74">_xll.BDP(bonds[[#This Row],[worksheet get ticker]],bonds[[#Headers],[ID_ISIN]])</f>
        <v>XS2119468572</v>
      </c>
      <c r="G74" s="3" t="str" cm="1">
        <f t="array" ref="G74">_xll.BDP(bonds[[#This Row],[worksheet get ticker]],bonds[[#Headers],[security name]])</f>
        <v>BRITEL 1.874 08/18/80</v>
      </c>
      <c r="H74" s="3" t="str" cm="1">
        <f t="array" ref="H74">_xll.BDP(bonds[[#This Row],[worksheet get ticker]],bonds[[#Headers],[ticker]])</f>
        <v>BRITEL</v>
      </c>
      <c r="I74" s="3" cm="1">
        <f t="array" ref="I74">_xll.BDP(bonds[[#This Row],[worksheet get ticker]],bonds[[#Headers],[coupon]])</f>
        <v>1.8740000000000001</v>
      </c>
      <c r="J74" s="19" cm="1">
        <f t="array" ref="J74">_xll.BDP(bonds[[#This Row],[ID_ISIN]]&amp;" Corp",bonds[[#Headers],[nxt_call_dt]])*1</f>
        <v>45795</v>
      </c>
      <c r="K74" s="19" t="str" cm="1">
        <f t="array" ref="K74">_xll.BDP(bonds[[#This Row],[ID_ISIN]]&amp;" Corp",bonds[[#Headers],[mty_typ]])</f>
        <v>CALLABLE</v>
      </c>
      <c r="L74" s="19" t="str" cm="1">
        <f t="array" ref="L74">_xll.BDP(bonds[[#This Row],[worksheet get ticker]],bonds[[#Headers],[crncy]])</f>
        <v>EUR</v>
      </c>
      <c r="M74" s="30" cm="1">
        <f t="array" ref="M74">_xll.BDP(bonds[[#This Row],[ID_ISIN]]&amp;" Corp",bonds[[#Headers],[amt_outstanding]])</f>
        <v>500000000</v>
      </c>
      <c r="N74" s="3" t="str">
        <f>bonds[[#This Row],[security name]]&amp;" nc-"&amp;RIGHT(YEAR(bonds[[#This Row],[nxt_call_dt]]),2)</f>
        <v>BRITEL 1.874 08/18/80 nc-25</v>
      </c>
      <c r="O74" s="3" t="str" cm="1">
        <f t="array" ref="O74">_xlfn.IFNA(_xll.BDP(bonds[[#This Row],[ID_ISIN]]&amp;" Corp",bonds[[#Headers],[industry_sector]]),"NA error")</f>
        <v>Communications</v>
      </c>
      <c r="AA74" s="3"/>
      <c r="AB74" s="2"/>
    </row>
    <row r="75" spans="5:30" x14ac:dyDescent="0.25">
      <c r="E75" s="3" t="s">
        <v>85</v>
      </c>
      <c r="F75" s="3" t="str" cm="1">
        <f t="array" ref="F75">_xll.BDP(bonds[[#This Row],[worksheet get ticker]],bonds[[#Headers],[ID_ISIN]])</f>
        <v>XS2056730323</v>
      </c>
      <c r="G75" s="3" t="str" cm="1">
        <f t="array" ref="G75">_xll.BDP(bonds[[#This Row],[worksheet get ticker]],bonds[[#Headers],[security name]])</f>
        <v>IFXGR 2 7/8 PERP</v>
      </c>
      <c r="H75" s="3" t="str" cm="1">
        <f t="array" ref="H75">_xll.BDP(bonds[[#This Row],[worksheet get ticker]],bonds[[#Headers],[ticker]])</f>
        <v>IFXGR</v>
      </c>
      <c r="I75" s="3" cm="1">
        <f t="array" ref="I75">_xll.BDP(bonds[[#This Row],[worksheet get ticker]],bonds[[#Headers],[coupon]])</f>
        <v>2.875</v>
      </c>
      <c r="J75" s="19" cm="1">
        <f t="array" ref="J75">_xll.BDP(bonds[[#This Row],[ID_ISIN]]&amp;" Corp",bonds[[#Headers],[nxt_call_dt]])*1</f>
        <v>45658</v>
      </c>
      <c r="K75" s="19" t="str" cm="1">
        <f t="array" ref="K75">_xll.BDP(bonds[[#This Row],[ID_ISIN]]&amp;" Corp",bonds[[#Headers],[mty_typ]])</f>
        <v>PERP/CALL</v>
      </c>
      <c r="L75" s="19" t="str" cm="1">
        <f t="array" ref="L75">_xll.BDP(bonds[[#This Row],[worksheet get ticker]],bonds[[#Headers],[crncy]])</f>
        <v>EUR</v>
      </c>
      <c r="M75" s="30" cm="1">
        <f t="array" ref="M75">_xll.BDP(bonds[[#This Row],[ID_ISIN]]&amp;" Corp",bonds[[#Headers],[amt_outstanding]])</f>
        <v>600000000</v>
      </c>
      <c r="N75" s="3" t="str">
        <f>bonds[[#This Row],[security name]]&amp;" nc-"&amp;RIGHT(YEAR(bonds[[#This Row],[nxt_call_dt]]),2)</f>
        <v>IFXGR 2 7/8 PERP nc-25</v>
      </c>
      <c r="O75" s="3" t="str" cm="1">
        <f t="array" ref="O75">_xlfn.IFNA(_xll.BDP(bonds[[#This Row],[ID_ISIN]]&amp;" Corp",bonds[[#Headers],[industry_sector]]),"NA error")</f>
        <v>Technology</v>
      </c>
      <c r="AA75" s="3"/>
      <c r="AB75" s="2"/>
    </row>
    <row r="76" spans="5:30" x14ac:dyDescent="0.25">
      <c r="E76" s="3" t="s">
        <v>86</v>
      </c>
      <c r="F76" s="3" t="str" cm="1">
        <f t="array" ref="F76">_xll.BDP(bonds[[#This Row],[worksheet get ticker]],bonds[[#Headers],[ID_ISIN]])</f>
        <v>XS2056730679</v>
      </c>
      <c r="G76" s="3" t="str" cm="1">
        <f t="array" ref="G76">_xll.BDP(bonds[[#This Row],[worksheet get ticker]],bonds[[#Headers],[security name]])</f>
        <v>IFXGR 3 5/8 PERP</v>
      </c>
      <c r="H76" s="3" t="str" cm="1">
        <f t="array" ref="H76">_xll.BDP(bonds[[#This Row],[worksheet get ticker]],bonds[[#Headers],[ticker]])</f>
        <v>IFXGR</v>
      </c>
      <c r="I76" s="3" cm="1">
        <f t="array" ref="I76">_xll.BDP(bonds[[#This Row],[worksheet get ticker]],bonds[[#Headers],[coupon]])</f>
        <v>3.625</v>
      </c>
      <c r="J76" s="19" cm="1">
        <f t="array" ref="J76">_xll.BDP(bonds[[#This Row],[ID_ISIN]]&amp;" Corp",bonds[[#Headers],[nxt_call_dt]])*1</f>
        <v>46753</v>
      </c>
      <c r="K76" s="19" t="str" cm="1">
        <f t="array" ref="K76">_xll.BDP(bonds[[#This Row],[ID_ISIN]]&amp;" Corp",bonds[[#Headers],[mty_typ]])</f>
        <v>PERP/CALL</v>
      </c>
      <c r="L76" s="19" t="str" cm="1">
        <f t="array" ref="L76">_xll.BDP(bonds[[#This Row],[worksheet get ticker]],bonds[[#Headers],[crncy]])</f>
        <v>EUR</v>
      </c>
      <c r="M76" s="30" cm="1">
        <f t="array" ref="M76">_xll.BDP(bonds[[#This Row],[ID_ISIN]]&amp;" Corp",bonds[[#Headers],[amt_outstanding]])</f>
        <v>600000000</v>
      </c>
      <c r="N76" s="3" t="str">
        <f>bonds[[#This Row],[security name]]&amp;" nc-"&amp;RIGHT(YEAR(bonds[[#This Row],[nxt_call_dt]]),2)</f>
        <v>IFXGR 3 5/8 PERP nc-28</v>
      </c>
      <c r="O76" s="3" t="str" cm="1">
        <f t="array" ref="O76">_xlfn.IFNA(_xll.BDP(bonds[[#This Row],[ID_ISIN]]&amp;" Corp",bonds[[#Headers],[industry_sector]]),"NA error")</f>
        <v>Technology</v>
      </c>
      <c r="AA76" s="3"/>
      <c r="AB76" s="2"/>
    </row>
    <row r="77" spans="5:30" x14ac:dyDescent="0.25">
      <c r="E77" s="3" t="s">
        <v>87</v>
      </c>
      <c r="F77" s="3" t="str" cm="1">
        <f t="array" ref="F77">_xll.BDP(bonds[[#This Row],[worksheet get ticker]],bonds[[#Headers],[ID_ISIN]])</f>
        <v>XS2114413565</v>
      </c>
      <c r="G77" s="3" t="str" cm="1">
        <f t="array" ref="G77">_xll.BDP(bonds[[#This Row],[worksheet get ticker]],bonds[[#Headers],[security name]])</f>
        <v>T 2 7/8 PERP</v>
      </c>
      <c r="H77" s="3" t="str" cm="1">
        <f t="array" ref="H77">_xll.BDP(bonds[[#This Row],[worksheet get ticker]],bonds[[#Headers],[ticker]])</f>
        <v>T</v>
      </c>
      <c r="I77" s="3" cm="1">
        <f t="array" ref="I77">_xll.BDP(bonds[[#This Row],[worksheet get ticker]],bonds[[#Headers],[coupon]])</f>
        <v>2.875</v>
      </c>
      <c r="J77" s="19" cm="1">
        <f t="array" ref="J77">_xll.BDP(bonds[[#This Row],[ID_ISIN]]&amp;" Corp",bonds[[#Headers],[nxt_call_dt]])*1</f>
        <v>45718</v>
      </c>
      <c r="K77" s="19" t="str" cm="1">
        <f t="array" ref="K77">_xll.BDP(bonds[[#This Row],[ID_ISIN]]&amp;" Corp",bonds[[#Headers],[mty_typ]])</f>
        <v>PERP/CALL</v>
      </c>
      <c r="L77" s="19" t="str" cm="1">
        <f t="array" ref="L77">_xll.BDP(bonds[[#This Row],[worksheet get ticker]],bonds[[#Headers],[crncy]])</f>
        <v>EUR</v>
      </c>
      <c r="M77" s="30" cm="1">
        <f t="array" ref="M77">_xll.BDP(bonds[[#This Row],[ID_ISIN]]&amp;" Corp",bonds[[#Headers],[amt_outstanding]])</f>
        <v>2000000000</v>
      </c>
      <c r="N77" s="3" t="str">
        <f>bonds[[#This Row],[security name]]&amp;" nc-"&amp;RIGHT(YEAR(bonds[[#This Row],[nxt_call_dt]]),2)</f>
        <v>T 2 7/8 PERP nc-25</v>
      </c>
      <c r="O77" s="3" t="str" cm="1">
        <f t="array" ref="O77">_xlfn.IFNA(_xll.BDP(bonds[[#This Row],[ID_ISIN]]&amp;" Corp",bonds[[#Headers],[industry_sector]]),"NA error")</f>
        <v>Communications</v>
      </c>
      <c r="AA77" s="3"/>
      <c r="AB77" s="2"/>
    </row>
    <row r="78" spans="5:30" x14ac:dyDescent="0.25">
      <c r="E78" s="3" t="s">
        <v>88</v>
      </c>
      <c r="F78" s="3" t="str" cm="1">
        <f t="array" ref="F78">_xll.BDP(bonds[[#This Row],[worksheet get ticker]],bonds[[#Headers],[ID_ISIN]])</f>
        <v>FR0011531730</v>
      </c>
      <c r="G78" s="3" t="str" cm="1">
        <f t="array" ref="G78">_xll.BDP(bonds[[#This Row],[worksheet get ticker]],bonds[[#Headers],[security name]])</f>
        <v>ENGIFP 4 3/4 PERP</v>
      </c>
      <c r="H78" s="3" t="str" cm="1">
        <f t="array" ref="H78">_xll.BDP(bonds[[#This Row],[worksheet get ticker]],bonds[[#Headers],[ticker]])</f>
        <v>ENGIFP</v>
      </c>
      <c r="I78" s="3" cm="1">
        <f t="array" ref="I78">_xll.BDP(bonds[[#This Row],[worksheet get ticker]],bonds[[#Headers],[coupon]])</f>
        <v>4.75</v>
      </c>
      <c r="J78" s="19" cm="1">
        <f t="array" ref="J78">_xll.BDP(bonds[[#This Row],[ID_ISIN]]&amp;" Corp",bonds[[#Headers],[nxt_call_dt]])*1</f>
        <v>44387</v>
      </c>
      <c r="K78" s="19" t="str" cm="1">
        <f t="array" ref="K78">_xll.BDP(bonds[[#This Row],[ID_ISIN]]&amp;" Corp",bonds[[#Headers],[mty_typ]])</f>
        <v>PERP/CALL</v>
      </c>
      <c r="L78" s="19" t="str" cm="1">
        <f t="array" ref="L78">_xll.BDP(bonds[[#This Row],[worksheet get ticker]],bonds[[#Headers],[crncy]])</f>
        <v>EUR</v>
      </c>
      <c r="M78" s="30" cm="1">
        <f t="array" ref="M78">_xll.BDP(bonds[[#This Row],[ID_ISIN]]&amp;" Corp",bonds[[#Headers],[amt_outstanding]])</f>
        <v>413099999.99999994</v>
      </c>
      <c r="N78" s="3" t="str">
        <f>bonds[[#This Row],[security name]]&amp;" nc-"&amp;RIGHT(YEAR(bonds[[#This Row],[nxt_call_dt]]),2)</f>
        <v>ENGIFP 4 3/4 PERP nc-21</v>
      </c>
      <c r="O78" s="3" t="str" cm="1">
        <f t="array" ref="O78">_xlfn.IFNA(_xll.BDP(bonds[[#This Row],[ID_ISIN]]&amp;" Corp",bonds[[#Headers],[industry_sector]]),"NA error")</f>
        <v>Utilities</v>
      </c>
      <c r="AA78" s="3"/>
      <c r="AB78" s="2"/>
    </row>
    <row r="79" spans="5:30" x14ac:dyDescent="0.25">
      <c r="E79" s="3" t="s">
        <v>89</v>
      </c>
      <c r="F79" s="3" t="str" cm="1">
        <f t="array" ref="F79">_xll.BDP(bonds[[#This Row],[worksheet get ticker]],bonds[[#Headers],[ID_ISIN]])</f>
        <v>FR0013310505</v>
      </c>
      <c r="G79" s="3" t="str" cm="1">
        <f t="array" ref="G79">_xll.BDP(bonds[[#This Row],[worksheet get ticker]],bonds[[#Headers],[security name]])</f>
        <v>ENGIFP 1 3/8 PERP</v>
      </c>
      <c r="H79" s="3" t="str" cm="1">
        <f t="array" ref="H79">_xll.BDP(bonds[[#This Row],[worksheet get ticker]],bonds[[#Headers],[ticker]])</f>
        <v>ENGIFP</v>
      </c>
      <c r="I79" s="3" cm="1">
        <f t="array" ref="I79">_xll.BDP(bonds[[#This Row],[worksheet get ticker]],bonds[[#Headers],[coupon]])</f>
        <v>1.375</v>
      </c>
      <c r="J79" s="19" cm="1">
        <f t="array" ref="J79">_xll.BDP(bonds[[#This Row],[ID_ISIN]]&amp;" Corp",bonds[[#Headers],[nxt_call_dt]])*1</f>
        <v>44942</v>
      </c>
      <c r="K79" s="19" t="str" cm="1">
        <f t="array" ref="K79">_xll.BDP(bonds[[#This Row],[ID_ISIN]]&amp;" Corp",bonds[[#Headers],[mty_typ]])</f>
        <v>PERP/CALL</v>
      </c>
      <c r="L79" s="19" t="str" cm="1">
        <f t="array" ref="L79">_xll.BDP(bonds[[#This Row],[worksheet get ticker]],bonds[[#Headers],[crncy]])</f>
        <v>EUR</v>
      </c>
      <c r="M79" s="30" cm="1">
        <f t="array" ref="M79">_xll.BDP(bonds[[#This Row],[ID_ISIN]]&amp;" Corp",bonds[[#Headers],[amt_outstanding]])</f>
        <v>1000000000</v>
      </c>
      <c r="N79" s="3" t="str">
        <f>bonds[[#This Row],[security name]]&amp;" nc-"&amp;RIGHT(YEAR(bonds[[#This Row],[nxt_call_dt]]),2)</f>
        <v>ENGIFP 1 3/8 PERP nc-23</v>
      </c>
      <c r="O79" s="3" t="str" cm="1">
        <f t="array" ref="O79">_xlfn.IFNA(_xll.BDP(bonds[[#This Row],[ID_ISIN]]&amp;" Corp",bonds[[#Headers],[industry_sector]]),"NA error")</f>
        <v>Utilities</v>
      </c>
      <c r="AA79" s="3"/>
      <c r="AB79" s="2"/>
    </row>
    <row r="80" spans="5:30" x14ac:dyDescent="0.25">
      <c r="E80" s="3" t="s">
        <v>90</v>
      </c>
      <c r="F80" s="3" t="str" cm="1">
        <f t="array" ref="F80">_xll.BDP(bonds[[#This Row],[worksheet get ticker]],bonds[[#Headers],[ID_ISIN]])</f>
        <v>FR0011942283</v>
      </c>
      <c r="G80" s="3" t="str" cm="1">
        <f t="array" ref="G80">_xll.BDP(bonds[[#This Row],[worksheet get ticker]],bonds[[#Headers],[security name]])</f>
        <v>ENGIFP 3 7/8 PERP</v>
      </c>
      <c r="H80" s="3" t="str" cm="1">
        <f t="array" ref="H80">_xll.BDP(bonds[[#This Row],[worksheet get ticker]],bonds[[#Headers],[ticker]])</f>
        <v>ENGIFP</v>
      </c>
      <c r="I80" s="3" cm="1">
        <f t="array" ref="I80">_xll.BDP(bonds[[#This Row],[worksheet get ticker]],bonds[[#Headers],[coupon]])</f>
        <v>3.875</v>
      </c>
      <c r="J80" s="19" cm="1">
        <f t="array" ref="J80">_xll.BDP(bonds[[#This Row],[ID_ISIN]]&amp;" Corp",bonds[[#Headers],[nxt_call_dt]])*1</f>
        <v>45445</v>
      </c>
      <c r="K80" s="19" t="str" cm="1">
        <f t="array" ref="K80">_xll.BDP(bonds[[#This Row],[ID_ISIN]]&amp;" Corp",bonds[[#Headers],[mty_typ]])</f>
        <v>PERP/CALL</v>
      </c>
      <c r="L80" s="19" t="str" cm="1">
        <f t="array" ref="L80">_xll.BDP(bonds[[#This Row],[worksheet get ticker]],bonds[[#Headers],[crncy]])</f>
        <v>EUR</v>
      </c>
      <c r="M80" s="30" cm="1">
        <f t="array" ref="M80">_xll.BDP(bonds[[#This Row],[ID_ISIN]]&amp;" Corp",bonds[[#Headers],[amt_outstanding]])</f>
        <v>1000000000</v>
      </c>
      <c r="N80" s="3" t="str">
        <f>bonds[[#This Row],[security name]]&amp;" nc-"&amp;RIGHT(YEAR(bonds[[#This Row],[nxt_call_dt]]),2)</f>
        <v>ENGIFP 3 7/8 PERP nc-24</v>
      </c>
      <c r="O80" s="3" t="str" cm="1">
        <f t="array" ref="O80">_xlfn.IFNA(_xll.BDP(bonds[[#This Row],[ID_ISIN]]&amp;" Corp",bonds[[#Headers],[industry_sector]]),"NA error")</f>
        <v>Utilities</v>
      </c>
      <c r="AA80" s="3"/>
      <c r="AB80" s="2"/>
    </row>
    <row r="81" spans="5:30" ht="11" x14ac:dyDescent="0.3">
      <c r="E81" s="3" t="s">
        <v>91</v>
      </c>
      <c r="F81" s="3" t="str" cm="1">
        <f t="array" ref="F81">_xll.BDP(bonds[[#This Row],[worksheet get ticker]],bonds[[#Headers],[ID_ISIN]])</f>
        <v>FR0013398229</v>
      </c>
      <c r="G81" s="3" t="str" cm="1">
        <f t="array" ref="G81">_xll.BDP(bonds[[#This Row],[worksheet get ticker]],bonds[[#Headers],[security name]])</f>
        <v>ENGIFP 3 1/4 PERP</v>
      </c>
      <c r="H81" s="3" t="str" cm="1">
        <f t="array" ref="H81">_xll.BDP(bonds[[#This Row],[worksheet get ticker]],bonds[[#Headers],[ticker]])</f>
        <v>ENGIFP</v>
      </c>
      <c r="I81" s="3" cm="1">
        <f t="array" ref="I81">_xll.BDP(bonds[[#This Row],[worksheet get ticker]],bonds[[#Headers],[coupon]])</f>
        <v>3.25</v>
      </c>
      <c r="J81" s="19" cm="1">
        <f t="array" ref="J81">_xll.BDP(bonds[[#This Row],[ID_ISIN]]&amp;" Corp",bonds[[#Headers],[nxt_call_dt]])*1</f>
        <v>45624</v>
      </c>
      <c r="K81" s="19" t="str" cm="1">
        <f t="array" ref="K81">_xll.BDP(bonds[[#This Row],[ID_ISIN]]&amp;" Corp",bonds[[#Headers],[mty_typ]])</f>
        <v>PERP/CALL</v>
      </c>
      <c r="L81" s="19" t="str" cm="1">
        <f t="array" ref="L81">_xll.BDP(bonds[[#This Row],[worksheet get ticker]],bonds[[#Headers],[crncy]])</f>
        <v>EUR</v>
      </c>
      <c r="M81" s="30" cm="1">
        <f t="array" ref="M81">_xll.BDP(bonds[[#This Row],[ID_ISIN]]&amp;" Corp",bonds[[#Headers],[amt_outstanding]])</f>
        <v>1000000000</v>
      </c>
      <c r="N81" s="3" t="str">
        <f>bonds[[#This Row],[security name]]&amp;" nc-"&amp;RIGHT(YEAR(bonds[[#This Row],[nxt_call_dt]]),2)</f>
        <v>ENGIFP 3 1/4 PERP nc-24</v>
      </c>
      <c r="O81" s="3" t="str" cm="1">
        <f t="array" ref="O81">_xlfn.IFNA(_xll.BDP(bonds[[#This Row],[ID_ISIN]]&amp;" Corp",bonds[[#Headers],[industry_sector]]),"NA error")</f>
        <v>Utilities</v>
      </c>
      <c r="AA81" s="3"/>
      <c r="AB81" s="2"/>
      <c r="AD81" s="4"/>
    </row>
    <row r="82" spans="5:30" x14ac:dyDescent="0.25">
      <c r="E82" s="3" t="s">
        <v>92</v>
      </c>
      <c r="F82" s="3" t="str" cm="1">
        <f t="array" ref="F82">_xll.BDP(bonds[[#This Row],[worksheet get ticker]],bonds[[#Headers],[ID_ISIN]])</f>
        <v>FR0013431244</v>
      </c>
      <c r="G82" s="3" t="str" cm="1">
        <f t="array" ref="G82">_xll.BDP(bonds[[#This Row],[worksheet get ticker]],bonds[[#Headers],[security name]])</f>
        <v>ENGIFP 1 5/8 PERP</v>
      </c>
      <c r="H82" s="3" t="str" cm="1">
        <f t="array" ref="H82">_xll.BDP(bonds[[#This Row],[worksheet get ticker]],bonds[[#Headers],[ticker]])</f>
        <v>ENGIFP</v>
      </c>
      <c r="I82" s="3" cm="1">
        <f t="array" ref="I82">_xll.BDP(bonds[[#This Row],[worksheet get ticker]],bonds[[#Headers],[coupon]])</f>
        <v>1.625</v>
      </c>
      <c r="J82" s="19" cm="1">
        <f t="array" ref="J82">_xll.BDP(bonds[[#This Row],[ID_ISIN]]&amp;" Corp",bonds[[#Headers],[nxt_call_dt]])*1</f>
        <v>45755</v>
      </c>
      <c r="K82" s="19" t="str" cm="1">
        <f t="array" ref="K82">_xll.BDP(bonds[[#This Row],[ID_ISIN]]&amp;" Corp",bonds[[#Headers],[mty_typ]])</f>
        <v>PERP/CALL</v>
      </c>
      <c r="L82" s="19" t="str" cm="1">
        <f t="array" ref="L82">_xll.BDP(bonds[[#This Row],[worksheet get ticker]],bonds[[#Headers],[crncy]])</f>
        <v>EUR</v>
      </c>
      <c r="M82" s="30" cm="1">
        <f t="array" ref="M82">_xll.BDP(bonds[[#This Row],[ID_ISIN]]&amp;" Corp",bonds[[#Headers],[amt_outstanding]])</f>
        <v>500000000</v>
      </c>
      <c r="N82" s="3" t="str">
        <f>bonds[[#This Row],[security name]]&amp;" nc-"&amp;RIGHT(YEAR(bonds[[#This Row],[nxt_call_dt]]),2)</f>
        <v>ENGIFP 1 5/8 PERP nc-25</v>
      </c>
      <c r="O82" s="3" t="str" cm="1">
        <f t="array" ref="O82">_xlfn.IFNA(_xll.BDP(bonds[[#This Row],[ID_ISIN]]&amp;" Corp",bonds[[#Headers],[industry_sector]]),"NA error")</f>
        <v>Utilities</v>
      </c>
      <c r="AA82" s="3"/>
      <c r="AB82" s="2"/>
    </row>
    <row r="83" spans="5:30" x14ac:dyDescent="0.25">
      <c r="E83" s="3" t="s">
        <v>454</v>
      </c>
      <c r="F83" s="3" t="str" cm="1">
        <f t="array" ref="F83">_xll.BDP(bonds[[#This Row],[worksheet get ticker]],bonds[[#Headers],[ID_ISIN]])</f>
        <v>#N/A Requesting Data...</v>
      </c>
      <c r="G83" s="3" t="str" cm="1">
        <f t="array" ref="G83">_xll.BDP(bonds[[#This Row],[worksheet get ticker]],bonds[[#Headers],[security name]])</f>
        <v>#N/A Requesting Data...</v>
      </c>
      <c r="H83" s="3" t="str" cm="1">
        <f t="array" ref="H83">_xll.BDP(bonds[[#This Row],[worksheet get ticker]],bonds[[#Headers],[ticker]])</f>
        <v>#N/A Requesting Data...</v>
      </c>
      <c r="I83" s="3" t="str" cm="1">
        <f t="array" ref="I83">_xll.BDP(bonds[[#This Row],[worksheet get ticker]],bonds[[#Headers],[coupon]])</f>
        <v>#N/A Requesting Data...</v>
      </c>
      <c r="J83" s="19" t="e" cm="1">
        <f t="array" ref="J83">_xll.BDP(bonds[[#This Row],[ID_ISIN]]&amp;" Corp",bonds[[#Headers],[nxt_call_dt]])*1</f>
        <v>#VALUE!</v>
      </c>
      <c r="K83" s="19" t="str" cm="1">
        <f t="array" ref="K83">_xll.BDP(bonds[[#This Row],[ID_ISIN]]&amp;" Corp",bonds[[#Headers],[mty_typ]])</f>
        <v>#N/A Invalid Security</v>
      </c>
      <c r="L83" s="19" t="str" cm="1">
        <f t="array" ref="L83">_xll.BDP(bonds[[#This Row],[worksheet get ticker]],bonds[[#Headers],[crncy]])</f>
        <v>#N/A Requesting Data...</v>
      </c>
      <c r="M83" s="30" t="str" cm="1">
        <f t="array" ref="M83">_xll.BDP(bonds[[#This Row],[ID_ISIN]]&amp;" Corp",bonds[[#Headers],[amt_outstanding]])</f>
        <v>#N/A Invalid Security</v>
      </c>
      <c r="N83" s="3" t="e">
        <f>bonds[[#This Row],[security name]]&amp;" nc-"&amp;RIGHT(YEAR(bonds[[#This Row],[nxt_call_dt]]),2)</f>
        <v>#VALUE!</v>
      </c>
      <c r="O83" s="3" t="str" cm="1">
        <f t="array" ref="O83">_xlfn.IFNA(_xll.BDP(bonds[[#This Row],[ID_ISIN]]&amp;" Corp",bonds[[#Headers],[industry_sector]]),"NA error")</f>
        <v>#N/A Invalid Security</v>
      </c>
      <c r="AA83" s="3"/>
      <c r="AB83" s="2"/>
    </row>
    <row r="84" spans="5:30" x14ac:dyDescent="0.25">
      <c r="E84" s="3" t="s">
        <v>93</v>
      </c>
      <c r="F84" s="3" t="str" cm="1">
        <f t="array" ref="F84">_xll.BDP(bonds[[#This Row],[worksheet get ticker]],bonds[[#Headers],[ID_ISIN]])</f>
        <v>FR0012648590</v>
      </c>
      <c r="G84" s="3" t="str" cm="1">
        <f t="array" ref="G84">_xll.BDP(bonds[[#This Row],[worksheet get ticker]],bonds[[#Headers],[security name]])</f>
        <v>SEVFP 2 1/2 PERP</v>
      </c>
      <c r="H84" s="3" t="str" cm="1">
        <f t="array" ref="H84">_xll.BDP(bonds[[#This Row],[worksheet get ticker]],bonds[[#Headers],[ticker]])</f>
        <v>SEVFP</v>
      </c>
      <c r="I84" s="3" cm="1">
        <f t="array" ref="I84">_xll.BDP(bonds[[#This Row],[worksheet get ticker]],bonds[[#Headers],[coupon]])</f>
        <v>2.5</v>
      </c>
      <c r="J84" s="19" cm="1">
        <f t="array" ref="J84">_xll.BDP(bonds[[#This Row],[ID_ISIN]]&amp;" Corp",bonds[[#Headers],[nxt_call_dt]])*1</f>
        <v>44650</v>
      </c>
      <c r="K84" s="19" t="str" cm="1">
        <f t="array" ref="K84">_xll.BDP(bonds[[#This Row],[ID_ISIN]]&amp;" Corp",bonds[[#Headers],[mty_typ]])</f>
        <v>PERP/CALL</v>
      </c>
      <c r="L84" s="19" t="str" cm="1">
        <f t="array" ref="L84">_xll.BDP(bonds[[#This Row],[worksheet get ticker]],bonds[[#Headers],[crncy]])</f>
        <v>EUR</v>
      </c>
      <c r="M84" s="30" cm="1">
        <f t="array" ref="M84">_xll.BDP(bonds[[#This Row],[ID_ISIN]]&amp;" Corp",bonds[[#Headers],[amt_outstanding]])</f>
        <v>500000000</v>
      </c>
      <c r="N84" s="3" t="str">
        <f>bonds[[#This Row],[security name]]&amp;" nc-"&amp;RIGHT(YEAR(bonds[[#This Row],[nxt_call_dt]]),2)</f>
        <v>SEVFP 2 1/2 PERP nc-22</v>
      </c>
      <c r="O84" s="3" t="str" cm="1">
        <f t="array" ref="O84">_xlfn.IFNA(_xll.BDP(bonds[[#This Row],[ID_ISIN]]&amp;" Corp",bonds[[#Headers],[industry_sector]]),"NA error")</f>
        <v>Utilities</v>
      </c>
      <c r="AA84" s="3"/>
      <c r="AB84" s="2"/>
    </row>
    <row r="85" spans="5:30" x14ac:dyDescent="0.25">
      <c r="E85" s="3" t="s">
        <v>94</v>
      </c>
      <c r="F85" s="3" t="str" cm="1">
        <f t="array" ref="F85">_xll.BDP(bonds[[#This Row],[worksheet get ticker]],bonds[[#Headers],[ID_ISIN]])</f>
        <v>FR0013252061</v>
      </c>
      <c r="G85" s="3" t="str" cm="1">
        <f t="array" ref="G85">_xll.BDP(bonds[[#This Row],[worksheet get ticker]],bonds[[#Headers],[security name]])</f>
        <v>SEVFP 2 7/8 PERP</v>
      </c>
      <c r="H85" s="3" t="str" cm="1">
        <f t="array" ref="H85">_xll.BDP(bonds[[#This Row],[worksheet get ticker]],bonds[[#Headers],[ticker]])</f>
        <v>SEVFP</v>
      </c>
      <c r="I85" s="3" cm="1">
        <f t="array" ref="I85">_xll.BDP(bonds[[#This Row],[worksheet get ticker]],bonds[[#Headers],[coupon]])</f>
        <v>2.875</v>
      </c>
      <c r="J85" s="19" cm="1">
        <f t="array" ref="J85">_xll.BDP(bonds[[#This Row],[ID_ISIN]]&amp;" Corp",bonds[[#Headers],[nxt_call_dt]])*1</f>
        <v>45310</v>
      </c>
      <c r="K85" s="19" t="str" cm="1">
        <f t="array" ref="K85">_xll.BDP(bonds[[#This Row],[ID_ISIN]]&amp;" Corp",bonds[[#Headers],[mty_typ]])</f>
        <v>PERP/CALL</v>
      </c>
      <c r="L85" s="19" t="str" cm="1">
        <f t="array" ref="L85">_xll.BDP(bonds[[#This Row],[worksheet get ticker]],bonds[[#Headers],[crncy]])</f>
        <v>EUR</v>
      </c>
      <c r="M85" s="30" cm="1">
        <f t="array" ref="M85">_xll.BDP(bonds[[#This Row],[ID_ISIN]]&amp;" Corp",bonds[[#Headers],[amt_outstanding]])</f>
        <v>600000000</v>
      </c>
      <c r="N85" s="3" t="str">
        <f>bonds[[#This Row],[security name]]&amp;" nc-"&amp;RIGHT(YEAR(bonds[[#This Row],[nxt_call_dt]]),2)</f>
        <v>SEVFP 2 7/8 PERP nc-24</v>
      </c>
      <c r="O85" s="3" t="str" cm="1">
        <f t="array" ref="O85">_xlfn.IFNA(_xll.BDP(bonds[[#This Row],[ID_ISIN]]&amp;" Corp",bonds[[#Headers],[industry_sector]]),"NA error")</f>
        <v>Utilities</v>
      </c>
      <c r="AA85" s="3"/>
      <c r="AB85" s="2"/>
    </row>
    <row r="86" spans="5:30" x14ac:dyDescent="0.25">
      <c r="E86" s="3" t="s">
        <v>95</v>
      </c>
      <c r="F86" s="3" t="str" cm="1">
        <f t="array" ref="F86">_xll.BDP(bonds[[#This Row],[worksheet get ticker]],bonds[[#Headers],[ID_ISIN]])</f>
        <v>FR0013445335</v>
      </c>
      <c r="G86" s="3" t="str" cm="1">
        <f t="array" ref="G86">_xll.BDP(bonds[[#This Row],[worksheet get ticker]],bonds[[#Headers],[security name]])</f>
        <v>SEVFP 1 5/8 PERP</v>
      </c>
      <c r="H86" s="3" t="str" cm="1">
        <f t="array" ref="H86">_xll.BDP(bonds[[#This Row],[worksheet get ticker]],bonds[[#Headers],[ticker]])</f>
        <v>SEVFP</v>
      </c>
      <c r="I86" s="3" cm="1">
        <f t="array" ref="I86">_xll.BDP(bonds[[#This Row],[worksheet get ticker]],bonds[[#Headers],[coupon]])</f>
        <v>1.625</v>
      </c>
      <c r="J86" s="19" cm="1">
        <f t="array" ref="J86">_xll.BDP(bonds[[#This Row],[ID_ISIN]]&amp;" Corp",bonds[[#Headers],[nxt_call_dt]])*1</f>
        <v>46174</v>
      </c>
      <c r="K86" s="19" t="str" cm="1">
        <f t="array" ref="K86">_xll.BDP(bonds[[#This Row],[ID_ISIN]]&amp;" Corp",bonds[[#Headers],[mty_typ]])</f>
        <v>PERP/CALL</v>
      </c>
      <c r="L86" s="19" t="str" cm="1">
        <f t="array" ref="L86">_xll.BDP(bonds[[#This Row],[worksheet get ticker]],bonds[[#Headers],[crncy]])</f>
        <v>EUR</v>
      </c>
      <c r="M86" s="30" cm="1">
        <f t="array" ref="M86">_xll.BDP(bonds[[#This Row],[ID_ISIN]]&amp;" Corp",bonds[[#Headers],[amt_outstanding]])</f>
        <v>500000000</v>
      </c>
      <c r="N86" s="3" t="str">
        <f>bonds[[#This Row],[security name]]&amp;" nc-"&amp;RIGHT(YEAR(bonds[[#This Row],[nxt_call_dt]]),2)</f>
        <v>SEVFP 1 5/8 PERP nc-26</v>
      </c>
      <c r="O86" s="3" t="str" cm="1">
        <f t="array" ref="O86">_xlfn.IFNA(_xll.BDP(bonds[[#This Row],[ID_ISIN]]&amp;" Corp",bonds[[#Headers],[industry_sector]]),"NA error")</f>
        <v>Utilities</v>
      </c>
      <c r="AA86" s="3"/>
      <c r="AB86" s="2"/>
    </row>
    <row r="87" spans="5:30" x14ac:dyDescent="0.25">
      <c r="E87" s="3" t="s">
        <v>96</v>
      </c>
      <c r="F87" s="3" t="str" cm="1">
        <f t="array" ref="F87">_xll.BDP(bonds[[#This Row],[worksheet get ticker]],bonds[[#Headers],[ID_ISIN]])</f>
        <v>FR0011697010</v>
      </c>
      <c r="G87" s="3" t="str" cm="1">
        <f t="array" ref="G87">_xll.BDP(bonds[[#This Row],[worksheet get ticker]],bonds[[#Headers],[security name]])</f>
        <v>EDF 4 1/8 PERP</v>
      </c>
      <c r="H87" s="3" t="str" cm="1">
        <f t="array" ref="H87">_xll.BDP(bonds[[#This Row],[worksheet get ticker]],bonds[[#Headers],[ticker]])</f>
        <v>EDF</v>
      </c>
      <c r="I87" s="3" cm="1">
        <f t="array" ref="I87">_xll.BDP(bonds[[#This Row],[worksheet get ticker]],bonds[[#Headers],[coupon]])</f>
        <v>4.125</v>
      </c>
      <c r="J87" s="19" cm="1">
        <f t="array" ref="J87">_xll.BDP(bonds[[#This Row],[ID_ISIN]]&amp;" Corp",bonds[[#Headers],[nxt_call_dt]])*1</f>
        <v>44583</v>
      </c>
      <c r="K87" s="19" t="str" cm="1">
        <f t="array" ref="K87">_xll.BDP(bonds[[#This Row],[ID_ISIN]]&amp;" Corp",bonds[[#Headers],[mty_typ]])</f>
        <v>PERP/CALL</v>
      </c>
      <c r="L87" s="19" t="str" cm="1">
        <f t="array" ref="L87">_xll.BDP(bonds[[#This Row],[worksheet get ticker]],bonds[[#Headers],[crncy]])</f>
        <v>EUR</v>
      </c>
      <c r="M87" s="30" cm="1">
        <f t="array" ref="M87">_xll.BDP(bonds[[#This Row],[ID_ISIN]]&amp;" Corp",bonds[[#Headers],[amt_outstanding]])</f>
        <v>266900000</v>
      </c>
      <c r="N87" s="3" t="str">
        <f>bonds[[#This Row],[security name]]&amp;" nc-"&amp;RIGHT(YEAR(bonds[[#This Row],[nxt_call_dt]]),2)</f>
        <v>EDF 4 1/8 PERP nc-22</v>
      </c>
      <c r="O87" s="3" t="str" cm="1">
        <f t="array" ref="O87">_xlfn.IFNA(_xll.BDP(bonds[[#This Row],[ID_ISIN]]&amp;" Corp",bonds[[#Headers],[industry_sector]]),"NA error")</f>
        <v>Utilities</v>
      </c>
      <c r="AA87" s="3"/>
      <c r="AB87" s="2"/>
    </row>
    <row r="88" spans="5:30" x14ac:dyDescent="0.25">
      <c r="E88" s="3" t="s">
        <v>97</v>
      </c>
      <c r="F88" s="3" t="str" cm="1">
        <f t="array" ref="F88">_xll.BDP(bonds[[#This Row],[worksheet get ticker]],bonds[[#Headers],[ID_ISIN]])</f>
        <v>FR0013367612</v>
      </c>
      <c r="G88" s="3" t="str" cm="1">
        <f t="array" ref="G88">_xll.BDP(bonds[[#This Row],[worksheet get ticker]],bonds[[#Headers],[security name]])</f>
        <v>EDF 4 PERP</v>
      </c>
      <c r="H88" s="3" t="str" cm="1">
        <f t="array" ref="H88">_xll.BDP(bonds[[#This Row],[worksheet get ticker]],bonds[[#Headers],[ticker]])</f>
        <v>EDF</v>
      </c>
      <c r="I88" s="3" cm="1">
        <f t="array" ref="I88">_xll.BDP(bonds[[#This Row],[worksheet get ticker]],bonds[[#Headers],[coupon]])</f>
        <v>4</v>
      </c>
      <c r="J88" s="19" cm="1">
        <f t="array" ref="J88">_xll.BDP(bonds[[#This Row],[ID_ISIN]]&amp;" Corp",bonds[[#Headers],[nxt_call_dt]])*1</f>
        <v>45477</v>
      </c>
      <c r="K88" s="19" t="str" cm="1">
        <f t="array" ref="K88">_xll.BDP(bonds[[#This Row],[ID_ISIN]]&amp;" Corp",bonds[[#Headers],[mty_typ]])</f>
        <v>PERP/CALL</v>
      </c>
      <c r="L88" s="19" t="str" cm="1">
        <f t="array" ref="L88">_xll.BDP(bonds[[#This Row],[worksheet get ticker]],bonds[[#Headers],[crncy]])</f>
        <v>EUR</v>
      </c>
      <c r="M88" s="30" cm="1">
        <f t="array" ref="M88">_xll.BDP(bonds[[#This Row],[ID_ISIN]]&amp;" Corp",bonds[[#Headers],[amt_outstanding]])</f>
        <v>1250000000</v>
      </c>
      <c r="N88" s="3" t="str">
        <f>bonds[[#This Row],[security name]]&amp;" nc-"&amp;RIGHT(YEAR(bonds[[#This Row],[nxt_call_dt]]),2)</f>
        <v>EDF 4 PERP nc-24</v>
      </c>
      <c r="O88" s="3" t="str" cm="1">
        <f t="array" ref="O88">_xlfn.IFNA(_xll.BDP(bonds[[#This Row],[ID_ISIN]]&amp;" Corp",bonds[[#Headers],[industry_sector]]),"NA error")</f>
        <v>Utilities</v>
      </c>
      <c r="AA88" s="3"/>
      <c r="AB88" s="2"/>
    </row>
    <row r="89" spans="5:30" x14ac:dyDescent="0.25">
      <c r="E89" s="3" t="s">
        <v>98</v>
      </c>
      <c r="F89" s="3" t="str" cm="1">
        <f t="array" ref="F89">_xll.BDP(bonds[[#This Row],[worksheet get ticker]],bonds[[#Headers],[ID_ISIN]])</f>
        <v>FR0011401751</v>
      </c>
      <c r="G89" s="3" t="str" cm="1">
        <f t="array" ref="G89">_xll.BDP(bonds[[#This Row],[worksheet get ticker]],bonds[[#Headers],[security name]])</f>
        <v>EDF 5 3/8 PERP</v>
      </c>
      <c r="H89" s="3" t="str" cm="1">
        <f t="array" ref="H89">_xll.BDP(bonds[[#This Row],[worksheet get ticker]],bonds[[#Headers],[ticker]])</f>
        <v>EDF</v>
      </c>
      <c r="I89" s="3" cm="1">
        <f t="array" ref="I89">_xll.BDP(bonds[[#This Row],[worksheet get ticker]],bonds[[#Headers],[coupon]])</f>
        <v>5.375</v>
      </c>
      <c r="J89" s="19" cm="1">
        <f t="array" ref="J89">_xll.BDP(bonds[[#This Row],[ID_ISIN]]&amp;" Corp",bonds[[#Headers],[nxt_call_dt]])*1</f>
        <v>45686</v>
      </c>
      <c r="K89" s="19" t="str" cm="1">
        <f t="array" ref="K89">_xll.BDP(bonds[[#This Row],[ID_ISIN]]&amp;" Corp",bonds[[#Headers],[mty_typ]])</f>
        <v>PERP/CALL</v>
      </c>
      <c r="L89" s="19" t="str" cm="1">
        <f t="array" ref="L89">_xll.BDP(bonds[[#This Row],[worksheet get ticker]],bonds[[#Headers],[crncy]])</f>
        <v>EUR</v>
      </c>
      <c r="M89" s="30" cm="1">
        <f t="array" ref="M89">_xll.BDP(bonds[[#This Row],[ID_ISIN]]&amp;" Corp",bonds[[#Headers],[amt_outstanding]])</f>
        <v>1250000000</v>
      </c>
      <c r="N89" s="3" t="str">
        <f>bonds[[#This Row],[security name]]&amp;" nc-"&amp;RIGHT(YEAR(bonds[[#This Row],[nxt_call_dt]]),2)</f>
        <v>EDF 5 3/8 PERP nc-25</v>
      </c>
      <c r="O89" s="3" t="str" cm="1">
        <f t="array" ref="O89">_xlfn.IFNA(_xll.BDP(bonds[[#This Row],[ID_ISIN]]&amp;" Corp",bonds[[#Headers],[industry_sector]]),"NA error")</f>
        <v>Utilities</v>
      </c>
      <c r="AA89" s="3"/>
      <c r="AB89" s="2"/>
    </row>
    <row r="90" spans="5:30" x14ac:dyDescent="0.25">
      <c r="E90" s="3" t="s">
        <v>99</v>
      </c>
      <c r="F90" s="3" t="str" cm="1">
        <f t="array" ref="F90">_xll.BDP(bonds[[#This Row],[worksheet get ticker]],bonds[[#Headers],[ID_ISIN]])</f>
        <v>FR0011697028</v>
      </c>
      <c r="G90" s="3" t="str" cm="1">
        <f t="array" ref="G90">_xll.BDP(bonds[[#This Row],[worksheet get ticker]],bonds[[#Headers],[security name]])</f>
        <v>EDF 5 PERP</v>
      </c>
      <c r="H90" s="3" t="str" cm="1">
        <f t="array" ref="H90">_xll.BDP(bonds[[#This Row],[worksheet get ticker]],bonds[[#Headers],[ticker]])</f>
        <v>EDF</v>
      </c>
      <c r="I90" s="3" cm="1">
        <f t="array" ref="I90">_xll.BDP(bonds[[#This Row],[worksheet get ticker]],bonds[[#Headers],[coupon]])</f>
        <v>5</v>
      </c>
      <c r="J90" s="19" cm="1">
        <f t="array" ref="J90">_xll.BDP(bonds[[#This Row],[ID_ISIN]]&amp;" Corp",bonds[[#Headers],[nxt_call_dt]])*1</f>
        <v>46044</v>
      </c>
      <c r="K90" s="19" t="str" cm="1">
        <f t="array" ref="K90">_xll.BDP(bonds[[#This Row],[ID_ISIN]]&amp;" Corp",bonds[[#Headers],[mty_typ]])</f>
        <v>PERP/CALL</v>
      </c>
      <c r="L90" s="19" t="str" cm="1">
        <f t="array" ref="L90">_xll.BDP(bonds[[#This Row],[worksheet get ticker]],bonds[[#Headers],[crncy]])</f>
        <v>EUR</v>
      </c>
      <c r="M90" s="30" cm="1">
        <f t="array" ref="M90">_xll.BDP(bonds[[#This Row],[ID_ISIN]]&amp;" Corp",bonds[[#Headers],[amt_outstanding]])</f>
        <v>1000000000</v>
      </c>
      <c r="N90" s="3" t="str">
        <f>bonds[[#This Row],[security name]]&amp;" nc-"&amp;RIGHT(YEAR(bonds[[#This Row],[nxt_call_dt]]),2)</f>
        <v>EDF 5 PERP nc-26</v>
      </c>
      <c r="O90" s="3" t="str" cm="1">
        <f t="array" ref="O90">_xlfn.IFNA(_xll.BDP(bonds[[#This Row],[ID_ISIN]]&amp;" Corp",bonds[[#Headers],[industry_sector]]),"NA error")</f>
        <v>Utilities</v>
      </c>
      <c r="AA90" s="3"/>
      <c r="AB90" s="2"/>
    </row>
    <row r="91" spans="5:30" ht="11" x14ac:dyDescent="0.3">
      <c r="E91" s="3" t="s">
        <v>100</v>
      </c>
      <c r="F91" s="3" t="str" cm="1">
        <f t="array" ref="F91">_xll.BDP(bonds[[#This Row],[worksheet get ticker]],bonds[[#Headers],[ID_ISIN]])</f>
        <v>FR0013464922</v>
      </c>
      <c r="G91" s="3" t="str" cm="1">
        <f t="array" ref="G91">_xll.BDP(bonds[[#This Row],[worksheet get ticker]],bonds[[#Headers],[security name]])</f>
        <v>EDF 3 PERP</v>
      </c>
      <c r="H91" s="3" t="str" cm="1">
        <f t="array" ref="H91">_xll.BDP(bonds[[#This Row],[worksheet get ticker]],bonds[[#Headers],[ticker]])</f>
        <v>EDF</v>
      </c>
      <c r="I91" s="3" cm="1">
        <f t="array" ref="I91">_xll.BDP(bonds[[#This Row],[worksheet get ticker]],bonds[[#Headers],[coupon]])</f>
        <v>3</v>
      </c>
      <c r="J91" s="19" cm="1">
        <f t="array" ref="J91">_xll.BDP(bonds[[#This Row],[ID_ISIN]]&amp;" Corp",bonds[[#Headers],[nxt_call_dt]])*1</f>
        <v>46633</v>
      </c>
      <c r="K91" s="19" t="str" cm="1">
        <f t="array" ref="K91">_xll.BDP(bonds[[#This Row],[ID_ISIN]]&amp;" Corp",bonds[[#Headers],[mty_typ]])</f>
        <v>PERP/CALL</v>
      </c>
      <c r="L91" s="19" t="str" cm="1">
        <f t="array" ref="L91">_xll.BDP(bonds[[#This Row],[worksheet get ticker]],bonds[[#Headers],[crncy]])</f>
        <v>EUR</v>
      </c>
      <c r="M91" s="30" cm="1">
        <f t="array" ref="M91">_xll.BDP(bonds[[#This Row],[ID_ISIN]]&amp;" Corp",bonds[[#Headers],[amt_outstanding]])</f>
        <v>500000000</v>
      </c>
      <c r="N91" s="3" t="str">
        <f>bonds[[#This Row],[security name]]&amp;" nc-"&amp;RIGHT(YEAR(bonds[[#This Row],[nxt_call_dt]]),2)</f>
        <v>EDF 3 PERP nc-27</v>
      </c>
      <c r="O91" s="3" t="str" cm="1">
        <f t="array" ref="O91">_xlfn.IFNA(_xll.BDP(bonds[[#This Row],[ID_ISIN]]&amp;" Corp",bonds[[#Headers],[industry_sector]]),"NA error")</f>
        <v>Utilities</v>
      </c>
      <c r="AA91" s="3"/>
      <c r="AB91" s="2"/>
      <c r="AD91" s="4"/>
    </row>
    <row r="92" spans="5:30" x14ac:dyDescent="0.25">
      <c r="E92" s="3" t="s">
        <v>101</v>
      </c>
      <c r="F92" s="3" t="str" cm="1">
        <f t="array" ref="F92">_xll.BDP(bonds[[#This Row],[worksheet get ticker]],bonds[[#Headers],[ID_ISIN]])</f>
        <v>FR0011401728</v>
      </c>
      <c r="G92" s="3" t="str" cm="1">
        <f t="array" ref="G92">_xll.BDP(bonds[[#This Row],[worksheet get ticker]],bonds[[#Headers],[security name]])</f>
        <v>EDF 6 PERP</v>
      </c>
      <c r="H92" s="3" t="str" cm="1">
        <f t="array" ref="H92">_xll.BDP(bonds[[#This Row],[worksheet get ticker]],bonds[[#Headers],[ticker]])</f>
        <v>EDF</v>
      </c>
      <c r="I92" s="3" cm="1">
        <f t="array" ref="I92">_xll.BDP(bonds[[#This Row],[worksheet get ticker]],bonds[[#Headers],[coupon]])</f>
        <v>6</v>
      </c>
      <c r="J92" s="19" cm="1">
        <f t="array" ref="J92">_xll.BDP(bonds[[#This Row],[ID_ISIN]]&amp;" Corp",bonds[[#Headers],[nxt_call_dt]])*1</f>
        <v>46051</v>
      </c>
      <c r="K92" s="19" t="str" cm="1">
        <f t="array" ref="K92">_xll.BDP(bonds[[#This Row],[ID_ISIN]]&amp;" Corp",bonds[[#Headers],[mty_typ]])</f>
        <v>PERP/CALL</v>
      </c>
      <c r="L92" s="19" t="str" cm="1">
        <f t="array" ref="L92">_xll.BDP(bonds[[#This Row],[worksheet get ticker]],bonds[[#Headers],[crncy]])</f>
        <v>GBP</v>
      </c>
      <c r="M92" s="30" cm="1">
        <f t="array" ref="M92">_xll.BDP(bonds[[#This Row],[ID_ISIN]]&amp;" Corp",bonds[[#Headers],[amt_outstanding]])</f>
        <v>1250000000</v>
      </c>
      <c r="N92" s="3" t="str">
        <f>bonds[[#This Row],[security name]]&amp;" nc-"&amp;RIGHT(YEAR(bonds[[#This Row],[nxt_call_dt]]),2)</f>
        <v>EDF 6 PERP nc-26</v>
      </c>
      <c r="O92" s="3" t="str" cm="1">
        <f t="array" ref="O92">_xlfn.IFNA(_xll.BDP(bonds[[#This Row],[ID_ISIN]]&amp;" Corp",bonds[[#Headers],[industry_sector]]),"NA error")</f>
        <v>Utilities</v>
      </c>
      <c r="AA92" s="3"/>
      <c r="AB92" s="2"/>
    </row>
    <row r="93" spans="5:30" x14ac:dyDescent="0.25">
      <c r="E93" s="3" t="s">
        <v>102</v>
      </c>
      <c r="F93" s="3" t="str" cm="1">
        <f t="array" ref="F93">_xll.BDP(bonds[[#This Row],[worksheet get ticker]],bonds[[#Headers],[ID_ISIN]])</f>
        <v>FR0011700293</v>
      </c>
      <c r="G93" s="3" t="str" cm="1">
        <f t="array" ref="G93">_xll.BDP(bonds[[#This Row],[worksheet get ticker]],bonds[[#Headers],[security name]])</f>
        <v>EDF 5 7/8 PERP</v>
      </c>
      <c r="H93" s="3" t="str" cm="1">
        <f t="array" ref="H93">_xll.BDP(bonds[[#This Row],[worksheet get ticker]],bonds[[#Headers],[ticker]])</f>
        <v>EDF</v>
      </c>
      <c r="I93" s="3" cm="1">
        <f t="array" ref="I93">_xll.BDP(bonds[[#This Row],[worksheet get ticker]],bonds[[#Headers],[coupon]])</f>
        <v>5.875</v>
      </c>
      <c r="J93" s="19" cm="1">
        <f t="array" ref="J93">_xll.BDP(bonds[[#This Row],[ID_ISIN]]&amp;" Corp",bonds[[#Headers],[nxt_call_dt]])*1</f>
        <v>47140</v>
      </c>
      <c r="K93" s="19" t="str" cm="1">
        <f t="array" ref="K93">_xll.BDP(bonds[[#This Row],[ID_ISIN]]&amp;" Corp",bonds[[#Headers],[mty_typ]])</f>
        <v>PERP/CALL</v>
      </c>
      <c r="L93" s="19" t="str" cm="1">
        <f t="array" ref="L93">_xll.BDP(bonds[[#This Row],[worksheet get ticker]],bonds[[#Headers],[crncy]])</f>
        <v>GBP</v>
      </c>
      <c r="M93" s="30" cm="1">
        <f t="array" ref="M93">_xll.BDP(bonds[[#This Row],[ID_ISIN]]&amp;" Corp",bonds[[#Headers],[amt_outstanding]])</f>
        <v>750000000</v>
      </c>
      <c r="N93" s="3" t="str">
        <f>bonds[[#This Row],[security name]]&amp;" nc-"&amp;RIGHT(YEAR(bonds[[#This Row],[nxt_call_dt]]),2)</f>
        <v>EDF 5 7/8 PERP nc-29</v>
      </c>
      <c r="O93" s="3" t="str" cm="1">
        <f t="array" ref="O93">_xlfn.IFNA(_xll.BDP(bonds[[#This Row],[ID_ISIN]]&amp;" Corp",bonds[[#Headers],[industry_sector]]),"NA error")</f>
        <v>Utilities</v>
      </c>
      <c r="AA93" s="3"/>
      <c r="AB93" s="2"/>
    </row>
    <row r="94" spans="5:30" x14ac:dyDescent="0.25">
      <c r="E94" s="3" t="s">
        <v>103</v>
      </c>
      <c r="F94" s="3" t="str" cm="1">
        <f t="array" ref="F94">_xll.BDP(bonds[[#This Row],[worksheet get ticker]],bonds[[#Headers],[ID_ISIN]])</f>
        <v>USF2893TAF33</v>
      </c>
      <c r="G94" s="3" t="str" cm="1">
        <f t="array" ref="G94">_xll.BDP(bonds[[#This Row],[worksheet get ticker]],bonds[[#Headers],[security name]])</f>
        <v>EDF 5 1/4 PERP</v>
      </c>
      <c r="H94" s="3" t="str" cm="1">
        <f t="array" ref="H94">_xll.BDP(bonds[[#This Row],[worksheet get ticker]],bonds[[#Headers],[ticker]])</f>
        <v>EDF</v>
      </c>
      <c r="I94" s="3" cm="1">
        <f t="array" ref="I94">_xll.BDP(bonds[[#This Row],[worksheet get ticker]],bonds[[#Headers],[coupon]])</f>
        <v>5.25</v>
      </c>
      <c r="J94" s="19" cm="1">
        <f t="array" ref="J94">_xll.BDP(bonds[[#This Row],[ID_ISIN]]&amp;" Corp",bonds[[#Headers],[nxt_call_dt]])*1</f>
        <v>44955</v>
      </c>
      <c r="K94" s="19" t="str" cm="1">
        <f t="array" ref="K94">_xll.BDP(bonds[[#This Row],[ID_ISIN]]&amp;" Corp",bonds[[#Headers],[mty_typ]])</f>
        <v>PERP/CALL</v>
      </c>
      <c r="L94" s="19" t="str" cm="1">
        <f t="array" ref="L94">_xll.BDP(bonds[[#This Row],[worksheet get ticker]],bonds[[#Headers],[crncy]])</f>
        <v>USD</v>
      </c>
      <c r="M94" s="30" cm="1">
        <f t="array" ref="M94">_xll.BDP(bonds[[#This Row],[ID_ISIN]]&amp;" Corp",bonds[[#Headers],[amt_outstanding]])</f>
        <v>2097614000</v>
      </c>
      <c r="N94" s="3" t="str">
        <f>bonds[[#This Row],[security name]]&amp;" nc-"&amp;RIGHT(YEAR(bonds[[#This Row],[nxt_call_dt]]),2)</f>
        <v>EDF 5 1/4 PERP nc-23</v>
      </c>
      <c r="O94" s="3" t="str" cm="1">
        <f t="array" ref="O94">_xlfn.IFNA(_xll.BDP(bonds[[#This Row],[ID_ISIN]]&amp;" Corp",bonds[[#Headers],[industry_sector]]),"NA error")</f>
        <v>Utilities</v>
      </c>
      <c r="AA94" s="3"/>
      <c r="AB94" s="2"/>
    </row>
    <row r="95" spans="5:30" x14ac:dyDescent="0.25">
      <c r="E95" s="3" t="s">
        <v>104</v>
      </c>
      <c r="F95" s="3" t="str" cm="1">
        <f t="array" ref="F95">_xll.BDP(bonds[[#This Row],[worksheet get ticker]],bonds[[#Headers],[ID_ISIN]])</f>
        <v>USF2893TAM83</v>
      </c>
      <c r="G95" s="3" t="str" cm="1">
        <f t="array" ref="G95">_xll.BDP(bonds[[#This Row],[worksheet get ticker]],bonds[[#Headers],[security name]])</f>
        <v>EDF 5 5/8 PERP</v>
      </c>
      <c r="H95" s="3" t="str" cm="1">
        <f t="array" ref="H95">_xll.BDP(bonds[[#This Row],[worksheet get ticker]],bonds[[#Headers],[ticker]])</f>
        <v>EDF</v>
      </c>
      <c r="I95" s="3" cm="1">
        <f t="array" ref="I95">_xll.BDP(bonds[[#This Row],[worksheet get ticker]],bonds[[#Headers],[coupon]])</f>
        <v>5.625</v>
      </c>
      <c r="J95" s="19" cm="1">
        <f t="array" ref="J95">_xll.BDP(bonds[[#This Row],[ID_ISIN]]&amp;" Corp",bonds[[#Headers],[nxt_call_dt]])*1</f>
        <v>45313</v>
      </c>
      <c r="K95" s="19" t="str" cm="1">
        <f t="array" ref="K95">_xll.BDP(bonds[[#This Row],[ID_ISIN]]&amp;" Corp",bonds[[#Headers],[mty_typ]])</f>
        <v>PERP/CALL</v>
      </c>
      <c r="L95" s="19" t="str" cm="1">
        <f t="array" ref="L95">_xll.BDP(bonds[[#This Row],[worksheet get ticker]],bonds[[#Headers],[crncy]])</f>
        <v>USD</v>
      </c>
      <c r="M95" s="30" cm="1">
        <f t="array" ref="M95">_xll.BDP(bonds[[#This Row],[ID_ISIN]]&amp;" Corp",bonds[[#Headers],[amt_outstanding]])</f>
        <v>1500000000</v>
      </c>
      <c r="N95" s="3" t="str">
        <f>bonds[[#This Row],[security name]]&amp;" nc-"&amp;RIGHT(YEAR(bonds[[#This Row],[nxt_call_dt]]),2)</f>
        <v>EDF 5 5/8 PERP nc-24</v>
      </c>
      <c r="O95" s="3" t="str" cm="1">
        <f t="array" ref="O95">_xlfn.IFNA(_xll.BDP(bonds[[#This Row],[ID_ISIN]]&amp;" Corp",bonds[[#Headers],[industry_sector]]),"NA error")</f>
        <v>Utilities</v>
      </c>
      <c r="AA95" s="3"/>
      <c r="AB95" s="2"/>
    </row>
    <row r="96" spans="5:30" x14ac:dyDescent="0.25">
      <c r="E96" s="3" t="s">
        <v>105</v>
      </c>
      <c r="F96" s="3" t="str" cm="1">
        <f t="array" ref="F96">_xll.BDP(bonds[[#This Row],[worksheet get ticker]],bonds[[#Headers],[ID_ISIN]])</f>
        <v>XS1044811591</v>
      </c>
      <c r="G96" s="3" t="str" cm="1">
        <f t="array" ref="G96">_xll.BDP(bonds[[#This Row],[worksheet get ticker]],bonds[[#Headers],[security name]])</f>
        <v>ENBW 3 5/8 04/02/76</v>
      </c>
      <c r="H96" s="3" t="str" cm="1">
        <f t="array" ref="H96">_xll.BDP(bonds[[#This Row],[worksheet get ticker]],bonds[[#Headers],[ticker]])</f>
        <v>ENBW</v>
      </c>
      <c r="I96" s="3" cm="1">
        <f t="array" ref="I96">_xll.BDP(bonds[[#This Row],[worksheet get ticker]],bonds[[#Headers],[coupon]])</f>
        <v>3.625</v>
      </c>
      <c r="J96" s="19" cm="1">
        <f t="array" ref="J96">_xll.BDP(bonds[[#This Row],[ID_ISIN]]&amp;" Corp",bonds[[#Headers],[nxt_call_dt]])*1</f>
        <v>44288</v>
      </c>
      <c r="K96" s="19" t="str" cm="1">
        <f t="array" ref="K96">_xll.BDP(bonds[[#This Row],[ID_ISIN]]&amp;" Corp",bonds[[#Headers],[mty_typ]])</f>
        <v>CALLABLE</v>
      </c>
      <c r="L96" s="19" t="str" cm="1">
        <f t="array" ref="L96">_xll.BDP(bonds[[#This Row],[worksheet get ticker]],bonds[[#Headers],[crncy]])</f>
        <v>EUR</v>
      </c>
      <c r="M96" s="30" cm="1">
        <f t="array" ref="M96">_xll.BDP(bonds[[#This Row],[ID_ISIN]]&amp;" Corp",bonds[[#Headers],[amt_outstanding]])</f>
        <v>1000000000</v>
      </c>
      <c r="N96" s="3" t="str">
        <f>bonds[[#This Row],[security name]]&amp;" nc-"&amp;RIGHT(YEAR(bonds[[#This Row],[nxt_call_dt]]),2)</f>
        <v>ENBW 3 5/8 04/02/76 nc-21</v>
      </c>
      <c r="O96" s="3" t="str" cm="1">
        <f t="array" ref="O96">_xlfn.IFNA(_xll.BDP(bonds[[#This Row],[ID_ISIN]]&amp;" Corp",bonds[[#Headers],[industry_sector]]),"NA error")</f>
        <v>Utilities</v>
      </c>
      <c r="AA96" s="3"/>
      <c r="AB96" s="2"/>
    </row>
    <row r="97" spans="5:30" x14ac:dyDescent="0.25">
      <c r="E97" s="3" t="s">
        <v>105</v>
      </c>
      <c r="F97" s="3" t="str" cm="1">
        <f t="array" ref="F97">_xll.BDP(bonds[[#This Row],[worksheet get ticker]],bonds[[#Headers],[ID_ISIN]])</f>
        <v>XS1044811591</v>
      </c>
      <c r="G97" s="3" t="str" cm="1">
        <f t="array" ref="G97">_xll.BDP(bonds[[#This Row],[worksheet get ticker]],bonds[[#Headers],[security name]])</f>
        <v>ENBW 3 5/8 04/02/76</v>
      </c>
      <c r="H97" s="3" t="str" cm="1">
        <f t="array" ref="H97">_xll.BDP(bonds[[#This Row],[worksheet get ticker]],bonds[[#Headers],[ticker]])</f>
        <v>ENBW</v>
      </c>
      <c r="I97" s="3" cm="1">
        <f t="array" ref="I97">_xll.BDP(bonds[[#This Row],[worksheet get ticker]],bonds[[#Headers],[coupon]])</f>
        <v>3.625</v>
      </c>
      <c r="J97" s="19" cm="1">
        <f t="array" ref="J97">_xll.BDP(bonds[[#This Row],[ID_ISIN]]&amp;" Corp",bonds[[#Headers],[nxt_call_dt]])*1</f>
        <v>44288</v>
      </c>
      <c r="K97" s="19" t="str" cm="1">
        <f t="array" ref="K97">_xll.BDP(bonds[[#This Row],[ID_ISIN]]&amp;" Corp",bonds[[#Headers],[mty_typ]])</f>
        <v>CALLABLE</v>
      </c>
      <c r="L97" s="19" t="str" cm="1">
        <f t="array" ref="L97">_xll.BDP(bonds[[#This Row],[worksheet get ticker]],bonds[[#Headers],[crncy]])</f>
        <v>EUR</v>
      </c>
      <c r="M97" s="30" cm="1">
        <f t="array" ref="M97">_xll.BDP(bonds[[#This Row],[ID_ISIN]]&amp;" Corp",bonds[[#Headers],[amt_outstanding]])</f>
        <v>1000000000</v>
      </c>
      <c r="N97" s="3" t="str">
        <f>bonds[[#This Row],[security name]]&amp;" nc-"&amp;RIGHT(YEAR(bonds[[#This Row],[nxt_call_dt]]),2)</f>
        <v>ENBW 3 5/8 04/02/76 nc-21</v>
      </c>
      <c r="O97" s="3" t="str" cm="1">
        <f t="array" ref="O97">_xlfn.IFNA(_xll.BDP(bonds[[#This Row],[ID_ISIN]]&amp;" Corp",bonds[[#Headers],[industry_sector]]),"NA error")</f>
        <v>Utilities</v>
      </c>
      <c r="AA97" s="3"/>
      <c r="AB97" s="2"/>
    </row>
    <row r="98" spans="5:30" x14ac:dyDescent="0.25">
      <c r="E98" s="3" t="s">
        <v>106</v>
      </c>
      <c r="F98" s="3" t="str" cm="1">
        <f t="array" ref="F98">_xll.BDP(bonds[[#This Row],[worksheet get ticker]],bonds[[#Headers],[ID_ISIN]])</f>
        <v>XS1405770907</v>
      </c>
      <c r="G98" s="3" t="str" cm="1">
        <f t="array" ref="G98">_xll.BDP(bonds[[#This Row],[worksheet get ticker]],bonds[[#Headers],[security name]])</f>
        <v>ENBW 3 3/8 04/05/77</v>
      </c>
      <c r="H98" s="3" t="str" cm="1">
        <f t="array" ref="H98">_xll.BDP(bonds[[#This Row],[worksheet get ticker]],bonds[[#Headers],[ticker]])</f>
        <v>ENBW</v>
      </c>
      <c r="I98" s="3" cm="1">
        <f t="array" ref="I98">_xll.BDP(bonds[[#This Row],[worksheet get ticker]],bonds[[#Headers],[coupon]])</f>
        <v>3.375</v>
      </c>
      <c r="J98" s="19" cm="1">
        <f t="array" ref="J98">_xll.BDP(bonds[[#This Row],[ID_ISIN]]&amp;" Corp",bonds[[#Headers],[nxt_call_dt]])*1</f>
        <v>44566</v>
      </c>
      <c r="K98" s="19" t="str" cm="1">
        <f t="array" ref="K98">_xll.BDP(bonds[[#This Row],[ID_ISIN]]&amp;" Corp",bonds[[#Headers],[mty_typ]])</f>
        <v>CALLABLE</v>
      </c>
      <c r="L98" s="19" t="str" cm="1">
        <f t="array" ref="L98">_xll.BDP(bonds[[#This Row],[worksheet get ticker]],bonds[[#Headers],[crncy]])</f>
        <v>EUR</v>
      </c>
      <c r="M98" s="30" cm="1">
        <f t="array" ref="M98">_xll.BDP(bonds[[#This Row],[ID_ISIN]]&amp;" Corp",bonds[[#Headers],[amt_outstanding]])</f>
        <v>725000000</v>
      </c>
      <c r="N98" s="3" t="str">
        <f>bonds[[#This Row],[security name]]&amp;" nc-"&amp;RIGHT(YEAR(bonds[[#This Row],[nxt_call_dt]]),2)</f>
        <v>ENBW 3 3/8 04/05/77 nc-22</v>
      </c>
      <c r="O98" s="3" t="str" cm="1">
        <f t="array" ref="O98">_xlfn.IFNA(_xll.BDP(bonds[[#This Row],[ID_ISIN]]&amp;" Corp",bonds[[#Headers],[industry_sector]]),"NA error")</f>
        <v>Utilities</v>
      </c>
      <c r="AA98" s="3"/>
      <c r="AB98" s="2"/>
    </row>
    <row r="99" spans="5:30" x14ac:dyDescent="0.25">
      <c r="E99" s="3" t="s">
        <v>107</v>
      </c>
      <c r="F99" s="3" t="str" cm="1">
        <f t="array" ref="F99">_xll.BDP(bonds[[#This Row],[worksheet get ticker]],bonds[[#Headers],[ID_ISIN]])</f>
        <v>XS2035564975</v>
      </c>
      <c r="G99" s="3" t="str" cm="1">
        <f t="array" ref="G99">_xll.BDP(bonds[[#This Row],[worksheet get ticker]],bonds[[#Headers],[security name]])</f>
        <v>ENBW 1 1/8 11/05/79</v>
      </c>
      <c r="H99" s="3" t="str" cm="1">
        <f t="array" ref="H99">_xll.BDP(bonds[[#This Row],[worksheet get ticker]],bonds[[#Headers],[ticker]])</f>
        <v>ENBW</v>
      </c>
      <c r="I99" s="3" cm="1">
        <f t="array" ref="I99">_xll.BDP(bonds[[#This Row],[worksheet get ticker]],bonds[[#Headers],[coupon]])</f>
        <v>1.125</v>
      </c>
      <c r="J99" s="19" cm="1">
        <f t="array" ref="J99">_xll.BDP(bonds[[#This Row],[ID_ISIN]]&amp;" Corp",bonds[[#Headers],[nxt_call_dt]])*1</f>
        <v>45509</v>
      </c>
      <c r="K99" s="19" t="str" cm="1">
        <f t="array" ref="K99">_xll.BDP(bonds[[#This Row],[ID_ISIN]]&amp;" Corp",bonds[[#Headers],[mty_typ]])</f>
        <v>CALLABLE</v>
      </c>
      <c r="L99" s="19" t="str" cm="1">
        <f t="array" ref="L99">_xll.BDP(bonds[[#This Row],[worksheet get ticker]],bonds[[#Headers],[crncy]])</f>
        <v>EUR</v>
      </c>
      <c r="M99" s="30" cm="1">
        <f t="array" ref="M99">_xll.BDP(bonds[[#This Row],[ID_ISIN]]&amp;" Corp",bonds[[#Headers],[amt_outstanding]])</f>
        <v>500000000</v>
      </c>
      <c r="N99" s="3" t="str">
        <f>bonds[[#This Row],[security name]]&amp;" nc-"&amp;RIGHT(YEAR(bonds[[#This Row],[nxt_call_dt]]),2)</f>
        <v>ENBW 1 1/8 11/05/79 nc-24</v>
      </c>
      <c r="O99" s="3" t="str" cm="1">
        <f t="array" ref="O99">_xlfn.IFNA(_xll.BDP(bonds[[#This Row],[ID_ISIN]]&amp;" Corp",bonds[[#Headers],[industry_sector]]),"NA error")</f>
        <v>Utilities</v>
      </c>
      <c r="AA99" s="3"/>
      <c r="AB99" s="2"/>
    </row>
    <row r="100" spans="5:30" x14ac:dyDescent="0.25">
      <c r="E100" s="3" t="s">
        <v>108</v>
      </c>
      <c r="F100" s="3" t="str" cm="1">
        <f t="array" ref="F100">_xll.BDP(bonds[[#This Row],[worksheet get ticker]],bonds[[#Headers],[ID_ISIN]])</f>
        <v>XS2035564629</v>
      </c>
      <c r="G100" s="3" t="str" cm="1">
        <f t="array" ref="G100">_xll.BDP(bonds[[#This Row],[worksheet get ticker]],bonds[[#Headers],[security name]])</f>
        <v>ENBW 1 5/8 08/05/79</v>
      </c>
      <c r="H100" s="3" t="str" cm="1">
        <f t="array" ref="H100">_xll.BDP(bonds[[#This Row],[worksheet get ticker]],bonds[[#Headers],[ticker]])</f>
        <v>ENBW</v>
      </c>
      <c r="I100" s="3" cm="1">
        <f t="array" ref="I100">_xll.BDP(bonds[[#This Row],[worksheet get ticker]],bonds[[#Headers],[coupon]])</f>
        <v>1.625</v>
      </c>
      <c r="J100" s="19" cm="1">
        <f t="array" ref="J100">_xll.BDP(bonds[[#This Row],[ID_ISIN]]&amp;" Corp",bonds[[#Headers],[nxt_call_dt]])*1</f>
        <v>46512</v>
      </c>
      <c r="K100" s="19" t="str" cm="1">
        <f t="array" ref="K100">_xll.BDP(bonds[[#This Row],[ID_ISIN]]&amp;" Corp",bonds[[#Headers],[mty_typ]])</f>
        <v>CALLABLE</v>
      </c>
      <c r="L100" s="19" t="str" cm="1">
        <f t="array" ref="L100">_xll.BDP(bonds[[#This Row],[worksheet get ticker]],bonds[[#Headers],[crncy]])</f>
        <v>EUR</v>
      </c>
      <c r="M100" s="30" cm="1">
        <f t="array" ref="M100">_xll.BDP(bonds[[#This Row],[ID_ISIN]]&amp;" Corp",bonds[[#Headers],[amt_outstanding]])</f>
        <v>500000000</v>
      </c>
      <c r="N100" s="3" t="str">
        <f>bonds[[#This Row],[security name]]&amp;" nc-"&amp;RIGHT(YEAR(bonds[[#This Row],[nxt_call_dt]]),2)</f>
        <v>ENBW 1 5/8 08/05/79 nc-27</v>
      </c>
      <c r="O100" s="3" t="str" cm="1">
        <f t="array" ref="O100">_xlfn.IFNA(_xll.BDP(bonds[[#This Row],[ID_ISIN]]&amp;" Corp",bonds[[#Headers],[industry_sector]]),"NA error")</f>
        <v>Utilities</v>
      </c>
      <c r="AA100" s="3"/>
      <c r="AB100" s="2"/>
    </row>
    <row r="101" spans="5:30" ht="11" x14ac:dyDescent="0.3">
      <c r="E101" s="3" t="s">
        <v>109</v>
      </c>
      <c r="F101" s="3" t="str" cm="1">
        <f t="array" ref="F101">_xll.BDP(bonds[[#This Row],[worksheet get ticker]],bonds[[#Headers],[ID_ISIN]])</f>
        <v>XS1498442521</v>
      </c>
      <c r="G101" s="3" t="str" cm="1">
        <f t="array" ref="G101">_xll.BDP(bonds[[#This Row],[worksheet get ticker]],bonds[[#Headers],[security name]])</f>
        <v>ENBW 5 1/8 04/05/77</v>
      </c>
      <c r="H101" s="3" t="str" cm="1">
        <f t="array" ref="H101">_xll.BDP(bonds[[#This Row],[worksheet get ticker]],bonds[[#Headers],[ticker]])</f>
        <v>ENBW</v>
      </c>
      <c r="I101" s="3" cm="1">
        <f t="array" ref="I101">_xll.BDP(bonds[[#This Row],[worksheet get ticker]],bonds[[#Headers],[coupon]])</f>
        <v>5.125</v>
      </c>
      <c r="J101" s="19" cm="1">
        <f t="array" ref="J101">_xll.BDP(bonds[[#This Row],[ID_ISIN]]&amp;" Corp",bonds[[#Headers],[nxt_call_dt]])*1</f>
        <v>44566</v>
      </c>
      <c r="K101" s="19" t="str" cm="1">
        <f t="array" ref="K101">_xll.BDP(bonds[[#This Row],[ID_ISIN]]&amp;" Corp",bonds[[#Headers],[mty_typ]])</f>
        <v>CALLABLE</v>
      </c>
      <c r="L101" s="19" t="str" cm="1">
        <f t="array" ref="L101">_xll.BDP(bonds[[#This Row],[worksheet get ticker]],bonds[[#Headers],[crncy]])</f>
        <v>USD</v>
      </c>
      <c r="M101" s="30" cm="1">
        <f t="array" ref="M101">_xll.BDP(bonds[[#This Row],[ID_ISIN]]&amp;" Corp",bonds[[#Headers],[amt_outstanding]])</f>
        <v>300000000</v>
      </c>
      <c r="N101" s="3" t="str">
        <f>bonds[[#This Row],[security name]]&amp;" nc-"&amp;RIGHT(YEAR(bonds[[#This Row],[nxt_call_dt]]),2)</f>
        <v>ENBW 5 1/8 04/05/77 nc-22</v>
      </c>
      <c r="O101" s="3" t="str" cm="1">
        <f t="array" ref="O101">_xlfn.IFNA(_xll.BDP(bonds[[#This Row],[ID_ISIN]]&amp;" Corp",bonds[[#Headers],[industry_sector]]),"NA error")</f>
        <v>Utilities</v>
      </c>
      <c r="AA101" s="3"/>
      <c r="AB101" s="2"/>
      <c r="AD101" s="4"/>
    </row>
    <row r="102" spans="5:30" x14ac:dyDescent="0.25">
      <c r="E102" s="3" t="s">
        <v>110</v>
      </c>
      <c r="F102" s="3" t="str" cm="1">
        <f t="array" ref="F102">_xll.BDP(bonds[[#This Row],[worksheet get ticker]],bonds[[#Headers],[ID_ISIN]])</f>
        <v>XS1219498141</v>
      </c>
      <c r="G102" s="3" t="str" cm="1">
        <f t="array" ref="G102">_xll.BDP(bonds[[#This Row],[worksheet get ticker]],bonds[[#Headers],[security name]])</f>
        <v>RWE 2 3/4 04/21/75</v>
      </c>
      <c r="H102" s="3" t="str" cm="1">
        <f t="array" ref="H102">_xll.BDP(bonds[[#This Row],[worksheet get ticker]],bonds[[#Headers],[ticker]])</f>
        <v>RWE</v>
      </c>
      <c r="I102" s="3" cm="1">
        <f t="array" ref="I102">_xll.BDP(bonds[[#This Row],[worksheet get ticker]],bonds[[#Headers],[coupon]])</f>
        <v>2.75</v>
      </c>
      <c r="J102" s="19" cm="1">
        <f t="array" ref="J102">_xll.BDP(bonds[[#This Row],[ID_ISIN]]&amp;" Corp",bonds[[#Headers],[nxt_call_dt]])*1</f>
        <v>44125</v>
      </c>
      <c r="K102" s="19" t="str" cm="1">
        <f t="array" ref="K102">_xll.BDP(bonds[[#This Row],[ID_ISIN]]&amp;" Corp",bonds[[#Headers],[mty_typ]])</f>
        <v>CALLABLE</v>
      </c>
      <c r="L102" s="19" t="str" cm="1">
        <f t="array" ref="L102">_xll.BDP(bonds[[#This Row],[worksheet get ticker]],bonds[[#Headers],[crncy]])</f>
        <v>EUR</v>
      </c>
      <c r="M102" s="30" cm="1">
        <f t="array" ref="M102">_xll.BDP(bonds[[#This Row],[ID_ISIN]]&amp;" Corp",bonds[[#Headers],[amt_outstanding]])</f>
        <v>538951000</v>
      </c>
      <c r="N102" s="3" t="str">
        <f>bonds[[#This Row],[security name]]&amp;" nc-"&amp;RIGHT(YEAR(bonds[[#This Row],[nxt_call_dt]]),2)</f>
        <v>RWE 2 3/4 04/21/75 nc-20</v>
      </c>
      <c r="O102" s="3" t="str" cm="1">
        <f t="array" ref="O102">_xlfn.IFNA(_xll.BDP(bonds[[#This Row],[ID_ISIN]]&amp;" Corp",bonds[[#Headers],[industry_sector]]),"NA error")</f>
        <v>Utilities</v>
      </c>
      <c r="AA102" s="3"/>
      <c r="AB102" s="2"/>
    </row>
    <row r="103" spans="5:30" x14ac:dyDescent="0.25">
      <c r="E103" s="3" t="s">
        <v>111</v>
      </c>
      <c r="F103" s="3" t="str" cm="1">
        <f t="array" ref="F103">_xll.BDP(bonds[[#This Row],[worksheet get ticker]],bonds[[#Headers],[ID_ISIN]])</f>
        <v>XS1219499032</v>
      </c>
      <c r="G103" s="3" t="str" cm="1">
        <f t="array" ref="G103">_xll.BDP(bonds[[#This Row],[worksheet get ticker]],bonds[[#Headers],[security name]])</f>
        <v>RWE 3 1/2 04/21/75</v>
      </c>
      <c r="H103" s="3" t="str" cm="1">
        <f t="array" ref="H103">_xll.BDP(bonds[[#This Row],[worksheet get ticker]],bonds[[#Headers],[ticker]])</f>
        <v>RWE</v>
      </c>
      <c r="I103" s="3" cm="1">
        <f t="array" ref="I103">_xll.BDP(bonds[[#This Row],[worksheet get ticker]],bonds[[#Headers],[coupon]])</f>
        <v>3.5</v>
      </c>
      <c r="J103" s="19" cm="1">
        <f t="array" ref="J103">_xll.BDP(bonds[[#This Row],[ID_ISIN]]&amp;" Corp",bonds[[#Headers],[nxt_call_dt]])*1</f>
        <v>45768</v>
      </c>
      <c r="K103" s="19" t="str" cm="1">
        <f t="array" ref="K103">_xll.BDP(bonds[[#This Row],[ID_ISIN]]&amp;" Corp",bonds[[#Headers],[mty_typ]])</f>
        <v>CALLABLE</v>
      </c>
      <c r="L103" s="19" t="str" cm="1">
        <f t="array" ref="L103">_xll.BDP(bonds[[#This Row],[worksheet get ticker]],bonds[[#Headers],[crncy]])</f>
        <v>EUR</v>
      </c>
      <c r="M103" s="30" cm="1">
        <f t="array" ref="M103">_xll.BDP(bonds[[#This Row],[ID_ISIN]]&amp;" Corp",bonds[[#Headers],[amt_outstanding]])</f>
        <v>281680000</v>
      </c>
      <c r="N103" s="3" t="str">
        <f>bonds[[#This Row],[security name]]&amp;" nc-"&amp;RIGHT(YEAR(bonds[[#This Row],[nxt_call_dt]]),2)</f>
        <v>RWE 3 1/2 04/21/75 nc-25</v>
      </c>
      <c r="O103" s="3" t="str" cm="1">
        <f t="array" ref="O103">_xlfn.IFNA(_xll.BDP(bonds[[#This Row],[ID_ISIN]]&amp;" Corp",bonds[[#Headers],[industry_sector]]),"NA error")</f>
        <v>Utilities</v>
      </c>
      <c r="AA103" s="3"/>
      <c r="AB103" s="2"/>
    </row>
    <row r="104" spans="5:30" x14ac:dyDescent="0.25">
      <c r="E104" s="3" t="s">
        <v>112</v>
      </c>
      <c r="F104" s="3" t="str" cm="1">
        <f t="array" ref="F104">_xll.BDP(bonds[[#This Row],[worksheet get ticker]],bonds[[#Headers],[ID_ISIN]])</f>
        <v>XS1254119750</v>
      </c>
      <c r="G104" s="3" t="str" cm="1">
        <f t="array" ref="G104">_xll.BDP(bonds[[#This Row],[worksheet get ticker]],bonds[[#Headers],[security name]])</f>
        <v>RWE 6 5/8 07/30/75</v>
      </c>
      <c r="H104" s="3" t="str" cm="1">
        <f t="array" ref="H104">_xll.BDP(bonds[[#This Row],[worksheet get ticker]],bonds[[#Headers],[ticker]])</f>
        <v>RWE</v>
      </c>
      <c r="I104" s="3" cm="1">
        <f t="array" ref="I104">_xll.BDP(bonds[[#This Row],[worksheet get ticker]],bonds[[#Headers],[coupon]])</f>
        <v>6.625</v>
      </c>
      <c r="J104" s="19" cm="1">
        <f t="array" ref="J104">_xll.BDP(bonds[[#This Row],[ID_ISIN]]&amp;" Corp",bonds[[#Headers],[nxt_call_dt]])*1</f>
        <v>46111</v>
      </c>
      <c r="K104" s="19" t="str" cm="1">
        <f t="array" ref="K104">_xll.BDP(bonds[[#This Row],[ID_ISIN]]&amp;" Corp",bonds[[#Headers],[mty_typ]])</f>
        <v>CALLABLE</v>
      </c>
      <c r="L104" s="19" t="str" cm="1">
        <f t="array" ref="L104">_xll.BDP(bonds[[#This Row],[worksheet get ticker]],bonds[[#Headers],[crncy]])</f>
        <v>USD</v>
      </c>
      <c r="M104" s="30" cm="1">
        <f t="array" ref="M104">_xll.BDP(bonds[[#This Row],[ID_ISIN]]&amp;" Corp",bonds[[#Headers],[amt_outstanding]])</f>
        <v>317360000</v>
      </c>
      <c r="N104" s="3" t="str">
        <f>bonds[[#This Row],[security name]]&amp;" nc-"&amp;RIGHT(YEAR(bonds[[#This Row],[nxt_call_dt]]),2)</f>
        <v>RWE 6 5/8 07/30/75 nc-26</v>
      </c>
      <c r="O104" s="3" t="str" cm="1">
        <f t="array" ref="O104">_xlfn.IFNA(_xll.BDP(bonds[[#This Row],[ID_ISIN]]&amp;" Corp",bonds[[#Headers],[industry_sector]]),"NA error")</f>
        <v>Utilities</v>
      </c>
      <c r="AA104" s="3"/>
      <c r="AB104" s="2"/>
    </row>
    <row r="105" spans="5:30" x14ac:dyDescent="0.25">
      <c r="E105" s="3" t="s">
        <v>113</v>
      </c>
      <c r="F105" s="3" t="str" cm="1">
        <f t="array" ref="F105">_xll.BDP(bonds[[#This Row],[worksheet get ticker]],bonds[[#Headers],[ID_ISIN]])</f>
        <v>XS1591694481</v>
      </c>
      <c r="G105" s="3" t="str" cm="1">
        <f t="array" ref="G105">_xll.BDP(bonds[[#This Row],[worksheet get ticker]],bonds[[#Headers],[security name]])</f>
        <v>TENN 2.995 PERP</v>
      </c>
      <c r="H105" s="3" t="str" cm="1">
        <f t="array" ref="H105">_xll.BDP(bonds[[#This Row],[worksheet get ticker]],bonds[[#Headers],[ticker]])</f>
        <v>TENN</v>
      </c>
      <c r="I105" s="3" cm="1">
        <f t="array" ref="I105">_xll.BDP(bonds[[#This Row],[worksheet get ticker]],bonds[[#Headers],[coupon]])</f>
        <v>2.9950000000000001</v>
      </c>
      <c r="J105" s="19" cm="1">
        <f t="array" ref="J105">_xll.BDP(bonds[[#This Row],[ID_ISIN]]&amp;" Corp",bonds[[#Headers],[nxt_call_dt]])*1</f>
        <v>45352</v>
      </c>
      <c r="K105" s="19" t="str" cm="1">
        <f t="array" ref="K105">_xll.BDP(bonds[[#This Row],[ID_ISIN]]&amp;" Corp",bonds[[#Headers],[mty_typ]])</f>
        <v>PERP/CALL</v>
      </c>
      <c r="L105" s="19" t="str" cm="1">
        <f t="array" ref="L105">_xll.BDP(bonds[[#This Row],[worksheet get ticker]],bonds[[#Headers],[crncy]])</f>
        <v>EUR</v>
      </c>
      <c r="M105" s="30" cm="1">
        <f t="array" ref="M105">_xll.BDP(bonds[[#This Row],[ID_ISIN]]&amp;" Corp",bonds[[#Headers],[amt_outstanding]])</f>
        <v>1100000000</v>
      </c>
      <c r="N105" s="3" t="str">
        <f>bonds[[#This Row],[security name]]&amp;" nc-"&amp;RIGHT(YEAR(bonds[[#This Row],[nxt_call_dt]]),2)</f>
        <v>TENN 2.995 PERP nc-24</v>
      </c>
      <c r="O105" s="3" t="str" cm="1">
        <f t="array" ref="O105">_xlfn.IFNA(_xll.BDP(bonds[[#This Row],[ID_ISIN]]&amp;" Corp",bonds[[#Headers],[industry_sector]]),"NA error")</f>
        <v>Utilities</v>
      </c>
      <c r="AA105" s="3"/>
      <c r="AB105" s="2"/>
    </row>
    <row r="106" spans="5:30" x14ac:dyDescent="0.25">
      <c r="E106" s="3" t="s">
        <v>114</v>
      </c>
      <c r="F106" s="3" t="str" cm="1">
        <f t="array" ref="F106">_xll.BDP(bonds[[#This Row],[worksheet get ticker]],bonds[[#Headers],[ID_ISIN]])</f>
        <v>XS1205618470</v>
      </c>
      <c r="G106" s="3" t="str" cm="1">
        <f t="array" ref="G106">_xll.BDP(bonds[[#This Row],[worksheet get ticker]],bonds[[#Headers],[security name]])</f>
        <v>VATFAL 3 03/19/77</v>
      </c>
      <c r="H106" s="3" t="str" cm="1">
        <f t="array" ref="H106">_xll.BDP(bonds[[#This Row],[worksheet get ticker]],bonds[[#Headers],[ticker]])</f>
        <v>VATFAL</v>
      </c>
      <c r="I106" s="3" cm="1">
        <f t="array" ref="I106">_xll.BDP(bonds[[#This Row],[worksheet get ticker]],bonds[[#Headers],[coupon]])</f>
        <v>3</v>
      </c>
      <c r="J106" s="19" cm="1">
        <f t="array" ref="J106">_xll.BDP(bonds[[#This Row],[ID_ISIN]]&amp;" Corp",bonds[[#Headers],[nxt_call_dt]])*1</f>
        <v>46465</v>
      </c>
      <c r="K106" s="19" t="str" cm="1">
        <f t="array" ref="K106">_xll.BDP(bonds[[#This Row],[ID_ISIN]]&amp;" Corp",bonds[[#Headers],[mty_typ]])</f>
        <v>CALLABLE</v>
      </c>
      <c r="L106" s="19" t="str" cm="1">
        <f t="array" ref="L106">_xll.BDP(bonds[[#This Row],[worksheet get ticker]],bonds[[#Headers],[crncy]])</f>
        <v>EUR</v>
      </c>
      <c r="M106" s="30" cm="1">
        <f t="array" ref="M106">_xll.BDP(bonds[[#This Row],[ID_ISIN]]&amp;" Corp",bonds[[#Headers],[amt_outstanding]])</f>
        <v>1000000000</v>
      </c>
      <c r="N106" s="3" t="str">
        <f>bonds[[#This Row],[security name]]&amp;" nc-"&amp;RIGHT(YEAR(bonds[[#This Row],[nxt_call_dt]]),2)</f>
        <v>VATFAL 3 03/19/77 nc-27</v>
      </c>
      <c r="O106" s="3" t="str" cm="1">
        <f t="array" ref="O106">_xlfn.IFNA(_xll.BDP(bonds[[#This Row],[ID_ISIN]]&amp;" Corp",bonds[[#Headers],[industry_sector]]),"NA error")</f>
        <v>Utilities</v>
      </c>
      <c r="AA106" s="3"/>
      <c r="AB106" s="2"/>
    </row>
    <row r="107" spans="5:30" x14ac:dyDescent="0.25">
      <c r="E107" s="3" t="s">
        <v>115</v>
      </c>
      <c r="F107" s="3" t="str" cm="1">
        <f t="array" ref="F107">_xll.BDP(bonds[[#This Row],[worksheet get ticker]],bonds[[#Headers],[ID_ISIN]])</f>
        <v>XS1322373017</v>
      </c>
      <c r="G107" s="3" t="str" cm="1">
        <f t="array" ref="G107">_xll.BDP(bonds[[#This Row],[worksheet get ticker]],bonds[[#Headers],[security name]])</f>
        <v>VATFAL 6.1 11/19/78</v>
      </c>
      <c r="H107" s="3" t="str" cm="1">
        <f t="array" ref="H107">_xll.BDP(bonds[[#This Row],[worksheet get ticker]],bonds[[#Headers],[ticker]])</f>
        <v>VATFAL</v>
      </c>
      <c r="I107" s="3" cm="1">
        <f t="array" ref="I107">_xll.BDP(bonds[[#This Row],[worksheet get ticker]],bonds[[#Headers],[coupon]])</f>
        <v>6.1</v>
      </c>
      <c r="J107" s="19" cm="1">
        <f t="array" ref="J107">_xll.BDP(bonds[[#This Row],[ID_ISIN]]&amp;" Corp",bonds[[#Headers],[nxt_call_dt]])*1</f>
        <v>45249</v>
      </c>
      <c r="K107" s="19" t="str" cm="1">
        <f t="array" ref="K107">_xll.BDP(bonds[[#This Row],[ID_ISIN]]&amp;" Corp",bonds[[#Headers],[mty_typ]])</f>
        <v>CALLABLE</v>
      </c>
      <c r="L107" s="19" t="str" cm="1">
        <f t="array" ref="L107">_xll.BDP(bonds[[#This Row],[worksheet get ticker]],bonds[[#Headers],[crncy]])</f>
        <v>USD</v>
      </c>
      <c r="M107" s="30" cm="1">
        <f t="array" ref="M107">_xll.BDP(bonds[[#This Row],[ID_ISIN]]&amp;" Corp",bonds[[#Headers],[amt_outstanding]])</f>
        <v>400000000</v>
      </c>
      <c r="N107" s="3" t="str">
        <f>bonds[[#This Row],[security name]]&amp;" nc-"&amp;RIGHT(YEAR(bonds[[#This Row],[nxt_call_dt]]),2)</f>
        <v>VATFAL 6.1 11/19/78 nc-23</v>
      </c>
      <c r="O107" s="3" t="str" cm="1">
        <f t="array" ref="O107">_xlfn.IFNA(_xll.BDP(bonds[[#This Row],[ID_ISIN]]&amp;" Corp",bonds[[#Headers],[industry_sector]]),"NA error")</f>
        <v>Utilities</v>
      </c>
      <c r="AA107" s="3"/>
      <c r="AB107" s="2"/>
    </row>
    <row r="108" spans="5:30" x14ac:dyDescent="0.25">
      <c r="E108" s="3" t="s">
        <v>455</v>
      </c>
      <c r="F108" s="3" t="str" cm="1">
        <f t="array" ref="F108">_xll.BDP(bonds[[#This Row],[worksheet get ticker]],bonds[[#Headers],[ID_ISIN]])</f>
        <v>#N/A Requesting Data...</v>
      </c>
      <c r="G108" s="3" t="str" cm="1">
        <f t="array" ref="G108">_xll.BDP(bonds[[#This Row],[worksheet get ticker]],bonds[[#Headers],[security name]])</f>
        <v>#N/A Requesting Data...</v>
      </c>
      <c r="H108" s="3" t="str" cm="1">
        <f t="array" ref="H108">_xll.BDP(bonds[[#This Row],[worksheet get ticker]],bonds[[#Headers],[ticker]])</f>
        <v>#N/A Requesting Data...</v>
      </c>
      <c r="I108" s="3" t="str" cm="1">
        <f t="array" ref="I108">_xll.BDP(bonds[[#This Row],[worksheet get ticker]],bonds[[#Headers],[coupon]])</f>
        <v>#N/A Requesting Data...</v>
      </c>
      <c r="J108" s="19" t="e" cm="1">
        <f t="array" ref="J108">_xll.BDP(bonds[[#This Row],[ID_ISIN]]&amp;" Corp",bonds[[#Headers],[nxt_call_dt]])*1</f>
        <v>#VALUE!</v>
      </c>
      <c r="K108" s="19" t="str" cm="1">
        <f t="array" ref="K108">_xll.BDP(bonds[[#This Row],[ID_ISIN]]&amp;" Corp",bonds[[#Headers],[mty_typ]])</f>
        <v>#N/A Invalid Security</v>
      </c>
      <c r="L108" s="19" t="str" cm="1">
        <f t="array" ref="L108">_xll.BDP(bonds[[#This Row],[worksheet get ticker]],bonds[[#Headers],[crncy]])</f>
        <v>#N/A Requesting Data...</v>
      </c>
      <c r="M108" s="30" t="str" cm="1">
        <f t="array" ref="M108">_xll.BDP(bonds[[#This Row],[ID_ISIN]]&amp;" Corp",bonds[[#Headers],[amt_outstanding]])</f>
        <v>#N/A Invalid Security</v>
      </c>
      <c r="N108" s="3" t="e">
        <f>bonds[[#This Row],[security name]]&amp;" nc-"&amp;RIGHT(YEAR(bonds[[#This Row],[nxt_call_dt]]),2)</f>
        <v>#VALUE!</v>
      </c>
      <c r="O108" s="3" t="str" cm="1">
        <f t="array" ref="O108">_xlfn.IFNA(_xll.BDP(bonds[[#This Row],[ID_ISIN]]&amp;" Corp",bonds[[#Headers],[industry_sector]]),"NA error")</f>
        <v>#N/A Invalid Security</v>
      </c>
      <c r="AA108" s="3"/>
      <c r="AB108" s="2"/>
    </row>
    <row r="109" spans="5:30" x14ac:dyDescent="0.25">
      <c r="E109" s="3" t="s">
        <v>116</v>
      </c>
      <c r="F109" s="3" t="str" cm="1">
        <f t="array" ref="F109">_xll.BDP(bonds[[#This Row],[worksheet get ticker]],bonds[[#Headers],[ID_ISIN]])</f>
        <v>XS1713463716</v>
      </c>
      <c r="G109" s="3" t="str" cm="1">
        <f t="array" ref="G109">_xll.BDP(bonds[[#This Row],[worksheet get ticker]],bonds[[#Headers],[security name]])</f>
        <v>ENELIM 2 1/2 11/24/78</v>
      </c>
      <c r="H109" s="3" t="str" cm="1">
        <f t="array" ref="H109">_xll.BDP(bonds[[#This Row],[worksheet get ticker]],bonds[[#Headers],[ticker]])</f>
        <v>ENELIM</v>
      </c>
      <c r="I109" s="3" cm="1">
        <f t="array" ref="I109">_xll.BDP(bonds[[#This Row],[worksheet get ticker]],bonds[[#Headers],[coupon]])</f>
        <v>2.5</v>
      </c>
      <c r="J109" s="19" cm="1">
        <f t="array" ref="J109">_xll.BDP(bonds[[#This Row],[ID_ISIN]]&amp;" Corp",bonds[[#Headers],[nxt_call_dt]])*1</f>
        <v>45162</v>
      </c>
      <c r="K109" s="19" t="str" cm="1">
        <f t="array" ref="K109">_xll.BDP(bonds[[#This Row],[ID_ISIN]]&amp;" Corp",bonds[[#Headers],[mty_typ]])</f>
        <v>CALLABLE</v>
      </c>
      <c r="L109" s="19" t="str" cm="1">
        <f t="array" ref="L109">_xll.BDP(bonds[[#This Row],[worksheet get ticker]],bonds[[#Headers],[crncy]])</f>
        <v>EUR</v>
      </c>
      <c r="M109" s="30" cm="1">
        <f t="array" ref="M109">_xll.BDP(bonds[[#This Row],[ID_ISIN]]&amp;" Corp",bonds[[#Headers],[amt_outstanding]])</f>
        <v>750019000</v>
      </c>
      <c r="N109" s="3" t="str">
        <f>bonds[[#This Row],[security name]]&amp;" nc-"&amp;RIGHT(YEAR(bonds[[#This Row],[nxt_call_dt]]),2)</f>
        <v>ENELIM 2 1/2 11/24/78 nc-23</v>
      </c>
      <c r="O109" s="3" t="str" cm="1">
        <f t="array" ref="O109">_xlfn.IFNA(_xll.BDP(bonds[[#This Row],[ID_ISIN]]&amp;" Corp",bonds[[#Headers],[industry_sector]]),"NA error")</f>
        <v>Utilities</v>
      </c>
      <c r="AA109" s="3"/>
      <c r="AB109" s="2"/>
    </row>
    <row r="110" spans="5:30" x14ac:dyDescent="0.25">
      <c r="E110" s="3" t="s">
        <v>117</v>
      </c>
      <c r="F110" s="3" t="str" cm="1">
        <f t="array" ref="F110">_xll.BDP(bonds[[#This Row],[worksheet get ticker]],bonds[[#Headers],[ID_ISIN]])</f>
        <v>XS0954675129</v>
      </c>
      <c r="G110" s="3" t="str" cm="1">
        <f t="array" ref="G110">_xll.BDP(bonds[[#This Row],[worksheet get ticker]],bonds[[#Headers],[security name]])</f>
        <v>ENELIM 5.451 01/10/74</v>
      </c>
      <c r="H110" s="3" t="str" cm="1">
        <f t="array" ref="H110">_xll.BDP(bonds[[#This Row],[worksheet get ticker]],bonds[[#Headers],[ticker]])</f>
        <v>ENELIM</v>
      </c>
      <c r="I110" s="3" cm="1">
        <f t="array" ref="I110">_xll.BDP(bonds[[#This Row],[worksheet get ticker]],bonds[[#Headers],[coupon]])</f>
        <v>5.4509999999999996</v>
      </c>
      <c r="J110" s="19" cm="1">
        <f t="array" ref="J110">_xll.BDP(bonds[[#This Row],[ID_ISIN]]&amp;" Corp",bonds[[#Headers],[nxt_call_dt]])*1</f>
        <v>45301</v>
      </c>
      <c r="K110" s="19" t="str" cm="1">
        <f t="array" ref="K110">_xll.BDP(bonds[[#This Row],[ID_ISIN]]&amp;" Corp",bonds[[#Headers],[mty_typ]])</f>
        <v>CALLABLE</v>
      </c>
      <c r="L110" s="19" t="str" cm="1">
        <f t="array" ref="L110">_xll.BDP(bonds[[#This Row],[worksheet get ticker]],bonds[[#Headers],[crncy]])</f>
        <v>EUR</v>
      </c>
      <c r="M110" s="30" cm="1">
        <f t="array" ref="M110">_xll.BDP(bonds[[#This Row],[ID_ISIN]]&amp;" Corp",bonds[[#Headers],[amt_outstanding]])</f>
        <v>297423999.99999988</v>
      </c>
      <c r="N110" s="3" t="str">
        <f>bonds[[#This Row],[security name]]&amp;" nc-"&amp;RIGHT(YEAR(bonds[[#This Row],[nxt_call_dt]]),2)</f>
        <v>ENELIM 5.451 01/10/74 nc-24</v>
      </c>
      <c r="O110" s="3" t="str" cm="1">
        <f t="array" ref="O110">_xlfn.IFNA(_xll.BDP(bonds[[#This Row],[ID_ISIN]]&amp;" Corp",bonds[[#Headers],[industry_sector]]),"NA error")</f>
        <v>Utilities</v>
      </c>
      <c r="AA110" s="3"/>
      <c r="AB110" s="2"/>
    </row>
    <row r="111" spans="5:30" ht="11" x14ac:dyDescent="0.3">
      <c r="E111" s="3" t="s">
        <v>118</v>
      </c>
      <c r="F111" s="3" t="str" cm="1">
        <f t="array" ref="F111">_xll.BDP(bonds[[#This Row],[worksheet get ticker]],bonds[[#Headers],[ID_ISIN]])</f>
        <v>XS2000719992</v>
      </c>
      <c r="G111" s="3" t="str" cm="1">
        <f t="array" ref="G111">_xll.BDP(bonds[[#This Row],[worksheet get ticker]],bonds[[#Headers],[security name]])</f>
        <v>ENELIM 3 1/2 05/24/80</v>
      </c>
      <c r="H111" s="3" t="str" cm="1">
        <f t="array" ref="H111">_xll.BDP(bonds[[#This Row],[worksheet get ticker]],bonds[[#Headers],[ticker]])</f>
        <v>ENELIM</v>
      </c>
      <c r="I111" s="3" cm="1">
        <f t="array" ref="I111">_xll.BDP(bonds[[#This Row],[worksheet get ticker]],bonds[[#Headers],[coupon]])</f>
        <v>3.5</v>
      </c>
      <c r="J111" s="19" cm="1">
        <f t="array" ref="J111">_xll.BDP(bonds[[#This Row],[ID_ISIN]]&amp;" Corp",bonds[[#Headers],[nxt_call_dt]])*1</f>
        <v>45712</v>
      </c>
      <c r="K111" s="19" t="str" cm="1">
        <f t="array" ref="K111">_xll.BDP(bonds[[#This Row],[ID_ISIN]]&amp;" Corp",bonds[[#Headers],[mty_typ]])</f>
        <v>CALLABLE</v>
      </c>
      <c r="L111" s="19" t="str" cm="1">
        <f t="array" ref="L111">_xll.BDP(bonds[[#This Row],[worksheet get ticker]],bonds[[#Headers],[crncy]])</f>
        <v>EUR</v>
      </c>
      <c r="M111" s="30" cm="1">
        <f t="array" ref="M111">_xll.BDP(bonds[[#This Row],[ID_ISIN]]&amp;" Corp",bonds[[#Headers],[amt_outstanding]])</f>
        <v>900001000</v>
      </c>
      <c r="N111" s="3" t="str">
        <f>bonds[[#This Row],[security name]]&amp;" nc-"&amp;RIGHT(YEAR(bonds[[#This Row],[nxt_call_dt]]),2)</f>
        <v>ENELIM 3 1/2 05/24/80 nc-25</v>
      </c>
      <c r="O111" s="3" t="str" cm="1">
        <f t="array" ref="O111">_xlfn.IFNA(_xll.BDP(bonds[[#This Row],[ID_ISIN]]&amp;" Corp",bonds[[#Headers],[industry_sector]]),"NA error")</f>
        <v>Utilities</v>
      </c>
      <c r="AA111" s="3"/>
      <c r="AB111" s="2"/>
      <c r="AD111" s="4"/>
    </row>
    <row r="112" spans="5:30" x14ac:dyDescent="0.25">
      <c r="E112" s="3" t="s">
        <v>119</v>
      </c>
      <c r="F112" s="3" t="str" cm="1">
        <f t="array" ref="F112">_xll.BDP(bonds[[#This Row],[worksheet get ticker]],bonds[[#Headers],[ID_ISIN]])</f>
        <v>XS1713463559</v>
      </c>
      <c r="G112" s="3" t="str" cm="1">
        <f t="array" ref="G112">_xll.BDP(bonds[[#This Row],[worksheet get ticker]],bonds[[#Headers],[security name]])</f>
        <v>ENELIM 3 3/8 11/24/81</v>
      </c>
      <c r="H112" s="3" t="str" cm="1">
        <f t="array" ref="H112">_xll.BDP(bonds[[#This Row],[worksheet get ticker]],bonds[[#Headers],[ticker]])</f>
        <v>ENELIM</v>
      </c>
      <c r="I112" s="3" cm="1">
        <f t="array" ref="I112">_xll.BDP(bonds[[#This Row],[worksheet get ticker]],bonds[[#Headers],[coupon]])</f>
        <v>3.375</v>
      </c>
      <c r="J112" s="19" cm="1">
        <f t="array" ref="J112">_xll.BDP(bonds[[#This Row],[ID_ISIN]]&amp;" Corp",bonds[[#Headers],[nxt_call_dt]])*1</f>
        <v>46258</v>
      </c>
      <c r="K112" s="19" t="str" cm="1">
        <f t="array" ref="K112">_xll.BDP(bonds[[#This Row],[ID_ISIN]]&amp;" Corp",bonds[[#Headers],[mty_typ]])</f>
        <v>CALLABLE</v>
      </c>
      <c r="L112" s="19" t="str" cm="1">
        <f t="array" ref="L112">_xll.BDP(bonds[[#This Row],[worksheet get ticker]],bonds[[#Headers],[crncy]])</f>
        <v>EUR</v>
      </c>
      <c r="M112" s="30" cm="1">
        <f t="array" ref="M112">_xll.BDP(bonds[[#This Row],[ID_ISIN]]&amp;" Corp",bonds[[#Headers],[amt_outstanding]])</f>
        <v>750000000</v>
      </c>
      <c r="N112" s="3" t="str">
        <f>bonds[[#This Row],[security name]]&amp;" nc-"&amp;RIGHT(YEAR(bonds[[#This Row],[nxt_call_dt]]),2)</f>
        <v>ENELIM 3 3/8 11/24/81 nc-26</v>
      </c>
      <c r="O112" s="3" t="str" cm="1">
        <f t="array" ref="O112">_xlfn.IFNA(_xll.BDP(bonds[[#This Row],[ID_ISIN]]&amp;" Corp",bonds[[#Headers],[industry_sector]]),"NA error")</f>
        <v>Utilities</v>
      </c>
      <c r="AA112" s="3"/>
      <c r="AB112" s="2"/>
    </row>
    <row r="113" spans="5:30" x14ac:dyDescent="0.25">
      <c r="E113" s="3" t="s">
        <v>120</v>
      </c>
      <c r="F113" s="3" t="str" cm="1">
        <f t="array" ref="F113">_xll.BDP(bonds[[#This Row],[worksheet get ticker]],bonds[[#Headers],[ID_ISIN]])</f>
        <v>XS0954674825</v>
      </c>
      <c r="G113" s="3" t="str" cm="1">
        <f t="array" ref="G113">_xll.BDP(bonds[[#This Row],[worksheet get ticker]],bonds[[#Headers],[security name]])</f>
        <v>ENELIM 7 3/4 09/10/75</v>
      </c>
      <c r="H113" s="3" t="str" cm="1">
        <f t="array" ref="H113">_xll.BDP(bonds[[#This Row],[worksheet get ticker]],bonds[[#Headers],[ticker]])</f>
        <v>ENELIM</v>
      </c>
      <c r="I113" s="3" cm="1">
        <f t="array" ref="I113">_xll.BDP(bonds[[#This Row],[worksheet get ticker]],bonds[[#Headers],[coupon]])</f>
        <v>7.75</v>
      </c>
      <c r="J113" s="19" cm="1">
        <f t="array" ref="J113">_xll.BDP(bonds[[#This Row],[ID_ISIN]]&amp;" Corp",bonds[[#Headers],[nxt_call_dt]])*1</f>
        <v>44084</v>
      </c>
      <c r="K113" s="19" t="str" cm="1">
        <f t="array" ref="K113">_xll.BDP(bonds[[#This Row],[ID_ISIN]]&amp;" Corp",bonds[[#Headers],[mty_typ]])</f>
        <v>CALLABLE</v>
      </c>
      <c r="L113" s="19" t="str" cm="1">
        <f t="array" ref="L113">_xll.BDP(bonds[[#This Row],[worksheet get ticker]],bonds[[#Headers],[crncy]])</f>
        <v>GBP</v>
      </c>
      <c r="M113" s="30" cm="1">
        <f t="array" ref="M113">_xll.BDP(bonds[[#This Row],[ID_ISIN]]&amp;" Corp",bonds[[#Headers],[amt_outstanding]])</f>
        <v>400000000</v>
      </c>
      <c r="N113" s="3" t="str">
        <f>bonds[[#This Row],[security name]]&amp;" nc-"&amp;RIGHT(YEAR(bonds[[#This Row],[nxt_call_dt]]),2)</f>
        <v>ENELIM 7 3/4 09/10/75 nc-20</v>
      </c>
      <c r="O113" s="3" t="str" cm="1">
        <f t="array" ref="O113">_xlfn.IFNA(_xll.BDP(bonds[[#This Row],[ID_ISIN]]&amp;" Corp",bonds[[#Headers],[industry_sector]]),"NA error")</f>
        <v>Utilities</v>
      </c>
      <c r="AA113" s="3"/>
      <c r="AB113" s="2"/>
    </row>
    <row r="114" spans="5:30" x14ac:dyDescent="0.25">
      <c r="E114" s="3" t="s">
        <v>121</v>
      </c>
      <c r="F114" s="3" t="str" cm="1">
        <f t="array" ref="F114">_xll.BDP(bonds[[#This Row],[worksheet get ticker]],bonds[[#Headers],[ID_ISIN]])</f>
        <v>XS1014987355</v>
      </c>
      <c r="G114" s="3" t="str" cm="1">
        <f t="array" ref="G114">_xll.BDP(bonds[[#This Row],[worksheet get ticker]],bonds[[#Headers],[security name]])</f>
        <v>ENELIM 6 5/8 09/15/76</v>
      </c>
      <c r="H114" s="3" t="str" cm="1">
        <f t="array" ref="H114">_xll.BDP(bonds[[#This Row],[worksheet get ticker]],bonds[[#Headers],[ticker]])</f>
        <v>ENELIM</v>
      </c>
      <c r="I114" s="3" cm="1">
        <f t="array" ref="I114">_xll.BDP(bonds[[#This Row],[worksheet get ticker]],bonds[[#Headers],[coupon]])</f>
        <v>6.625</v>
      </c>
      <c r="J114" s="19" cm="1">
        <f t="array" ref="J114">_xll.BDP(bonds[[#This Row],[ID_ISIN]]&amp;" Corp",bonds[[#Headers],[nxt_call_dt]])*1</f>
        <v>44454</v>
      </c>
      <c r="K114" s="19" t="str" cm="1">
        <f t="array" ref="K114">_xll.BDP(bonds[[#This Row],[ID_ISIN]]&amp;" Corp",bonds[[#Headers],[mty_typ]])</f>
        <v>CALLABLE</v>
      </c>
      <c r="L114" s="19" t="str" cm="1">
        <f t="array" ref="L114">_xll.BDP(bonds[[#This Row],[worksheet get ticker]],bonds[[#Headers],[crncy]])</f>
        <v>GBP</v>
      </c>
      <c r="M114" s="30" cm="1">
        <f t="array" ref="M114">_xll.BDP(bonds[[#This Row],[ID_ISIN]]&amp;" Corp",bonds[[#Headers],[amt_outstanding]])</f>
        <v>500000000</v>
      </c>
      <c r="N114" s="3" t="str">
        <f>bonds[[#This Row],[security name]]&amp;" nc-"&amp;RIGHT(YEAR(bonds[[#This Row],[nxt_call_dt]]),2)</f>
        <v>ENELIM 6 5/8 09/15/76 nc-21</v>
      </c>
      <c r="O114" s="3" t="str" cm="1">
        <f t="array" ref="O114">_xlfn.IFNA(_xll.BDP(bonds[[#This Row],[ID_ISIN]]&amp;" Corp",bonds[[#Headers],[industry_sector]]),"NA error")</f>
        <v>Utilities</v>
      </c>
      <c r="AA114" s="3"/>
      <c r="AB114" s="2"/>
    </row>
    <row r="115" spans="5:30" x14ac:dyDescent="0.25">
      <c r="E115" s="3" t="s">
        <v>122</v>
      </c>
      <c r="F115" s="3" t="str" cm="1">
        <f t="array" ref="F115">_xll.BDP(bonds[[#This Row],[worksheet get ticker]],bonds[[#Headers],[ID_ISIN]])</f>
        <v>US29265WAA62</v>
      </c>
      <c r="G115" s="3" t="str" cm="1">
        <f t="array" ref="G115">_xll.BDP(bonds[[#This Row],[worksheet get ticker]],bonds[[#Headers],[security name]])</f>
        <v>ENELIM 8 3/4 09/24/73</v>
      </c>
      <c r="H115" s="3" t="str" cm="1">
        <f t="array" ref="H115">_xll.BDP(bonds[[#This Row],[worksheet get ticker]],bonds[[#Headers],[ticker]])</f>
        <v>ENELIM</v>
      </c>
      <c r="I115" s="3" cm="1">
        <f t="array" ref="I115">_xll.BDP(bonds[[#This Row],[worksheet get ticker]],bonds[[#Headers],[coupon]])</f>
        <v>8.75</v>
      </c>
      <c r="J115" s="19" cm="1">
        <f t="array" ref="J115">_xll.BDP(bonds[[#This Row],[ID_ISIN]]&amp;" Corp",bonds[[#Headers],[nxt_call_dt]])*1</f>
        <v>45193</v>
      </c>
      <c r="K115" s="19" t="str" cm="1">
        <f t="array" ref="K115">_xll.BDP(bonds[[#This Row],[ID_ISIN]]&amp;" Corp",bonds[[#Headers],[mty_typ]])</f>
        <v>CALLABLE</v>
      </c>
      <c r="L115" s="19" t="str" cm="1">
        <f t="array" ref="L115">_xll.BDP(bonds[[#This Row],[worksheet get ticker]],bonds[[#Headers],[crncy]])</f>
        <v>USD</v>
      </c>
      <c r="M115" s="30" cm="1">
        <f t="array" ref="M115">_xll.BDP(bonds[[#This Row],[ID_ISIN]]&amp;" Corp",bonds[[#Headers],[amt_outstanding]])</f>
        <v>1250000000</v>
      </c>
      <c r="N115" s="3" t="str">
        <f>bonds[[#This Row],[security name]]&amp;" nc-"&amp;RIGHT(YEAR(bonds[[#This Row],[nxt_call_dt]]),2)</f>
        <v>ENELIM 8 3/4 09/24/73 nc-23</v>
      </c>
      <c r="O115" s="3" t="str" cm="1">
        <f t="array" ref="O115">_xlfn.IFNA(_xll.BDP(bonds[[#This Row],[ID_ISIN]]&amp;" Corp",bonds[[#Headers],[industry_sector]]),"NA error")</f>
        <v>Utilities</v>
      </c>
      <c r="AA115" s="3"/>
      <c r="AB115" s="2"/>
    </row>
    <row r="116" spans="5:30" x14ac:dyDescent="0.25">
      <c r="E116" s="3" t="s">
        <v>123</v>
      </c>
      <c r="F116" s="3" t="str" cm="1">
        <f t="array" ref="F116">_xll.BDP(bonds[[#This Row],[worksheet get ticker]],bonds[[#Headers],[ID_ISIN]])</f>
        <v>XS1721244371</v>
      </c>
      <c r="G116" s="3" t="str" cm="1">
        <f t="array" ref="G116">_xll.BDP(bonds[[#This Row],[worksheet get ticker]],bonds[[#Headers],[security name]])</f>
        <v>IBESM 1 7/8 PERP</v>
      </c>
      <c r="H116" s="3" t="str" cm="1">
        <f t="array" ref="H116">_xll.BDP(bonds[[#This Row],[worksheet get ticker]],bonds[[#Headers],[ticker]])</f>
        <v>IBESM</v>
      </c>
      <c r="I116" s="3" cm="1">
        <f t="array" ref="I116">_xll.BDP(bonds[[#This Row],[worksheet get ticker]],bonds[[#Headers],[coupon]])</f>
        <v>1.875</v>
      </c>
      <c r="J116" s="19" cm="1">
        <f t="array" ref="J116">_xll.BDP(bonds[[#This Row],[ID_ISIN]]&amp;" Corp",bonds[[#Headers],[nxt_call_dt]])*1</f>
        <v>44979</v>
      </c>
      <c r="K116" s="19" t="str" cm="1">
        <f t="array" ref="K116">_xll.BDP(bonds[[#This Row],[ID_ISIN]]&amp;" Corp",bonds[[#Headers],[mty_typ]])</f>
        <v>PERP/CALL</v>
      </c>
      <c r="L116" s="19" t="str" cm="1">
        <f t="array" ref="L116">_xll.BDP(bonds[[#This Row],[worksheet get ticker]],bonds[[#Headers],[crncy]])</f>
        <v>EUR</v>
      </c>
      <c r="M116" s="30" cm="1">
        <f t="array" ref="M116">_xll.BDP(bonds[[#This Row],[ID_ISIN]]&amp;" Corp",bonds[[#Headers],[amt_outstanding]])</f>
        <v>1000000000</v>
      </c>
      <c r="N116" s="3" t="str">
        <f>bonds[[#This Row],[security name]]&amp;" nc-"&amp;RIGHT(YEAR(bonds[[#This Row],[nxt_call_dt]]),2)</f>
        <v>IBESM 1 7/8 PERP nc-23</v>
      </c>
      <c r="O116" s="3" t="str" cm="1">
        <f t="array" ref="O116">_xlfn.IFNA(_xll.BDP(bonds[[#This Row],[ID_ISIN]]&amp;" Corp",bonds[[#Headers],[industry_sector]]),"NA error")</f>
        <v>Utilities</v>
      </c>
      <c r="AA116" s="3"/>
      <c r="AB116" s="2"/>
    </row>
    <row r="117" spans="5:30" x14ac:dyDescent="0.25">
      <c r="E117" s="3" t="s">
        <v>124</v>
      </c>
      <c r="F117" s="3" t="str" cm="1">
        <f t="array" ref="F117">_xll.BDP(bonds[[#This Row],[worksheet get ticker]],bonds[[#Headers],[ID_ISIN]])</f>
        <v>XS1797138960</v>
      </c>
      <c r="G117" s="3" t="str" cm="1">
        <f t="array" ref="G117">_xll.BDP(bonds[[#This Row],[worksheet get ticker]],bonds[[#Headers],[security name]])</f>
        <v>IBESM 2 5/8 PERP</v>
      </c>
      <c r="H117" s="3" t="str" cm="1">
        <f t="array" ref="H117">_xll.BDP(bonds[[#This Row],[worksheet get ticker]],bonds[[#Headers],[ticker]])</f>
        <v>IBESM</v>
      </c>
      <c r="I117" s="3" cm="1">
        <f t="array" ref="I117">_xll.BDP(bonds[[#This Row],[worksheet get ticker]],bonds[[#Headers],[coupon]])</f>
        <v>2.625</v>
      </c>
      <c r="J117" s="19" cm="1">
        <f t="array" ref="J117">_xll.BDP(bonds[[#This Row],[ID_ISIN]]&amp;" Corp",bonds[[#Headers],[nxt_call_dt]])*1</f>
        <v>45377</v>
      </c>
      <c r="K117" s="19" t="str" cm="1">
        <f t="array" ref="K117">_xll.BDP(bonds[[#This Row],[ID_ISIN]]&amp;" Corp",bonds[[#Headers],[mty_typ]])</f>
        <v>PERP/CALL</v>
      </c>
      <c r="L117" s="19" t="str" cm="1">
        <f t="array" ref="L117">_xll.BDP(bonds[[#This Row],[worksheet get ticker]],bonds[[#Headers],[crncy]])</f>
        <v>EUR</v>
      </c>
      <c r="M117" s="30" cm="1">
        <f t="array" ref="M117">_xll.BDP(bonds[[#This Row],[ID_ISIN]]&amp;" Corp",bonds[[#Headers],[amt_outstanding]])</f>
        <v>700000000</v>
      </c>
      <c r="N117" s="3" t="str">
        <f>bonds[[#This Row],[security name]]&amp;" nc-"&amp;RIGHT(YEAR(bonds[[#This Row],[nxt_call_dt]]),2)</f>
        <v>IBESM 2 5/8 PERP nc-24</v>
      </c>
      <c r="O117" s="3" t="str" cm="1">
        <f t="array" ref="O117">_xlfn.IFNA(_xll.BDP(bonds[[#This Row],[ID_ISIN]]&amp;" Corp",bonds[[#Headers],[industry_sector]]),"NA error")</f>
        <v>Utilities</v>
      </c>
      <c r="AA117" s="3"/>
      <c r="AB117" s="2"/>
    </row>
    <row r="118" spans="5:30" x14ac:dyDescent="0.25">
      <c r="E118" s="3" t="s">
        <v>125</v>
      </c>
      <c r="F118" s="3" t="str" cm="1">
        <f t="array" ref="F118">_xll.BDP(bonds[[#This Row],[worksheet get ticker]],bonds[[#Headers],[ID_ISIN]])</f>
        <v>XS1890845875</v>
      </c>
      <c r="G118" s="3" t="str" cm="1">
        <f t="array" ref="G118">_xll.BDP(bonds[[#This Row],[worksheet get ticker]],bonds[[#Headers],[security name]])</f>
        <v>IBESM 3 1/4 PERP</v>
      </c>
      <c r="H118" s="3" t="str" cm="1">
        <f t="array" ref="H118">_xll.BDP(bonds[[#This Row],[worksheet get ticker]],bonds[[#Headers],[ticker]])</f>
        <v>IBESM</v>
      </c>
      <c r="I118" s="3" cm="1">
        <f t="array" ref="I118">_xll.BDP(bonds[[#This Row],[worksheet get ticker]],bonds[[#Headers],[coupon]])</f>
        <v>3.25</v>
      </c>
      <c r="J118" s="19" cm="1">
        <f t="array" ref="J118">_xll.BDP(bonds[[#This Row],[ID_ISIN]]&amp;" Corp",bonds[[#Headers],[nxt_call_dt]])*1</f>
        <v>45608</v>
      </c>
      <c r="K118" s="19" t="str" cm="1">
        <f t="array" ref="K118">_xll.BDP(bonds[[#This Row],[ID_ISIN]]&amp;" Corp",bonds[[#Headers],[mty_typ]])</f>
        <v>PERP/CALL</v>
      </c>
      <c r="L118" s="19" t="str" cm="1">
        <f t="array" ref="L118">_xll.BDP(bonds[[#This Row],[worksheet get ticker]],bonds[[#Headers],[crncy]])</f>
        <v>EUR</v>
      </c>
      <c r="M118" s="30" cm="1">
        <f t="array" ref="M118">_xll.BDP(bonds[[#This Row],[ID_ISIN]]&amp;" Corp",bonds[[#Headers],[amt_outstanding]])</f>
        <v>800000000</v>
      </c>
      <c r="N118" s="3" t="str">
        <f>bonds[[#This Row],[security name]]&amp;" nc-"&amp;RIGHT(YEAR(bonds[[#This Row],[nxt_call_dt]]),2)</f>
        <v>IBESM 3 1/4 PERP nc-24</v>
      </c>
      <c r="O118" s="3" t="str" cm="1">
        <f t="array" ref="O118">_xlfn.IFNA(_xll.BDP(bonds[[#This Row],[ID_ISIN]]&amp;" Corp",bonds[[#Headers],[industry_sector]]),"NA error")</f>
        <v>Utilities</v>
      </c>
      <c r="AA118" s="3"/>
      <c r="AB118" s="2"/>
    </row>
    <row r="119" spans="5:30" x14ac:dyDescent="0.25">
      <c r="E119" s="3" t="s">
        <v>126</v>
      </c>
      <c r="F119" s="3" t="str" cm="1">
        <f t="array" ref="F119">_xll.BDP(bonds[[#This Row],[worksheet get ticker]],bonds[[#Headers],[ID_ISIN]])</f>
        <v>XS1139494493</v>
      </c>
      <c r="G119" s="3" t="str" cm="1">
        <f t="array" ref="G119">_xll.BDP(bonds[[#This Row],[worksheet get ticker]],bonds[[#Headers],[security name]])</f>
        <v>NTGYSM 4 1/8 PERP</v>
      </c>
      <c r="H119" s="3" t="str" cm="1">
        <f t="array" ref="H119">_xll.BDP(bonds[[#This Row],[worksheet get ticker]],bonds[[#Headers],[ticker]])</f>
        <v>NTGYSM</v>
      </c>
      <c r="I119" s="3" cm="1">
        <f t="array" ref="I119">_xll.BDP(bonds[[#This Row],[worksheet get ticker]],bonds[[#Headers],[coupon]])</f>
        <v>4.125</v>
      </c>
      <c r="J119" s="19" cm="1">
        <f t="array" ref="J119">_xll.BDP(bonds[[#This Row],[ID_ISIN]]&amp;" Corp",bonds[[#Headers],[nxt_call_dt]])*1</f>
        <v>44883</v>
      </c>
      <c r="K119" s="19" t="str" cm="1">
        <f t="array" ref="K119">_xll.BDP(bonds[[#This Row],[ID_ISIN]]&amp;" Corp",bonds[[#Headers],[mty_typ]])</f>
        <v>PERP/CALL</v>
      </c>
      <c r="L119" s="19" t="str" cm="1">
        <f t="array" ref="L119">_xll.BDP(bonds[[#This Row],[worksheet get ticker]],bonds[[#Headers],[crncy]])</f>
        <v>EUR</v>
      </c>
      <c r="M119" s="30" cm="1">
        <f t="array" ref="M119">_xll.BDP(bonds[[#This Row],[ID_ISIN]]&amp;" Corp",bonds[[#Headers],[amt_outstanding]])</f>
        <v>1000000000</v>
      </c>
      <c r="N119" s="3" t="str">
        <f>bonds[[#This Row],[security name]]&amp;" nc-"&amp;RIGHT(YEAR(bonds[[#This Row],[nxt_call_dt]]),2)</f>
        <v>NTGYSM 4 1/8 PERP nc-22</v>
      </c>
      <c r="O119" s="3" t="str" cm="1">
        <f t="array" ref="O119">_xlfn.IFNA(_xll.BDP(bonds[[#This Row],[ID_ISIN]]&amp;" Corp",bonds[[#Headers],[industry_sector]]),"NA error")</f>
        <v>Utilities</v>
      </c>
      <c r="AA119" s="3"/>
      <c r="AB119" s="2"/>
    </row>
    <row r="120" spans="5:30" x14ac:dyDescent="0.25">
      <c r="E120" s="3" t="s">
        <v>127</v>
      </c>
      <c r="F120" s="3" t="str" cm="1">
        <f t="array" ref="F120">_xll.BDP(bonds[[#This Row],[worksheet get ticker]],bonds[[#Headers],[ID_ISIN]])</f>
        <v>XS1224710399</v>
      </c>
      <c r="G120" s="3" t="str" cm="1">
        <f t="array" ref="G120">_xll.BDP(bonds[[#This Row],[worksheet get ticker]],bonds[[#Headers],[security name]])</f>
        <v>NTGYSM 3 3/8 PERP</v>
      </c>
      <c r="H120" s="3" t="str" cm="1">
        <f t="array" ref="H120">_xll.BDP(bonds[[#This Row],[worksheet get ticker]],bonds[[#Headers],[ticker]])</f>
        <v>NTGYSM</v>
      </c>
      <c r="I120" s="3" cm="1">
        <f t="array" ref="I120">_xll.BDP(bonds[[#This Row],[worksheet get ticker]],bonds[[#Headers],[coupon]])</f>
        <v>3.375</v>
      </c>
      <c r="J120" s="19" cm="1">
        <f t="array" ref="J120">_xll.BDP(bonds[[#This Row],[ID_ISIN]]&amp;" Corp",bonds[[#Headers],[nxt_call_dt]])*1</f>
        <v>45406</v>
      </c>
      <c r="K120" s="19" t="str" cm="1">
        <f t="array" ref="K120">_xll.BDP(bonds[[#This Row],[ID_ISIN]]&amp;" Corp",bonds[[#Headers],[mty_typ]])</f>
        <v>PERP/CALL</v>
      </c>
      <c r="L120" s="19" t="str" cm="1">
        <f t="array" ref="L120">_xll.BDP(bonds[[#This Row],[worksheet get ticker]],bonds[[#Headers],[crncy]])</f>
        <v>EUR</v>
      </c>
      <c r="M120" s="30" cm="1">
        <f t="array" ref="M120">_xll.BDP(bonds[[#This Row],[ID_ISIN]]&amp;" Corp",bonds[[#Headers],[amt_outstanding]])</f>
        <v>500000000</v>
      </c>
      <c r="N120" s="3" t="str">
        <f>bonds[[#This Row],[security name]]&amp;" nc-"&amp;RIGHT(YEAR(bonds[[#This Row],[nxt_call_dt]]),2)</f>
        <v>NTGYSM 3 3/8 PERP nc-24</v>
      </c>
      <c r="O120" s="3" t="str" cm="1">
        <f t="array" ref="O120">_xlfn.IFNA(_xll.BDP(bonds[[#This Row],[ID_ISIN]]&amp;" Corp",bonds[[#Headers],[industry_sector]]),"NA error")</f>
        <v>Utilities</v>
      </c>
      <c r="AA120" s="3"/>
      <c r="AB120" s="2"/>
    </row>
    <row r="121" spans="5:30" ht="11" x14ac:dyDescent="0.3">
      <c r="E121" s="3" t="s">
        <v>128</v>
      </c>
      <c r="F121" s="3" t="str" cm="1">
        <f t="array" ref="F121">_xll.BDP(bonds[[#This Row],[worksheet get ticker]],bonds[[#Headers],[ID_ISIN]])</f>
        <v>XS1216020161</v>
      </c>
      <c r="G121" s="3" t="str" cm="1">
        <f t="array" ref="G121">_xll.BDP(bonds[[#This Row],[worksheet get ticker]],bonds[[#Headers],[security name]])</f>
        <v>CNALN 3 04/10/76</v>
      </c>
      <c r="H121" s="3" t="str" cm="1">
        <f t="array" ref="H121">_xll.BDP(bonds[[#This Row],[worksheet get ticker]],bonds[[#Headers],[ticker]])</f>
        <v>CNALN</v>
      </c>
      <c r="I121" s="3" cm="1">
        <f t="array" ref="I121">_xll.BDP(bonds[[#This Row],[worksheet get ticker]],bonds[[#Headers],[coupon]])</f>
        <v>3</v>
      </c>
      <c r="J121" s="19" cm="1">
        <f t="array" ref="J121">_xll.BDP(bonds[[#This Row],[ID_ISIN]]&amp;" Corp",bonds[[#Headers],[nxt_call_dt]])*1</f>
        <v>44296</v>
      </c>
      <c r="K121" s="19" t="str" cm="1">
        <f t="array" ref="K121">_xll.BDP(bonds[[#This Row],[ID_ISIN]]&amp;" Corp",bonds[[#Headers],[mty_typ]])</f>
        <v>CALLABLE</v>
      </c>
      <c r="L121" s="19" t="str" cm="1">
        <f t="array" ref="L121">_xll.BDP(bonds[[#This Row],[worksheet get ticker]],bonds[[#Headers],[crncy]])</f>
        <v>EUR</v>
      </c>
      <c r="M121" s="30" cm="1">
        <f t="array" ref="M121">_xll.BDP(bonds[[#This Row],[ID_ISIN]]&amp;" Corp",bonds[[#Headers],[amt_outstanding]])</f>
        <v>750000000</v>
      </c>
      <c r="N121" s="3" t="str">
        <f>bonds[[#This Row],[security name]]&amp;" nc-"&amp;RIGHT(YEAR(bonds[[#This Row],[nxt_call_dt]]),2)</f>
        <v>CNALN 3 04/10/76 nc-21</v>
      </c>
      <c r="O121" s="3" t="str" cm="1">
        <f t="array" ref="O121">_xlfn.IFNA(_xll.BDP(bonds[[#This Row],[ID_ISIN]]&amp;" Corp",bonds[[#Headers],[industry_sector]]),"NA error")</f>
        <v>Utilities</v>
      </c>
      <c r="AA121" s="3"/>
      <c r="AB121" s="2"/>
      <c r="AD121" s="4"/>
    </row>
    <row r="122" spans="5:30" x14ac:dyDescent="0.25">
      <c r="E122" s="3" t="s">
        <v>129</v>
      </c>
      <c r="F122" s="3" t="str" cm="1">
        <f t="array" ref="F122">_xll.BDP(bonds[[#This Row],[worksheet get ticker]],bonds[[#Headers],[ID_ISIN]])</f>
        <v>XS1216019585</v>
      </c>
      <c r="G122" s="3" t="str" cm="1">
        <f t="array" ref="G122">_xll.BDP(bonds[[#This Row],[worksheet get ticker]],bonds[[#Headers],[security name]])</f>
        <v>CNALN 5 1/4 04/10/75</v>
      </c>
      <c r="H122" s="3" t="str" cm="1">
        <f t="array" ref="H122">_xll.BDP(bonds[[#This Row],[worksheet get ticker]],bonds[[#Headers],[ticker]])</f>
        <v>CNALN</v>
      </c>
      <c r="I122" s="3" cm="1">
        <f t="array" ref="I122">_xll.BDP(bonds[[#This Row],[worksheet get ticker]],bonds[[#Headers],[coupon]])</f>
        <v>5.25</v>
      </c>
      <c r="J122" s="19" cm="1">
        <f t="array" ref="J122">_xll.BDP(bonds[[#This Row],[ID_ISIN]]&amp;" Corp",bonds[[#Headers],[nxt_call_dt]])*1</f>
        <v>45757</v>
      </c>
      <c r="K122" s="19" t="str" cm="1">
        <f t="array" ref="K122">_xll.BDP(bonds[[#This Row],[ID_ISIN]]&amp;" Corp",bonds[[#Headers],[mty_typ]])</f>
        <v>CALLABLE</v>
      </c>
      <c r="L122" s="19" t="str" cm="1">
        <f t="array" ref="L122">_xll.BDP(bonds[[#This Row],[worksheet get ticker]],bonds[[#Headers],[crncy]])</f>
        <v>GBP</v>
      </c>
      <c r="M122" s="30" cm="1">
        <f t="array" ref="M122">_xll.BDP(bonds[[#This Row],[ID_ISIN]]&amp;" Corp",bonds[[#Headers],[amt_outstanding]])</f>
        <v>450000000</v>
      </c>
      <c r="N122" s="3" t="str">
        <f>bonds[[#This Row],[security name]]&amp;" nc-"&amp;RIGHT(YEAR(bonds[[#This Row],[nxt_call_dt]]),2)</f>
        <v>CNALN 5 1/4 04/10/75 nc-25</v>
      </c>
      <c r="O122" s="3" t="str" cm="1">
        <f t="array" ref="O122">_xlfn.IFNA(_xll.BDP(bonds[[#This Row],[ID_ISIN]]&amp;" Corp",bonds[[#Headers],[industry_sector]]),"NA error")</f>
        <v>Utilities</v>
      </c>
      <c r="AA122" s="3"/>
      <c r="AB122" s="2"/>
    </row>
    <row r="123" spans="5:30" x14ac:dyDescent="0.25">
      <c r="E123" s="3" t="s">
        <v>130</v>
      </c>
      <c r="F123" s="3" t="str" cm="1">
        <f t="array" ref="F123">_xll.BDP(bonds[[#This Row],[worksheet get ticker]],bonds[[#Headers],[ID_ISIN]])</f>
        <v>XS2010044977</v>
      </c>
      <c r="G123" s="3" t="str" cm="1">
        <f t="array" ref="G123">_xll.BDP(bonds[[#This Row],[worksheet get ticker]],bonds[[#Headers],[security name]])</f>
        <v>NGGLN 1 5/8 12/05/79</v>
      </c>
      <c r="H123" s="3" t="str" cm="1">
        <f t="array" ref="H123">_xll.BDP(bonds[[#This Row],[worksheet get ticker]],bonds[[#Headers],[ticker]])</f>
        <v>NGGLN</v>
      </c>
      <c r="I123" s="3" cm="1">
        <f t="array" ref="I123">_xll.BDP(bonds[[#This Row],[worksheet get ticker]],bonds[[#Headers],[coupon]])</f>
        <v>1.625</v>
      </c>
      <c r="J123" s="19" cm="1">
        <f t="array" ref="J123">_xll.BDP(bonds[[#This Row],[ID_ISIN]]&amp;" Corp",bonds[[#Headers],[nxt_call_dt]])*1</f>
        <v>45540</v>
      </c>
      <c r="K123" s="19" t="str" cm="1">
        <f t="array" ref="K123">_xll.BDP(bonds[[#This Row],[ID_ISIN]]&amp;" Corp",bonds[[#Headers],[mty_typ]])</f>
        <v>CALLABLE</v>
      </c>
      <c r="L123" s="19" t="str" cm="1">
        <f t="array" ref="L123">_xll.BDP(bonds[[#This Row],[worksheet get ticker]],bonds[[#Headers],[crncy]])</f>
        <v>EUR</v>
      </c>
      <c r="M123" s="30" cm="1">
        <f t="array" ref="M123">_xll.BDP(bonds[[#This Row],[ID_ISIN]]&amp;" Corp",bonds[[#Headers],[amt_outstanding]])</f>
        <v>500000000</v>
      </c>
      <c r="N123" s="3" t="str">
        <f>bonds[[#This Row],[security name]]&amp;" nc-"&amp;RIGHT(YEAR(bonds[[#This Row],[nxt_call_dt]]),2)</f>
        <v>NGGLN 1 5/8 12/05/79 nc-24</v>
      </c>
      <c r="O123" s="3" t="str" cm="1">
        <f t="array" ref="O123">_xlfn.IFNA(_xll.BDP(bonds[[#This Row],[ID_ISIN]]&amp;" Corp",bonds[[#Headers],[industry_sector]]),"NA error")</f>
        <v>Utilities</v>
      </c>
      <c r="AA123" s="3"/>
      <c r="AB123" s="2"/>
    </row>
    <row r="124" spans="5:30" x14ac:dyDescent="0.25">
      <c r="E124" s="3" t="s">
        <v>131</v>
      </c>
      <c r="F124" s="3" t="str" cm="1">
        <f t="array" ref="F124">_xll.BDP(bonds[[#This Row],[worksheet get ticker]],bonds[[#Headers],[ID_ISIN]])</f>
        <v>XS2010045511</v>
      </c>
      <c r="G124" s="3" t="str" cm="1">
        <f t="array" ref="G124">_xll.BDP(bonds[[#This Row],[worksheet get ticker]],bonds[[#Headers],[security name]])</f>
        <v>NGGLN 2 1/8 09/05/82</v>
      </c>
      <c r="H124" s="3" t="str" cm="1">
        <f t="array" ref="H124">_xll.BDP(bonds[[#This Row],[worksheet get ticker]],bonds[[#Headers],[ticker]])</f>
        <v>NGGLN</v>
      </c>
      <c r="I124" s="3" cm="1">
        <f t="array" ref="I124">_xll.BDP(bonds[[#This Row],[worksheet get ticker]],bonds[[#Headers],[coupon]])</f>
        <v>2.125</v>
      </c>
      <c r="J124" s="19" cm="1">
        <f t="array" ref="J124">_xll.BDP(bonds[[#This Row],[ID_ISIN]]&amp;" Corp",bonds[[#Headers],[nxt_call_dt]])*1</f>
        <v>46543</v>
      </c>
      <c r="K124" s="19" t="str" cm="1">
        <f t="array" ref="K124">_xll.BDP(bonds[[#This Row],[ID_ISIN]]&amp;" Corp",bonds[[#Headers],[mty_typ]])</f>
        <v>CALLABLE</v>
      </c>
      <c r="L124" s="19" t="str" cm="1">
        <f t="array" ref="L124">_xll.BDP(bonds[[#This Row],[worksheet get ticker]],bonds[[#Headers],[crncy]])</f>
        <v>EUR</v>
      </c>
      <c r="M124" s="30" cm="1">
        <f t="array" ref="M124">_xll.BDP(bonds[[#This Row],[ID_ISIN]]&amp;" Corp",bonds[[#Headers],[amt_outstanding]])</f>
        <v>750000000</v>
      </c>
      <c r="N124" s="3" t="str">
        <f>bonds[[#This Row],[security name]]&amp;" nc-"&amp;RIGHT(YEAR(bonds[[#This Row],[nxt_call_dt]]),2)</f>
        <v>NGGLN 2 1/8 09/05/82 nc-27</v>
      </c>
      <c r="O124" s="3" t="str" cm="1">
        <f t="array" ref="O124">_xlfn.IFNA(_xll.BDP(bonds[[#This Row],[ID_ISIN]]&amp;" Corp",bonds[[#Headers],[industry_sector]]),"NA error")</f>
        <v>Utilities</v>
      </c>
      <c r="AA124" s="3"/>
      <c r="AB124" s="2"/>
    </row>
    <row r="125" spans="5:30" x14ac:dyDescent="0.25">
      <c r="E125" s="3" t="s">
        <v>132</v>
      </c>
      <c r="F125" s="3" t="str" cm="1">
        <f t="array" ref="F125">_xll.BDP(bonds[[#This Row],[worksheet get ticker]],bonds[[#Headers],[ID_ISIN]])</f>
        <v>XS0903532090</v>
      </c>
      <c r="G125" s="3" t="str" cm="1">
        <f t="array" ref="G125">_xll.BDP(bonds[[#This Row],[worksheet get ticker]],bonds[[#Headers],[security name]])</f>
        <v>NGGLN 5 5/8 06/18/73</v>
      </c>
      <c r="H125" s="3" t="str" cm="1">
        <f t="array" ref="H125">_xll.BDP(bonds[[#This Row],[worksheet get ticker]],bonds[[#Headers],[ticker]])</f>
        <v>NGGLN</v>
      </c>
      <c r="I125" s="3" cm="1">
        <f t="array" ref="I125">_xll.BDP(bonds[[#This Row],[worksheet get ticker]],bonds[[#Headers],[coupon]])</f>
        <v>5.625</v>
      </c>
      <c r="J125" s="19" cm="1">
        <f t="array" ref="J125">_xll.BDP(bonds[[#This Row],[ID_ISIN]]&amp;" Corp",bonds[[#Headers],[nxt_call_dt]])*1</f>
        <v>45826</v>
      </c>
      <c r="K125" s="19" t="str" cm="1">
        <f t="array" ref="K125">_xll.BDP(bonds[[#This Row],[ID_ISIN]]&amp;" Corp",bonds[[#Headers],[mty_typ]])</f>
        <v>CALLABLE</v>
      </c>
      <c r="L125" s="19" t="str" cm="1">
        <f t="array" ref="L125">_xll.BDP(bonds[[#This Row],[worksheet get ticker]],bonds[[#Headers],[crncy]])</f>
        <v>GBP</v>
      </c>
      <c r="M125" s="30" cm="1">
        <f t="array" ref="M125">_xll.BDP(bonds[[#This Row],[ID_ISIN]]&amp;" Corp",bonds[[#Headers],[amt_outstanding]])</f>
        <v>1000000000</v>
      </c>
      <c r="N125" s="3" t="str">
        <f>bonds[[#This Row],[security name]]&amp;" nc-"&amp;RIGHT(YEAR(bonds[[#This Row],[nxt_call_dt]]),2)</f>
        <v>NGGLN 5 5/8 06/18/73 nc-25</v>
      </c>
      <c r="O125" s="3" t="str" cm="1">
        <f t="array" ref="O125">_xlfn.IFNA(_xll.BDP(bonds[[#This Row],[ID_ISIN]]&amp;" Corp",bonds[[#Headers],[industry_sector]]),"NA error")</f>
        <v>Utilities</v>
      </c>
      <c r="AA125" s="3"/>
      <c r="AB125" s="2"/>
    </row>
    <row r="126" spans="5:30" x14ac:dyDescent="0.25">
      <c r="E126" s="3" t="s">
        <v>133</v>
      </c>
      <c r="F126" s="3" t="str" cm="1">
        <f t="array" ref="F126">_xll.BDP(bonds[[#This Row],[worksheet get ticker]],bonds[[#Headers],[ID_ISIN]])</f>
        <v>XS1196713298</v>
      </c>
      <c r="G126" s="3" t="str" cm="1">
        <f t="array" ref="G126">_xll.BDP(bonds[[#This Row],[worksheet get ticker]],bonds[[#Headers],[security name]])</f>
        <v>SSELN 2 3/8 PERP</v>
      </c>
      <c r="H126" s="3" t="str" cm="1">
        <f t="array" ref="H126">_xll.BDP(bonds[[#This Row],[worksheet get ticker]],bonds[[#Headers],[ticker]])</f>
        <v>SSELN</v>
      </c>
      <c r="I126" s="3" cm="1">
        <f t="array" ref="I126">_xll.BDP(bonds[[#This Row],[worksheet get ticker]],bonds[[#Headers],[coupon]])</f>
        <v>2.375</v>
      </c>
      <c r="J126" s="19" cm="1">
        <f t="array" ref="J126">_xll.BDP(bonds[[#This Row],[ID_ISIN]]&amp;" Corp",bonds[[#Headers],[nxt_call_dt]])*1</f>
        <v>44287</v>
      </c>
      <c r="K126" s="19" t="str" cm="1">
        <f t="array" ref="K126">_xll.BDP(bonds[[#This Row],[ID_ISIN]]&amp;" Corp",bonds[[#Headers],[mty_typ]])</f>
        <v>PERP/CALL</v>
      </c>
      <c r="L126" s="19" t="str" cm="1">
        <f t="array" ref="L126">_xll.BDP(bonds[[#This Row],[worksheet get ticker]],bonds[[#Headers],[crncy]])</f>
        <v>EUR</v>
      </c>
      <c r="M126" s="30" cm="1">
        <f t="array" ref="M126">_xll.BDP(bonds[[#This Row],[ID_ISIN]]&amp;" Corp",bonds[[#Headers],[amt_outstanding]])</f>
        <v>600000000</v>
      </c>
      <c r="N126" s="3" t="str">
        <f>bonds[[#This Row],[security name]]&amp;" nc-"&amp;RIGHT(YEAR(bonds[[#This Row],[nxt_call_dt]]),2)</f>
        <v>SSELN 2 3/8 PERP nc-21</v>
      </c>
      <c r="O126" s="3" t="str" cm="1">
        <f t="array" ref="O126">_xlfn.IFNA(_xll.BDP(bonds[[#This Row],[ID_ISIN]]&amp;" Corp",bonds[[#Headers],[industry_sector]]),"NA error")</f>
        <v>Utilities</v>
      </c>
      <c r="AA126" s="3"/>
      <c r="AB126" s="2"/>
    </row>
    <row r="127" spans="5:30" x14ac:dyDescent="0.25">
      <c r="E127" s="3" t="s">
        <v>134</v>
      </c>
      <c r="F127" s="3" t="str" cm="1">
        <f t="array" ref="F127">_xll.BDP(bonds[[#This Row],[worksheet get ticker]],bonds[[#Headers],[ID_ISIN]])</f>
        <v>XS1196714429</v>
      </c>
      <c r="G127" s="3" t="str" cm="1">
        <f t="array" ref="G127">_xll.BDP(bonds[[#This Row],[worksheet get ticker]],bonds[[#Headers],[security name]])</f>
        <v>SSELN 3 7/8 PERP</v>
      </c>
      <c r="H127" s="3" t="str" cm="1">
        <f t="array" ref="H127">_xll.BDP(bonds[[#This Row],[worksheet get ticker]],bonds[[#Headers],[ticker]])</f>
        <v>SSELN</v>
      </c>
      <c r="I127" s="3" cm="1">
        <f t="array" ref="I127">_xll.BDP(bonds[[#This Row],[worksheet get ticker]],bonds[[#Headers],[coupon]])</f>
        <v>3.875</v>
      </c>
      <c r="J127" s="19" cm="1">
        <f t="array" ref="J127">_xll.BDP(bonds[[#This Row],[ID_ISIN]]&amp;" Corp",bonds[[#Headers],[nxt_call_dt]])*1</f>
        <v>44084</v>
      </c>
      <c r="K127" s="19" t="str" cm="1">
        <f t="array" ref="K127">_xll.BDP(bonds[[#This Row],[ID_ISIN]]&amp;" Corp",bonds[[#Headers],[mty_typ]])</f>
        <v>PERP/CALL</v>
      </c>
      <c r="L127" s="19" t="str" cm="1">
        <f t="array" ref="L127">_xll.BDP(bonds[[#This Row],[worksheet get ticker]],bonds[[#Headers],[crncy]])</f>
        <v>GBP</v>
      </c>
      <c r="M127" s="30" cm="1">
        <f t="array" ref="M127">_xll.BDP(bonds[[#This Row],[ID_ISIN]]&amp;" Corp",bonds[[#Headers],[amt_outstanding]])</f>
        <v>750000000</v>
      </c>
      <c r="N127" s="3" t="str">
        <f>bonds[[#This Row],[security name]]&amp;" nc-"&amp;RIGHT(YEAR(bonds[[#This Row],[nxt_call_dt]]),2)</f>
        <v>SSELN 3 7/8 PERP nc-20</v>
      </c>
      <c r="O127" s="3" t="str" cm="1">
        <f t="array" ref="O127">_xlfn.IFNA(_xll.BDP(bonds[[#This Row],[ID_ISIN]]&amp;" Corp",bonds[[#Headers],[industry_sector]]),"NA error")</f>
        <v>Utilities</v>
      </c>
      <c r="AA127" s="3"/>
      <c r="AB127" s="2"/>
    </row>
    <row r="128" spans="5:30" x14ac:dyDescent="0.25">
      <c r="E128" s="3" t="s">
        <v>135</v>
      </c>
      <c r="F128" s="3" t="str" cm="1">
        <f t="array" ref="F128">_xll.BDP(bonds[[#This Row],[worksheet get ticker]],bonds[[#Headers],[ID_ISIN]])</f>
        <v>XS1572349865</v>
      </c>
      <c r="G128" s="3" t="str" cm="1">
        <f t="array" ref="G128">_xll.BDP(bonds[[#This Row],[worksheet get ticker]],bonds[[#Headers],[security name]])</f>
        <v>SSELN 3 5/8 09/16/77</v>
      </c>
      <c r="H128" s="3" t="str" cm="1">
        <f t="array" ref="H128">_xll.BDP(bonds[[#This Row],[worksheet get ticker]],bonds[[#Headers],[ticker]])</f>
        <v>SSELN</v>
      </c>
      <c r="I128" s="3" cm="1">
        <f t="array" ref="I128">_xll.BDP(bonds[[#This Row],[worksheet get ticker]],bonds[[#Headers],[coupon]])</f>
        <v>3.625</v>
      </c>
      <c r="J128" s="19" cm="1">
        <f t="array" ref="J128">_xll.BDP(bonds[[#This Row],[ID_ISIN]]&amp;" Corp",bonds[[#Headers],[nxt_call_dt]])*1</f>
        <v>44728</v>
      </c>
      <c r="K128" s="19" t="str" cm="1">
        <f t="array" ref="K128">_xll.BDP(bonds[[#This Row],[ID_ISIN]]&amp;" Corp",bonds[[#Headers],[mty_typ]])</f>
        <v>CALLABLE</v>
      </c>
      <c r="L128" s="19" t="str" cm="1">
        <f t="array" ref="L128">_xll.BDP(bonds[[#This Row],[worksheet get ticker]],bonds[[#Headers],[crncy]])</f>
        <v>GBP</v>
      </c>
      <c r="M128" s="30" cm="1">
        <f t="array" ref="M128">_xll.BDP(bonds[[#This Row],[ID_ISIN]]&amp;" Corp",bonds[[#Headers],[amt_outstanding]])</f>
        <v>300000000</v>
      </c>
      <c r="N128" s="3" t="str">
        <f>bonds[[#This Row],[security name]]&amp;" nc-"&amp;RIGHT(YEAR(bonds[[#This Row],[nxt_call_dt]]),2)</f>
        <v>SSELN 3 5/8 09/16/77 nc-22</v>
      </c>
      <c r="O128" s="3" t="str" cm="1">
        <f t="array" ref="O128">_xlfn.IFNA(_xll.BDP(bonds[[#This Row],[ID_ISIN]]&amp;" Corp",bonds[[#Headers],[industry_sector]]),"NA error")</f>
        <v>Utilities</v>
      </c>
      <c r="AA128" s="3"/>
      <c r="AB128" s="2"/>
    </row>
    <row r="129" spans="5:30" x14ac:dyDescent="0.25">
      <c r="E129" s="3" t="s">
        <v>136</v>
      </c>
      <c r="F129" s="3" t="str" cm="1">
        <f t="array" ref="F129">_xll.BDP(bonds[[#This Row],[worksheet get ticker]],bonds[[#Headers],[ID_ISIN]])</f>
        <v>XS1572343744</v>
      </c>
      <c r="G129" s="3" t="str" cm="1">
        <f t="array" ref="G129">_xll.BDP(bonds[[#This Row],[worksheet get ticker]],bonds[[#Headers],[security name]])</f>
        <v>SSELN 4 3/4 09/16/77</v>
      </c>
      <c r="H129" s="3" t="str" cm="1">
        <f t="array" ref="H129">_xll.BDP(bonds[[#This Row],[worksheet get ticker]],bonds[[#Headers],[ticker]])</f>
        <v>SSELN</v>
      </c>
      <c r="I129" s="3" cm="1">
        <f t="array" ref="I129">_xll.BDP(bonds[[#This Row],[worksheet get ticker]],bonds[[#Headers],[coupon]])</f>
        <v>4.75</v>
      </c>
      <c r="J129" s="19" cm="1">
        <f t="array" ref="J129">_xll.BDP(bonds[[#This Row],[ID_ISIN]]&amp;" Corp",bonds[[#Headers],[nxt_call_dt]])*1</f>
        <v>44728</v>
      </c>
      <c r="K129" s="19" t="str" cm="1">
        <f t="array" ref="K129">_xll.BDP(bonds[[#This Row],[ID_ISIN]]&amp;" Corp",bonds[[#Headers],[mty_typ]])</f>
        <v>CALLABLE</v>
      </c>
      <c r="L129" s="19" t="str" cm="1">
        <f t="array" ref="L129">_xll.BDP(bonds[[#This Row],[worksheet get ticker]],bonds[[#Headers],[crncy]])</f>
        <v>USD</v>
      </c>
      <c r="M129" s="30" cm="1">
        <f t="array" ref="M129">_xll.BDP(bonds[[#This Row],[ID_ISIN]]&amp;" Corp",bonds[[#Headers],[amt_outstanding]])</f>
        <v>900000000</v>
      </c>
      <c r="N129" s="3" t="str">
        <f>bonds[[#This Row],[security name]]&amp;" nc-"&amp;RIGHT(YEAR(bonds[[#This Row],[nxt_call_dt]]),2)</f>
        <v>SSELN 4 3/4 09/16/77 nc-22</v>
      </c>
      <c r="O129" s="3" t="str" cm="1">
        <f t="array" ref="O129">_xlfn.IFNA(_xll.BDP(bonds[[#This Row],[ID_ISIN]]&amp;" Corp",bonds[[#Headers],[industry_sector]]),"NA error")</f>
        <v>Utilities</v>
      </c>
      <c r="AA129" s="3"/>
      <c r="AB129" s="2"/>
    </row>
    <row r="130" spans="5:30" x14ac:dyDescent="0.25">
      <c r="E130" s="3" t="s">
        <v>137</v>
      </c>
      <c r="F130" s="3" t="str" cm="1">
        <f t="array" ref="F130">_xll.BDP(bonds[[#This Row],[worksheet get ticker]],bonds[[#Headers],[ID_ISIN]])</f>
        <v>XS1757377400</v>
      </c>
      <c r="G130" s="3" t="str" cm="1">
        <f t="array" ref="G130">_xll.BDP(bonds[[#This Row],[worksheet get ticker]],bonds[[#Headers],[security name]])</f>
        <v>ALLRNV 1 5/8 PERP</v>
      </c>
      <c r="H130" s="3" t="str" cm="1">
        <f t="array" ref="H130">_xll.BDP(bonds[[#This Row],[worksheet get ticker]],bonds[[#Headers],[ticker]])</f>
        <v>ALLRNV</v>
      </c>
      <c r="I130" s="3" cm="1">
        <f t="array" ref="I130">_xll.BDP(bonds[[#This Row],[worksheet get ticker]],bonds[[#Headers],[coupon]])</f>
        <v>1.625</v>
      </c>
      <c r="J130" s="19" cm="1">
        <f t="array" ref="J130">_xll.BDP(bonds[[#This Row],[ID_ISIN]]&amp;" Corp",bonds[[#Headers],[nxt_call_dt]])*1</f>
        <v>45746</v>
      </c>
      <c r="K130" s="19" t="str" cm="1">
        <f t="array" ref="K130">_xll.BDP(bonds[[#This Row],[ID_ISIN]]&amp;" Corp",bonds[[#Headers],[mty_typ]])</f>
        <v>PERP/CALL</v>
      </c>
      <c r="L130" s="19" t="str" cm="1">
        <f t="array" ref="L130">_xll.BDP(bonds[[#This Row],[worksheet get ticker]],bonds[[#Headers],[crncy]])</f>
        <v>EUR</v>
      </c>
      <c r="M130" s="30" cm="1">
        <f t="array" ref="M130">_xll.BDP(bonds[[#This Row],[ID_ISIN]]&amp;" Corp",bonds[[#Headers],[amt_outstanding]])</f>
        <v>500000000</v>
      </c>
      <c r="N130" s="3" t="str">
        <f>bonds[[#This Row],[security name]]&amp;" nc-"&amp;RIGHT(YEAR(bonds[[#This Row],[nxt_call_dt]]),2)</f>
        <v>ALLRNV 1 5/8 PERP nc-25</v>
      </c>
      <c r="O130" s="3" t="str" cm="1">
        <f t="array" ref="O130">_xlfn.IFNA(_xll.BDP(bonds[[#This Row],[ID_ISIN]]&amp;" Corp",bonds[[#Headers],[industry_sector]]),"NA error")</f>
        <v>Utilities</v>
      </c>
      <c r="AA130" s="3"/>
      <c r="AB130" s="2"/>
    </row>
    <row r="131" spans="5:30" ht="11" x14ac:dyDescent="0.3">
      <c r="E131" s="3" t="s">
        <v>138</v>
      </c>
      <c r="F131" s="3" t="str" cm="1">
        <f t="array" ref="F131">_xll.BDP(bonds[[#This Row],[worksheet get ticker]],bonds[[#Headers],[ID_ISIN]])</f>
        <v>XS0943370543</v>
      </c>
      <c r="G131" s="3" t="str" cm="1">
        <f t="array" ref="G131">_xll.BDP(bonds[[#This Row],[worksheet get ticker]],bonds[[#Headers],[security name]])</f>
        <v>ORSTED 6 1/4 06/26/13</v>
      </c>
      <c r="H131" s="3" t="str" cm="1">
        <f t="array" ref="H131">_xll.BDP(bonds[[#This Row],[worksheet get ticker]],bonds[[#Headers],[ticker]])</f>
        <v>ORSTED</v>
      </c>
      <c r="I131" s="3" cm="1">
        <f t="array" ref="I131">_xll.BDP(bonds[[#This Row],[worksheet get ticker]],bonds[[#Headers],[coupon]])</f>
        <v>6.25</v>
      </c>
      <c r="J131" s="19" cm="1">
        <f t="array" ref="J131">_xll.BDP(bonds[[#This Row],[ID_ISIN]]&amp;" Corp",bonds[[#Headers],[nxt_call_dt]])*1</f>
        <v>45103</v>
      </c>
      <c r="K131" s="19" t="str" cm="1">
        <f t="array" ref="K131">_xll.BDP(bonds[[#This Row],[ID_ISIN]]&amp;" Corp",bonds[[#Headers],[mty_typ]])</f>
        <v>CALLABLE</v>
      </c>
      <c r="L131" s="19" t="str" cm="1">
        <f t="array" ref="L131">_xll.BDP(bonds[[#This Row],[worksheet get ticker]],bonds[[#Headers],[crncy]])</f>
        <v>EUR</v>
      </c>
      <c r="M131" s="30" cm="1">
        <f t="array" ref="M131">_xll.BDP(bonds[[#This Row],[ID_ISIN]]&amp;" Corp",bonds[[#Headers],[amt_outstanding]])</f>
        <v>700000000</v>
      </c>
      <c r="N131" s="3" t="str">
        <f>bonds[[#This Row],[security name]]&amp;" nc-"&amp;RIGHT(YEAR(bonds[[#This Row],[nxt_call_dt]]),2)</f>
        <v>ORSTED 6 1/4 06/26/13 nc-23</v>
      </c>
      <c r="O131" s="3" t="str" cm="1">
        <f t="array" ref="O131">_xlfn.IFNA(_xll.BDP(bonds[[#This Row],[ID_ISIN]]&amp;" Corp",bonds[[#Headers],[industry_sector]]),"NA error")</f>
        <v>Utilities</v>
      </c>
      <c r="AA131" s="3"/>
      <c r="AB131" s="2"/>
      <c r="AD131" s="4"/>
    </row>
    <row r="132" spans="5:30" x14ac:dyDescent="0.25">
      <c r="E132" s="3" t="s">
        <v>139</v>
      </c>
      <c r="F132" s="3" t="str" cm="1">
        <f t="array" ref="F132">_xll.BDP(bonds[[#This Row],[worksheet get ticker]],bonds[[#Headers],[ID_ISIN]])</f>
        <v>XS1720192696</v>
      </c>
      <c r="G132" s="3" t="str" cm="1">
        <f t="array" ref="G132">_xll.BDP(bonds[[#This Row],[worksheet get ticker]],bonds[[#Headers],[security name]])</f>
        <v>ORSTED 2 1/4 11/24/17</v>
      </c>
      <c r="H132" s="3" t="str" cm="1">
        <f t="array" ref="H132">_xll.BDP(bonds[[#This Row],[worksheet get ticker]],bonds[[#Headers],[ticker]])</f>
        <v>ORSTED</v>
      </c>
      <c r="I132" s="3" cm="1">
        <f t="array" ref="I132">_xll.BDP(bonds[[#This Row],[worksheet get ticker]],bonds[[#Headers],[coupon]])</f>
        <v>2.25</v>
      </c>
      <c r="J132" s="19" cm="1">
        <f t="array" ref="J132">_xll.BDP(bonds[[#This Row],[ID_ISIN]]&amp;" Corp",bonds[[#Headers],[nxt_call_dt]])*1</f>
        <v>45528</v>
      </c>
      <c r="K132" s="19" t="str" cm="1">
        <f t="array" ref="K132">_xll.BDP(bonds[[#This Row],[ID_ISIN]]&amp;" Corp",bonds[[#Headers],[mty_typ]])</f>
        <v>CALLABLE</v>
      </c>
      <c r="L132" s="19" t="str" cm="1">
        <f t="array" ref="L132">_xll.BDP(bonds[[#This Row],[worksheet get ticker]],bonds[[#Headers],[crncy]])</f>
        <v>EUR</v>
      </c>
      <c r="M132" s="30" cm="1">
        <f t="array" ref="M132">_xll.BDP(bonds[[#This Row],[ID_ISIN]]&amp;" Corp",bonds[[#Headers],[amt_outstanding]])</f>
        <v>500000000</v>
      </c>
      <c r="N132" s="3" t="str">
        <f>bonds[[#This Row],[security name]]&amp;" nc-"&amp;RIGHT(YEAR(bonds[[#This Row],[nxt_call_dt]]),2)</f>
        <v>ORSTED 2 1/4 11/24/17 nc-24</v>
      </c>
      <c r="O132" s="3" t="str" cm="1">
        <f t="array" ref="O132">_xlfn.IFNA(_xll.BDP(bonds[[#This Row],[ID_ISIN]]&amp;" Corp",bonds[[#Headers],[industry_sector]]),"NA error")</f>
        <v>Utilities</v>
      </c>
      <c r="AA132" s="3"/>
      <c r="AB132" s="2"/>
    </row>
    <row r="133" spans="5:30" x14ac:dyDescent="0.25">
      <c r="E133" s="3" t="s">
        <v>140</v>
      </c>
      <c r="F133" s="3" t="str" cm="1">
        <f t="array" ref="F133">_xll.BDP(bonds[[#This Row],[worksheet get ticker]],bonds[[#Headers],[ID_ISIN]])</f>
        <v>XS2010036874</v>
      </c>
      <c r="G133" s="3" t="str" cm="1">
        <f t="array" ref="G133">_xll.BDP(bonds[[#This Row],[worksheet get ticker]],bonds[[#Headers],[security name]])</f>
        <v>ORSTED 1 3/4 12/09/19</v>
      </c>
      <c r="H133" s="3" t="str" cm="1">
        <f t="array" ref="H133">_xll.BDP(bonds[[#This Row],[worksheet get ticker]],bonds[[#Headers],[ticker]])</f>
        <v>ORSTED</v>
      </c>
      <c r="I133" s="3" cm="1">
        <f t="array" ref="I133">_xll.BDP(bonds[[#This Row],[worksheet get ticker]],bonds[[#Headers],[coupon]])</f>
        <v>1.75</v>
      </c>
      <c r="J133" s="19" cm="1">
        <f t="array" ref="J133">_xll.BDP(bonds[[#This Row],[ID_ISIN]]&amp;" Corp",bonds[[#Headers],[nxt_call_dt]])*1</f>
        <v>46639</v>
      </c>
      <c r="K133" s="19" t="str" cm="1">
        <f t="array" ref="K133">_xll.BDP(bonds[[#This Row],[ID_ISIN]]&amp;" Corp",bonds[[#Headers],[mty_typ]])</f>
        <v>CALLABLE</v>
      </c>
      <c r="L133" s="19" t="str" cm="1">
        <f t="array" ref="L133">_xll.BDP(bonds[[#This Row],[worksheet get ticker]],bonds[[#Headers],[crncy]])</f>
        <v>EUR</v>
      </c>
      <c r="M133" s="30" cm="1">
        <f t="array" ref="M133">_xll.BDP(bonds[[#This Row],[ID_ISIN]]&amp;" Corp",bonds[[#Headers],[amt_outstanding]])</f>
        <v>600000000</v>
      </c>
      <c r="N133" s="3" t="str">
        <f>bonds[[#This Row],[security name]]&amp;" nc-"&amp;RIGHT(YEAR(bonds[[#This Row],[nxt_call_dt]]),2)</f>
        <v>ORSTED 1 3/4 12/09/19 nc-27</v>
      </c>
      <c r="O133" s="3" t="str" cm="1">
        <f t="array" ref="O133">_xlfn.IFNA(_xll.BDP(bonds[[#This Row],[ID_ISIN]]&amp;" Corp",bonds[[#Headers],[industry_sector]]),"NA error")</f>
        <v>Utilities</v>
      </c>
      <c r="AA133" s="3"/>
      <c r="AB133" s="2"/>
    </row>
    <row r="134" spans="5:30" x14ac:dyDescent="0.25">
      <c r="E134" s="3" t="s">
        <v>141</v>
      </c>
      <c r="F134" s="3" t="str" cm="1">
        <f t="array" ref="F134">_xll.BDP(bonds[[#This Row],[worksheet get ticker]],bonds[[#Headers],[ID_ISIN]])</f>
        <v>XS1141810991</v>
      </c>
      <c r="G134" s="3" t="str" cm="1">
        <f t="array" ref="G134">_xll.BDP(bonds[[#This Row],[worksheet get ticker]],bonds[[#Headers],[security name]])</f>
        <v>STEDIN 3 1/4 PERP</v>
      </c>
      <c r="H134" s="3" t="str" cm="1">
        <f t="array" ref="H134">_xll.BDP(bonds[[#This Row],[worksheet get ticker]],bonds[[#Headers],[ticker]])</f>
        <v>STEDIN</v>
      </c>
      <c r="I134" s="3" cm="1">
        <f t="array" ref="I134">_xll.BDP(bonds[[#This Row],[worksheet get ticker]],bonds[[#Headers],[coupon]])</f>
        <v>3.25</v>
      </c>
      <c r="J134" s="19" cm="1">
        <f t="array" ref="J134">_xll.BDP(bonds[[#This Row],[ID_ISIN]]&amp;" Corp",bonds[[#Headers],[nxt_call_dt]])*1</f>
        <v>44531</v>
      </c>
      <c r="K134" s="19" t="str" cm="1">
        <f t="array" ref="K134">_xll.BDP(bonds[[#This Row],[ID_ISIN]]&amp;" Corp",bonds[[#Headers],[mty_typ]])</f>
        <v>PERP/CALL</v>
      </c>
      <c r="L134" s="19" t="str" cm="1">
        <f t="array" ref="L134">_xll.BDP(bonds[[#This Row],[worksheet get ticker]],bonds[[#Headers],[crncy]])</f>
        <v>EUR</v>
      </c>
      <c r="M134" s="30" cm="1">
        <f t="array" ref="M134">_xll.BDP(bonds[[#This Row],[ID_ISIN]]&amp;" Corp",bonds[[#Headers],[amt_outstanding]])</f>
        <v>500000000</v>
      </c>
      <c r="N134" s="3" t="str">
        <f>bonds[[#This Row],[security name]]&amp;" nc-"&amp;RIGHT(YEAR(bonds[[#This Row],[nxt_call_dt]]),2)</f>
        <v>STEDIN 3 1/4 PERP nc-21</v>
      </c>
      <c r="O134" s="3" t="str" cm="1">
        <f t="array" ref="O134">_xlfn.IFNA(_xll.BDP(bonds[[#This Row],[ID_ISIN]]&amp;" Corp",bonds[[#Headers],[industry_sector]]),"NA error")</f>
        <v>Utilities</v>
      </c>
      <c r="AA134" s="3"/>
      <c r="AB134" s="2"/>
    </row>
    <row r="135" spans="5:30" x14ac:dyDescent="0.25">
      <c r="E135" s="3" t="s">
        <v>142</v>
      </c>
      <c r="F135" s="3" t="str" cm="1">
        <f t="array" ref="F135">_xll.BDP(bonds[[#This Row],[worksheet get ticker]],bonds[[#Headers],[ID_ISIN]])</f>
        <v>PTEDPKOM0034</v>
      </c>
      <c r="G135" s="3" t="str" cm="1">
        <f t="array" ref="G135">_xll.BDP(bonds[[#This Row],[worksheet get ticker]],bonds[[#Headers],[security name]])</f>
        <v>EDPPL 4.496 04/30/79</v>
      </c>
      <c r="H135" s="3" t="str" cm="1">
        <f t="array" ref="H135">_xll.BDP(bonds[[#This Row],[worksheet get ticker]],bonds[[#Headers],[ticker]])</f>
        <v>EDPPL</v>
      </c>
      <c r="I135" s="3" cm="1">
        <f t="array" ref="I135">_xll.BDP(bonds[[#This Row],[worksheet get ticker]],bonds[[#Headers],[coupon]])</f>
        <v>4.4960000000000004</v>
      </c>
      <c r="J135" s="19" cm="1">
        <f t="array" ref="J135">_xll.BDP(bonds[[#This Row],[ID_ISIN]]&amp;" Corp",bonds[[#Headers],[nxt_call_dt]])*1</f>
        <v>45321</v>
      </c>
      <c r="K135" s="19" t="str" cm="1">
        <f t="array" ref="K135">_xll.BDP(bonds[[#This Row],[ID_ISIN]]&amp;" Corp",bonds[[#Headers],[mty_typ]])</f>
        <v>CALLABLE</v>
      </c>
      <c r="L135" s="19" t="str" cm="1">
        <f t="array" ref="L135">_xll.BDP(bonds[[#This Row],[worksheet get ticker]],bonds[[#Headers],[crncy]])</f>
        <v>EUR</v>
      </c>
      <c r="M135" s="30" cm="1">
        <f t="array" ref="M135">_xll.BDP(bonds[[#This Row],[ID_ISIN]]&amp;" Corp",bonds[[#Headers],[amt_outstanding]])</f>
        <v>1000000000</v>
      </c>
      <c r="N135" s="3" t="str">
        <f>bonds[[#This Row],[security name]]&amp;" nc-"&amp;RIGHT(YEAR(bonds[[#This Row],[nxt_call_dt]]),2)</f>
        <v>EDPPL 4.496 04/30/79 nc-24</v>
      </c>
      <c r="O135" s="3" t="str" cm="1">
        <f t="array" ref="O135">_xlfn.IFNA(_xll.BDP(bonds[[#This Row],[ID_ISIN]]&amp;" Corp",bonds[[#Headers],[industry_sector]]),"NA error")</f>
        <v>Utilities</v>
      </c>
      <c r="AA135" s="3"/>
      <c r="AB135" s="2"/>
    </row>
    <row r="136" spans="5:30" x14ac:dyDescent="0.25">
      <c r="E136" s="3" t="s">
        <v>143</v>
      </c>
      <c r="F136" s="3" t="str" cm="1">
        <f t="array" ref="F136">_xll.BDP(bonds[[#This Row],[worksheet get ticker]],bonds[[#Headers],[ID_ISIN]])</f>
        <v>PTEDPLOM0017</v>
      </c>
      <c r="G136" s="3" t="str" cm="1">
        <f t="array" ref="G136">_xll.BDP(bonds[[#This Row],[worksheet get ticker]],bonds[[#Headers],[security name]])</f>
        <v>EDPPL 1.7 07/20/80</v>
      </c>
      <c r="H136" s="3" t="str" cm="1">
        <f t="array" ref="H136">_xll.BDP(bonds[[#This Row],[worksheet get ticker]],bonds[[#Headers],[ticker]])</f>
        <v>EDPPL</v>
      </c>
      <c r="I136" s="3" cm="1">
        <f t="array" ref="I136">_xll.BDP(bonds[[#This Row],[worksheet get ticker]],bonds[[#Headers],[coupon]])</f>
        <v>1.7</v>
      </c>
      <c r="J136" s="19" cm="1">
        <f t="array" ref="J136">_xll.BDP(bonds[[#This Row],[ID_ISIN]]&amp;" Corp",bonds[[#Headers],[nxt_call_dt]])*1</f>
        <v>45767</v>
      </c>
      <c r="K136" s="19" t="str" cm="1">
        <f t="array" ref="K136">_xll.BDP(bonds[[#This Row],[ID_ISIN]]&amp;" Corp",bonds[[#Headers],[mty_typ]])</f>
        <v>CALLABLE</v>
      </c>
      <c r="L136" s="19" t="str" cm="1">
        <f t="array" ref="L136">_xll.BDP(bonds[[#This Row],[worksheet get ticker]],bonds[[#Headers],[crncy]])</f>
        <v>EUR</v>
      </c>
      <c r="M136" s="30" cm="1">
        <f t="array" ref="M136">_xll.BDP(bonds[[#This Row],[ID_ISIN]]&amp;" Corp",bonds[[#Headers],[amt_outstanding]])</f>
        <v>750000000</v>
      </c>
      <c r="N136" s="3" t="str">
        <f>bonds[[#This Row],[security name]]&amp;" nc-"&amp;RIGHT(YEAR(bonds[[#This Row],[nxt_call_dt]]),2)</f>
        <v>EDPPL 1.7 07/20/80 nc-25</v>
      </c>
      <c r="O136" s="3" t="str" cm="1">
        <f t="array" ref="O136">_xlfn.IFNA(_xll.BDP(bonds[[#This Row],[ID_ISIN]]&amp;" Corp",bonds[[#Headers],[industry_sector]]),"NA error")</f>
        <v>Utilities</v>
      </c>
      <c r="AA136" s="3"/>
      <c r="AB136" s="2"/>
    </row>
    <row r="137" spans="5:30" x14ac:dyDescent="0.25">
      <c r="E137" s="3" t="s">
        <v>144</v>
      </c>
      <c r="F137" s="3" t="str" cm="1">
        <f t="array" ref="F137">_xll.BDP(bonds[[#This Row],[worksheet get ticker]],bonds[[#Headers],[ID_ISIN]])</f>
        <v>BE0002597756</v>
      </c>
      <c r="G137" s="3" t="str" cm="1">
        <f t="array" ref="G137">_xll.BDP(bonds[[#This Row],[worksheet get ticker]],bonds[[#Headers],[security name]])</f>
        <v>ELIASO 2 3/4 PERP</v>
      </c>
      <c r="H137" s="3" t="str" cm="1">
        <f t="array" ref="H137">_xll.BDP(bonds[[#This Row],[worksheet get ticker]],bonds[[#Headers],[ticker]])</f>
        <v>ELIASO</v>
      </c>
      <c r="I137" s="3" cm="1">
        <f t="array" ref="I137">_xll.BDP(bonds[[#This Row],[worksheet get ticker]],bonds[[#Headers],[coupon]])</f>
        <v>2.75</v>
      </c>
      <c r="J137" s="19" cm="1">
        <f t="array" ref="J137">_xll.BDP(bonds[[#This Row],[ID_ISIN]]&amp;" Corp",bonds[[#Headers],[nxt_call_dt]])*1</f>
        <v>45174</v>
      </c>
      <c r="K137" s="19" t="str" cm="1">
        <f t="array" ref="K137">_xll.BDP(bonds[[#This Row],[ID_ISIN]]&amp;" Corp",bonds[[#Headers],[mty_typ]])</f>
        <v>PERP/CALL</v>
      </c>
      <c r="L137" s="19" t="str" cm="1">
        <f t="array" ref="L137">_xll.BDP(bonds[[#This Row],[worksheet get ticker]],bonds[[#Headers],[crncy]])</f>
        <v>EUR</v>
      </c>
      <c r="M137" s="30" cm="1">
        <f t="array" ref="M137">_xll.BDP(bonds[[#This Row],[ID_ISIN]]&amp;" Corp",bonds[[#Headers],[amt_outstanding]])</f>
        <v>700000000</v>
      </c>
      <c r="N137" s="3" t="str">
        <f>bonds[[#This Row],[security name]]&amp;" nc-"&amp;RIGHT(YEAR(bonds[[#This Row],[nxt_call_dt]]),2)</f>
        <v>ELIASO 2 3/4 PERP nc-23</v>
      </c>
      <c r="O137" s="3" t="str" cm="1">
        <f t="array" ref="O137">_xlfn.IFNA(_xll.BDP(bonds[[#This Row],[ID_ISIN]]&amp;" Corp",bonds[[#Headers],[industry_sector]]),"NA error")</f>
        <v>Utilities</v>
      </c>
      <c r="AA137" s="3"/>
      <c r="AB137" s="2"/>
    </row>
    <row r="138" spans="5:30" x14ac:dyDescent="0.25">
      <c r="E138" s="3" t="s">
        <v>456</v>
      </c>
      <c r="F138" s="3" t="str" cm="1">
        <f t="array" ref="F138">_xll.BDP(bonds[[#This Row],[worksheet get ticker]],bonds[[#Headers],[ID_ISIN]])</f>
        <v>#N/A Requesting Data...</v>
      </c>
      <c r="G138" s="3" t="str" cm="1">
        <f t="array" ref="G138">_xll.BDP(bonds[[#This Row],[worksheet get ticker]],bonds[[#Headers],[security name]])</f>
        <v>#N/A Requesting Data...</v>
      </c>
      <c r="H138" s="3" t="str" cm="1">
        <f t="array" ref="H138">_xll.BDP(bonds[[#This Row],[worksheet get ticker]],bonds[[#Headers],[ticker]])</f>
        <v>#N/A Requesting Data...</v>
      </c>
      <c r="I138" s="3" t="str" cm="1">
        <f t="array" ref="I138">_xll.BDP(bonds[[#This Row],[worksheet get ticker]],bonds[[#Headers],[coupon]])</f>
        <v>#N/A Requesting Data...</v>
      </c>
      <c r="J138" s="19" t="e" cm="1">
        <f t="array" ref="J138">_xll.BDP(bonds[[#This Row],[ID_ISIN]]&amp;" Corp",bonds[[#Headers],[nxt_call_dt]])*1</f>
        <v>#VALUE!</v>
      </c>
      <c r="K138" s="19" t="str" cm="1">
        <f t="array" ref="K138">_xll.BDP(bonds[[#This Row],[ID_ISIN]]&amp;" Corp",bonds[[#Headers],[mty_typ]])</f>
        <v>#N/A Invalid Security</v>
      </c>
      <c r="L138" s="19" t="str" cm="1">
        <f t="array" ref="L138">_xll.BDP(bonds[[#This Row],[worksheet get ticker]],bonds[[#Headers],[crncy]])</f>
        <v>#N/A Requesting Data...</v>
      </c>
      <c r="M138" s="30" t="str" cm="1">
        <f t="array" ref="M138">_xll.BDP(bonds[[#This Row],[ID_ISIN]]&amp;" Corp",bonds[[#Headers],[amt_outstanding]])</f>
        <v>#N/A Invalid Security</v>
      </c>
      <c r="N138" s="3" t="e">
        <f>bonds[[#This Row],[security name]]&amp;" nc-"&amp;RIGHT(YEAR(bonds[[#This Row],[nxt_call_dt]]),2)</f>
        <v>#VALUE!</v>
      </c>
      <c r="O138" s="3" t="str" cm="1">
        <f t="array" ref="O138">_xlfn.IFNA(_xll.BDP(bonds[[#This Row],[ID_ISIN]]&amp;" Corp",bonds[[#Headers],[industry_sector]]),"NA error")</f>
        <v>#N/A Invalid Security</v>
      </c>
      <c r="AA138" s="3"/>
      <c r="AB138" s="2"/>
    </row>
    <row r="139" spans="5:30" x14ac:dyDescent="0.25">
      <c r="E139" s="3" t="s">
        <v>145</v>
      </c>
      <c r="F139" s="3" t="str" cm="1">
        <f t="array" ref="F139">_xll.BDP(bonds[[#This Row],[worksheet get ticker]],bonds[[#Headers],[ID_ISIN]])</f>
        <v>XS1150695192</v>
      </c>
      <c r="G139" s="3" t="str" cm="1">
        <f t="array" ref="G139">_xll.BDP(bonds[[#This Row],[worksheet get ticker]],bonds[[#Headers],[security name]])</f>
        <v>VLVY 4.85 03/10/78</v>
      </c>
      <c r="H139" s="3" t="str" cm="1">
        <f t="array" ref="H139">_xll.BDP(bonds[[#This Row],[worksheet get ticker]],bonds[[#Headers],[ticker]])</f>
        <v>VLVY</v>
      </c>
      <c r="I139" s="3" cm="1">
        <f t="array" ref="I139">_xll.BDP(bonds[[#This Row],[worksheet get ticker]],bonds[[#Headers],[coupon]])</f>
        <v>4.8499999999999996</v>
      </c>
      <c r="J139" s="19" cm="1">
        <f t="array" ref="J139">_xll.BDP(bonds[[#This Row],[ID_ISIN]]&amp;" Corp",bonds[[#Headers],[nxt_call_dt]])*1</f>
        <v>44995</v>
      </c>
      <c r="K139" s="19" t="str" cm="1">
        <f t="array" ref="K139">_xll.BDP(bonds[[#This Row],[ID_ISIN]]&amp;" Corp",bonds[[#Headers],[mty_typ]])</f>
        <v>CALLABLE</v>
      </c>
      <c r="L139" s="19" t="str" cm="1">
        <f t="array" ref="L139">_xll.BDP(bonds[[#This Row],[worksheet get ticker]],bonds[[#Headers],[crncy]])</f>
        <v>EUR</v>
      </c>
      <c r="M139" s="30" cm="1">
        <f t="array" ref="M139">_xll.BDP(bonds[[#This Row],[ID_ISIN]]&amp;" Corp",bonds[[#Headers],[amt_outstanding]])</f>
        <v>600000000</v>
      </c>
      <c r="N139" s="3" t="str">
        <f>bonds[[#This Row],[security name]]&amp;" nc-"&amp;RIGHT(YEAR(bonds[[#This Row],[nxt_call_dt]]),2)</f>
        <v>VLVY 4.85 03/10/78 nc-23</v>
      </c>
      <c r="O139" s="3" t="str" cm="1">
        <f t="array" ref="O139">_xlfn.IFNA(_xll.BDP(bonds[[#This Row],[ID_ISIN]]&amp;" Corp",bonds[[#Headers],[industry_sector]]),"NA error")</f>
        <v>Consumer, Cyclical</v>
      </c>
      <c r="AA139" s="3"/>
      <c r="AB139" s="2"/>
    </row>
    <row r="140" spans="5:30" x14ac:dyDescent="0.25">
      <c r="E140" s="3" t="s">
        <v>146</v>
      </c>
      <c r="F140" s="3" t="str" cm="1">
        <f t="array" ref="F140">_xll.BDP(bonds[[#This Row],[worksheet get ticker]],bonds[[#Headers],[ID_ISIN]])</f>
        <v>XS1048428012</v>
      </c>
      <c r="G140" s="3" t="str" cm="1">
        <f t="array" ref="G140">_xll.BDP(bonds[[#This Row],[worksheet get ticker]],bonds[[#Headers],[security name]])</f>
        <v>VW 3 3/4 PERP</v>
      </c>
      <c r="H140" s="3" t="str" cm="1">
        <f t="array" ref="H140">_xll.BDP(bonds[[#This Row],[worksheet get ticker]],bonds[[#Headers],[ticker]])</f>
        <v>VW</v>
      </c>
      <c r="I140" s="3" cm="1">
        <f t="array" ref="I140">_xll.BDP(bonds[[#This Row],[worksheet get ticker]],bonds[[#Headers],[coupon]])</f>
        <v>3.75</v>
      </c>
      <c r="J140" s="19" cm="1">
        <f t="array" ref="J140">_xll.BDP(bonds[[#This Row],[ID_ISIN]]&amp;" Corp",bonds[[#Headers],[nxt_call_dt]])*1</f>
        <v>44279</v>
      </c>
      <c r="K140" s="19" t="str" cm="1">
        <f t="array" ref="K140">_xll.BDP(bonds[[#This Row],[ID_ISIN]]&amp;" Corp",bonds[[#Headers],[mty_typ]])</f>
        <v>PERP/CALL</v>
      </c>
      <c r="L140" s="19" t="str" cm="1">
        <f t="array" ref="L140">_xll.BDP(bonds[[#This Row],[worksheet get ticker]],bonds[[#Headers],[crncy]])</f>
        <v>EUR</v>
      </c>
      <c r="M140" s="30" cm="1">
        <f t="array" ref="M140">_xll.BDP(bonds[[#This Row],[ID_ISIN]]&amp;" Corp",bonds[[#Headers],[amt_outstanding]])</f>
        <v>1250000000</v>
      </c>
      <c r="N140" s="3" t="str">
        <f>bonds[[#This Row],[security name]]&amp;" nc-"&amp;RIGHT(YEAR(bonds[[#This Row],[nxt_call_dt]]),2)</f>
        <v>VW 3 3/4 PERP nc-21</v>
      </c>
      <c r="O140" s="3" t="str" cm="1">
        <f t="array" ref="O140">_xlfn.IFNA(_xll.BDP(bonds[[#This Row],[ID_ISIN]]&amp;" Corp",bonds[[#Headers],[industry_sector]]),"NA error")</f>
        <v>Consumer, Cyclical</v>
      </c>
      <c r="AA140" s="3"/>
      <c r="AB140" s="2"/>
    </row>
    <row r="141" spans="5:30" ht="11" x14ac:dyDescent="0.3">
      <c r="E141" s="3" t="s">
        <v>147</v>
      </c>
      <c r="F141" s="3" t="str" cm="1">
        <f t="array" ref="F141">_xll.BDP(bonds[[#This Row],[worksheet get ticker]],bonds[[#Headers],[ID_ISIN]])</f>
        <v>XS1206540806</v>
      </c>
      <c r="G141" s="3" t="str" cm="1">
        <f t="array" ref="G141">_xll.BDP(bonds[[#This Row],[worksheet get ticker]],bonds[[#Headers],[security name]])</f>
        <v>VW 2 1/2 PERP</v>
      </c>
      <c r="H141" s="3" t="str" cm="1">
        <f t="array" ref="H141">_xll.BDP(bonds[[#This Row],[worksheet get ticker]],bonds[[#Headers],[ticker]])</f>
        <v>VW</v>
      </c>
      <c r="I141" s="3" cm="1">
        <f t="array" ref="I141">_xll.BDP(bonds[[#This Row],[worksheet get ticker]],bonds[[#Headers],[coupon]])</f>
        <v>2.5</v>
      </c>
      <c r="J141" s="19" cm="1">
        <f t="array" ref="J141">_xll.BDP(bonds[[#This Row],[ID_ISIN]]&amp;" Corp",bonds[[#Headers],[nxt_call_dt]])*1</f>
        <v>44640</v>
      </c>
      <c r="K141" s="19" t="str" cm="1">
        <f t="array" ref="K141">_xll.BDP(bonds[[#This Row],[ID_ISIN]]&amp;" Corp",bonds[[#Headers],[mty_typ]])</f>
        <v>PERP/CALL</v>
      </c>
      <c r="L141" s="19" t="str" cm="1">
        <f t="array" ref="L141">_xll.BDP(bonds[[#This Row],[worksheet get ticker]],bonds[[#Headers],[crncy]])</f>
        <v>EUR</v>
      </c>
      <c r="M141" s="30" cm="1">
        <f t="array" ref="M141">_xll.BDP(bonds[[#This Row],[ID_ISIN]]&amp;" Corp",bonds[[#Headers],[amt_outstanding]])</f>
        <v>1100000000</v>
      </c>
      <c r="N141" s="3" t="str">
        <f>bonds[[#This Row],[security name]]&amp;" nc-"&amp;RIGHT(YEAR(bonds[[#This Row],[nxt_call_dt]]),2)</f>
        <v>VW 2 1/2 PERP nc-22</v>
      </c>
      <c r="O141" s="3" t="str" cm="1">
        <f t="array" ref="O141">_xlfn.IFNA(_xll.BDP(bonds[[#This Row],[ID_ISIN]]&amp;" Corp",bonds[[#Headers],[industry_sector]]),"NA error")</f>
        <v>Consumer, Cyclical</v>
      </c>
      <c r="AA141" s="3"/>
      <c r="AB141" s="2"/>
      <c r="AD141" s="4"/>
    </row>
    <row r="142" spans="5:30" x14ac:dyDescent="0.25">
      <c r="E142" s="3" t="s">
        <v>148</v>
      </c>
      <c r="F142" s="3" t="str" cm="1">
        <f t="array" ref="F142">_xll.BDP(bonds[[#This Row],[worksheet get ticker]],bonds[[#Headers],[ID_ISIN]])</f>
        <v>XS1629658755</v>
      </c>
      <c r="G142" s="3" t="str" cm="1">
        <f t="array" ref="G142">_xll.BDP(bonds[[#This Row],[worksheet get ticker]],bonds[[#Headers],[security name]])</f>
        <v>VW 2.7 PERP</v>
      </c>
      <c r="H142" s="3" t="str" cm="1">
        <f t="array" ref="H142">_xll.BDP(bonds[[#This Row],[worksheet get ticker]],bonds[[#Headers],[ticker]])</f>
        <v>VW</v>
      </c>
      <c r="I142" s="3" cm="1">
        <f t="array" ref="I142">_xll.BDP(bonds[[#This Row],[worksheet get ticker]],bonds[[#Headers],[coupon]])</f>
        <v>2.7</v>
      </c>
      <c r="J142" s="19" cm="1">
        <f t="array" ref="J142">_xll.BDP(bonds[[#This Row],[ID_ISIN]]&amp;" Corp",bonds[[#Headers],[nxt_call_dt]])*1</f>
        <v>44909</v>
      </c>
      <c r="K142" s="19" t="str" cm="1">
        <f t="array" ref="K142">_xll.BDP(bonds[[#This Row],[ID_ISIN]]&amp;" Corp",bonds[[#Headers],[mty_typ]])</f>
        <v>PERP/CALL</v>
      </c>
      <c r="L142" s="19" t="str" cm="1">
        <f t="array" ref="L142">_xll.BDP(bonds[[#This Row],[worksheet get ticker]],bonds[[#Headers],[crncy]])</f>
        <v>EUR</v>
      </c>
      <c r="M142" s="30" cm="1">
        <f t="array" ref="M142">_xll.BDP(bonds[[#This Row],[ID_ISIN]]&amp;" Corp",bonds[[#Headers],[amt_outstanding]])</f>
        <v>1500000000</v>
      </c>
      <c r="N142" s="3" t="str">
        <f>bonds[[#This Row],[security name]]&amp;" nc-"&amp;RIGHT(YEAR(bonds[[#This Row],[nxt_call_dt]]),2)</f>
        <v>VW 2.7 PERP nc-22</v>
      </c>
      <c r="O142" s="3" t="str" cm="1">
        <f t="array" ref="O142">_xlfn.IFNA(_xll.BDP(bonds[[#This Row],[ID_ISIN]]&amp;" Corp",bonds[[#Headers],[industry_sector]]),"NA error")</f>
        <v>Consumer, Cyclical</v>
      </c>
      <c r="Q142" s="21"/>
      <c r="R142" s="21"/>
      <c r="S142" s="21"/>
      <c r="AA142" s="3"/>
      <c r="AB142" s="2"/>
    </row>
    <row r="143" spans="5:30" x14ac:dyDescent="0.25">
      <c r="E143" s="3" t="s">
        <v>149</v>
      </c>
      <c r="F143" s="3" t="str" cm="1">
        <f t="array" ref="F143">_xll.BDP(bonds[[#This Row],[worksheet get ticker]],bonds[[#Headers],[ID_ISIN]])</f>
        <v>XS0968913342</v>
      </c>
      <c r="G143" s="3" t="str" cm="1">
        <f t="array" ref="G143">_xll.BDP(bonds[[#This Row],[worksheet get ticker]],bonds[[#Headers],[security name]])</f>
        <v>VW 5 1/8 PERP</v>
      </c>
      <c r="H143" s="3" t="str" cm="1">
        <f t="array" ref="H143">_xll.BDP(bonds[[#This Row],[worksheet get ticker]],bonds[[#Headers],[ticker]])</f>
        <v>VW</v>
      </c>
      <c r="I143" s="3" cm="1">
        <f t="array" ref="I143">_xll.BDP(bonds[[#This Row],[worksheet get ticker]],bonds[[#Headers],[coupon]])</f>
        <v>5.125</v>
      </c>
      <c r="J143" s="19" cm="1">
        <f t="array" ref="J143">_xll.BDP(bonds[[#This Row],[ID_ISIN]]&amp;" Corp",bonds[[#Headers],[nxt_call_dt]])*1</f>
        <v>45173</v>
      </c>
      <c r="K143" s="19" t="str" cm="1">
        <f t="array" ref="K143">_xll.BDP(bonds[[#This Row],[ID_ISIN]]&amp;" Corp",bonds[[#Headers],[mty_typ]])</f>
        <v>PERP/CALL</v>
      </c>
      <c r="L143" s="19" t="str" cm="1">
        <f t="array" ref="L143">_xll.BDP(bonds[[#This Row],[worksheet get ticker]],bonds[[#Headers],[crncy]])</f>
        <v>EUR</v>
      </c>
      <c r="M143" s="30" cm="1">
        <f t="array" ref="M143">_xll.BDP(bonds[[#This Row],[ID_ISIN]]&amp;" Corp",bonds[[#Headers],[amt_outstanding]])</f>
        <v>750000000</v>
      </c>
      <c r="N143" s="3" t="str">
        <f>bonds[[#This Row],[security name]]&amp;" nc-"&amp;RIGHT(YEAR(bonds[[#This Row],[nxt_call_dt]]),2)</f>
        <v>VW 5 1/8 PERP nc-23</v>
      </c>
      <c r="O143" s="3" t="str" cm="1">
        <f t="array" ref="O143">_xlfn.IFNA(_xll.BDP(bonds[[#This Row],[ID_ISIN]]&amp;" Corp",bonds[[#Headers],[industry_sector]]),"NA error")</f>
        <v>Consumer, Cyclical</v>
      </c>
      <c r="Q143" s="21"/>
      <c r="R143" s="21"/>
      <c r="S143" s="21"/>
      <c r="AA143" s="3"/>
      <c r="AB143" s="2"/>
    </row>
    <row r="144" spans="5:30" x14ac:dyDescent="0.25">
      <c r="E144" s="3" t="s">
        <v>150</v>
      </c>
      <c r="F144" s="3" t="str" cm="1">
        <f t="array" ref="F144">_xll.BDP(bonds[[#This Row],[worksheet get ticker]],bonds[[#Headers],[ID_ISIN]])</f>
        <v>XS1799938995</v>
      </c>
      <c r="G144" s="3" t="str" cm="1">
        <f t="array" ref="G144">_xll.BDP(bonds[[#This Row],[worksheet get ticker]],bonds[[#Headers],[security name]])</f>
        <v>VW 3 3/8 PERP</v>
      </c>
      <c r="H144" s="3" t="str" cm="1">
        <f t="array" ref="H144">_xll.BDP(bonds[[#This Row],[worksheet get ticker]],bonds[[#Headers],[ticker]])</f>
        <v>VW</v>
      </c>
      <c r="I144" s="3" cm="1">
        <f t="array" ref="I144">_xll.BDP(bonds[[#This Row],[worksheet get ticker]],bonds[[#Headers],[coupon]])</f>
        <v>3.375</v>
      </c>
      <c r="J144" s="19" cm="1">
        <f t="array" ref="J144">_xll.BDP(bonds[[#This Row],[ID_ISIN]]&amp;" Corp",bonds[[#Headers],[nxt_call_dt]])*1</f>
        <v>45470</v>
      </c>
      <c r="K144" s="19" t="str" cm="1">
        <f t="array" ref="K144">_xll.BDP(bonds[[#This Row],[ID_ISIN]]&amp;" Corp",bonds[[#Headers],[mty_typ]])</f>
        <v>PERP/CALL</v>
      </c>
      <c r="L144" s="19" t="str" cm="1">
        <f t="array" ref="L144">_xll.BDP(bonds[[#This Row],[worksheet get ticker]],bonds[[#Headers],[crncy]])</f>
        <v>EUR</v>
      </c>
      <c r="M144" s="30" cm="1">
        <f t="array" ref="M144">_xll.BDP(bonds[[#This Row],[ID_ISIN]]&amp;" Corp",bonds[[#Headers],[amt_outstanding]])</f>
        <v>1250000000</v>
      </c>
      <c r="N144" s="3" t="str">
        <f>bonds[[#This Row],[security name]]&amp;" nc-"&amp;RIGHT(YEAR(bonds[[#This Row],[nxt_call_dt]]),2)</f>
        <v>VW 3 3/8 PERP nc-24</v>
      </c>
      <c r="O144" s="3" t="str" cm="1">
        <f t="array" ref="O144">_xlfn.IFNA(_xll.BDP(bonds[[#This Row],[ID_ISIN]]&amp;" Corp",bonds[[#Headers],[industry_sector]]),"NA error")</f>
        <v>Consumer, Cyclical</v>
      </c>
      <c r="Q144" s="21"/>
      <c r="R144" s="21"/>
      <c r="S144" s="21"/>
      <c r="AA144" s="3"/>
      <c r="AB144" s="2"/>
    </row>
    <row r="145" spans="5:30" x14ac:dyDescent="0.25">
      <c r="E145" s="3" t="s">
        <v>151</v>
      </c>
      <c r="F145" s="3" t="str" cm="1">
        <f t="array" ref="F145">_xll.BDP(bonds[[#This Row],[worksheet get ticker]],bonds[[#Headers],[ID_ISIN]])</f>
        <v>XS1048428442</v>
      </c>
      <c r="G145" s="3" t="str" cm="1">
        <f t="array" ref="G145">_xll.BDP(bonds[[#This Row],[worksheet get ticker]],bonds[[#Headers],[security name]])</f>
        <v>VW 4 5/8 PERP</v>
      </c>
      <c r="H145" s="3" t="str" cm="1">
        <f t="array" ref="H145">_xll.BDP(bonds[[#This Row],[worksheet get ticker]],bonds[[#Headers],[ticker]])</f>
        <v>VW</v>
      </c>
      <c r="I145" s="3" cm="1">
        <f t="array" ref="I145">_xll.BDP(bonds[[#This Row],[worksheet get ticker]],bonds[[#Headers],[coupon]])</f>
        <v>4.625</v>
      </c>
      <c r="J145" s="19" cm="1">
        <f t="array" ref="J145">_xll.BDP(bonds[[#This Row],[ID_ISIN]]&amp;" Corp",bonds[[#Headers],[nxt_call_dt]])*1</f>
        <v>46105</v>
      </c>
      <c r="K145" s="19" t="str" cm="1">
        <f t="array" ref="K145">_xll.BDP(bonds[[#This Row],[ID_ISIN]]&amp;" Corp",bonds[[#Headers],[mty_typ]])</f>
        <v>PERP/CALL</v>
      </c>
      <c r="L145" s="19" t="str" cm="1">
        <f t="array" ref="L145">_xll.BDP(bonds[[#This Row],[worksheet get ticker]],bonds[[#Headers],[crncy]])</f>
        <v>EUR</v>
      </c>
      <c r="M145" s="30" cm="1">
        <f t="array" ref="M145">_xll.BDP(bonds[[#This Row],[ID_ISIN]]&amp;" Corp",bonds[[#Headers],[amt_outstanding]])</f>
        <v>1750000000</v>
      </c>
      <c r="N145" s="3" t="str">
        <f>bonds[[#This Row],[security name]]&amp;" nc-"&amp;RIGHT(YEAR(bonds[[#This Row],[nxt_call_dt]]),2)</f>
        <v>VW 4 5/8 PERP nc-26</v>
      </c>
      <c r="O145" s="3" t="str" cm="1">
        <f t="array" ref="O145">_xlfn.IFNA(_xll.BDP(bonds[[#This Row],[ID_ISIN]]&amp;" Corp",bonds[[#Headers],[industry_sector]]),"NA error")</f>
        <v>Consumer, Cyclical</v>
      </c>
      <c r="AA145" s="3"/>
      <c r="AB145" s="2"/>
    </row>
    <row r="146" spans="5:30" x14ac:dyDescent="0.25">
      <c r="E146" s="3" t="s">
        <v>152</v>
      </c>
      <c r="F146" s="3" t="str" cm="1">
        <f t="array" ref="F146">_xll.BDP(bonds[[#This Row],[worksheet get ticker]],bonds[[#Headers],[ID_ISIN]])</f>
        <v>XS1629774230</v>
      </c>
      <c r="G146" s="3" t="str" cm="1">
        <f t="array" ref="G146">_xll.BDP(bonds[[#This Row],[worksheet get ticker]],bonds[[#Headers],[security name]])</f>
        <v>VW 3 7/8 PERP</v>
      </c>
      <c r="H146" s="3" t="str" cm="1">
        <f t="array" ref="H146">_xll.BDP(bonds[[#This Row],[worksheet get ticker]],bonds[[#Headers],[ticker]])</f>
        <v>VW</v>
      </c>
      <c r="I146" s="3" cm="1">
        <f t="array" ref="I146">_xll.BDP(bonds[[#This Row],[worksheet get ticker]],bonds[[#Headers],[coupon]])</f>
        <v>3.875</v>
      </c>
      <c r="J146" s="19" cm="1">
        <f t="array" ref="J146">_xll.BDP(bonds[[#This Row],[ID_ISIN]]&amp;" Corp",bonds[[#Headers],[nxt_call_dt]])*1</f>
        <v>46552</v>
      </c>
      <c r="K146" s="19" t="str" cm="1">
        <f t="array" ref="K146">_xll.BDP(bonds[[#This Row],[ID_ISIN]]&amp;" Corp",bonds[[#Headers],[mty_typ]])</f>
        <v>PERP/CALL</v>
      </c>
      <c r="L146" s="19" t="str" cm="1">
        <f t="array" ref="L146">_xll.BDP(bonds[[#This Row],[worksheet get ticker]],bonds[[#Headers],[crncy]])</f>
        <v>EUR</v>
      </c>
      <c r="M146" s="30" cm="1">
        <f t="array" ref="M146">_xll.BDP(bonds[[#This Row],[ID_ISIN]]&amp;" Corp",bonds[[#Headers],[amt_outstanding]])</f>
        <v>2000000000</v>
      </c>
      <c r="N146" s="3" t="str">
        <f>bonds[[#This Row],[security name]]&amp;" nc-"&amp;RIGHT(YEAR(bonds[[#This Row],[nxt_call_dt]]),2)</f>
        <v>VW 3 7/8 PERP nc-27</v>
      </c>
      <c r="O146" s="3" t="str" cm="1">
        <f t="array" ref="O146">_xlfn.IFNA(_xll.BDP(bonds[[#This Row],[ID_ISIN]]&amp;" Corp",bonds[[#Headers],[industry_sector]]),"NA error")</f>
        <v>Consumer, Cyclical</v>
      </c>
      <c r="AA146" s="3"/>
      <c r="AB146" s="2"/>
    </row>
    <row r="147" spans="5:30" x14ac:dyDescent="0.25">
      <c r="E147" s="3" t="s">
        <v>153</v>
      </c>
      <c r="F147" s="3" t="str" cm="1">
        <f t="array" ref="F147">_xll.BDP(bonds[[#This Row],[worksheet get ticker]],bonds[[#Headers],[ID_ISIN]])</f>
        <v>XS1799939027</v>
      </c>
      <c r="G147" s="3" t="str" cm="1">
        <f t="array" ref="G147">_xll.BDP(bonds[[#This Row],[worksheet get ticker]],bonds[[#Headers],[security name]])</f>
        <v>VW 4 5/8 PERP</v>
      </c>
      <c r="H147" s="3" t="str" cm="1">
        <f t="array" ref="H147">_xll.BDP(bonds[[#This Row],[worksheet get ticker]],bonds[[#Headers],[ticker]])</f>
        <v>VW</v>
      </c>
      <c r="I147" s="3" cm="1">
        <f t="array" ref="I147">_xll.BDP(bonds[[#This Row],[worksheet get ticker]],bonds[[#Headers],[coupon]])</f>
        <v>4.625</v>
      </c>
      <c r="J147" s="19" cm="1">
        <f t="array" ref="J147">_xll.BDP(bonds[[#This Row],[ID_ISIN]]&amp;" Corp",bonds[[#Headers],[nxt_call_dt]])*1</f>
        <v>46931</v>
      </c>
      <c r="K147" s="19" t="str" cm="1">
        <f t="array" ref="K147">_xll.BDP(bonds[[#This Row],[ID_ISIN]]&amp;" Corp",bonds[[#Headers],[mty_typ]])</f>
        <v>PERP/CALL</v>
      </c>
      <c r="L147" s="19" t="str" cm="1">
        <f t="array" ref="L147">_xll.BDP(bonds[[#This Row],[worksheet get ticker]],bonds[[#Headers],[crncy]])</f>
        <v>EUR</v>
      </c>
      <c r="M147" s="30" cm="1">
        <f t="array" ref="M147">_xll.BDP(bonds[[#This Row],[ID_ISIN]]&amp;" Corp",bonds[[#Headers],[amt_outstanding]])</f>
        <v>1500000000</v>
      </c>
      <c r="N147" s="3" t="str">
        <f>bonds[[#This Row],[security name]]&amp;" nc-"&amp;RIGHT(YEAR(bonds[[#This Row],[nxt_call_dt]]),2)</f>
        <v>VW 4 5/8 PERP nc-28</v>
      </c>
      <c r="O147" s="3" t="str" cm="1">
        <f t="array" ref="O147">_xlfn.IFNA(_xll.BDP(bonds[[#This Row],[ID_ISIN]]&amp;" Corp",bonds[[#Headers],[industry_sector]]),"NA error")</f>
        <v>Consumer, Cyclical</v>
      </c>
      <c r="AA147" s="3"/>
      <c r="AB147" s="2"/>
    </row>
    <row r="148" spans="5:30" x14ac:dyDescent="0.25">
      <c r="E148" s="3" t="s">
        <v>154</v>
      </c>
      <c r="F148" s="3" t="str" cm="1">
        <f t="array" ref="F148">_xll.BDP(bonds[[#This Row],[worksheet get ticker]],bonds[[#Headers],[ID_ISIN]])</f>
        <v>XS1206541366</v>
      </c>
      <c r="G148" s="3" t="str" cm="1">
        <f t="array" ref="G148">_xll.BDP(bonds[[#This Row],[worksheet get ticker]],bonds[[#Headers],[security name]])</f>
        <v>VW 3 1/2 PERP</v>
      </c>
      <c r="H148" s="3" t="str" cm="1">
        <f t="array" ref="H148">_xll.BDP(bonds[[#This Row],[worksheet get ticker]],bonds[[#Headers],[ticker]])</f>
        <v>VW</v>
      </c>
      <c r="I148" s="3" cm="1">
        <f t="array" ref="I148">_xll.BDP(bonds[[#This Row],[worksheet get ticker]],bonds[[#Headers],[coupon]])</f>
        <v>3.5</v>
      </c>
      <c r="J148" s="19" cm="1">
        <f t="array" ref="J148">_xll.BDP(bonds[[#This Row],[ID_ISIN]]&amp;" Corp",bonds[[#Headers],[nxt_call_dt]])*1</f>
        <v>47562</v>
      </c>
      <c r="K148" s="19" t="str" cm="1">
        <f t="array" ref="K148">_xll.BDP(bonds[[#This Row],[ID_ISIN]]&amp;" Corp",bonds[[#Headers],[mty_typ]])</f>
        <v>PERP/CALL</v>
      </c>
      <c r="L148" s="19" t="str" cm="1">
        <f t="array" ref="L148">_xll.BDP(bonds[[#This Row],[worksheet get ticker]],bonds[[#Headers],[crncy]])</f>
        <v>EUR</v>
      </c>
      <c r="M148" s="30" cm="1">
        <f t="array" ref="M148">_xll.BDP(bonds[[#This Row],[ID_ISIN]]&amp;" Corp",bonds[[#Headers],[amt_outstanding]])</f>
        <v>1400000000</v>
      </c>
      <c r="N148" s="3" t="str">
        <f>bonds[[#This Row],[security name]]&amp;" nc-"&amp;RIGHT(YEAR(bonds[[#This Row],[nxt_call_dt]]),2)</f>
        <v>VW 3 1/2 PERP nc-30</v>
      </c>
      <c r="O148" s="3" t="str" cm="1">
        <f t="array" ref="O148">_xlfn.IFNA(_xll.BDP(bonds[[#This Row],[ID_ISIN]]&amp;" Corp",bonds[[#Headers],[industry_sector]]),"NA error")</f>
        <v>Consumer, Cyclical</v>
      </c>
      <c r="AA148" s="3"/>
      <c r="AB148" s="2"/>
    </row>
    <row r="149" spans="5:30" x14ac:dyDescent="0.25">
      <c r="E149" s="3" t="s">
        <v>155</v>
      </c>
      <c r="F149" s="3" t="str" cm="1">
        <f t="array" ref="F149">_xll.BDP(bonds[[#This Row],[worksheet get ticker]],bonds[[#Headers],[ID_ISIN]])</f>
        <v>FR0012005924</v>
      </c>
      <c r="G149" s="3" t="str" cm="1">
        <f t="array" ref="G149">_xll.BDP(bonds[[#This Row],[worksheet get ticker]],bonds[[#Headers],[security name]])</f>
        <v>ACFP 4 1/8 PERP</v>
      </c>
      <c r="H149" s="3" t="str" cm="1">
        <f t="array" ref="H149">_xll.BDP(bonds[[#This Row],[worksheet get ticker]],bonds[[#Headers],[ticker]])</f>
        <v>ACFP</v>
      </c>
      <c r="I149" s="3" cm="1">
        <f t="array" ref="I149">_xll.BDP(bonds[[#This Row],[worksheet get ticker]],bonds[[#Headers],[coupon]])</f>
        <v>4.125</v>
      </c>
      <c r="J149" s="19" cm="1">
        <f t="array" ref="J149">_xll.BDP(bonds[[#This Row],[ID_ISIN]]&amp;" Corp",bonds[[#Headers],[nxt_call_dt]])*1</f>
        <v>44012</v>
      </c>
      <c r="K149" s="19" t="str" cm="1">
        <f t="array" ref="K149">_xll.BDP(bonds[[#This Row],[ID_ISIN]]&amp;" Corp",bonds[[#Headers],[mty_typ]])</f>
        <v>PERP/CALL</v>
      </c>
      <c r="L149" s="19" t="str" cm="1">
        <f t="array" ref="L149">_xll.BDP(bonds[[#This Row],[worksheet get ticker]],bonds[[#Headers],[crncy]])</f>
        <v>EUR</v>
      </c>
      <c r="M149" s="30" cm="1">
        <f t="array" ref="M149">_xll.BDP(bonds[[#This Row],[ID_ISIN]]&amp;" Corp",bonds[[#Headers],[amt_outstanding]])</f>
        <v>128500000</v>
      </c>
      <c r="N149" s="3" t="str">
        <f>bonds[[#This Row],[security name]]&amp;" nc-"&amp;RIGHT(YEAR(bonds[[#This Row],[nxt_call_dt]]),2)</f>
        <v>ACFP 4 1/8 PERP nc-20</v>
      </c>
      <c r="O149" s="3" t="str" cm="1">
        <f t="array" ref="O149">_xlfn.IFNA(_xll.BDP(bonds[[#This Row],[ID_ISIN]]&amp;" Corp",bonds[[#Headers],[industry_sector]]),"NA error")</f>
        <v>Consumer, Cyclical</v>
      </c>
      <c r="AA149" s="3"/>
      <c r="AB149" s="2"/>
    </row>
    <row r="150" spans="5:30" x14ac:dyDescent="0.25">
      <c r="E150" s="3" t="s">
        <v>156</v>
      </c>
      <c r="F150" s="3" t="str" cm="1">
        <f t="array" ref="F150">_xll.BDP(bonds[[#This Row],[worksheet get ticker]],bonds[[#Headers],[ID_ISIN]])</f>
        <v>FR0013399177</v>
      </c>
      <c r="G150" s="3" t="str" cm="1">
        <f t="array" ref="G150">_xll.BDP(bonds[[#This Row],[worksheet get ticker]],bonds[[#Headers],[security name]])</f>
        <v>ACFP 4 3/8 PERP</v>
      </c>
      <c r="H150" s="3" t="str" cm="1">
        <f t="array" ref="H150">_xll.BDP(bonds[[#This Row],[worksheet get ticker]],bonds[[#Headers],[ticker]])</f>
        <v>ACFP</v>
      </c>
      <c r="I150" s="3" cm="1">
        <f t="array" ref="I150">_xll.BDP(bonds[[#This Row],[worksheet get ticker]],bonds[[#Headers],[coupon]])</f>
        <v>4.375</v>
      </c>
      <c r="J150" s="19" cm="1">
        <f t="array" ref="J150">_xll.BDP(bonds[[#This Row],[ID_ISIN]]&amp;" Corp",bonds[[#Headers],[nxt_call_dt]])*1</f>
        <v>45321</v>
      </c>
      <c r="K150" s="19" t="str" cm="1">
        <f t="array" ref="K150">_xll.BDP(bonds[[#This Row],[ID_ISIN]]&amp;" Corp",bonds[[#Headers],[mty_typ]])</f>
        <v>PERP/CALL</v>
      </c>
      <c r="L150" s="19" t="str" cm="1">
        <f t="array" ref="L150">_xll.BDP(bonds[[#This Row],[worksheet get ticker]],bonds[[#Headers],[crncy]])</f>
        <v>EUR</v>
      </c>
      <c r="M150" s="30" cm="1">
        <f t="array" ref="M150">_xll.BDP(bonds[[#This Row],[ID_ISIN]]&amp;" Corp",bonds[[#Headers],[amt_outstanding]])</f>
        <v>500000000</v>
      </c>
      <c r="N150" s="3" t="str">
        <f>bonds[[#This Row],[security name]]&amp;" nc-"&amp;RIGHT(YEAR(bonds[[#This Row],[nxt_call_dt]]),2)</f>
        <v>ACFP 4 3/8 PERP nc-24</v>
      </c>
      <c r="O150" s="3" t="str" cm="1">
        <f t="array" ref="O150">_xlfn.IFNA(_xll.BDP(bonds[[#This Row],[ID_ISIN]]&amp;" Corp",bonds[[#Headers],[industry_sector]]),"NA error")</f>
        <v>Consumer, Cyclical</v>
      </c>
      <c r="AA150" s="3"/>
      <c r="AB150" s="2"/>
    </row>
    <row r="151" spans="5:30" ht="11" x14ac:dyDescent="0.3">
      <c r="E151" s="3" t="s">
        <v>457</v>
      </c>
      <c r="F151" s="3" t="str" cm="1">
        <f t="array" ref="F151">_xll.BDP(bonds[[#This Row],[worksheet get ticker]],bonds[[#Headers],[ID_ISIN]])</f>
        <v>#N/A Requesting Data...</v>
      </c>
      <c r="G151" s="3" t="str" cm="1">
        <f t="array" ref="G151">_xll.BDP(bonds[[#This Row],[worksheet get ticker]],bonds[[#Headers],[security name]])</f>
        <v>#N/A Requesting Data...</v>
      </c>
      <c r="H151" s="3" t="str" cm="1">
        <f t="array" ref="H151">_xll.BDP(bonds[[#This Row],[worksheet get ticker]],bonds[[#Headers],[ticker]])</f>
        <v>#N/A Requesting Data...</v>
      </c>
      <c r="I151" s="3" t="str" cm="1">
        <f t="array" ref="I151">_xll.BDP(bonds[[#This Row],[worksheet get ticker]],bonds[[#Headers],[coupon]])</f>
        <v>#N/A Requesting Data...</v>
      </c>
      <c r="J151" s="19" t="e" cm="1">
        <f t="array" ref="J151">_xll.BDP(bonds[[#This Row],[ID_ISIN]]&amp;" Corp",bonds[[#Headers],[nxt_call_dt]])*1</f>
        <v>#VALUE!</v>
      </c>
      <c r="K151" s="19" t="str" cm="1">
        <f t="array" ref="K151">_xll.BDP(bonds[[#This Row],[ID_ISIN]]&amp;" Corp",bonds[[#Headers],[mty_typ]])</f>
        <v>#N/A Invalid Security</v>
      </c>
      <c r="L151" s="19" t="str" cm="1">
        <f t="array" ref="L151">_xll.BDP(bonds[[#This Row],[worksheet get ticker]],bonds[[#Headers],[crncy]])</f>
        <v>#N/A Requesting Data...</v>
      </c>
      <c r="M151" s="30" t="str" cm="1">
        <f t="array" ref="M151">_xll.BDP(bonds[[#This Row],[ID_ISIN]]&amp;" Corp",bonds[[#Headers],[amt_outstanding]])</f>
        <v>#N/A Invalid Security</v>
      </c>
      <c r="N151" s="3" t="e">
        <f>bonds[[#This Row],[security name]]&amp;" nc-"&amp;RIGHT(YEAR(bonds[[#This Row],[nxt_call_dt]]),2)</f>
        <v>#VALUE!</v>
      </c>
      <c r="O151" s="3" t="str" cm="1">
        <f t="array" ref="O151">_xlfn.IFNA(_xll.BDP(bonds[[#This Row],[ID_ISIN]]&amp;" Corp",bonds[[#Headers],[industry_sector]]),"NA error")</f>
        <v>#N/A Invalid Security</v>
      </c>
      <c r="AA151" s="3"/>
      <c r="AB151" s="2"/>
      <c r="AD151" s="4"/>
    </row>
    <row r="152" spans="5:30" x14ac:dyDescent="0.25">
      <c r="E152" s="3" t="s">
        <v>157</v>
      </c>
      <c r="F152" s="3" t="str" cm="1">
        <f t="array" ref="F152">_xll.BDP(bonds[[#This Row],[worksheet get ticker]],bonds[[#Headers],[ID_ISIN]])</f>
        <v>FR0013457157</v>
      </c>
      <c r="G152" s="3" t="str" cm="1">
        <f t="array" ref="G152">_xll.BDP(bonds[[#This Row],[worksheet get ticker]],bonds[[#Headers],[security name]])</f>
        <v>ACFP 2 5/8 PERP</v>
      </c>
      <c r="H152" s="3" t="str" cm="1">
        <f t="array" ref="H152">_xll.BDP(bonds[[#This Row],[worksheet get ticker]],bonds[[#Headers],[ticker]])</f>
        <v>ACFP</v>
      </c>
      <c r="I152" s="3" cm="1">
        <f t="array" ref="I152">_xll.BDP(bonds[[#This Row],[worksheet get ticker]],bonds[[#Headers],[coupon]])</f>
        <v>2.625</v>
      </c>
      <c r="J152" s="19" cm="1">
        <f t="array" ref="J152">_xll.BDP(bonds[[#This Row],[ID_ISIN]]&amp;" Corp",bonds[[#Headers],[nxt_call_dt]])*1</f>
        <v>45687</v>
      </c>
      <c r="K152" s="19" t="str" cm="1">
        <f t="array" ref="K152">_xll.BDP(bonds[[#This Row],[ID_ISIN]]&amp;" Corp",bonds[[#Headers],[mty_typ]])</f>
        <v>PERP/CALL</v>
      </c>
      <c r="L152" s="19" t="str" cm="1">
        <f t="array" ref="L152">_xll.BDP(bonds[[#This Row],[worksheet get ticker]],bonds[[#Headers],[crncy]])</f>
        <v>EUR</v>
      </c>
      <c r="M152" s="30" cm="1">
        <f t="array" ref="M152">_xll.BDP(bonds[[#This Row],[ID_ISIN]]&amp;" Corp",bonds[[#Headers],[amt_outstanding]])</f>
        <v>500000000</v>
      </c>
      <c r="N152" s="3" t="str">
        <f>bonds[[#This Row],[security name]]&amp;" nc-"&amp;RIGHT(YEAR(bonds[[#This Row],[nxt_call_dt]]),2)</f>
        <v>ACFP 2 5/8 PERP nc-25</v>
      </c>
      <c r="O152" s="3" t="str" cm="1">
        <f t="array" ref="O152">_xlfn.IFNA(_xll.BDP(bonds[[#This Row],[ID_ISIN]]&amp;" Corp",bonds[[#Headers],[industry_sector]]),"NA error")</f>
        <v>Consumer, Cyclical</v>
      </c>
      <c r="AA152" s="3"/>
      <c r="AB152" s="2"/>
    </row>
    <row r="153" spans="5:30" x14ac:dyDescent="0.25">
      <c r="E153" s="3" t="s">
        <v>158</v>
      </c>
      <c r="F153" s="3" t="str" cm="1">
        <f t="array" ref="F153">_xll.BDP(bonds[[#This Row],[worksheet get ticker]],bonds[[#Headers],[ID_ISIN]])</f>
        <v>FR0012650281</v>
      </c>
      <c r="G153" s="3" t="str" cm="1">
        <f t="array" ref="G153">_xll.BDP(bonds[[#This Row],[worksheet get ticker]],bonds[[#Headers],[security name]])</f>
        <v>AFFP 6 1/4 PERP</v>
      </c>
      <c r="H153" s="3" t="str" cm="1">
        <f t="array" ref="H153">_xll.BDP(bonds[[#This Row],[worksheet get ticker]],bonds[[#Headers],[ticker]])</f>
        <v>AFFP</v>
      </c>
      <c r="I153" s="3" cm="1">
        <f t="array" ref="I153">_xll.BDP(bonds[[#This Row],[worksheet get ticker]],bonds[[#Headers],[coupon]])</f>
        <v>6.25</v>
      </c>
      <c r="J153" s="19" cm="1">
        <f t="array" ref="J153">_xll.BDP(bonds[[#This Row],[ID_ISIN]]&amp;" Corp",bonds[[#Headers],[nxt_call_dt]])*1</f>
        <v>44105</v>
      </c>
      <c r="K153" s="19" t="str" cm="1">
        <f t="array" ref="K153">_xll.BDP(bonds[[#This Row],[ID_ISIN]]&amp;" Corp",bonds[[#Headers],[mty_typ]])</f>
        <v>PERP/CALL</v>
      </c>
      <c r="L153" s="19" t="str" cm="1">
        <f t="array" ref="L153">_xll.BDP(bonds[[#This Row],[worksheet get ticker]],bonds[[#Headers],[crncy]])</f>
        <v>EUR</v>
      </c>
      <c r="M153" s="30" cm="1">
        <f t="array" ref="M153">_xll.BDP(bonds[[#This Row],[ID_ISIN]]&amp;" Corp",bonds[[#Headers],[amt_outstanding]])</f>
        <v>405500000</v>
      </c>
      <c r="N153" s="3" t="str">
        <f>bonds[[#This Row],[security name]]&amp;" nc-"&amp;RIGHT(YEAR(bonds[[#This Row],[nxt_call_dt]]),2)</f>
        <v>AFFP 6 1/4 PERP nc-20</v>
      </c>
      <c r="O153" s="3" t="str" cm="1">
        <f t="array" ref="O153">_xlfn.IFNA(_xll.BDP(bonds[[#This Row],[ID_ISIN]]&amp;" Corp",bonds[[#Headers],[industry_sector]]),"NA error")</f>
        <v>Consumer, Cyclical</v>
      </c>
      <c r="AA153" s="3"/>
      <c r="AB153" s="2"/>
    </row>
    <row r="154" spans="5:30" x14ac:dyDescent="0.25">
      <c r="E154" s="3" t="s">
        <v>159</v>
      </c>
      <c r="F154" s="3" t="str" cm="1">
        <f t="array" ref="F154">_xll.BDP(bonds[[#This Row],[worksheet get ticker]],bonds[[#Headers],[ID_ISIN]])</f>
        <v>XS1271836600</v>
      </c>
      <c r="G154" s="3" t="str" cm="1">
        <f t="array" ref="G154">_xll.BDP(bonds[[#This Row],[worksheet get ticker]],bonds[[#Headers],[security name]])</f>
        <v>LHAGR 5 1/8 08/12/75</v>
      </c>
      <c r="H154" s="3" t="str" cm="1">
        <f t="array" ref="H154">_xll.BDP(bonds[[#This Row],[worksheet get ticker]],bonds[[#Headers],[ticker]])</f>
        <v>LHAGR</v>
      </c>
      <c r="I154" s="3" cm="1">
        <f t="array" ref="I154">_xll.BDP(bonds[[#This Row],[worksheet get ticker]],bonds[[#Headers],[coupon]])</f>
        <v>5.125</v>
      </c>
      <c r="J154" s="19" cm="1">
        <f t="array" ref="J154">_xll.BDP(bonds[[#This Row],[ID_ISIN]]&amp;" Corp",bonds[[#Headers],[nxt_call_dt]])*1</f>
        <v>44239</v>
      </c>
      <c r="K154" s="19" t="str" cm="1">
        <f t="array" ref="K154">_xll.BDP(bonds[[#This Row],[ID_ISIN]]&amp;" Corp",bonds[[#Headers],[mty_typ]])</f>
        <v>CALLABLE</v>
      </c>
      <c r="L154" s="19" t="str" cm="1">
        <f t="array" ref="L154">_xll.BDP(bonds[[#This Row],[worksheet get ticker]],bonds[[#Headers],[crncy]])</f>
        <v>EUR</v>
      </c>
      <c r="M154" s="30" cm="1">
        <f t="array" ref="M154">_xll.BDP(bonds[[#This Row],[ID_ISIN]]&amp;" Corp",bonds[[#Headers],[amt_outstanding]])</f>
        <v>500000000</v>
      </c>
      <c r="N154" s="3" t="str">
        <f>bonds[[#This Row],[security name]]&amp;" nc-"&amp;RIGHT(YEAR(bonds[[#This Row],[nxt_call_dt]]),2)</f>
        <v>LHAGR 5 1/8 08/12/75 nc-21</v>
      </c>
      <c r="O154" s="3" t="str" cm="1">
        <f t="array" ref="O154">_xlfn.IFNA(_xll.BDP(bonds[[#This Row],[ID_ISIN]]&amp;" Corp",bonds[[#Headers],[industry_sector]]),"NA error")</f>
        <v>Consumer, Cyclical</v>
      </c>
      <c r="AA154" s="3"/>
      <c r="AB154" s="2"/>
    </row>
    <row r="155" spans="5:30" x14ac:dyDescent="0.25">
      <c r="E155" s="3" t="s">
        <v>160</v>
      </c>
      <c r="F155" s="3" t="str" cm="1">
        <f t="array" ref="F155">_xll.BDP(bonds[[#This Row],[worksheet get ticker]],bonds[[#Headers],[ID_ISIN]])</f>
        <v>DE000A1ZN206</v>
      </c>
      <c r="G155" s="3" t="str" cm="1">
        <f t="array" ref="G155">_xll.BDP(bonds[[#This Row],[worksheet get ticker]],bonds[[#Headers],[security name]])</f>
        <v>WIEAV 5 PERP</v>
      </c>
      <c r="H155" s="3" t="str" cm="1">
        <f t="array" ref="H155">_xll.BDP(bonds[[#This Row],[worksheet get ticker]],bonds[[#Headers],[ticker]])</f>
        <v>WIEAV</v>
      </c>
      <c r="I155" s="3" cm="1">
        <f t="array" ref="I155">_xll.BDP(bonds[[#This Row],[worksheet get ticker]],bonds[[#Headers],[coupon]])</f>
        <v>5</v>
      </c>
      <c r="J155" s="19" cm="1">
        <f t="array" ref="J155">_xll.BDP(bonds[[#This Row],[ID_ISIN]]&amp;" Corp",bonds[[#Headers],[nxt_call_dt]])*1</f>
        <v>44236</v>
      </c>
      <c r="K155" s="19" t="str" cm="1">
        <f t="array" ref="K155">_xll.BDP(bonds[[#This Row],[ID_ISIN]]&amp;" Corp",bonds[[#Headers],[mty_typ]])</f>
        <v>PERP/CALL</v>
      </c>
      <c r="L155" s="19" t="str" cm="1">
        <f t="array" ref="L155">_xll.BDP(bonds[[#This Row],[worksheet get ticker]],bonds[[#Headers],[crncy]])</f>
        <v>EUR</v>
      </c>
      <c r="M155" s="30" cm="1">
        <f t="array" ref="M155">_xll.BDP(bonds[[#This Row],[ID_ISIN]]&amp;" Corp",bonds[[#Headers],[amt_outstanding]])</f>
        <v>222230000</v>
      </c>
      <c r="N155" s="3" t="str">
        <f>bonds[[#This Row],[security name]]&amp;" nc-"&amp;RIGHT(YEAR(bonds[[#This Row],[nxt_call_dt]]),2)</f>
        <v>WIEAV 5 PERP nc-21</v>
      </c>
      <c r="O155" s="3" t="str" cm="1">
        <f t="array" ref="O155">_xlfn.IFNA(_xll.BDP(bonds[[#This Row],[ID_ISIN]]&amp;" Corp",bonds[[#Headers],[industry_sector]]),"NA error")</f>
        <v>Industrial</v>
      </c>
      <c r="AA155" s="3"/>
      <c r="AB155" s="2"/>
    </row>
    <row r="156" spans="5:30" x14ac:dyDescent="0.25">
      <c r="E156" s="3" t="s">
        <v>161</v>
      </c>
      <c r="F156" s="3" t="str" cm="1">
        <f t="array" ref="F156">_xll.BDP(bonds[[#This Row],[worksheet get ticker]],bonds[[#Headers],[ID_ISIN]])</f>
        <v>XS1716927766</v>
      </c>
      <c r="G156" s="3" t="str" cm="1">
        <f t="array" ref="G156">_xll.BDP(bonds[[#This Row],[worksheet get ticker]],bonds[[#Headers],[security name]])</f>
        <v>FERSM 2.124 PERP</v>
      </c>
      <c r="H156" s="3" t="str" cm="1">
        <f t="array" ref="H156">_xll.BDP(bonds[[#This Row],[worksheet get ticker]],bonds[[#Headers],[ticker]])</f>
        <v>FERSM</v>
      </c>
      <c r="I156" s="3" cm="1">
        <f t="array" ref="I156">_xll.BDP(bonds[[#This Row],[worksheet get ticker]],bonds[[#Headers],[coupon]])</f>
        <v>2.1240000000000001</v>
      </c>
      <c r="J156" s="19" cm="1">
        <f t="array" ref="J156">_xll.BDP(bonds[[#This Row],[ID_ISIN]]&amp;" Corp",bonds[[#Headers],[nxt_call_dt]])*1</f>
        <v>44971</v>
      </c>
      <c r="K156" s="19" t="str" cm="1">
        <f t="array" ref="K156">_xll.BDP(bonds[[#This Row],[ID_ISIN]]&amp;" Corp",bonds[[#Headers],[mty_typ]])</f>
        <v>PERP/CALL</v>
      </c>
      <c r="L156" s="19" t="str" cm="1">
        <f t="array" ref="L156">_xll.BDP(bonds[[#This Row],[worksheet get ticker]],bonds[[#Headers],[crncy]])</f>
        <v>EUR</v>
      </c>
      <c r="M156" s="30" cm="1">
        <f t="array" ref="M156">_xll.BDP(bonds[[#This Row],[ID_ISIN]]&amp;" Corp",bonds[[#Headers],[amt_outstanding]])</f>
        <v>500000000</v>
      </c>
      <c r="N156" s="3" t="str">
        <f>bonds[[#This Row],[security name]]&amp;" nc-"&amp;RIGHT(YEAR(bonds[[#This Row],[nxt_call_dt]]),2)</f>
        <v>FERSM 2.124 PERP nc-23</v>
      </c>
      <c r="O156" s="3" t="str" cm="1">
        <f t="array" ref="O156">_xlfn.IFNA(_xll.BDP(bonds[[#This Row],[ID_ISIN]]&amp;" Corp",bonds[[#Headers],[industry_sector]]),"NA error")</f>
        <v>Industrial</v>
      </c>
      <c r="AA156" s="3"/>
      <c r="AB156" s="2"/>
    </row>
    <row r="157" spans="5:30" x14ac:dyDescent="0.25">
      <c r="E157" s="3" t="s">
        <v>21</v>
      </c>
      <c r="F157" s="3" t="str" cm="1">
        <f t="array" ref="F157">_xll.BDP(bonds[[#This Row],[worksheet get ticker]],bonds[[#Headers],[ID_ISIN]])</f>
        <v>FR0013292828</v>
      </c>
      <c r="G157" s="3" t="str" cm="1">
        <f t="array" ref="G157">_xll.BDP(bonds[[#This Row],[worksheet get ticker]],bonds[[#Headers],[security name]])</f>
        <v>BNFP 1 3/4 PERP</v>
      </c>
      <c r="H157" s="3" t="str" cm="1">
        <f t="array" ref="H157">_xll.BDP(bonds[[#This Row],[worksheet get ticker]],bonds[[#Headers],[ticker]])</f>
        <v>BNFP</v>
      </c>
      <c r="I157" s="3" cm="1">
        <f t="array" ref="I157">_xll.BDP(bonds[[#This Row],[worksheet get ticker]],bonds[[#Headers],[coupon]])</f>
        <v>1.75</v>
      </c>
      <c r="J157" s="19" cm="1">
        <f t="array" ref="J157">_xll.BDP(bonds[[#This Row],[ID_ISIN]]&amp;" Corp",bonds[[#Headers],[nxt_call_dt]])*1</f>
        <v>45012</v>
      </c>
      <c r="K157" s="19" t="str" cm="1">
        <f t="array" ref="K157">_xll.BDP(bonds[[#This Row],[ID_ISIN]]&amp;" Corp",bonds[[#Headers],[mty_typ]])</f>
        <v>PERP/CALL</v>
      </c>
      <c r="L157" s="19" t="str" cm="1">
        <f t="array" ref="L157">_xll.BDP(bonds[[#This Row],[worksheet get ticker]],bonds[[#Headers],[crncy]])</f>
        <v>EUR</v>
      </c>
      <c r="M157" s="30" cm="1">
        <f t="array" ref="M157">_xll.BDP(bonds[[#This Row],[ID_ISIN]]&amp;" Corp",bonds[[#Headers],[amt_outstanding]])</f>
        <v>1250000000</v>
      </c>
      <c r="N157" s="3" t="str">
        <f>bonds[[#This Row],[security name]]&amp;" nc-"&amp;RIGHT(YEAR(bonds[[#This Row],[nxt_call_dt]]),2)</f>
        <v>BNFP 1 3/4 PERP nc-23</v>
      </c>
      <c r="O157" s="3" t="str" cm="1">
        <f t="array" ref="O157">_xlfn.IFNA(_xll.BDP(bonds[[#This Row],[ID_ISIN]]&amp;" Corp",bonds[[#Headers],[industry_sector]]),"NA error")</f>
        <v>Consumer, Non-cyclical</v>
      </c>
      <c r="AA157" s="3"/>
      <c r="AB157" s="2"/>
    </row>
    <row r="158" spans="5:30" x14ac:dyDescent="0.25">
      <c r="E158" s="3" t="s">
        <v>162</v>
      </c>
      <c r="F158" s="3" t="str" cm="1">
        <f t="array" ref="F158">_xll.BDP(bonds[[#This Row],[worksheet get ticker]],bonds[[#Headers],[ID_ISIN]])</f>
        <v>XS1268050397</v>
      </c>
      <c r="G158" s="3" t="str" cm="1">
        <f t="array" ref="G158">_xll.BDP(bonds[[#This Row],[worksheet get ticker]],bonds[[#Headers],[security name]])</f>
        <v>SBRYLN 6 1/2 PERP</v>
      </c>
      <c r="H158" s="3" t="str" cm="1">
        <f t="array" ref="H158">_xll.BDP(bonds[[#This Row],[worksheet get ticker]],bonds[[#Headers],[ticker]])</f>
        <v>SBRYLN</v>
      </c>
      <c r="I158" s="3" cm="1">
        <f t="array" ref="I158">_xll.BDP(bonds[[#This Row],[worksheet get ticker]],bonds[[#Headers],[coupon]])</f>
        <v>6.5</v>
      </c>
      <c r="J158" s="19" cm="1">
        <f t="array" ref="J158">_xll.BDP(bonds[[#This Row],[ID_ISIN]]&amp;" Corp",bonds[[#Headers],[nxt_call_dt]])*1</f>
        <v>44042</v>
      </c>
      <c r="K158" s="19" t="str" cm="1">
        <f t="array" ref="K158">_xll.BDP(bonds[[#This Row],[ID_ISIN]]&amp;" Corp",bonds[[#Headers],[mty_typ]])</f>
        <v>PERP/CALL</v>
      </c>
      <c r="L158" s="19" t="str" cm="1">
        <f t="array" ref="L158">_xll.BDP(bonds[[#This Row],[worksheet get ticker]],bonds[[#Headers],[crncy]])</f>
        <v>GBP</v>
      </c>
      <c r="M158" s="30" cm="1">
        <f t="array" ref="M158">_xll.BDP(bonds[[#This Row],[ID_ISIN]]&amp;" Corp",bonds[[#Headers],[amt_outstanding]])</f>
        <v>250000000</v>
      </c>
      <c r="N158" s="3" t="str">
        <f>bonds[[#This Row],[security name]]&amp;" nc-"&amp;RIGHT(YEAR(bonds[[#This Row],[nxt_call_dt]]),2)</f>
        <v>SBRYLN 6 1/2 PERP nc-20</v>
      </c>
      <c r="O158" s="3" t="str" cm="1">
        <f t="array" ref="O158">_xlfn.IFNA(_xll.BDP(bonds[[#This Row],[ID_ISIN]]&amp;" Corp",bonds[[#Headers],[industry_sector]]),"NA error")</f>
        <v>Consumer, Non-cyclical</v>
      </c>
      <c r="AA158" s="3"/>
      <c r="AB158" s="2"/>
    </row>
    <row r="159" spans="5:30" x14ac:dyDescent="0.25">
      <c r="E159" s="3" t="s">
        <v>163</v>
      </c>
      <c r="F159" s="3" t="str" cm="1">
        <f t="array" ref="F159">_xll.BDP(bonds[[#This Row],[worksheet get ticker]],bonds[[#Headers],[ID_ISIN]])</f>
        <v>DE000A161W62</v>
      </c>
      <c r="G159" s="3" t="str" cm="1">
        <f t="array" ref="G159">_xll.BDP(bonds[[#This Row],[worksheet get ticker]],bonds[[#Headers],[security name]])</f>
        <v>DBOERS 2 3/4 02/05/41</v>
      </c>
      <c r="H159" s="3" t="str" cm="1">
        <f t="array" ref="H159">_xll.BDP(bonds[[#This Row],[worksheet get ticker]],bonds[[#Headers],[ticker]])</f>
        <v>DBOERS</v>
      </c>
      <c r="I159" s="3" cm="1">
        <f t="array" ref="I159">_xll.BDP(bonds[[#This Row],[worksheet get ticker]],bonds[[#Headers],[coupon]])</f>
        <v>2.75</v>
      </c>
      <c r="J159" s="19" cm="1">
        <f t="array" ref="J159">_xll.BDP(bonds[[#This Row],[ID_ISIN]]&amp;" Corp",bonds[[#Headers],[nxt_call_dt]])*1</f>
        <v>44140</v>
      </c>
      <c r="K159" s="19" t="str" cm="1">
        <f t="array" ref="K159">_xll.BDP(bonds[[#This Row],[ID_ISIN]]&amp;" Corp",bonds[[#Headers],[mty_typ]])</f>
        <v>CALLABLE</v>
      </c>
      <c r="L159" s="19" t="str" cm="1">
        <f t="array" ref="L159">_xll.BDP(bonds[[#This Row],[worksheet get ticker]],bonds[[#Headers],[crncy]])</f>
        <v>EUR</v>
      </c>
      <c r="M159" s="30" cm="1">
        <f t="array" ref="M159">_xll.BDP(bonds[[#This Row],[ID_ISIN]]&amp;" Corp",bonds[[#Headers],[amt_outstanding]])</f>
        <v>315063000</v>
      </c>
      <c r="N159" s="3" t="str">
        <f>bonds[[#This Row],[security name]]&amp;" nc-"&amp;RIGHT(YEAR(bonds[[#This Row],[nxt_call_dt]]),2)</f>
        <v>DBOERS 2 3/4 02/05/41 nc-20</v>
      </c>
      <c r="O159" s="3" t="str" cm="1">
        <f t="array" ref="O159">_xlfn.IFNA(_xll.BDP(bonds[[#This Row],[ID_ISIN]]&amp;" Corp",bonds[[#Headers],[industry_sector]]),"NA error")</f>
        <v>Financial</v>
      </c>
      <c r="AA159" s="3"/>
      <c r="AB159" s="2"/>
    </row>
    <row r="160" spans="5:30" x14ac:dyDescent="0.25">
      <c r="E160" s="3" t="s">
        <v>164</v>
      </c>
      <c r="F160" s="3" t="str" cm="1">
        <f t="array" ref="F160">_xll.BDP(bonds[[#This Row],[worksheet get ticker]],bonds[[#Headers],[ID_ISIN]])</f>
        <v>XS1117300837</v>
      </c>
      <c r="G160" s="3" t="str" cm="1">
        <f t="array" ref="G160">_xll.BDP(bonds[[#This Row],[worksheet get ticker]],bonds[[#Headers],[security name]])</f>
        <v>ANNGR 4 PERP</v>
      </c>
      <c r="H160" s="3" t="str" cm="1">
        <f t="array" ref="H160">_xll.BDP(bonds[[#This Row],[worksheet get ticker]],bonds[[#Headers],[ticker]])</f>
        <v>ANNGR</v>
      </c>
      <c r="I160" s="3" cm="1">
        <f t="array" ref="I160">_xll.BDP(bonds[[#This Row],[worksheet get ticker]],bonds[[#Headers],[coupon]])</f>
        <v>4</v>
      </c>
      <c r="J160" s="19" cm="1">
        <f t="array" ref="J160">_xll.BDP(bonds[[#This Row],[ID_ISIN]]&amp;" Corp",bonds[[#Headers],[nxt_call_dt]])*1</f>
        <v>44547</v>
      </c>
      <c r="K160" s="19" t="str" cm="1">
        <f t="array" ref="K160">_xll.BDP(bonds[[#This Row],[ID_ISIN]]&amp;" Corp",bonds[[#Headers],[mty_typ]])</f>
        <v>PERP/CALL</v>
      </c>
      <c r="L160" s="19" t="str" cm="1">
        <f t="array" ref="L160">_xll.BDP(bonds[[#This Row],[worksheet get ticker]],bonds[[#Headers],[crncy]])</f>
        <v>EUR</v>
      </c>
      <c r="M160" s="30" cm="1">
        <f t="array" ref="M160">_xll.BDP(bonds[[#This Row],[ID_ISIN]]&amp;" Corp",bonds[[#Headers],[amt_outstanding]])</f>
        <v>1000000000</v>
      </c>
      <c r="N160" s="3" t="str">
        <f>bonds[[#This Row],[security name]]&amp;" nc-"&amp;RIGHT(YEAR(bonds[[#This Row],[nxt_call_dt]]),2)</f>
        <v>ANNGR 4 PERP nc-21</v>
      </c>
      <c r="O160" s="3" t="str" cm="1">
        <f t="array" ref="O160">_xlfn.IFNA(_xll.BDP(bonds[[#This Row],[ID_ISIN]]&amp;" Corp",bonds[[#Headers],[industry_sector]]),"NA error")</f>
        <v>Financial</v>
      </c>
      <c r="AA160" s="3"/>
      <c r="AB160" s="2"/>
    </row>
    <row r="161" spans="5:30" ht="11" x14ac:dyDescent="0.3">
      <c r="E161" s="3" t="s">
        <v>165</v>
      </c>
      <c r="F161" s="3" t="str" cm="1">
        <f t="array" ref="F161">_xll.BDP(bonds[[#This Row],[worksheet get ticker]],bonds[[#Headers],[ID_ISIN]])</f>
        <v>FR0013330529</v>
      </c>
      <c r="G161" s="3" t="str" cm="1">
        <f t="array" ref="G161">_xll.BDP(bonds[[#This Row],[worksheet get ticker]],bonds[[#Headers],[security name]])</f>
        <v>ULFP 2 1/8 PERP</v>
      </c>
      <c r="H161" s="3" t="str" cm="1">
        <f t="array" ref="H161">_xll.BDP(bonds[[#This Row],[worksheet get ticker]],bonds[[#Headers],[ticker]])</f>
        <v>ULFP</v>
      </c>
      <c r="I161" s="3" cm="1">
        <f t="array" ref="I161">_xll.BDP(bonds[[#This Row],[worksheet get ticker]],bonds[[#Headers],[coupon]])</f>
        <v>2.125</v>
      </c>
      <c r="J161" s="19" cm="1">
        <f t="array" ref="J161">_xll.BDP(bonds[[#This Row],[ID_ISIN]]&amp;" Corp",bonds[[#Headers],[nxt_call_dt]])*1</f>
        <v>45132</v>
      </c>
      <c r="K161" s="19" t="str" cm="1">
        <f t="array" ref="K161">_xll.BDP(bonds[[#This Row],[ID_ISIN]]&amp;" Corp",bonds[[#Headers],[mty_typ]])</f>
        <v>PERP/CALL</v>
      </c>
      <c r="L161" s="19" t="str" cm="1">
        <f t="array" ref="L161">_xll.BDP(bonds[[#This Row],[worksheet get ticker]],bonds[[#Headers],[crncy]])</f>
        <v>EUR</v>
      </c>
      <c r="M161" s="30" cm="1">
        <f t="array" ref="M161">_xll.BDP(bonds[[#This Row],[ID_ISIN]]&amp;" Corp",bonds[[#Headers],[amt_outstanding]])</f>
        <v>1250000000</v>
      </c>
      <c r="N161" s="3" t="str">
        <f>bonds[[#This Row],[security name]]&amp;" nc-"&amp;RIGHT(YEAR(bonds[[#This Row],[nxt_call_dt]]),2)</f>
        <v>ULFP 2 1/8 PERP nc-23</v>
      </c>
      <c r="O161" s="3" t="str" cm="1">
        <f t="array" ref="O161">_xlfn.IFNA(_xll.BDP(bonds[[#This Row],[ID_ISIN]]&amp;" Corp",bonds[[#Headers],[industry_sector]]),"NA error")</f>
        <v>Financial</v>
      </c>
      <c r="AA161" s="3"/>
      <c r="AB161" s="2"/>
      <c r="AD161" s="4"/>
    </row>
    <row r="162" spans="5:30" x14ac:dyDescent="0.25">
      <c r="E162" s="3" t="s">
        <v>166</v>
      </c>
      <c r="F162" s="3" t="str" cm="1">
        <f t="array" ref="F162">_xll.BDP(bonds[[#This Row],[worksheet get ticker]],bonds[[#Headers],[ID_ISIN]])</f>
        <v>FR0013330537</v>
      </c>
      <c r="G162" s="3" t="str" cm="1">
        <f t="array" ref="G162">_xll.BDP(bonds[[#This Row],[worksheet get ticker]],bonds[[#Headers],[security name]])</f>
        <v>ULFP 2 7/8 PERP</v>
      </c>
      <c r="H162" s="3" t="str" cm="1">
        <f t="array" ref="H162">_xll.BDP(bonds[[#This Row],[worksheet get ticker]],bonds[[#Headers],[ticker]])</f>
        <v>ULFP</v>
      </c>
      <c r="I162" s="3" cm="1">
        <f t="array" ref="I162">_xll.BDP(bonds[[#This Row],[worksheet get ticker]],bonds[[#Headers],[coupon]])</f>
        <v>2.875</v>
      </c>
      <c r="J162" s="19" cm="1">
        <f t="array" ref="J162">_xll.BDP(bonds[[#This Row],[ID_ISIN]]&amp;" Corp",bonds[[#Headers],[nxt_call_dt]])*1</f>
        <v>46047</v>
      </c>
      <c r="K162" s="19" t="str" cm="1">
        <f t="array" ref="K162">_xll.BDP(bonds[[#This Row],[ID_ISIN]]&amp;" Corp",bonds[[#Headers],[mty_typ]])</f>
        <v>PERP/CALL</v>
      </c>
      <c r="L162" s="19" t="str" cm="1">
        <f t="array" ref="L162">_xll.BDP(bonds[[#This Row],[worksheet get ticker]],bonds[[#Headers],[crncy]])</f>
        <v>EUR</v>
      </c>
      <c r="M162" s="30" cm="1">
        <f t="array" ref="M162">_xll.BDP(bonds[[#This Row],[ID_ISIN]]&amp;" Corp",bonds[[#Headers],[amt_outstanding]])</f>
        <v>750000000</v>
      </c>
      <c r="N162" s="3" t="str">
        <f>bonds[[#This Row],[security name]]&amp;" nc-"&amp;RIGHT(YEAR(bonds[[#This Row],[nxt_call_dt]]),2)</f>
        <v>ULFP 2 7/8 PERP nc-26</v>
      </c>
      <c r="O162" s="3" t="str" cm="1">
        <f t="array" ref="O162">_xlfn.IFNA(_xll.BDP(bonds[[#This Row],[ID_ISIN]]&amp;" Corp",bonds[[#Headers],[industry_sector]]),"NA error")</f>
        <v>Financial</v>
      </c>
      <c r="AA162" s="3"/>
      <c r="AB162" s="2"/>
    </row>
    <row r="163" spans="5:30" x14ac:dyDescent="0.25">
      <c r="E163" s="3" t="s">
        <v>167</v>
      </c>
      <c r="F163" s="3" t="str" cm="1">
        <f t="array" ref="F163">_xll.BDP(bonds[[#This Row],[worksheet get ticker]],bonds[[#Headers],[ID_ISIN]])</f>
        <v>XS1788973573</v>
      </c>
      <c r="G163" s="3" t="str" cm="1">
        <f t="array" ref="G163">_xll.BDP(bonds[[#This Row],[worksheet get ticker]],bonds[[#Headers],[security name]])</f>
        <v>AKFAST 3 7/8 10/05/78</v>
      </c>
      <c r="H163" s="3" t="str" cm="1">
        <f t="array" ref="H163">_xll.BDP(bonds[[#This Row],[worksheet get ticker]],bonds[[#Headers],[ticker]])</f>
        <v>AKFAST</v>
      </c>
      <c r="I163" s="3" cm="1">
        <f t="array" ref="I163">_xll.BDP(bonds[[#This Row],[worksheet get ticker]],bonds[[#Headers],[coupon]])</f>
        <v>3.875</v>
      </c>
      <c r="J163" s="19" cm="1">
        <f t="array" ref="J163">_xll.BDP(bonds[[#This Row],[ID_ISIN]]&amp;" Corp",bonds[[#Headers],[nxt_call_dt]])*1</f>
        <v>45115</v>
      </c>
      <c r="K163" s="19" t="str" cm="1">
        <f t="array" ref="K163">_xll.BDP(bonds[[#This Row],[ID_ISIN]]&amp;" Corp",bonds[[#Headers],[mty_typ]])</f>
        <v>CALLABLE</v>
      </c>
      <c r="L163" s="19" t="str" cm="1">
        <f t="array" ref="L163">_xll.BDP(bonds[[#This Row],[worksheet get ticker]],bonds[[#Headers],[crncy]])</f>
        <v>EUR</v>
      </c>
      <c r="M163" s="30" cm="1">
        <f t="array" ref="M163">_xll.BDP(bonds[[#This Row],[ID_ISIN]]&amp;" Corp",bonds[[#Headers],[amt_outstanding]])</f>
        <v>500000000</v>
      </c>
      <c r="N163" s="3" t="str">
        <f>bonds[[#This Row],[security name]]&amp;" nc-"&amp;RIGHT(YEAR(bonds[[#This Row],[nxt_call_dt]]),2)</f>
        <v>AKFAST 3 7/8 10/05/78 nc-23</v>
      </c>
      <c r="O163" s="3" t="str" cm="1">
        <f t="array" ref="O163">_xlfn.IFNA(_xll.BDP(bonds[[#This Row],[ID_ISIN]]&amp;" Corp",bonds[[#Headers],[industry_sector]]),"NA error")</f>
        <v>Financial</v>
      </c>
      <c r="AA163" s="3"/>
      <c r="AB163" s="2"/>
    </row>
    <row r="164" spans="5:30" x14ac:dyDescent="0.25">
      <c r="E164" s="3" t="s">
        <v>168</v>
      </c>
      <c r="F164" s="3" t="str" cm="1">
        <f t="array" ref="F164">_xll.BDP(bonds[[#This Row],[worksheet get ticker]],bonds[[#Headers],[ID_ISIN]])</f>
        <v>XS2110077299</v>
      </c>
      <c r="G164" s="3" t="str" cm="1">
        <f t="array" ref="G164">_xll.BDP(bonds[[#This Row],[worksheet get ticker]],bonds[[#Headers],[security name]])</f>
        <v>AKFAST 2.249 05/17/81</v>
      </c>
      <c r="H164" s="3" t="str" cm="1">
        <f t="array" ref="H164">_xll.BDP(bonds[[#This Row],[worksheet get ticker]],bonds[[#Headers],[ticker]])</f>
        <v>AKFAST</v>
      </c>
      <c r="I164" s="3" cm="1">
        <f t="array" ref="I164">_xll.BDP(bonds[[#This Row],[worksheet get ticker]],bonds[[#Headers],[coupon]])</f>
        <v>2.2490000000000001</v>
      </c>
      <c r="J164" s="19" cm="1">
        <f t="array" ref="J164">_xll.BDP(bonds[[#This Row],[ID_ISIN]]&amp;" Corp",bonds[[#Headers],[nxt_call_dt]])*1</f>
        <v>46070</v>
      </c>
      <c r="K164" s="19" t="str" cm="1">
        <f t="array" ref="K164">_xll.BDP(bonds[[#This Row],[ID_ISIN]]&amp;" Corp",bonds[[#Headers],[mty_typ]])</f>
        <v>CALLABLE</v>
      </c>
      <c r="L164" s="19" t="str" cm="1">
        <f t="array" ref="L164">_xll.BDP(bonds[[#This Row],[worksheet get ticker]],bonds[[#Headers],[crncy]])</f>
        <v>EUR</v>
      </c>
      <c r="M164" s="30" cm="1">
        <f t="array" ref="M164">_xll.BDP(bonds[[#This Row],[ID_ISIN]]&amp;" Corp",bonds[[#Headers],[amt_outstanding]])</f>
        <v>500000000</v>
      </c>
      <c r="N164" s="3" t="str">
        <f>bonds[[#This Row],[security name]]&amp;" nc-"&amp;RIGHT(YEAR(bonds[[#This Row],[nxt_call_dt]]),2)</f>
        <v>AKFAST 2.249 05/17/81 nc-26</v>
      </c>
      <c r="O164" s="3" t="str" cm="1">
        <f t="array" ref="O164">_xlfn.IFNA(_xll.BDP(bonds[[#This Row],[ID_ISIN]]&amp;" Corp",bonds[[#Headers],[industry_sector]]),"NA error")</f>
        <v>Financial</v>
      </c>
      <c r="AA164" s="3"/>
      <c r="AB164" s="2"/>
    </row>
    <row r="165" spans="5:30" x14ac:dyDescent="0.25">
      <c r="E165" s="3" t="s">
        <v>169</v>
      </c>
      <c r="F165" s="3" t="str" cm="1">
        <f t="array" ref="F165">_xll.BDP(bonds[[#This Row],[worksheet get ticker]],bonds[[#Headers],[ID_ISIN]])</f>
        <v>XS1677911825</v>
      </c>
      <c r="G165" s="3" t="str" cm="1">
        <f t="array" ref="G165">_xll.BDP(bonds[[#This Row],[worksheet get ticker]],bonds[[#Headers],[security name]])</f>
        <v>BALDER 3 03/07/78</v>
      </c>
      <c r="H165" s="3" t="str" cm="1">
        <f t="array" ref="H165">_xll.BDP(bonds[[#This Row],[worksheet get ticker]],bonds[[#Headers],[ticker]])</f>
        <v>BALDER</v>
      </c>
      <c r="I165" s="3" cm="1">
        <f t="array" ref="I165">_xll.BDP(bonds[[#This Row],[worksheet get ticker]],bonds[[#Headers],[coupon]])</f>
        <v>3</v>
      </c>
      <c r="J165" s="19" cm="1">
        <f t="array" ref="J165">_xll.BDP(bonds[[#This Row],[ID_ISIN]]&amp;" Corp",bonds[[#Headers],[nxt_call_dt]])*1</f>
        <v>44992</v>
      </c>
      <c r="K165" s="19" t="str" cm="1">
        <f t="array" ref="K165">_xll.BDP(bonds[[#This Row],[ID_ISIN]]&amp;" Corp",bonds[[#Headers],[mty_typ]])</f>
        <v>CALLABLE</v>
      </c>
      <c r="L165" s="19" t="str" cm="1">
        <f t="array" ref="L165">_xll.BDP(bonds[[#This Row],[worksheet get ticker]],bonds[[#Headers],[crncy]])</f>
        <v>EUR</v>
      </c>
      <c r="M165" s="30" cm="1">
        <f t="array" ref="M165">_xll.BDP(bonds[[#This Row],[ID_ISIN]]&amp;" Corp",bonds[[#Headers],[amt_outstanding]])</f>
        <v>350000000</v>
      </c>
      <c r="N165" s="3" t="str">
        <f>bonds[[#This Row],[security name]]&amp;" nc-"&amp;RIGHT(YEAR(bonds[[#This Row],[nxt_call_dt]]),2)</f>
        <v>BALDER 3 03/07/78 nc-23</v>
      </c>
      <c r="O165" s="3" t="str" cm="1">
        <f t="array" ref="O165">_xlfn.IFNA(_xll.BDP(bonds[[#This Row],[ID_ISIN]]&amp;" Corp",bonds[[#Headers],[industry_sector]]),"NA error")</f>
        <v>Financial</v>
      </c>
      <c r="AA165" s="3"/>
      <c r="AB165" s="2"/>
    </row>
    <row r="166" spans="5:30" x14ac:dyDescent="0.25">
      <c r="E166" s="3" t="s">
        <v>170</v>
      </c>
      <c r="F166" s="3" t="str" cm="1">
        <f t="array" ref="F166">_xll.BDP(bonds[[#This Row],[worksheet get ticker]],bonds[[#Headers],[ID_ISIN]])</f>
        <v>XS2055106210</v>
      </c>
      <c r="G166" s="3" t="str" cm="1">
        <f t="array" ref="G166">_xll.BDP(bonds[[#This Row],[worksheet get ticker]],bonds[[#Headers],[security name]])</f>
        <v>TLGGR 3 3/8 PERP</v>
      </c>
      <c r="H166" s="3" t="str" cm="1">
        <f t="array" ref="H166">_xll.BDP(bonds[[#This Row],[worksheet get ticker]],bonds[[#Headers],[ticker]])</f>
        <v>TLGGR</v>
      </c>
      <c r="I166" s="3" cm="1">
        <f t="array" ref="I166">_xll.BDP(bonds[[#This Row],[worksheet get ticker]],bonds[[#Headers],[coupon]])</f>
        <v>3.375</v>
      </c>
      <c r="J166" s="19" cm="1">
        <f t="array" ref="J166">_xll.BDP(bonds[[#This Row],[ID_ISIN]]&amp;" Corp",bonds[[#Headers],[nxt_call_dt]])*1</f>
        <v>45558</v>
      </c>
      <c r="K166" s="19" t="str" cm="1">
        <f t="array" ref="K166">_xll.BDP(bonds[[#This Row],[ID_ISIN]]&amp;" Corp",bonds[[#Headers],[mty_typ]])</f>
        <v>PERP/CALL</v>
      </c>
      <c r="L166" s="19" t="str" cm="1">
        <f t="array" ref="L166">_xll.BDP(bonds[[#This Row],[worksheet get ticker]],bonds[[#Headers],[crncy]])</f>
        <v>EUR</v>
      </c>
      <c r="M166" s="30" cm="1">
        <f t="array" ref="M166">_xll.BDP(bonds[[#This Row],[ID_ISIN]]&amp;" Corp",bonds[[#Headers],[amt_outstanding]])</f>
        <v>600000000</v>
      </c>
      <c r="N166" s="3" t="str">
        <f>bonds[[#This Row],[security name]]&amp;" nc-"&amp;RIGHT(YEAR(bonds[[#This Row],[nxt_call_dt]]),2)</f>
        <v>TLGGR 3 3/8 PERP nc-24</v>
      </c>
      <c r="O166" s="3" t="str" cm="1">
        <f t="array" ref="O166">_xlfn.IFNA(_xll.BDP(bonds[[#This Row],[ID_ISIN]]&amp;" Corp",bonds[[#Headers],[industry_sector]]),"NA error")</f>
        <v>Financial</v>
      </c>
      <c r="AA166" s="3"/>
      <c r="AB166" s="2"/>
    </row>
    <row r="167" spans="5:30" x14ac:dyDescent="0.25">
      <c r="E167" s="3" t="s">
        <v>171</v>
      </c>
      <c r="F167" s="3" t="str" cm="1">
        <f t="array" ref="F167">_xll.BDP(bonds[[#This Row],[worksheet get ticker]],bonds[[#Headers],[ID_ISIN]])</f>
        <v>XS2010037765</v>
      </c>
      <c r="G167" s="3" t="str" cm="1">
        <f t="array" ref="G167">_xll.BDP(bonds[[#This Row],[worksheet get ticker]],bonds[[#Headers],[security name]])</f>
        <v>HEIBOS 3.248 PERP</v>
      </c>
      <c r="H167" s="3" t="str" cm="1">
        <f t="array" ref="H167">_xll.BDP(bonds[[#This Row],[worksheet get ticker]],bonds[[#Headers],[ticker]])</f>
        <v>HEIBOS</v>
      </c>
      <c r="I167" s="3" cm="1">
        <f t="array" ref="I167">_xll.BDP(bonds[[#This Row],[worksheet get ticker]],bonds[[#Headers],[coupon]])</f>
        <v>3.2480000000000002</v>
      </c>
      <c r="J167" s="19" cm="1">
        <f t="array" ref="J167">_xll.BDP(bonds[[#This Row],[ID_ISIN]]&amp;" Corp",bonds[[#Headers],[nxt_call_dt]])*1</f>
        <v>45615</v>
      </c>
      <c r="K167" s="19" t="str" cm="1">
        <f t="array" ref="K167">_xll.BDP(bonds[[#This Row],[ID_ISIN]]&amp;" Corp",bonds[[#Headers],[mty_typ]])</f>
        <v>PERP/CALL</v>
      </c>
      <c r="L167" s="19" t="str" cm="1">
        <f t="array" ref="L167">_xll.BDP(bonds[[#This Row],[worksheet get ticker]],bonds[[#Headers],[crncy]])</f>
        <v>EUR</v>
      </c>
      <c r="M167" s="30" cm="1">
        <f t="array" ref="M167">_xll.BDP(bonds[[#This Row],[ID_ISIN]]&amp;" Corp",bonds[[#Headers],[amt_outstanding]])</f>
        <v>800000000</v>
      </c>
      <c r="N167" s="3" t="str">
        <f>bonds[[#This Row],[security name]]&amp;" nc-"&amp;RIGHT(YEAR(bonds[[#This Row],[nxt_call_dt]]),2)</f>
        <v>HEIBOS 3.248 PERP nc-24</v>
      </c>
      <c r="O167" s="3" t="str" cm="1">
        <f t="array" ref="O167">_xlfn.IFNA(_xll.BDP(bonds[[#This Row],[ID_ISIN]]&amp;" Corp",bonds[[#Headers],[industry_sector]]),"NA error")</f>
        <v>Financial</v>
      </c>
      <c r="AA167" s="3"/>
      <c r="AB167" s="2"/>
    </row>
    <row r="168" spans="5:30" x14ac:dyDescent="0.25">
      <c r="E168" s="3" t="s">
        <v>172</v>
      </c>
      <c r="F168" s="3" t="str" cm="1">
        <f t="array" ref="F168">_xll.BDP(bonds[[#This Row],[worksheet get ticker]],bonds[[#Headers],[ID_ISIN]])</f>
        <v>XS1974894138</v>
      </c>
      <c r="G168" s="3" t="str" cm="1">
        <f t="array" ref="G168">_xll.BDP(bonds[[#This Row],[worksheet get ticker]],bonds[[#Headers],[security name]])</f>
        <v>SBBBSS 4 5/8 PERP</v>
      </c>
      <c r="H168" s="3" t="str" cm="1">
        <f t="array" ref="H168">_xll.BDP(bonds[[#This Row],[worksheet get ticker]],bonds[[#Headers],[ticker]])</f>
        <v>SBBBSS</v>
      </c>
      <c r="I168" s="3" cm="1">
        <f t="array" ref="I168">_xll.BDP(bonds[[#This Row],[worksheet get ticker]],bonds[[#Headers],[coupon]])</f>
        <v>4.625</v>
      </c>
      <c r="J168" s="19" cm="1">
        <f t="array" ref="J168">_xll.BDP(bonds[[#This Row],[ID_ISIN]]&amp;" Corp",bonds[[#Headers],[nxt_call_dt]])*1</f>
        <v>45409</v>
      </c>
      <c r="K168" s="19" t="str" cm="1">
        <f t="array" ref="K168">_xll.BDP(bonds[[#This Row],[ID_ISIN]]&amp;" Corp",bonds[[#Headers],[mty_typ]])</f>
        <v>PERP/CALL</v>
      </c>
      <c r="L168" s="19" t="str" cm="1">
        <f t="array" ref="L168">_xll.BDP(bonds[[#This Row],[worksheet get ticker]],bonds[[#Headers],[crncy]])</f>
        <v>EUR</v>
      </c>
      <c r="M168" s="30" cm="1">
        <f t="array" ref="M168">_xll.BDP(bonds[[#This Row],[ID_ISIN]]&amp;" Corp",bonds[[#Headers],[amt_outstanding]])</f>
        <v>300000000</v>
      </c>
      <c r="N168" s="3" t="str">
        <f>bonds[[#This Row],[security name]]&amp;" nc-"&amp;RIGHT(YEAR(bonds[[#This Row],[nxt_call_dt]]),2)</f>
        <v>SBBBSS 4 5/8 PERP nc-24</v>
      </c>
      <c r="O168" s="3" t="str" cm="1">
        <f t="array" ref="O168">_xlfn.IFNA(_xll.BDP(bonds[[#This Row],[ID_ISIN]]&amp;" Corp",bonds[[#Headers],[industry_sector]]),"NA error")</f>
        <v>Financial</v>
      </c>
      <c r="AA168" s="3"/>
      <c r="AB168" s="2"/>
    </row>
    <row r="169" spans="5:30" x14ac:dyDescent="0.25">
      <c r="E169" s="3" t="s">
        <v>173</v>
      </c>
      <c r="F169" s="3" t="str" cm="1">
        <f t="array" ref="F169">_xll.BDP(bonds[[#This Row],[worksheet get ticker]],bonds[[#Headers],[ID_ISIN]])</f>
        <v>XS2010032618</v>
      </c>
      <c r="G169" s="3" t="str" cm="1">
        <f t="array" ref="G169">_xll.BDP(bonds[[#This Row],[worksheet get ticker]],bonds[[#Headers],[security name]])</f>
        <v>SBBBSS 2.624 PERP</v>
      </c>
      <c r="H169" s="3" t="str" cm="1">
        <f t="array" ref="H169">_xll.BDP(bonds[[#This Row],[worksheet get ticker]],bonds[[#Headers],[ticker]])</f>
        <v>SBBBSS</v>
      </c>
      <c r="I169" s="3" cm="1">
        <f t="array" ref="I169">_xll.BDP(bonds[[#This Row],[worksheet get ticker]],bonds[[#Headers],[coupon]])</f>
        <v>2.6240000000000001</v>
      </c>
      <c r="J169" s="19" cm="1">
        <f t="array" ref="J169">_xll.BDP(bonds[[#This Row],[ID_ISIN]]&amp;" Corp",bonds[[#Headers],[nxt_call_dt]])*1</f>
        <v>45687</v>
      </c>
      <c r="K169" s="19" t="str" cm="1">
        <f t="array" ref="K169">_xll.BDP(bonds[[#This Row],[ID_ISIN]]&amp;" Corp",bonds[[#Headers],[mty_typ]])</f>
        <v>PERP/CALL</v>
      </c>
      <c r="L169" s="19" t="str" cm="1">
        <f t="array" ref="L169">_xll.BDP(bonds[[#This Row],[worksheet get ticker]],bonds[[#Headers],[crncy]])</f>
        <v>EUR</v>
      </c>
      <c r="M169" s="30" cm="1">
        <f t="array" ref="M169">_xll.BDP(bonds[[#This Row],[ID_ISIN]]&amp;" Corp",bonds[[#Headers],[amt_outstanding]])</f>
        <v>500000000</v>
      </c>
      <c r="N169" s="3" t="str">
        <f>bonds[[#This Row],[security name]]&amp;" nc-"&amp;RIGHT(YEAR(bonds[[#This Row],[nxt_call_dt]]),2)</f>
        <v>SBBBSS 2.624 PERP nc-25</v>
      </c>
      <c r="O169" s="3" t="str" cm="1">
        <f t="array" ref="O169">_xlfn.IFNA(_xll.BDP(bonds[[#This Row],[ID_ISIN]]&amp;" Corp",bonds[[#Headers],[industry_sector]]),"NA error")</f>
        <v>Financial</v>
      </c>
      <c r="AA169" s="3"/>
      <c r="AB169" s="2"/>
    </row>
    <row r="170" spans="5:30" x14ac:dyDescent="0.25">
      <c r="E170" s="3" t="s">
        <v>174</v>
      </c>
      <c r="F170" s="3" t="str" cm="1">
        <f t="array" ref="F170">_xll.BDP(bonds[[#This Row],[worksheet get ticker]],bonds[[#Headers],[ID_ISIN]])</f>
        <v>XS1508392625</v>
      </c>
      <c r="G170" s="3" t="str" cm="1">
        <f t="array" ref="G170">_xll.BDP(bonds[[#This Row],[worksheet get ticker]],bonds[[#Headers],[security name]])</f>
        <v>ARNDTN 3 3/4 PERP</v>
      </c>
      <c r="H170" s="3" t="str" cm="1">
        <f t="array" ref="H170">_xll.BDP(bonds[[#This Row],[worksheet get ticker]],bonds[[#Headers],[ticker]])</f>
        <v>ARNDTN</v>
      </c>
      <c r="I170" s="3" cm="1">
        <f t="array" ref="I170">_xll.BDP(bonds[[#This Row],[worksheet get ticker]],bonds[[#Headers],[coupon]])</f>
        <v>3.75</v>
      </c>
      <c r="J170" s="19" cm="1">
        <f t="array" ref="J170">_xll.BDP(bonds[[#This Row],[ID_ISIN]]&amp;" Corp",bonds[[#Headers],[nxt_call_dt]])*1</f>
        <v>44946</v>
      </c>
      <c r="K170" s="19" t="str" cm="1">
        <f t="array" ref="K170">_xll.BDP(bonds[[#This Row],[ID_ISIN]]&amp;" Corp",bonds[[#Headers],[mty_typ]])</f>
        <v>PERP/CALL</v>
      </c>
      <c r="L170" s="19" t="str" cm="1">
        <f t="array" ref="L170">_xll.BDP(bonds[[#This Row],[worksheet get ticker]],bonds[[#Headers],[crncy]])</f>
        <v>EUR</v>
      </c>
      <c r="M170" s="30" cm="1">
        <f t="array" ref="M170">_xll.BDP(bonds[[#This Row],[ID_ISIN]]&amp;" Corp",bonds[[#Headers],[amt_outstanding]])</f>
        <v>600000000</v>
      </c>
      <c r="N170" s="3" t="str">
        <f>bonds[[#This Row],[security name]]&amp;" nc-"&amp;RIGHT(YEAR(bonds[[#This Row],[nxt_call_dt]]),2)</f>
        <v>ARNDTN 3 3/4 PERP nc-23</v>
      </c>
      <c r="O170" s="3" t="str" cm="1">
        <f t="array" ref="O170">_xlfn.IFNA(_xll.BDP(bonds[[#This Row],[ID_ISIN]]&amp;" Corp",bonds[[#Headers],[industry_sector]]),"NA error")</f>
        <v>Financial</v>
      </c>
      <c r="AA170" s="3"/>
      <c r="AB170" s="2"/>
    </row>
    <row r="171" spans="5:30" ht="11" x14ac:dyDescent="0.3">
      <c r="E171" s="3" t="s">
        <v>175</v>
      </c>
      <c r="F171" s="3" t="str" cm="1">
        <f t="array" ref="F171">_xll.BDP(bonds[[#This Row],[worksheet get ticker]],bonds[[#Headers],[ID_ISIN]])</f>
        <v>XS1752984440</v>
      </c>
      <c r="G171" s="3" t="str" cm="1">
        <f t="array" ref="G171">_xll.BDP(bonds[[#This Row],[worksheet get ticker]],bonds[[#Headers],[security name]])</f>
        <v>ARNDTN 2 1/8 PERP</v>
      </c>
      <c r="H171" s="3" t="str" cm="1">
        <f t="array" ref="H171">_xll.BDP(bonds[[#This Row],[worksheet get ticker]],bonds[[#Headers],[ticker]])</f>
        <v>ARNDTN</v>
      </c>
      <c r="I171" s="3" cm="1">
        <f t="array" ref="I171">_xll.BDP(bonds[[#This Row],[worksheet get ticker]],bonds[[#Headers],[coupon]])</f>
        <v>2.125</v>
      </c>
      <c r="J171" s="19" cm="1">
        <f t="array" ref="J171">_xll.BDP(bonds[[#This Row],[ID_ISIN]]&amp;" Corp",bonds[[#Headers],[nxt_call_dt]])*1</f>
        <v>45308</v>
      </c>
      <c r="K171" s="19" t="str" cm="1">
        <f t="array" ref="K171">_xll.BDP(bonds[[#This Row],[ID_ISIN]]&amp;" Corp",bonds[[#Headers],[mty_typ]])</f>
        <v>PERP/CALL</v>
      </c>
      <c r="L171" s="19" t="str" cm="1">
        <f t="array" ref="L171">_xll.BDP(bonds[[#This Row],[worksheet get ticker]],bonds[[#Headers],[crncy]])</f>
        <v>EUR</v>
      </c>
      <c r="M171" s="30" cm="1">
        <f t="array" ref="M171">_xll.BDP(bonds[[#This Row],[ID_ISIN]]&amp;" Corp",bonds[[#Headers],[amt_outstanding]])</f>
        <v>400000000</v>
      </c>
      <c r="N171" s="3" t="str">
        <f>bonds[[#This Row],[security name]]&amp;" nc-"&amp;RIGHT(YEAR(bonds[[#This Row],[nxt_call_dt]]),2)</f>
        <v>ARNDTN 2 1/8 PERP nc-24</v>
      </c>
      <c r="O171" s="3" t="str" cm="1">
        <f t="array" ref="O171">_xlfn.IFNA(_xll.BDP(bonds[[#This Row],[ID_ISIN]]&amp;" Corp",bonds[[#Headers],[industry_sector]]),"NA error")</f>
        <v>Financial</v>
      </c>
      <c r="AA171" s="3"/>
      <c r="AB171" s="2"/>
      <c r="AD171" s="4"/>
    </row>
    <row r="172" spans="5:30" x14ac:dyDescent="0.25">
      <c r="E172" s="3" t="s">
        <v>176</v>
      </c>
      <c r="F172" s="3" t="str" cm="1">
        <f t="array" ref="F172">_xll.BDP(bonds[[#This Row],[worksheet get ticker]],bonds[[#Headers],[ID_ISIN]])</f>
        <v>XS2027946610</v>
      </c>
      <c r="G172" s="3" t="str" cm="1">
        <f t="array" ref="G172">_xll.BDP(bonds[[#This Row],[worksheet get ticker]],bonds[[#Headers],[security name]])</f>
        <v>ARNDTN 2 7/8 PERP</v>
      </c>
      <c r="H172" s="3" t="str" cm="1">
        <f t="array" ref="H172">_xll.BDP(bonds[[#This Row],[worksheet get ticker]],bonds[[#Headers],[ticker]])</f>
        <v>ARNDTN</v>
      </c>
      <c r="I172" s="3" cm="1">
        <f t="array" ref="I172">_xll.BDP(bonds[[#This Row],[worksheet get ticker]],bonds[[#Headers],[coupon]])</f>
        <v>2.875</v>
      </c>
      <c r="J172" s="19" cm="1">
        <f t="array" ref="J172">_xll.BDP(bonds[[#This Row],[ID_ISIN]]&amp;" Corp",bonds[[#Headers],[nxt_call_dt]])*1</f>
        <v>45669</v>
      </c>
      <c r="K172" s="19" t="str" cm="1">
        <f t="array" ref="K172">_xll.BDP(bonds[[#This Row],[ID_ISIN]]&amp;" Corp",bonds[[#Headers],[mty_typ]])</f>
        <v>PERP/CALL</v>
      </c>
      <c r="L172" s="19" t="str" cm="1">
        <f t="array" ref="L172">_xll.BDP(bonds[[#This Row],[worksheet get ticker]],bonds[[#Headers],[crncy]])</f>
        <v>EUR</v>
      </c>
      <c r="M172" s="30" cm="1">
        <f t="array" ref="M172">_xll.BDP(bonds[[#This Row],[ID_ISIN]]&amp;" Corp",bonds[[#Headers],[amt_outstanding]])</f>
        <v>500000000</v>
      </c>
      <c r="N172" s="3" t="str">
        <f>bonds[[#This Row],[security name]]&amp;" nc-"&amp;RIGHT(YEAR(bonds[[#This Row],[nxt_call_dt]]),2)</f>
        <v>ARNDTN 2 7/8 PERP nc-25</v>
      </c>
      <c r="O172" s="3" t="str" cm="1">
        <f t="array" ref="O172">_xlfn.IFNA(_xll.BDP(bonds[[#This Row],[ID_ISIN]]&amp;" Corp",bonds[[#Headers],[industry_sector]]),"NA error")</f>
        <v>Financial</v>
      </c>
      <c r="AA172" s="3"/>
      <c r="AB172" s="2"/>
    </row>
    <row r="173" spans="5:30" x14ac:dyDescent="0.25">
      <c r="E173" s="3" t="s">
        <v>177</v>
      </c>
      <c r="F173" s="3" t="str" cm="1">
        <f t="array" ref="F173">_xll.BDP(bonds[[#This Row],[worksheet get ticker]],bonds[[#Headers],[ID_ISIN]])</f>
        <v>XS1634523754</v>
      </c>
      <c r="G173" s="3" t="str" cm="1">
        <f t="array" ref="G173">_xll.BDP(bonds[[#This Row],[worksheet get ticker]],bonds[[#Headers],[security name]])</f>
        <v>ARNDTN 5 1/4 PERP</v>
      </c>
      <c r="H173" s="3" t="str" cm="1">
        <f t="array" ref="H173">_xll.BDP(bonds[[#This Row],[worksheet get ticker]],bonds[[#Headers],[ticker]])</f>
        <v>ARNDTN</v>
      </c>
      <c r="I173" s="3" cm="1">
        <f t="array" ref="I173">_xll.BDP(bonds[[#This Row],[worksheet get ticker]],bonds[[#Headers],[coupon]])</f>
        <v>5.25</v>
      </c>
      <c r="J173" s="19" cm="1">
        <f t="array" ref="J173">_xll.BDP(bonds[[#This Row],[ID_ISIN]]&amp;" Corp",bonds[[#Headers],[nxt_call_dt]])*1</f>
        <v>45128</v>
      </c>
      <c r="K173" s="19" t="str" cm="1">
        <f t="array" ref="K173">_xll.BDP(bonds[[#This Row],[ID_ISIN]]&amp;" Corp",bonds[[#Headers],[mty_typ]])</f>
        <v>PERP/CALL</v>
      </c>
      <c r="L173" s="19" t="str" cm="1">
        <f t="array" ref="L173">_xll.BDP(bonds[[#This Row],[worksheet get ticker]],bonds[[#Headers],[crncy]])</f>
        <v>USD</v>
      </c>
      <c r="M173" s="30" cm="1">
        <f t="array" ref="M173">_xll.BDP(bonds[[#This Row],[ID_ISIN]]&amp;" Corp",bonds[[#Headers],[amt_outstanding]])</f>
        <v>641500000</v>
      </c>
      <c r="N173" s="3" t="str">
        <f>bonds[[#This Row],[security name]]&amp;" nc-"&amp;RIGHT(YEAR(bonds[[#This Row],[nxt_call_dt]]),2)</f>
        <v>ARNDTN 5 1/4 PERP nc-23</v>
      </c>
      <c r="O173" s="3" t="str" cm="1">
        <f t="array" ref="O173">_xlfn.IFNA(_xll.BDP(bonds[[#This Row],[ID_ISIN]]&amp;" Corp",bonds[[#Headers],[industry_sector]]),"NA error")</f>
        <v>Financial</v>
      </c>
      <c r="AA173" s="3"/>
      <c r="AB173" s="2"/>
    </row>
    <row r="174" spans="5:30" x14ac:dyDescent="0.25">
      <c r="E174" s="3" t="s">
        <v>178</v>
      </c>
      <c r="F174" s="3" t="str" cm="1">
        <f t="array" ref="F174">_xll.BDP(bonds[[#This Row],[worksheet get ticker]],bonds[[#Headers],[ID_ISIN]])</f>
        <v>XS2017788592</v>
      </c>
      <c r="G174" s="3" t="str" cm="1">
        <f t="array" ref="G174">_xll.BDP(bonds[[#This Row],[worksheet get ticker]],bonds[[#Headers],[security name]])</f>
        <v>ARNDTN 4 3/4 PERP</v>
      </c>
      <c r="H174" s="3" t="str" cm="1">
        <f t="array" ref="H174">_xll.BDP(bonds[[#This Row],[worksheet get ticker]],bonds[[#Headers],[ticker]])</f>
        <v>ARNDTN</v>
      </c>
      <c r="I174" s="3" cm="1">
        <f t="array" ref="I174">_xll.BDP(bonds[[#This Row],[worksheet get ticker]],bonds[[#Headers],[coupon]])</f>
        <v>4.75</v>
      </c>
      <c r="J174" s="19" cm="1">
        <f t="array" ref="J174">_xll.BDP(bonds[[#This Row],[ID_ISIN]]&amp;" Corp",bonds[[#Headers],[nxt_call_dt]])*1</f>
        <v>45468</v>
      </c>
      <c r="K174" s="19" t="str" cm="1">
        <f t="array" ref="K174">_xll.BDP(bonds[[#This Row],[ID_ISIN]]&amp;" Corp",bonds[[#Headers],[mty_typ]])</f>
        <v>PERP/CALL</v>
      </c>
      <c r="L174" s="19" t="str" cm="1">
        <f t="array" ref="L174">_xll.BDP(bonds[[#This Row],[worksheet get ticker]],bonds[[#Headers],[crncy]])</f>
        <v>GBP</v>
      </c>
      <c r="M174" s="30" cm="1">
        <f t="array" ref="M174">_xll.BDP(bonds[[#This Row],[ID_ISIN]]&amp;" Corp",bonds[[#Headers],[amt_outstanding]])</f>
        <v>400000000</v>
      </c>
      <c r="N174" s="3" t="str">
        <f>bonds[[#This Row],[security name]]&amp;" nc-"&amp;RIGHT(YEAR(bonds[[#This Row],[nxt_call_dt]]),2)</f>
        <v>ARNDTN 4 3/4 PERP nc-24</v>
      </c>
      <c r="O174" s="3" t="str" cm="1">
        <f t="array" ref="O174">_xlfn.IFNA(_xll.BDP(bonds[[#This Row],[ID_ISIN]]&amp;" Corp",bonds[[#Headers],[industry_sector]]),"NA error")</f>
        <v>Financial</v>
      </c>
      <c r="AA174" s="3"/>
      <c r="AB174" s="2"/>
    </row>
    <row r="175" spans="5:30" x14ac:dyDescent="0.25">
      <c r="E175" s="3" t="s">
        <v>179</v>
      </c>
      <c r="F175" s="3" t="str" cm="1">
        <f t="array" ref="F175">_xll.BDP(bonds[[#This Row],[worksheet get ticker]],bonds[[#Headers],[ID_ISIN]])</f>
        <v>XS1191320297</v>
      </c>
      <c r="G175" s="3" t="str" cm="1">
        <f t="array" ref="G175">_xll.BDP(bonds[[#This Row],[worksheet get ticker]],bonds[[#Headers],[security name]])</f>
        <v>GYCGR 3 3/4 PERP</v>
      </c>
      <c r="H175" s="3" t="str" cm="1">
        <f t="array" ref="H175">_xll.BDP(bonds[[#This Row],[worksheet get ticker]],bonds[[#Headers],[ticker]])</f>
        <v>GYCGR</v>
      </c>
      <c r="I175" s="3" cm="1">
        <f t="array" ref="I175">_xll.BDP(bonds[[#This Row],[worksheet get ticker]],bonds[[#Headers],[coupon]])</f>
        <v>3.75</v>
      </c>
      <c r="J175" s="19" cm="1">
        <f t="array" ref="J175">_xll.BDP(bonds[[#This Row],[ID_ISIN]]&amp;" Corp",bonds[[#Headers],[nxt_call_dt]])*1</f>
        <v>44610</v>
      </c>
      <c r="K175" s="19" t="str" cm="1">
        <f t="array" ref="K175">_xll.BDP(bonds[[#This Row],[ID_ISIN]]&amp;" Corp",bonds[[#Headers],[mty_typ]])</f>
        <v>PERP/CALL</v>
      </c>
      <c r="L175" s="19" t="str" cm="1">
        <f t="array" ref="L175">_xll.BDP(bonds[[#This Row],[worksheet get ticker]],bonds[[#Headers],[crncy]])</f>
        <v>EUR</v>
      </c>
      <c r="M175" s="30" cm="1">
        <f t="array" ref="M175">_xll.BDP(bonds[[#This Row],[ID_ISIN]]&amp;" Corp",bonds[[#Headers],[amt_outstanding]])</f>
        <v>500000000</v>
      </c>
      <c r="N175" s="3" t="str">
        <f>bonds[[#This Row],[security name]]&amp;" nc-"&amp;RIGHT(YEAR(bonds[[#This Row],[nxt_call_dt]]),2)</f>
        <v>GYCGR 3 3/4 PERP nc-22</v>
      </c>
      <c r="O175" s="3" t="str" cm="1">
        <f t="array" ref="O175">_xlfn.IFNA(_xll.BDP(bonds[[#This Row],[ID_ISIN]]&amp;" Corp",bonds[[#Headers],[industry_sector]]),"NA error")</f>
        <v>Financial</v>
      </c>
      <c r="AA175" s="3"/>
      <c r="AB175" s="2"/>
    </row>
    <row r="176" spans="5:30" x14ac:dyDescent="0.25">
      <c r="E176" s="3" t="s">
        <v>180</v>
      </c>
      <c r="F176" s="3" t="str" cm="1">
        <f t="array" ref="F176">_xll.BDP(bonds[[#This Row],[worksheet get ticker]],bonds[[#Headers],[ID_ISIN]])</f>
        <v>XS1491364953</v>
      </c>
      <c r="G176" s="3" t="str" cm="1">
        <f t="array" ref="G176">_xll.BDP(bonds[[#This Row],[worksheet get ticker]],bonds[[#Headers],[security name]])</f>
        <v>GYCGR 2 3/4 PERP</v>
      </c>
      <c r="H176" s="3" t="str" cm="1">
        <f t="array" ref="H176">_xll.BDP(bonds[[#This Row],[worksheet get ticker]],bonds[[#Headers],[ticker]])</f>
        <v>GYCGR</v>
      </c>
      <c r="I176" s="3" cm="1">
        <f t="array" ref="I176">_xll.BDP(bonds[[#This Row],[worksheet get ticker]],bonds[[#Headers],[coupon]])</f>
        <v>2.75</v>
      </c>
      <c r="J176" s="19" cm="1">
        <f t="array" ref="J176">_xll.BDP(bonds[[#This Row],[ID_ISIN]]&amp;" Corp",bonds[[#Headers],[nxt_call_dt]])*1</f>
        <v>44948</v>
      </c>
      <c r="K176" s="19" t="str" cm="1">
        <f t="array" ref="K176">_xll.BDP(bonds[[#This Row],[ID_ISIN]]&amp;" Corp",bonds[[#Headers],[mty_typ]])</f>
        <v>PERP/CALL</v>
      </c>
      <c r="L176" s="19" t="str" cm="1">
        <f t="array" ref="L176">_xll.BDP(bonds[[#This Row],[worksheet get ticker]],bonds[[#Headers],[crncy]])</f>
        <v>EUR</v>
      </c>
      <c r="M176" s="30" cm="1">
        <f t="array" ref="M176">_xll.BDP(bonds[[#This Row],[ID_ISIN]]&amp;" Corp",bonds[[#Headers],[amt_outstanding]])</f>
        <v>200000000</v>
      </c>
      <c r="N176" s="3" t="str">
        <f>bonds[[#This Row],[security name]]&amp;" nc-"&amp;RIGHT(YEAR(bonds[[#This Row],[nxt_call_dt]]),2)</f>
        <v>GYCGR 2 3/4 PERP nc-23</v>
      </c>
      <c r="O176" s="3" t="str" cm="1">
        <f t="array" ref="O176">_xlfn.IFNA(_xll.BDP(bonds[[#This Row],[ID_ISIN]]&amp;" Corp",bonds[[#Headers],[industry_sector]]),"NA error")</f>
        <v>Financial</v>
      </c>
      <c r="AA176" s="3"/>
      <c r="AB176" s="2"/>
    </row>
    <row r="177" spans="5:30" x14ac:dyDescent="0.25">
      <c r="E177" s="3" t="s">
        <v>181</v>
      </c>
      <c r="F177" s="3" t="str" cm="1">
        <f t="array" ref="F177">_xll.BDP(bonds[[#This Row],[worksheet get ticker]],bonds[[#Headers],[ID_ISIN]])</f>
        <v>XS1811181566</v>
      </c>
      <c r="G177" s="3" t="str" cm="1">
        <f t="array" ref="G177">_xll.BDP(bonds[[#This Row],[worksheet get ticker]],bonds[[#Headers],[security name]])</f>
        <v>GYCGR 2 1/2 PERP</v>
      </c>
      <c r="H177" s="3" t="str" cm="1">
        <f t="array" ref="H177">_xll.BDP(bonds[[#This Row],[worksheet get ticker]],bonds[[#Headers],[ticker]])</f>
        <v>GYCGR</v>
      </c>
      <c r="I177" s="3" cm="1">
        <f t="array" ref="I177">_xll.BDP(bonds[[#This Row],[worksheet get ticker]],bonds[[#Headers],[coupon]])</f>
        <v>2.5</v>
      </c>
      <c r="J177" s="19" cm="1">
        <f t="array" ref="J177">_xll.BDP(bonds[[#This Row],[ID_ISIN]]&amp;" Corp",bonds[[#Headers],[nxt_call_dt]])*1</f>
        <v>45131</v>
      </c>
      <c r="K177" s="19" t="str" cm="1">
        <f t="array" ref="K177">_xll.BDP(bonds[[#This Row],[ID_ISIN]]&amp;" Corp",bonds[[#Headers],[mty_typ]])</f>
        <v>PERP/CALL</v>
      </c>
      <c r="L177" s="19" t="str" cm="1">
        <f t="array" ref="L177">_xll.BDP(bonds[[#This Row],[worksheet get ticker]],bonds[[#Headers],[crncy]])</f>
        <v>EUR</v>
      </c>
      <c r="M177" s="30" cm="1">
        <f t="array" ref="M177">_xll.BDP(bonds[[#This Row],[ID_ISIN]]&amp;" Corp",bonds[[#Headers],[amt_outstanding]])</f>
        <v>350000000</v>
      </c>
      <c r="N177" s="3" t="str">
        <f>bonds[[#This Row],[security name]]&amp;" nc-"&amp;RIGHT(YEAR(bonds[[#This Row],[nxt_call_dt]]),2)</f>
        <v>GYCGR 2 1/2 PERP nc-23</v>
      </c>
      <c r="O177" s="3" t="str" cm="1">
        <f t="array" ref="O177">_xlfn.IFNA(_xll.BDP(bonds[[#This Row],[ID_ISIN]]&amp;" Corp",bonds[[#Headers],[industry_sector]]),"NA error")</f>
        <v>Financial</v>
      </c>
      <c r="AA177" s="3"/>
      <c r="AB177" s="2"/>
    </row>
    <row r="178" spans="5:30" x14ac:dyDescent="0.25">
      <c r="E178" s="3" t="s">
        <v>182</v>
      </c>
      <c r="F178" s="3" t="str" cm="1">
        <f t="array" ref="F178">_xll.BDP(bonds[[#This Row],[worksheet get ticker]],bonds[[#Headers],[ID_ISIN]])</f>
        <v>XS1819537132</v>
      </c>
      <c r="G178" s="3" t="str" cm="1">
        <f t="array" ref="G178">_xll.BDP(bonds[[#This Row],[worksheet get ticker]],bonds[[#Headers],[security name]])</f>
        <v>CPIPGR 4 3/8 PERP</v>
      </c>
      <c r="H178" s="3" t="str" cm="1">
        <f t="array" ref="H178">_xll.BDP(bonds[[#This Row],[worksheet get ticker]],bonds[[#Headers],[ticker]])</f>
        <v>CPIPGR</v>
      </c>
      <c r="I178" s="3" cm="1">
        <f t="array" ref="I178">_xll.BDP(bonds[[#This Row],[worksheet get ticker]],bonds[[#Headers],[coupon]])</f>
        <v>4.375</v>
      </c>
      <c r="J178" s="19" cm="1">
        <f t="array" ref="J178">_xll.BDP(bonds[[#This Row],[ID_ISIN]]&amp;" Corp",bonds[[#Headers],[nxt_call_dt]])*1</f>
        <v>45147</v>
      </c>
      <c r="K178" s="19" t="str" cm="1">
        <f t="array" ref="K178">_xll.BDP(bonds[[#This Row],[ID_ISIN]]&amp;" Corp",bonds[[#Headers],[mty_typ]])</f>
        <v>PERP/CALL</v>
      </c>
      <c r="L178" s="19" t="str" cm="1">
        <f t="array" ref="L178">_xll.BDP(bonds[[#This Row],[worksheet get ticker]],bonds[[#Headers],[crncy]])</f>
        <v>EUR</v>
      </c>
      <c r="M178" s="30" cm="1">
        <f t="array" ref="M178">_xll.BDP(bonds[[#This Row],[ID_ISIN]]&amp;" Corp",bonds[[#Headers],[amt_outstanding]])</f>
        <v>550000000</v>
      </c>
      <c r="N178" s="3" t="str">
        <f>bonds[[#This Row],[security name]]&amp;" nc-"&amp;RIGHT(YEAR(bonds[[#This Row],[nxt_call_dt]]),2)</f>
        <v>CPIPGR 4 3/8 PERP nc-23</v>
      </c>
      <c r="O178" s="3" t="str" cm="1">
        <f t="array" ref="O178">_xlfn.IFNA(_xll.BDP(bonds[[#This Row],[ID_ISIN]]&amp;" Corp",bonds[[#Headers],[industry_sector]]),"NA error")</f>
        <v>Financial</v>
      </c>
      <c r="AA178" s="3"/>
      <c r="AB178" s="2"/>
    </row>
    <row r="179" spans="5:30" x14ac:dyDescent="0.25">
      <c r="E179" s="3" t="s">
        <v>183</v>
      </c>
      <c r="F179" s="3" t="str" cm="1">
        <f t="array" ref="F179">_xll.BDP(bonds[[#This Row],[worksheet get ticker]],bonds[[#Headers],[ID_ISIN]])</f>
        <v>XS1982704824</v>
      </c>
      <c r="G179" s="3" t="str" cm="1">
        <f t="array" ref="G179">_xll.BDP(bonds[[#This Row],[worksheet get ticker]],bonds[[#Headers],[security name]])</f>
        <v>CPIPGR 4 7/8 PERP</v>
      </c>
      <c r="H179" s="3" t="str" cm="1">
        <f t="array" ref="H179">_xll.BDP(bonds[[#This Row],[worksheet get ticker]],bonds[[#Headers],[ticker]])</f>
        <v>CPIPGR</v>
      </c>
      <c r="I179" s="3" cm="1">
        <f t="array" ref="I179">_xll.BDP(bonds[[#This Row],[worksheet get ticker]],bonds[[#Headers],[coupon]])</f>
        <v>4.875</v>
      </c>
      <c r="J179" s="19" cm="1">
        <f t="array" ref="J179">_xll.BDP(bonds[[#This Row],[ID_ISIN]]&amp;" Corp",bonds[[#Headers],[nxt_call_dt]])*1</f>
        <v>45854</v>
      </c>
      <c r="K179" s="19" t="str" cm="1">
        <f t="array" ref="K179">_xll.BDP(bonds[[#This Row],[ID_ISIN]]&amp;" Corp",bonds[[#Headers],[mty_typ]])</f>
        <v>PERP/CALL</v>
      </c>
      <c r="L179" s="19" t="str" cm="1">
        <f t="array" ref="L179">_xll.BDP(bonds[[#This Row],[worksheet get ticker]],bonds[[#Headers],[crncy]])</f>
        <v>EUR</v>
      </c>
      <c r="M179" s="30" cm="1">
        <f t="array" ref="M179">_xll.BDP(bonds[[#This Row],[ID_ISIN]]&amp;" Corp",bonds[[#Headers],[amt_outstanding]])</f>
        <v>550000000</v>
      </c>
      <c r="N179" s="3" t="str">
        <f>bonds[[#This Row],[security name]]&amp;" nc-"&amp;RIGHT(YEAR(bonds[[#This Row],[nxt_call_dt]]),2)</f>
        <v>CPIPGR 4 7/8 PERP nc-25</v>
      </c>
      <c r="O179" s="3" t="str" cm="1">
        <f t="array" ref="O179">_xlfn.IFNA(_xll.BDP(bonds[[#This Row],[ID_ISIN]]&amp;" Corp",bonds[[#Headers],[industry_sector]]),"NA error")</f>
        <v>Financial</v>
      </c>
      <c r="AA179" s="3"/>
      <c r="AB179" s="2"/>
    </row>
    <row r="180" spans="5:30" x14ac:dyDescent="0.25">
      <c r="E180" s="3" t="s">
        <v>184</v>
      </c>
      <c r="F180" s="3" t="str" cm="1">
        <f t="array" ref="F180">_xll.BDP(bonds[[#This Row],[worksheet get ticker]],bonds[[#Headers],[ID_ISIN]])</f>
        <v>XS1934875219</v>
      </c>
      <c r="G180" s="3" t="str" cm="1">
        <f t="array" ref="G180">_xll.BDP(bonds[[#This Row],[worksheet get ticker]],bonds[[#Headers],[security name]])</f>
        <v>JUSTLN 9 3/8 PERP</v>
      </c>
      <c r="H180" s="3" t="str" cm="1">
        <f t="array" ref="H180">_xll.BDP(bonds[[#This Row],[worksheet get ticker]],bonds[[#Headers],[ticker]])</f>
        <v>JUSTLN</v>
      </c>
      <c r="I180" s="3" cm="1">
        <f t="array" ref="I180">_xll.BDP(bonds[[#This Row],[worksheet get ticker]],bonds[[#Headers],[coupon]])</f>
        <v>9.375</v>
      </c>
      <c r="J180" s="19" cm="1">
        <f t="array" ref="J180">_xll.BDP(bonds[[#This Row],[ID_ISIN]]&amp;" Corp",bonds[[#Headers],[nxt_call_dt]])*1</f>
        <v>45408</v>
      </c>
      <c r="K180" s="19" t="str" cm="1">
        <f t="array" ref="K180">_xll.BDP(bonds[[#This Row],[ID_ISIN]]&amp;" Corp",bonds[[#Headers],[mty_typ]])</f>
        <v>PERP/CALL</v>
      </c>
      <c r="L180" s="19" t="str" cm="1">
        <f t="array" ref="L180">_xll.BDP(bonds[[#This Row],[worksheet get ticker]],bonds[[#Headers],[crncy]])</f>
        <v>GBP</v>
      </c>
      <c r="M180" s="30" cm="1">
        <f t="array" ref="M180">_xll.BDP(bonds[[#This Row],[ID_ISIN]]&amp;" Corp",bonds[[#Headers],[amt_outstanding]])</f>
        <v>300000000</v>
      </c>
      <c r="N180" s="3" t="str">
        <f>bonds[[#This Row],[security name]]&amp;" nc-"&amp;RIGHT(YEAR(bonds[[#This Row],[nxt_call_dt]]),2)</f>
        <v>JUSTLN 9 3/8 PERP nc-24</v>
      </c>
      <c r="O180" s="3" t="str" cm="1">
        <f t="array" ref="O180">_xlfn.IFNA(_xll.BDP(bonds[[#This Row],[ID_ISIN]]&amp;" Corp",bonds[[#Headers],[industry_sector]]),"NA error")</f>
        <v>Financial</v>
      </c>
      <c r="AA180" s="3"/>
      <c r="AB180" s="2"/>
    </row>
    <row r="181" spans="5:30" ht="11" x14ac:dyDescent="0.3">
      <c r="E181" s="3" t="s">
        <v>185</v>
      </c>
      <c r="F181" s="3" t="str" cm="1">
        <f t="array" ref="F181">_xll.BDP(bonds[[#This Row],[worksheet get ticker]],bonds[[#Headers],[ID_ISIN]])</f>
        <v>XS0222524372</v>
      </c>
      <c r="G181" s="3" t="str" cm="1">
        <f t="array" ref="G181">_xll.BDP(bonds[[#This Row],[worksheet get ticker]],bonds[[#Headers],[security name]])</f>
        <v>SZUGR Float PERP</v>
      </c>
      <c r="H181" s="3" t="str" cm="1">
        <f t="array" ref="H181">_xll.BDP(bonds[[#This Row],[worksheet get ticker]],bonds[[#Headers],[ticker]])</f>
        <v>SZUGR</v>
      </c>
      <c r="I181" s="3" cm="1">
        <f t="array" ref="I181">_xll.BDP(bonds[[#This Row],[worksheet get ticker]],bonds[[#Headers],[coupon]])</f>
        <v>2.7469999999999999</v>
      </c>
      <c r="J181" s="19" cm="1">
        <f t="array" ref="J181">_xll.BDP(bonds[[#This Row],[ID_ISIN]]&amp;" Corp",bonds[[#Headers],[nxt_call_dt]])*1</f>
        <v>44104</v>
      </c>
      <c r="K181" s="19" t="str" cm="1">
        <f t="array" ref="K181">_xll.BDP(bonds[[#This Row],[ID_ISIN]]&amp;" Corp",bonds[[#Headers],[mty_typ]])</f>
        <v>PERP/CALL</v>
      </c>
      <c r="L181" s="19" t="str" cm="1">
        <f t="array" ref="L181">_xll.BDP(bonds[[#This Row],[worksheet get ticker]],bonds[[#Headers],[crncy]])</f>
        <v>EUR</v>
      </c>
      <c r="M181" s="30" cm="1">
        <f t="array" ref="M181">_xll.BDP(bonds[[#This Row],[ID_ISIN]]&amp;" Corp",bonds[[#Headers],[amt_outstanding]])</f>
        <v>700000000</v>
      </c>
      <c r="N181" s="3" t="str">
        <f>bonds[[#This Row],[security name]]&amp;" nc-"&amp;RIGHT(YEAR(bonds[[#This Row],[nxt_call_dt]]),2)</f>
        <v>SZUGR Float PERP nc-20</v>
      </c>
      <c r="O181" s="3" t="str" cm="1">
        <f t="array" ref="O181">_xlfn.IFNA(_xll.BDP(bonds[[#This Row],[ID_ISIN]]&amp;" Corp",bonds[[#Headers],[industry_sector]]),"NA error")</f>
        <v>Consumer, Non-cyclical</v>
      </c>
      <c r="AA181" s="3"/>
      <c r="AB181" s="2"/>
      <c r="AD181" s="4"/>
    </row>
    <row r="182" spans="5:30" x14ac:dyDescent="0.25">
      <c r="E182" s="3" t="s">
        <v>186</v>
      </c>
      <c r="F182" s="3" t="str" cm="1">
        <f t="array" ref="F182">_xll.BDP(bonds[[#This Row],[worksheet get ticker]],bonds[[#Headers],[ID_ISIN]])</f>
        <v>FR0011606169</v>
      </c>
      <c r="G182" s="3" t="str" cm="1">
        <f t="array" ref="G182">_xll.BDP(bonds[[#This Row],[worksheet get ticker]],bonds[[#Headers],[security name]])</f>
        <v>COFP 3.992 PERP</v>
      </c>
      <c r="H182" s="3" t="str" cm="1">
        <f t="array" ref="H182">_xll.BDP(bonds[[#This Row],[worksheet get ticker]],bonds[[#Headers],[ticker]])</f>
        <v>COFP</v>
      </c>
      <c r="I182" s="3" cm="1">
        <f t="array" ref="I182">_xll.BDP(bonds[[#This Row],[worksheet get ticker]],bonds[[#Headers],[coupon]])</f>
        <v>3.992</v>
      </c>
      <c r="J182" s="19" cm="1">
        <f t="array" ref="J182">_xll.BDP(bonds[[#This Row],[ID_ISIN]]&amp;" Corp",bonds[[#Headers],[nxt_call_dt]])*1</f>
        <v>45322</v>
      </c>
      <c r="K182" s="19" t="str" cm="1">
        <f t="array" ref="K182">_xll.BDP(bonds[[#This Row],[ID_ISIN]]&amp;" Corp",bonds[[#Headers],[mty_typ]])</f>
        <v>PERP/CALL</v>
      </c>
      <c r="L182" s="19" t="str" cm="1">
        <f t="array" ref="L182">_xll.BDP(bonds[[#This Row],[worksheet get ticker]],bonds[[#Headers],[crncy]])</f>
        <v>EUR</v>
      </c>
      <c r="M182" s="30" cm="1">
        <f t="array" ref="M182">_xll.BDP(bonds[[#This Row],[ID_ISIN]]&amp;" Corp",bonds[[#Headers],[amt_outstanding]])</f>
        <v>750000000</v>
      </c>
      <c r="N182" s="3" t="str">
        <f>bonds[[#This Row],[security name]]&amp;" nc-"&amp;RIGHT(YEAR(bonds[[#This Row],[nxt_call_dt]]),2)</f>
        <v>COFP 3.992 PERP nc-24</v>
      </c>
      <c r="O182" s="3" t="str" cm="1">
        <f t="array" ref="O182">_xlfn.IFNA(_xll.BDP(bonds[[#This Row],[ID_ISIN]]&amp;" Corp",bonds[[#Headers],[industry_sector]]),"NA error")</f>
        <v>Consumer, Non-cyclical</v>
      </c>
      <c r="AA182" s="3"/>
      <c r="AB182" s="2"/>
    </row>
    <row r="183" spans="5:30" x14ac:dyDescent="0.25">
      <c r="E183" s="3" t="s">
        <v>187</v>
      </c>
      <c r="F183" s="3" t="str" cm="1">
        <f t="array" ref="F183">_xll.BDP(bonds[[#This Row],[worksheet get ticker]],bonds[[#Headers],[ID_ISIN]])</f>
        <v>XS1582433428</v>
      </c>
      <c r="G183" s="3" t="str" cm="1">
        <f t="array" ref="G183">_xll.BDP(bonds[[#This Row],[worksheet get ticker]],bonds[[#Headers],[security name]])</f>
        <v>TRAFIG 6 7/8 PERP</v>
      </c>
      <c r="H183" s="3" t="str" cm="1">
        <f t="array" ref="H183">_xll.BDP(bonds[[#This Row],[worksheet get ticker]],bonds[[#Headers],[ticker]])</f>
        <v>TRAFIG</v>
      </c>
      <c r="I183" s="3" cm="1">
        <f t="array" ref="I183">_xll.BDP(bonds[[#This Row],[worksheet get ticker]],bonds[[#Headers],[coupon]])</f>
        <v>6.875</v>
      </c>
      <c r="J183" s="19" cm="1">
        <f t="array" ref="J183">_xll.BDP(bonds[[#This Row],[ID_ISIN]]&amp;" Corp",bonds[[#Headers],[nxt_call_dt]])*1</f>
        <v>44552</v>
      </c>
      <c r="K183" s="19" t="str" cm="1">
        <f t="array" ref="K183">_xll.BDP(bonds[[#This Row],[ID_ISIN]]&amp;" Corp",bonds[[#Headers],[mty_typ]])</f>
        <v>PERP/CALL</v>
      </c>
      <c r="L183" s="19" t="str" cm="1">
        <f t="array" ref="L183">_xll.BDP(bonds[[#This Row],[worksheet get ticker]],bonds[[#Headers],[crncy]])</f>
        <v>USD</v>
      </c>
      <c r="M183" s="30" cm="1">
        <f t="array" ref="M183">_xll.BDP(bonds[[#This Row],[ID_ISIN]]&amp;" Corp",bonds[[#Headers],[amt_outstanding]])</f>
        <v>800000000</v>
      </c>
      <c r="N183" s="3" t="str">
        <f>bonds[[#This Row],[security name]]&amp;" nc-"&amp;RIGHT(YEAR(bonds[[#This Row],[nxt_call_dt]]),2)</f>
        <v>TRAFIG 6 7/8 PERP nc-21</v>
      </c>
      <c r="O183" s="3" t="str" cm="1">
        <f t="array" ref="O183">_xlfn.IFNA(_xll.BDP(bonds[[#This Row],[ID_ISIN]]&amp;" Corp",bonds[[#Headers],[industry_sector]]),"NA error")</f>
        <v>Energy</v>
      </c>
      <c r="AA183" s="3"/>
      <c r="AB183" s="2"/>
    </row>
    <row r="184" spans="5:30" x14ac:dyDescent="0.25">
      <c r="E184" s="3" t="s">
        <v>188</v>
      </c>
      <c r="F184" s="3" t="str" cm="1">
        <f t="array" ref="F184">_xll.BDP(bonds[[#This Row],[worksheet get ticker]],bonds[[#Headers],[ID_ISIN]])</f>
        <v>XS2033327854</v>
      </c>
      <c r="G184" s="3" t="str" cm="1">
        <f t="array" ref="G184">_xll.BDP(bonds[[#This Row],[worksheet get ticker]],bonds[[#Headers],[security name]])</f>
        <v>TRAFIG 7 1/2 PERP</v>
      </c>
      <c r="H184" s="3" t="str" cm="1">
        <f t="array" ref="H184">_xll.BDP(bonds[[#This Row],[worksheet get ticker]],bonds[[#Headers],[ticker]])</f>
        <v>TRAFIG</v>
      </c>
      <c r="I184" s="3" cm="1">
        <f t="array" ref="I184">_xll.BDP(bonds[[#This Row],[worksheet get ticker]],bonds[[#Headers],[coupon]])</f>
        <v>7.5</v>
      </c>
      <c r="J184" s="19" cm="1">
        <f t="array" ref="J184">_xll.BDP(bonds[[#This Row],[ID_ISIN]]&amp;" Corp",bonds[[#Headers],[nxt_call_dt]])*1</f>
        <v>45504</v>
      </c>
      <c r="K184" s="19" t="str" cm="1">
        <f t="array" ref="K184">_xll.BDP(bonds[[#This Row],[ID_ISIN]]&amp;" Corp",bonds[[#Headers],[mty_typ]])</f>
        <v>PERP/CALL</v>
      </c>
      <c r="L184" s="19" t="str" cm="1">
        <f t="array" ref="L184">_xll.BDP(bonds[[#This Row],[worksheet get ticker]],bonds[[#Headers],[crncy]])</f>
        <v>EUR</v>
      </c>
      <c r="M184" s="30" cm="1">
        <f t="array" ref="M184">_xll.BDP(bonds[[#This Row],[ID_ISIN]]&amp;" Corp",bonds[[#Headers],[amt_outstanding]])</f>
        <v>232936000</v>
      </c>
      <c r="N184" s="3" t="str">
        <f>bonds[[#This Row],[security name]]&amp;" nc-"&amp;RIGHT(YEAR(bonds[[#This Row],[nxt_call_dt]]),2)</f>
        <v>TRAFIG 7 1/2 PERP nc-24</v>
      </c>
      <c r="O184" s="3" t="str" cm="1">
        <f t="array" ref="O184">_xlfn.IFNA(_xll.BDP(bonds[[#This Row],[ID_ISIN]]&amp;" Corp",bonds[[#Headers],[industry_sector]]),"NA error")</f>
        <v>Energy</v>
      </c>
      <c r="AA184" s="3"/>
      <c r="AB184" s="2"/>
    </row>
    <row r="185" spans="5:30" x14ac:dyDescent="0.25">
      <c r="E185" s="3" t="s">
        <v>189</v>
      </c>
      <c r="F185" s="3" t="str" cm="1">
        <f t="array" ref="F185">_xll.BDP(bonds[[#This Row],[worksheet get ticker]],bonds[[#Headers],[ID_ISIN]])</f>
        <v>XS1797663967</v>
      </c>
      <c r="G185" s="3" t="str" cm="1">
        <f t="array" ref="G185">_xll.BDP(bonds[[#This Row],[worksheet get ticker]],bonds[[#Headers],[security name]])</f>
        <v>ECLEAR 2 5/8 04/11/48</v>
      </c>
      <c r="H185" s="3" t="str" cm="1">
        <f t="array" ref="H185">_xll.BDP(bonds[[#This Row],[worksheet get ticker]],bonds[[#Headers],[ticker]])</f>
        <v>ECLEAR</v>
      </c>
      <c r="I185" s="3" cm="1">
        <f t="array" ref="I185">_xll.BDP(bonds[[#This Row],[worksheet get ticker]],bonds[[#Headers],[coupon]])</f>
        <v>2.625</v>
      </c>
      <c r="J185" s="19" cm="1">
        <f t="array" ref="J185">_xll.BDP(bonds[[#This Row],[ID_ISIN]]&amp;" Corp",bonds[[#Headers],[nxt_call_dt]])*1</f>
        <v>46854</v>
      </c>
      <c r="K185" s="19" t="str" cm="1">
        <f t="array" ref="K185">_xll.BDP(bonds[[#This Row],[ID_ISIN]]&amp;" Corp",bonds[[#Headers],[mty_typ]])</f>
        <v>CALLABLE</v>
      </c>
      <c r="L185" s="19" t="str" cm="1">
        <f t="array" ref="L185">_xll.BDP(bonds[[#This Row],[worksheet get ticker]],bonds[[#Headers],[crncy]])</f>
        <v>EUR</v>
      </c>
      <c r="M185" s="30" cm="1">
        <f t="array" ref="M185">_xll.BDP(bonds[[#This Row],[ID_ISIN]]&amp;" Corp",bonds[[#Headers],[amt_outstanding]])</f>
        <v>400000000</v>
      </c>
      <c r="N185" s="3" t="str">
        <f>bonds[[#This Row],[security name]]&amp;" nc-"&amp;RIGHT(YEAR(bonds[[#This Row],[nxt_call_dt]]),2)</f>
        <v>ECLEAR 2 5/8 04/11/48 nc-28</v>
      </c>
      <c r="O185" s="3" t="str" cm="1">
        <f t="array" ref="O185">_xlfn.IFNA(_xll.BDP(bonds[[#This Row],[ID_ISIN]]&amp;" Corp",bonds[[#Headers],[industry_sector]]),"NA error")</f>
        <v>Financial</v>
      </c>
      <c r="AA185" s="3"/>
      <c r="AB185" s="2"/>
    </row>
    <row r="186" spans="5:30" x14ac:dyDescent="0.25">
      <c r="E186" s="3" t="s">
        <v>190</v>
      </c>
      <c r="F186" s="3" t="str" cm="1">
        <f t="array" ref="F186">_xll.BDP(bonds[[#This Row],[worksheet get ticker]],bonds[[#Headers],[ID_ISIN]])</f>
        <v>XS1642682410</v>
      </c>
      <c r="G186" s="3" t="str" cm="1">
        <f t="array" ref="G186">_xll.BDP(bonds[[#This Row],[worksheet get ticker]],bonds[[#Headers],[security name]])</f>
        <v>SOFTBK 6 PERP</v>
      </c>
      <c r="H186" s="3" t="str" cm="1">
        <f t="array" ref="H186">_xll.BDP(bonds[[#This Row],[worksheet get ticker]],bonds[[#Headers],[ticker]])</f>
        <v>SOFTBK</v>
      </c>
      <c r="I186" s="3" cm="1">
        <f t="array" ref="I186">_xll.BDP(bonds[[#This Row],[worksheet get ticker]],bonds[[#Headers],[coupon]])</f>
        <v>6</v>
      </c>
      <c r="J186" s="19" cm="1">
        <f t="array" ref="J186">_xll.BDP(bonds[[#This Row],[ID_ISIN]]&amp;" Corp",bonds[[#Headers],[nxt_call_dt]])*1</f>
        <v>45126</v>
      </c>
      <c r="K186" s="19" t="str" cm="1">
        <f t="array" ref="K186">_xll.BDP(bonds[[#This Row],[ID_ISIN]]&amp;" Corp",bonds[[#Headers],[mty_typ]])</f>
        <v>PERP/CALL</v>
      </c>
      <c r="L186" s="19" t="str" cm="1">
        <f t="array" ref="L186">_xll.BDP(bonds[[#This Row],[worksheet get ticker]],bonds[[#Headers],[crncy]])</f>
        <v>USD</v>
      </c>
      <c r="M186" s="30" cm="1">
        <f t="array" ref="M186">_xll.BDP(bonds[[#This Row],[ID_ISIN]]&amp;" Corp",bonds[[#Headers],[amt_outstanding]])</f>
        <v>2750000000</v>
      </c>
      <c r="N186" s="3" t="str">
        <f>bonds[[#This Row],[security name]]&amp;" nc-"&amp;RIGHT(YEAR(bonds[[#This Row],[nxt_call_dt]]),2)</f>
        <v>SOFTBK 6 PERP nc-23</v>
      </c>
      <c r="O186" s="3" t="str" cm="1">
        <f t="array" ref="O186">_xlfn.IFNA(_xll.BDP(bonds[[#This Row],[ID_ISIN]]&amp;" Corp",bonds[[#Headers],[industry_sector]]),"NA error")</f>
        <v>Communications</v>
      </c>
      <c r="AA186" s="3"/>
      <c r="AB186" s="2"/>
    </row>
    <row r="187" spans="5:30" x14ac:dyDescent="0.25">
      <c r="E187" s="3" t="s">
        <v>191</v>
      </c>
      <c r="F187" s="3" t="str" cm="1">
        <f t="array" ref="F187">_xll.BDP(bonds[[#This Row],[worksheet get ticker]],bonds[[#Headers],[ID_ISIN]])</f>
        <v>XS1642686676</v>
      </c>
      <c r="G187" s="3" t="str" cm="1">
        <f t="array" ref="G187">_xll.BDP(bonds[[#This Row],[worksheet get ticker]],bonds[[#Headers],[security name]])</f>
        <v>SOFTBK 6 7/8 PERP</v>
      </c>
      <c r="H187" s="3" t="str" cm="1">
        <f t="array" ref="H187">_xll.BDP(bonds[[#This Row],[worksheet get ticker]],bonds[[#Headers],[ticker]])</f>
        <v>SOFTBK</v>
      </c>
      <c r="I187" s="3" cm="1">
        <f t="array" ref="I187">_xll.BDP(bonds[[#This Row],[worksheet get ticker]],bonds[[#Headers],[coupon]])</f>
        <v>6.875</v>
      </c>
      <c r="J187" s="19" cm="1">
        <f t="array" ref="J187">_xll.BDP(bonds[[#This Row],[ID_ISIN]]&amp;" Corp",bonds[[#Headers],[nxt_call_dt]])*1</f>
        <v>46587</v>
      </c>
      <c r="K187" s="19" t="str" cm="1">
        <f t="array" ref="K187">_xll.BDP(bonds[[#This Row],[ID_ISIN]]&amp;" Corp",bonds[[#Headers],[mty_typ]])</f>
        <v>PERP/CALL</v>
      </c>
      <c r="L187" s="19" t="str" cm="1">
        <f t="array" ref="L187">_xll.BDP(bonds[[#This Row],[worksheet get ticker]],bonds[[#Headers],[crncy]])</f>
        <v>USD</v>
      </c>
      <c r="M187" s="30" cm="1">
        <f t="array" ref="M187">_xll.BDP(bonds[[#This Row],[ID_ISIN]]&amp;" Corp",bonds[[#Headers],[amt_outstanding]])</f>
        <v>1750000000</v>
      </c>
      <c r="N187" s="3" t="str">
        <f>bonds[[#This Row],[security name]]&amp;" nc-"&amp;RIGHT(YEAR(bonds[[#This Row],[nxt_call_dt]]),2)</f>
        <v>SOFTBK 6 7/8 PERP nc-27</v>
      </c>
      <c r="O187" s="3" t="str" cm="1">
        <f t="array" ref="O187">_xlfn.IFNA(_xll.BDP(bonds[[#This Row],[ID_ISIN]]&amp;" Corp",bonds[[#Headers],[industry_sector]]),"NA error")</f>
        <v>Communications</v>
      </c>
      <c r="AA187" s="3"/>
      <c r="AB187" s="2"/>
    </row>
    <row r="188" spans="5:30" x14ac:dyDescent="0.25">
      <c r="F188" s="3" t="str" cm="1">
        <f t="array" ref="F188">_xll.BDP(bonds[[#This Row],[worksheet get ticker]],bonds[[#Headers],[ID_ISIN]])</f>
        <v>#N/A Invalid Security</v>
      </c>
      <c r="G188" s="3" t="str" cm="1">
        <f t="array" ref="G188">_xll.BDP(bonds[[#This Row],[worksheet get ticker]],bonds[[#Headers],[security name]])</f>
        <v>#N/A Invalid Security</v>
      </c>
      <c r="H188" s="3" t="str" cm="1">
        <f t="array" ref="H188">_xll.BDP(bonds[[#This Row],[worksheet get ticker]],bonds[[#Headers],[ticker]])</f>
        <v>#N/A Invalid Security</v>
      </c>
      <c r="I188" s="3" t="str" cm="1">
        <f t="array" ref="I188">_xll.BDP(bonds[[#This Row],[worksheet get ticker]],bonds[[#Headers],[coupon]])</f>
        <v>#N/A Invalid Security</v>
      </c>
      <c r="J188" s="19" t="e" cm="1">
        <f t="array" ref="J188">_xll.BDP(bonds[[#This Row],[ID_ISIN]]&amp;" Corp",bonds[[#Headers],[nxt_call_dt]])*1</f>
        <v>#VALUE!</v>
      </c>
      <c r="K188" s="19" t="str" cm="1">
        <f t="array" ref="K188">_xll.BDP(bonds[[#This Row],[ID_ISIN]]&amp;" Corp",bonds[[#Headers],[mty_typ]])</f>
        <v>#N/A Invalid Security</v>
      </c>
      <c r="L188" s="19" t="str" cm="1">
        <f t="array" ref="L188">_xll.BDP(bonds[[#This Row],[worksheet get ticker]],bonds[[#Headers],[crncy]])</f>
        <v>#N/A Invalid Security</v>
      </c>
      <c r="M188" s="30" t="str" cm="1">
        <f t="array" ref="M188">_xll.BDP(bonds[[#This Row],[ID_ISIN]]&amp;" Corp",bonds[[#Headers],[amt_outstanding]])</f>
        <v>#N/A Invalid Security</v>
      </c>
      <c r="N188" s="3" t="e">
        <f>bonds[[#This Row],[security name]]&amp;" nc-"&amp;RIGHT(YEAR(bonds[[#This Row],[nxt_call_dt]]),2)</f>
        <v>#VALUE!</v>
      </c>
      <c r="O188" s="3" t="str" cm="1">
        <f t="array" ref="O188">_xlfn.IFNA(_xll.BDP(bonds[[#This Row],[ID_ISIN]]&amp;" Corp",bonds[[#Headers],[industry_sector]]),"NA error")</f>
        <v>#N/A Invalid Security</v>
      </c>
      <c r="AA188" s="3"/>
      <c r="AB188" s="2"/>
    </row>
    <row r="189" spans="5:30" x14ac:dyDescent="0.25">
      <c r="F189" s="3" t="str" cm="1">
        <f t="array" ref="F189">_xll.BDP(bonds[[#This Row],[worksheet get ticker]],bonds[[#Headers],[ID_ISIN]])</f>
        <v>#N/A Invalid Security</v>
      </c>
      <c r="G189" s="3" t="str" cm="1">
        <f t="array" ref="G189">_xll.BDP(bonds[[#This Row],[worksheet get ticker]],bonds[[#Headers],[security name]])</f>
        <v>#N/A Invalid Security</v>
      </c>
      <c r="H189" s="3" t="str" cm="1">
        <f t="array" ref="H189">_xll.BDP(bonds[[#This Row],[worksheet get ticker]],bonds[[#Headers],[ticker]])</f>
        <v>#N/A Invalid Security</v>
      </c>
      <c r="I189" s="3" t="str" cm="1">
        <f t="array" ref="I189">_xll.BDP(bonds[[#This Row],[worksheet get ticker]],bonds[[#Headers],[coupon]])</f>
        <v>#N/A Invalid Security</v>
      </c>
      <c r="J189" s="19" t="e" cm="1">
        <f t="array" ref="J189">_xll.BDP(bonds[[#This Row],[ID_ISIN]]&amp;" Corp",bonds[[#Headers],[nxt_call_dt]])*1</f>
        <v>#VALUE!</v>
      </c>
      <c r="K189" s="19" t="str" cm="1">
        <f t="array" ref="K189">_xll.BDP(bonds[[#This Row],[ID_ISIN]]&amp;" Corp",bonds[[#Headers],[mty_typ]])</f>
        <v>#N/A Invalid Security</v>
      </c>
      <c r="L189" s="19" t="str" cm="1">
        <f t="array" ref="L189">_xll.BDP(bonds[[#This Row],[worksheet get ticker]],bonds[[#Headers],[crncy]])</f>
        <v>#N/A Invalid Security</v>
      </c>
      <c r="M189" s="30" t="str" cm="1">
        <f t="array" ref="M189">_xll.BDP(bonds[[#This Row],[ID_ISIN]]&amp;" Corp",bonds[[#Headers],[amt_outstanding]])</f>
        <v>#N/A Invalid Security</v>
      </c>
      <c r="N189" s="3" t="e">
        <f>bonds[[#This Row],[security name]]&amp;" nc-"&amp;RIGHT(YEAR(bonds[[#This Row],[nxt_call_dt]]),2)</f>
        <v>#VALUE!</v>
      </c>
      <c r="O189" s="3" t="str" cm="1">
        <f t="array" ref="O189">_xlfn.IFNA(_xll.BDP(bonds[[#This Row],[ID_ISIN]]&amp;" Corp",bonds[[#Headers],[industry_sector]]),"NA error")</f>
        <v>#N/A Invalid Security</v>
      </c>
      <c r="AA189" s="3"/>
      <c r="AB189" s="2"/>
    </row>
    <row r="190" spans="5:30" x14ac:dyDescent="0.25">
      <c r="F190" s="3" t="str" cm="1">
        <f t="array" ref="F190">_xll.BDP(bonds[[#This Row],[worksheet get ticker]],bonds[[#Headers],[ID_ISIN]])</f>
        <v>#N/A Invalid Security</v>
      </c>
      <c r="G190" s="3" t="str" cm="1">
        <f t="array" ref="G190">_xll.BDP(bonds[[#This Row],[worksheet get ticker]],bonds[[#Headers],[security name]])</f>
        <v>#N/A Invalid Security</v>
      </c>
      <c r="H190" s="3" t="str" cm="1">
        <f t="array" ref="H190">_xll.BDP(bonds[[#This Row],[worksheet get ticker]],bonds[[#Headers],[ticker]])</f>
        <v>#N/A Invalid Security</v>
      </c>
      <c r="I190" s="3" t="str" cm="1">
        <f t="array" ref="I190">_xll.BDP(bonds[[#This Row],[worksheet get ticker]],bonds[[#Headers],[coupon]])</f>
        <v>#N/A Invalid Security</v>
      </c>
      <c r="J190" s="19" t="e" cm="1">
        <f t="array" ref="J190">_xll.BDP(bonds[[#This Row],[ID_ISIN]]&amp;" Corp",bonds[[#Headers],[nxt_call_dt]])*1</f>
        <v>#VALUE!</v>
      </c>
      <c r="K190" s="19" t="str" cm="1">
        <f t="array" ref="K190">_xll.BDP(bonds[[#This Row],[ID_ISIN]]&amp;" Corp",bonds[[#Headers],[mty_typ]])</f>
        <v>#N/A Invalid Security</v>
      </c>
      <c r="L190" s="19" t="str" cm="1">
        <f t="array" ref="L190">_xll.BDP(bonds[[#This Row],[worksheet get ticker]],bonds[[#Headers],[crncy]])</f>
        <v>#N/A Invalid Security</v>
      </c>
      <c r="M190" s="30" t="str" cm="1">
        <f t="array" ref="M190">_xll.BDP(bonds[[#This Row],[ID_ISIN]]&amp;" Corp",bonds[[#Headers],[amt_outstanding]])</f>
        <v>#N/A Invalid Security</v>
      </c>
      <c r="N190" s="3" t="e">
        <f>bonds[[#This Row],[security name]]&amp;" nc-"&amp;RIGHT(YEAR(bonds[[#This Row],[nxt_call_dt]]),2)</f>
        <v>#VALUE!</v>
      </c>
      <c r="O190" s="3" t="str" cm="1">
        <f t="array" ref="O190">_xlfn.IFNA(_xll.BDP(bonds[[#This Row],[ID_ISIN]]&amp;" Corp",bonds[[#Headers],[industry_sector]]),"NA error")</f>
        <v>#N/A Invalid Security</v>
      </c>
      <c r="AA190" s="3"/>
      <c r="AB190" s="2"/>
    </row>
    <row r="191" spans="5:30" ht="11" x14ac:dyDescent="0.3">
      <c r="F191" s="3" t="str" cm="1">
        <f t="array" ref="F191">_xll.BDP(bonds[[#This Row],[worksheet get ticker]],bonds[[#Headers],[ID_ISIN]])</f>
        <v>#N/A Invalid Security</v>
      </c>
      <c r="G191" s="3" t="str" cm="1">
        <f t="array" ref="G191">_xll.BDP(bonds[[#This Row],[worksheet get ticker]],bonds[[#Headers],[security name]])</f>
        <v>#N/A Invalid Security</v>
      </c>
      <c r="H191" s="3" t="str" cm="1">
        <f t="array" ref="H191">_xll.BDP(bonds[[#This Row],[worksheet get ticker]],bonds[[#Headers],[ticker]])</f>
        <v>#N/A Invalid Security</v>
      </c>
      <c r="I191" s="3" t="str" cm="1">
        <f t="array" ref="I191">_xll.BDP(bonds[[#This Row],[worksheet get ticker]],bonds[[#Headers],[coupon]])</f>
        <v>#N/A Invalid Security</v>
      </c>
      <c r="J191" s="19" t="e" cm="1">
        <f t="array" ref="J191">_xll.BDP(bonds[[#This Row],[ID_ISIN]]&amp;" Corp",bonds[[#Headers],[nxt_call_dt]])*1</f>
        <v>#VALUE!</v>
      </c>
      <c r="K191" s="19" t="str" cm="1">
        <f t="array" ref="K191">_xll.BDP(bonds[[#This Row],[ID_ISIN]]&amp;" Corp",bonds[[#Headers],[mty_typ]])</f>
        <v>#N/A Invalid Security</v>
      </c>
      <c r="L191" s="19" t="str" cm="1">
        <f t="array" ref="L191">_xll.BDP(bonds[[#This Row],[worksheet get ticker]],bonds[[#Headers],[crncy]])</f>
        <v>#N/A Invalid Security</v>
      </c>
      <c r="M191" s="30" t="str" cm="1">
        <f t="array" ref="M191">_xll.BDP(bonds[[#This Row],[ID_ISIN]]&amp;" Corp",bonds[[#Headers],[amt_outstanding]])</f>
        <v>#N/A Invalid Security</v>
      </c>
      <c r="N191" s="3" t="e">
        <f>bonds[[#This Row],[security name]]&amp;" nc-"&amp;RIGHT(YEAR(bonds[[#This Row],[nxt_call_dt]]),2)</f>
        <v>#VALUE!</v>
      </c>
      <c r="O191" s="3" t="str" cm="1">
        <f t="array" ref="O191">_xlfn.IFNA(_xll.BDP(bonds[[#This Row],[ID_ISIN]]&amp;" Corp",bonds[[#Headers],[industry_sector]]),"NA error")</f>
        <v>#N/A Invalid Security</v>
      </c>
      <c r="AA191" s="3"/>
      <c r="AB191" s="2"/>
      <c r="AD191" s="4"/>
    </row>
    <row r="192" spans="5:30" x14ac:dyDescent="0.25">
      <c r="F192" s="3" t="str" cm="1">
        <f t="array" ref="F192">_xll.BDP(bonds[[#This Row],[worksheet get ticker]],bonds[[#Headers],[ID_ISIN]])</f>
        <v>#N/A Invalid Security</v>
      </c>
      <c r="G192" s="3" t="str" cm="1">
        <f t="array" ref="G192">_xll.BDP(bonds[[#This Row],[worksheet get ticker]],bonds[[#Headers],[security name]])</f>
        <v>#N/A Invalid Security</v>
      </c>
      <c r="H192" s="3" t="str" cm="1">
        <f t="array" ref="H192">_xll.BDP(bonds[[#This Row],[worksheet get ticker]],bonds[[#Headers],[ticker]])</f>
        <v>#N/A Invalid Security</v>
      </c>
      <c r="I192" s="3" t="str" cm="1">
        <f t="array" ref="I192">_xll.BDP(bonds[[#This Row],[worksheet get ticker]],bonds[[#Headers],[coupon]])</f>
        <v>#N/A Invalid Security</v>
      </c>
      <c r="J192" s="19" t="e" cm="1">
        <f t="array" ref="J192">_xll.BDP(bonds[[#This Row],[ID_ISIN]]&amp;" Corp",bonds[[#Headers],[nxt_call_dt]])*1</f>
        <v>#VALUE!</v>
      </c>
      <c r="K192" s="19" t="str" cm="1">
        <f t="array" ref="K192">_xll.BDP(bonds[[#This Row],[ID_ISIN]]&amp;" Corp",bonds[[#Headers],[mty_typ]])</f>
        <v>#N/A Invalid Security</v>
      </c>
      <c r="L192" s="19" t="str" cm="1">
        <f t="array" ref="L192">_xll.BDP(bonds[[#This Row],[worksheet get ticker]],bonds[[#Headers],[crncy]])</f>
        <v>#N/A Invalid Security</v>
      </c>
      <c r="M192" s="30" t="str" cm="1">
        <f t="array" ref="M192">_xll.BDP(bonds[[#This Row],[ID_ISIN]]&amp;" Corp",bonds[[#Headers],[amt_outstanding]])</f>
        <v>#N/A Invalid Security</v>
      </c>
      <c r="N192" s="3" t="e">
        <f>bonds[[#This Row],[security name]]&amp;" nc-"&amp;RIGHT(YEAR(bonds[[#This Row],[nxt_call_dt]]),2)</f>
        <v>#VALUE!</v>
      </c>
      <c r="O192" s="3" t="str" cm="1">
        <f t="array" ref="O192">_xlfn.IFNA(_xll.BDP(bonds[[#This Row],[ID_ISIN]]&amp;" Corp",bonds[[#Headers],[industry_sector]]),"NA error")</f>
        <v>#N/A Invalid Security</v>
      </c>
      <c r="AA192" s="3"/>
      <c r="AB192" s="2"/>
    </row>
    <row r="193" spans="6:30" x14ac:dyDescent="0.25">
      <c r="F193" s="3" t="str" cm="1">
        <f t="array" ref="F193">_xll.BDP(bonds[[#This Row],[worksheet get ticker]],bonds[[#Headers],[ID_ISIN]])</f>
        <v>#N/A Invalid Security</v>
      </c>
      <c r="G193" s="3" t="str" cm="1">
        <f t="array" ref="G193">_xll.BDP(bonds[[#This Row],[worksheet get ticker]],bonds[[#Headers],[security name]])</f>
        <v>#N/A Invalid Security</v>
      </c>
      <c r="H193" s="3" t="str" cm="1">
        <f t="array" ref="H193">_xll.BDP(bonds[[#This Row],[worksheet get ticker]],bonds[[#Headers],[ticker]])</f>
        <v>#N/A Invalid Security</v>
      </c>
      <c r="I193" s="3" t="str" cm="1">
        <f t="array" ref="I193">_xll.BDP(bonds[[#This Row],[worksheet get ticker]],bonds[[#Headers],[coupon]])</f>
        <v>#N/A Invalid Security</v>
      </c>
      <c r="J193" s="19" t="e" cm="1">
        <f t="array" ref="J193">_xll.BDP(bonds[[#This Row],[ID_ISIN]]&amp;" Corp",bonds[[#Headers],[nxt_call_dt]])*1</f>
        <v>#VALUE!</v>
      </c>
      <c r="K193" s="19" t="str" cm="1">
        <f t="array" ref="K193">_xll.BDP(bonds[[#This Row],[ID_ISIN]]&amp;" Corp",bonds[[#Headers],[mty_typ]])</f>
        <v>#N/A Invalid Security</v>
      </c>
      <c r="L193" s="19" t="str" cm="1">
        <f t="array" ref="L193">_xll.BDP(bonds[[#This Row],[worksheet get ticker]],bonds[[#Headers],[crncy]])</f>
        <v>#N/A Invalid Security</v>
      </c>
      <c r="M193" s="30" t="str" cm="1">
        <f t="array" ref="M193">_xll.BDP(bonds[[#This Row],[ID_ISIN]]&amp;" Corp",bonds[[#Headers],[amt_outstanding]])</f>
        <v>#N/A Invalid Security</v>
      </c>
      <c r="N193" s="3" t="e">
        <f>bonds[[#This Row],[security name]]&amp;" nc-"&amp;RIGHT(YEAR(bonds[[#This Row],[nxt_call_dt]]),2)</f>
        <v>#VALUE!</v>
      </c>
      <c r="O193" s="3" t="str" cm="1">
        <f t="array" ref="O193">_xlfn.IFNA(_xll.BDP(bonds[[#This Row],[ID_ISIN]]&amp;" Corp",bonds[[#Headers],[industry_sector]]),"NA error")</f>
        <v>#N/A Invalid Security</v>
      </c>
      <c r="AA193" s="3"/>
      <c r="AB193" s="2"/>
    </row>
    <row r="194" spans="6:30" x14ac:dyDescent="0.25">
      <c r="F194" s="3" t="str" cm="1">
        <f t="array" ref="F194">_xll.BDP(bonds[[#This Row],[worksheet get ticker]],bonds[[#Headers],[ID_ISIN]])</f>
        <v>#N/A Invalid Security</v>
      </c>
      <c r="G194" s="3" t="str" cm="1">
        <f t="array" ref="G194">_xll.BDP(bonds[[#This Row],[worksheet get ticker]],bonds[[#Headers],[security name]])</f>
        <v>#N/A Invalid Security</v>
      </c>
      <c r="H194" s="3" t="str" cm="1">
        <f t="array" ref="H194">_xll.BDP(bonds[[#This Row],[worksheet get ticker]],bonds[[#Headers],[ticker]])</f>
        <v>#N/A Invalid Security</v>
      </c>
      <c r="I194" s="3" t="str" cm="1">
        <f t="array" ref="I194">_xll.BDP(bonds[[#This Row],[worksheet get ticker]],bonds[[#Headers],[coupon]])</f>
        <v>#N/A Invalid Security</v>
      </c>
      <c r="J194" s="19" t="e" cm="1">
        <f t="array" ref="J194">_xll.BDP(bonds[[#This Row],[ID_ISIN]]&amp;" Corp",bonds[[#Headers],[nxt_call_dt]])*1</f>
        <v>#VALUE!</v>
      </c>
      <c r="K194" s="19" t="str" cm="1">
        <f t="array" ref="K194">_xll.BDP(bonds[[#This Row],[ID_ISIN]]&amp;" Corp",bonds[[#Headers],[mty_typ]])</f>
        <v>#N/A Invalid Security</v>
      </c>
      <c r="L194" s="19" t="str" cm="1">
        <f t="array" ref="L194">_xll.BDP(bonds[[#This Row],[worksheet get ticker]],bonds[[#Headers],[crncy]])</f>
        <v>#N/A Invalid Security</v>
      </c>
      <c r="M194" s="30" t="str" cm="1">
        <f t="array" ref="M194">_xll.BDP(bonds[[#This Row],[ID_ISIN]]&amp;" Corp",bonds[[#Headers],[amt_outstanding]])</f>
        <v>#N/A Invalid Security</v>
      </c>
      <c r="N194" s="3" t="e">
        <f>bonds[[#This Row],[security name]]&amp;" nc-"&amp;RIGHT(YEAR(bonds[[#This Row],[nxt_call_dt]]),2)</f>
        <v>#VALUE!</v>
      </c>
      <c r="O194" s="3" t="str" cm="1">
        <f t="array" ref="O194">_xlfn.IFNA(_xll.BDP(bonds[[#This Row],[ID_ISIN]]&amp;" Corp",bonds[[#Headers],[industry_sector]]),"NA error")</f>
        <v>#N/A Invalid Security</v>
      </c>
      <c r="AA194" s="3"/>
      <c r="AB194" s="2"/>
    </row>
    <row r="201" spans="6:30" ht="11" x14ac:dyDescent="0.3">
      <c r="AD201" s="4"/>
    </row>
    <row r="211" spans="30:30" ht="11" x14ac:dyDescent="0.3">
      <c r="AD211" s="4"/>
    </row>
    <row r="221" spans="30:30" ht="11" x14ac:dyDescent="0.3">
      <c r="AD221" s="4"/>
    </row>
    <row r="231" spans="30:30" ht="11" x14ac:dyDescent="0.3">
      <c r="AD231" s="4"/>
    </row>
    <row r="241" spans="30:30" ht="11" x14ac:dyDescent="0.3">
      <c r="AD241" s="4"/>
    </row>
    <row r="251" spans="30:30" ht="11" x14ac:dyDescent="0.3">
      <c r="AD251" s="4"/>
    </row>
    <row r="261" spans="30:30" ht="11" x14ac:dyDescent="0.3">
      <c r="AD261" s="4"/>
    </row>
    <row r="271" spans="30:30" ht="11" x14ac:dyDescent="0.3">
      <c r="AD271" s="4"/>
    </row>
    <row r="281" spans="30:30" ht="11" x14ac:dyDescent="0.3">
      <c r="AD281" s="4"/>
    </row>
    <row r="291" spans="30:30" ht="11" x14ac:dyDescent="0.3">
      <c r="AD291" s="4"/>
    </row>
    <row r="301" spans="30:30" ht="11" x14ac:dyDescent="0.3">
      <c r="AD301" s="4"/>
    </row>
    <row r="311" spans="30:30" ht="11" x14ac:dyDescent="0.3">
      <c r="AD311" s="4"/>
    </row>
    <row r="321" spans="30:30" ht="11" x14ac:dyDescent="0.3">
      <c r="AD321" s="4"/>
    </row>
    <row r="331" spans="30:30" ht="11" x14ac:dyDescent="0.3">
      <c r="AD331" s="4"/>
    </row>
    <row r="341" spans="30:30" ht="11" x14ac:dyDescent="0.3">
      <c r="AD341" s="4"/>
    </row>
    <row r="351" spans="30:30" ht="11" x14ac:dyDescent="0.3">
      <c r="AD351" s="4"/>
    </row>
    <row r="361" spans="30:30" ht="11" x14ac:dyDescent="0.3">
      <c r="AD361" s="4"/>
    </row>
    <row r="371" spans="30:30" ht="11" x14ac:dyDescent="0.3">
      <c r="AD371" s="4"/>
    </row>
    <row r="381" spans="30:30" ht="11" x14ac:dyDescent="0.3">
      <c r="AD381" s="4"/>
    </row>
    <row r="391" spans="30:30" ht="11" x14ac:dyDescent="0.3">
      <c r="AD391" s="4"/>
    </row>
    <row r="401" spans="30:30" ht="11" x14ac:dyDescent="0.3">
      <c r="AD401" s="4"/>
    </row>
    <row r="411" spans="30:30" ht="11" x14ac:dyDescent="0.3">
      <c r="AD411" s="4"/>
    </row>
    <row r="421" spans="30:30" ht="11" x14ac:dyDescent="0.3">
      <c r="AD421" s="4"/>
    </row>
    <row r="431" spans="30:30" ht="11" x14ac:dyDescent="0.3">
      <c r="AD431" s="4"/>
    </row>
    <row r="441" spans="30:30" ht="11" x14ac:dyDescent="0.3">
      <c r="AD441" s="4"/>
    </row>
    <row r="451" spans="30:30" ht="11" x14ac:dyDescent="0.3">
      <c r="AD451" s="4"/>
    </row>
    <row r="461" spans="30:30" ht="11" x14ac:dyDescent="0.3">
      <c r="AD461" s="4"/>
    </row>
    <row r="471" spans="30:30" ht="11" x14ac:dyDescent="0.3">
      <c r="AD471" s="4"/>
    </row>
    <row r="481" spans="30:30" ht="11" x14ac:dyDescent="0.3">
      <c r="AD481" s="4"/>
    </row>
    <row r="491" spans="30:30" ht="11" x14ac:dyDescent="0.3">
      <c r="AD491" s="4"/>
    </row>
    <row r="501" spans="30:30" ht="11" x14ac:dyDescent="0.3">
      <c r="AD501" s="4"/>
    </row>
    <row r="511" spans="30:30" ht="11" x14ac:dyDescent="0.3">
      <c r="AD511" s="4"/>
    </row>
    <row r="521" spans="30:30" ht="11" x14ac:dyDescent="0.3">
      <c r="AD521" s="4"/>
    </row>
    <row r="531" spans="30:30" ht="11" x14ac:dyDescent="0.3">
      <c r="AD531" s="4"/>
    </row>
    <row r="541" spans="30:30" ht="11" x14ac:dyDescent="0.3">
      <c r="AD541" s="4"/>
    </row>
    <row r="551" spans="30:30" ht="11" x14ac:dyDescent="0.3">
      <c r="AD551" s="4"/>
    </row>
    <row r="561" spans="30:30" ht="11" x14ac:dyDescent="0.3">
      <c r="AD561" s="4"/>
    </row>
    <row r="571" spans="30:30" ht="11" x14ac:dyDescent="0.3">
      <c r="AD571" s="4"/>
    </row>
    <row r="581" spans="30:30" ht="11" x14ac:dyDescent="0.3">
      <c r="AD581" s="4"/>
    </row>
    <row r="591" spans="30:30" ht="11" x14ac:dyDescent="0.3">
      <c r="AD591" s="4"/>
    </row>
    <row r="601" spans="30:30" ht="11" x14ac:dyDescent="0.3">
      <c r="AD601" s="4"/>
    </row>
    <row r="611" spans="30:30" ht="11" x14ac:dyDescent="0.3">
      <c r="AD611" s="4"/>
    </row>
    <row r="621" spans="30:30" ht="11" x14ac:dyDescent="0.3">
      <c r="AD621" s="4"/>
    </row>
    <row r="631" spans="30:30" ht="11" x14ac:dyDescent="0.3">
      <c r="AD631" s="4"/>
    </row>
    <row r="641" spans="30:30" ht="11" x14ac:dyDescent="0.3">
      <c r="AD641" s="4"/>
    </row>
    <row r="651" spans="30:30" ht="11" x14ac:dyDescent="0.3">
      <c r="AD651" s="4"/>
    </row>
    <row r="661" spans="30:30" ht="11" x14ac:dyDescent="0.3">
      <c r="AD661" s="4"/>
    </row>
    <row r="671" spans="30:30" ht="11" x14ac:dyDescent="0.3">
      <c r="AD671" s="4"/>
    </row>
    <row r="681" spans="30:30" ht="11" x14ac:dyDescent="0.3">
      <c r="AD681" s="4"/>
    </row>
    <row r="691" spans="30:30" ht="11" x14ac:dyDescent="0.3">
      <c r="AD691" s="4"/>
    </row>
    <row r="701" spans="30:30" ht="11" x14ac:dyDescent="0.3">
      <c r="AD701" s="4"/>
    </row>
    <row r="711" spans="30:30" ht="11" x14ac:dyDescent="0.3">
      <c r="AD711" s="4"/>
    </row>
    <row r="721" spans="30:30" ht="11" x14ac:dyDescent="0.3">
      <c r="AD721" s="4"/>
    </row>
    <row r="731" spans="30:30" ht="11" x14ac:dyDescent="0.3">
      <c r="AD731" s="4"/>
    </row>
    <row r="741" spans="30:30" ht="11" x14ac:dyDescent="0.3">
      <c r="AD741" s="4"/>
    </row>
    <row r="751" spans="30:30" ht="11" x14ac:dyDescent="0.3">
      <c r="AD751" s="4"/>
    </row>
    <row r="761" spans="30:30" ht="11" x14ac:dyDescent="0.3">
      <c r="AD761" s="4"/>
    </row>
    <row r="771" spans="30:30" ht="11" x14ac:dyDescent="0.3">
      <c r="AD771" s="4"/>
    </row>
    <row r="781" spans="30:30" ht="11" x14ac:dyDescent="0.3">
      <c r="AD781" s="4"/>
    </row>
    <row r="791" spans="30:30" ht="11" x14ac:dyDescent="0.3">
      <c r="AD791" s="4"/>
    </row>
    <row r="801" spans="30:30" ht="11" x14ac:dyDescent="0.3">
      <c r="AD801" s="4"/>
    </row>
    <row r="811" spans="30:30" ht="11" x14ac:dyDescent="0.3">
      <c r="AD811" s="4"/>
    </row>
    <row r="821" spans="30:30" ht="11" x14ac:dyDescent="0.3">
      <c r="AD821" s="4"/>
    </row>
    <row r="831" spans="30:30" ht="11" x14ac:dyDescent="0.3">
      <c r="AD831" s="4"/>
    </row>
    <row r="841" spans="30:30" ht="11" x14ac:dyDescent="0.3">
      <c r="AD841" s="4"/>
    </row>
    <row r="851" spans="30:30" ht="11" x14ac:dyDescent="0.3">
      <c r="AD851" s="4"/>
    </row>
    <row r="861" spans="30:30" ht="11" x14ac:dyDescent="0.3">
      <c r="AD861" s="4"/>
    </row>
    <row r="871" spans="30:30" ht="11" x14ac:dyDescent="0.3">
      <c r="AD871" s="4"/>
    </row>
    <row r="881" spans="30:30" ht="11" x14ac:dyDescent="0.3">
      <c r="AD881" s="4"/>
    </row>
    <row r="891" spans="30:30" ht="11" x14ac:dyDescent="0.3">
      <c r="AD891" s="4"/>
    </row>
    <row r="901" spans="30:30" ht="11" x14ac:dyDescent="0.3">
      <c r="AD901" s="4"/>
    </row>
    <row r="911" spans="30:30" ht="11" x14ac:dyDescent="0.3">
      <c r="AD911" s="4"/>
    </row>
    <row r="921" spans="30:30" ht="11" x14ac:dyDescent="0.3">
      <c r="AD921" s="4"/>
    </row>
    <row r="931" spans="30:30" ht="11" x14ac:dyDescent="0.3">
      <c r="AD931" s="4"/>
    </row>
    <row r="941" spans="30:30" ht="11" x14ac:dyDescent="0.3">
      <c r="AD941" s="4"/>
    </row>
    <row r="951" spans="30:30" ht="11" x14ac:dyDescent="0.3">
      <c r="AD951" s="4"/>
    </row>
    <row r="961" spans="30:30" ht="11" x14ac:dyDescent="0.3">
      <c r="AD961" s="4"/>
    </row>
    <row r="971" spans="30:30" ht="11" x14ac:dyDescent="0.3">
      <c r="AD971" s="4"/>
    </row>
    <row r="981" spans="30:30" ht="11" x14ac:dyDescent="0.3">
      <c r="AD981" s="4"/>
    </row>
    <row r="991" spans="30:30" ht="11" x14ac:dyDescent="0.3">
      <c r="AD991" s="4"/>
    </row>
    <row r="1001" spans="30:30" ht="11" x14ac:dyDescent="0.3">
      <c r="AD1001" s="4"/>
    </row>
    <row r="1011" spans="30:30" ht="11" x14ac:dyDescent="0.3">
      <c r="AD1011" s="4"/>
    </row>
    <row r="1021" spans="30:30" ht="11" x14ac:dyDescent="0.3">
      <c r="AD1021" s="4"/>
    </row>
    <row r="1031" spans="30:30" ht="11" x14ac:dyDescent="0.3">
      <c r="AD1031" s="4"/>
    </row>
    <row r="1041" spans="30:30" ht="11" x14ac:dyDescent="0.3">
      <c r="AD1041" s="4"/>
    </row>
    <row r="1051" spans="30:30" ht="11" x14ac:dyDescent="0.3">
      <c r="AD1051" s="4"/>
    </row>
    <row r="1061" spans="30:30" ht="11" x14ac:dyDescent="0.3">
      <c r="AD1061" s="4"/>
    </row>
    <row r="1071" spans="30:30" ht="11" x14ac:dyDescent="0.3">
      <c r="AD1071" s="4"/>
    </row>
    <row r="1081" spans="30:30" ht="11" x14ac:dyDescent="0.3">
      <c r="AD1081" s="4"/>
    </row>
    <row r="1091" spans="30:30" ht="11" x14ac:dyDescent="0.3">
      <c r="AD1091" s="4"/>
    </row>
    <row r="1101" spans="30:30" ht="11" x14ac:dyDescent="0.3">
      <c r="AD1101" s="4"/>
    </row>
    <row r="1111" spans="30:30" ht="11" x14ac:dyDescent="0.3">
      <c r="AD1111" s="4"/>
    </row>
    <row r="1121" spans="30:30" ht="11" x14ac:dyDescent="0.3">
      <c r="AD1121" s="4"/>
    </row>
    <row r="1131" spans="30:30" ht="11" x14ac:dyDescent="0.3">
      <c r="AD1131" s="4"/>
    </row>
    <row r="1141" spans="30:30" ht="11" x14ac:dyDescent="0.3">
      <c r="AD1141" s="4"/>
    </row>
    <row r="1151" spans="30:30" ht="11" x14ac:dyDescent="0.3">
      <c r="AD1151" s="4"/>
    </row>
    <row r="1161" spans="30:30" ht="11" x14ac:dyDescent="0.3">
      <c r="AD1161" s="4"/>
    </row>
    <row r="1171" spans="30:30" ht="11" x14ac:dyDescent="0.3">
      <c r="AD1171" s="4"/>
    </row>
    <row r="1181" spans="30:30" ht="11" x14ac:dyDescent="0.3">
      <c r="AD1181" s="4"/>
    </row>
    <row r="1191" spans="30:30" ht="11" x14ac:dyDescent="0.3">
      <c r="AD1191" s="4"/>
    </row>
    <row r="1201" spans="30:30" ht="11" x14ac:dyDescent="0.3">
      <c r="AD1201" s="4"/>
    </row>
    <row r="1211" spans="30:30" ht="11" x14ac:dyDescent="0.3">
      <c r="AD1211" s="4"/>
    </row>
    <row r="1221" spans="30:30" ht="11" x14ac:dyDescent="0.3">
      <c r="AD1221" s="4"/>
    </row>
    <row r="1231" spans="30:30" ht="11" x14ac:dyDescent="0.3">
      <c r="AD1231" s="4"/>
    </row>
    <row r="1241" spans="30:30" ht="11" x14ac:dyDescent="0.3">
      <c r="AD1241" s="4"/>
    </row>
    <row r="1251" spans="30:30" ht="11" x14ac:dyDescent="0.3">
      <c r="AD1251" s="4"/>
    </row>
    <row r="1261" spans="30:30" ht="11" x14ac:dyDescent="0.3">
      <c r="AD1261" s="4"/>
    </row>
    <row r="1271" spans="30:30" ht="11" x14ac:dyDescent="0.3">
      <c r="AD1271" s="4"/>
    </row>
    <row r="1281" spans="30:30" ht="11" x14ac:dyDescent="0.3">
      <c r="AD1281" s="4"/>
    </row>
    <row r="1291" spans="30:30" ht="11" x14ac:dyDescent="0.3">
      <c r="AD1291" s="4"/>
    </row>
    <row r="1301" spans="30:30" ht="11" x14ac:dyDescent="0.3">
      <c r="AD1301" s="4"/>
    </row>
    <row r="1311" spans="30:30" ht="11" x14ac:dyDescent="0.3">
      <c r="AD1311" s="4"/>
    </row>
    <row r="1321" spans="30:30" ht="11" x14ac:dyDescent="0.3">
      <c r="AD1321" s="4"/>
    </row>
    <row r="1331" spans="30:30" ht="11" x14ac:dyDescent="0.3">
      <c r="AD1331" s="4"/>
    </row>
    <row r="1341" spans="30:30" ht="11" x14ac:dyDescent="0.3">
      <c r="AD1341" s="4"/>
    </row>
    <row r="1351" spans="30:30" ht="11" x14ac:dyDescent="0.3">
      <c r="AD1351" s="4"/>
    </row>
    <row r="1361" spans="30:30" ht="11" x14ac:dyDescent="0.3">
      <c r="AD1361" s="4"/>
    </row>
    <row r="1371" spans="30:30" ht="11" x14ac:dyDescent="0.3">
      <c r="AD1371" s="4"/>
    </row>
    <row r="1381" spans="30:30" ht="11" x14ac:dyDescent="0.3">
      <c r="AD1381" s="4"/>
    </row>
    <row r="1391" spans="30:30" ht="11" x14ac:dyDescent="0.3">
      <c r="AD1391" s="4"/>
    </row>
    <row r="1401" spans="30:30" ht="11" x14ac:dyDescent="0.3">
      <c r="AD1401" s="4"/>
    </row>
    <row r="1411" spans="30:30" ht="11" x14ac:dyDescent="0.3">
      <c r="AD1411" s="4"/>
    </row>
    <row r="1421" spans="30:30" ht="11" x14ac:dyDescent="0.3">
      <c r="AD1421" s="4"/>
    </row>
    <row r="1431" spans="30:30" ht="11" x14ac:dyDescent="0.3">
      <c r="AD1431" s="4"/>
    </row>
    <row r="1441" spans="30:30" ht="11" x14ac:dyDescent="0.3">
      <c r="AD1441" s="4"/>
    </row>
    <row r="1451" spans="30:30" ht="11" x14ac:dyDescent="0.3">
      <c r="AD1451" s="4"/>
    </row>
    <row r="1461" spans="30:30" ht="11" x14ac:dyDescent="0.3">
      <c r="AD1461" s="4"/>
    </row>
    <row r="1471" spans="30:30" ht="11" x14ac:dyDescent="0.3">
      <c r="AD1471" s="4"/>
    </row>
    <row r="1481" spans="30:30" ht="11" x14ac:dyDescent="0.3">
      <c r="AD1481" s="4"/>
    </row>
    <row r="1491" spans="30:30" ht="11" x14ac:dyDescent="0.3">
      <c r="AD1491" s="4"/>
    </row>
    <row r="1501" spans="30:30" ht="11" x14ac:dyDescent="0.3">
      <c r="AD1501" s="4"/>
    </row>
    <row r="1511" spans="30:30" ht="11" x14ac:dyDescent="0.3">
      <c r="AD1511" s="4"/>
    </row>
    <row r="1521" spans="30:30" ht="11" x14ac:dyDescent="0.3">
      <c r="AD1521" s="4"/>
    </row>
    <row r="1531" spans="30:30" ht="11" x14ac:dyDescent="0.3">
      <c r="AD1531" s="4"/>
    </row>
    <row r="1541" spans="30:30" ht="11" x14ac:dyDescent="0.3">
      <c r="AD1541" s="4"/>
    </row>
    <row r="1551" spans="30:30" ht="11" x14ac:dyDescent="0.3">
      <c r="AD1551" s="4"/>
    </row>
    <row r="1561" spans="30:30" ht="11" x14ac:dyDescent="0.3">
      <c r="AD1561" s="4"/>
    </row>
    <row r="1571" spans="30:30" ht="11" x14ac:dyDescent="0.3">
      <c r="AD1571" s="4"/>
    </row>
    <row r="1581" spans="30:30" ht="11" x14ac:dyDescent="0.3">
      <c r="AD1581" s="4"/>
    </row>
    <row r="1591" spans="30:30" ht="11" x14ac:dyDescent="0.3">
      <c r="AD1591" s="4"/>
    </row>
    <row r="1601" spans="30:30" ht="11" x14ac:dyDescent="0.3">
      <c r="AD1601" s="4"/>
    </row>
    <row r="1611" spans="30:30" ht="11" x14ac:dyDescent="0.3">
      <c r="AD1611" s="4"/>
    </row>
    <row r="1621" spans="30:30" ht="11" x14ac:dyDescent="0.3">
      <c r="AD1621" s="4"/>
    </row>
    <row r="1631" spans="30:30" ht="11" x14ac:dyDescent="0.3">
      <c r="AD1631" s="4"/>
    </row>
    <row r="1641" spans="30:30" ht="11" x14ac:dyDescent="0.3">
      <c r="AD1641" s="4"/>
    </row>
    <row r="1651" spans="30:30" ht="11" x14ac:dyDescent="0.3">
      <c r="AD1651" s="4"/>
    </row>
    <row r="1661" spans="30:30" ht="11" x14ac:dyDescent="0.3">
      <c r="AD1661" s="4"/>
    </row>
    <row r="1671" spans="30:30" ht="11" x14ac:dyDescent="0.3">
      <c r="AD1671" s="4"/>
    </row>
    <row r="1681" spans="30:30" ht="11" x14ac:dyDescent="0.3">
      <c r="AD1681" s="4"/>
    </row>
    <row r="1691" spans="30:30" ht="11" x14ac:dyDescent="0.3">
      <c r="AD1691" s="4"/>
    </row>
    <row r="1701" spans="30:30" ht="11" x14ac:dyDescent="0.3">
      <c r="AD1701" s="4"/>
    </row>
    <row r="1711" spans="30:30" ht="11" x14ac:dyDescent="0.3">
      <c r="AD1711" s="4"/>
    </row>
    <row r="1721" spans="30:30" ht="11" x14ac:dyDescent="0.3">
      <c r="AD1721" s="4"/>
    </row>
    <row r="1731" spans="30:30" ht="11" x14ac:dyDescent="0.3">
      <c r="AD1731" s="4"/>
    </row>
    <row r="1741" spans="30:30" ht="11" x14ac:dyDescent="0.3">
      <c r="AD1741" s="4"/>
    </row>
    <row r="1751" spans="30:30" ht="11" x14ac:dyDescent="0.3">
      <c r="AD1751" s="4"/>
    </row>
    <row r="1761" spans="30:30" ht="11" x14ac:dyDescent="0.3">
      <c r="AD1761" s="4"/>
    </row>
    <row r="1771" spans="30:30" ht="11" x14ac:dyDescent="0.3">
      <c r="AD1771" s="4"/>
    </row>
    <row r="1781" spans="30:30" ht="11" x14ac:dyDescent="0.3">
      <c r="AD1781" s="4"/>
    </row>
    <row r="1791" spans="30:30" ht="11" x14ac:dyDescent="0.3">
      <c r="AD1791" s="4"/>
    </row>
    <row r="1801" spans="30:30" ht="11" x14ac:dyDescent="0.3">
      <c r="AD1801" s="4"/>
    </row>
    <row r="1811" spans="30:30" ht="11" x14ac:dyDescent="0.3">
      <c r="AD1811" s="4"/>
    </row>
    <row r="1821" spans="30:30" ht="11" x14ac:dyDescent="0.3">
      <c r="AD1821" s="4"/>
    </row>
    <row r="1831" spans="30:30" ht="11" x14ac:dyDescent="0.3">
      <c r="AD1831" s="4"/>
    </row>
    <row r="1841" spans="30:30" ht="11" x14ac:dyDescent="0.3">
      <c r="AD1841" s="4"/>
    </row>
    <row r="1851" spans="30:30" ht="11" x14ac:dyDescent="0.3">
      <c r="AD1851" s="4"/>
    </row>
    <row r="1861" spans="30:30" ht="11" x14ac:dyDescent="0.3">
      <c r="AD1861" s="4"/>
    </row>
    <row r="1871" spans="30:30" ht="11" x14ac:dyDescent="0.3">
      <c r="AD1871" s="4"/>
    </row>
    <row r="1881" spans="30:30" ht="11" x14ac:dyDescent="0.3">
      <c r="AD1881" s="4"/>
    </row>
    <row r="1891" spans="30:30" ht="11" x14ac:dyDescent="0.3">
      <c r="AD1891" s="4"/>
    </row>
    <row r="1901" spans="30:30" ht="11" x14ac:dyDescent="0.3">
      <c r="AD1901" s="4"/>
    </row>
    <row r="1911" spans="30:30" ht="11" x14ac:dyDescent="0.3">
      <c r="AD1911" s="4"/>
    </row>
    <row r="1921" spans="30:30" ht="11" x14ac:dyDescent="0.3">
      <c r="AD1921" s="4"/>
    </row>
    <row r="1931" spans="30:30" ht="11" x14ac:dyDescent="0.3">
      <c r="AD1931" s="4"/>
    </row>
    <row r="1941" spans="30:30" ht="11" x14ac:dyDescent="0.3">
      <c r="AD1941" s="4"/>
    </row>
    <row r="1951" spans="30:30" ht="11" x14ac:dyDescent="0.3">
      <c r="AD1951" s="4"/>
    </row>
    <row r="1961" spans="30:30" ht="11" x14ac:dyDescent="0.3">
      <c r="AD1961" s="4"/>
    </row>
    <row r="1971" spans="30:30" ht="11" x14ac:dyDescent="0.3">
      <c r="AD1971" s="4"/>
    </row>
    <row r="1981" spans="30:30" ht="11" x14ac:dyDescent="0.3">
      <c r="AD1981" s="4"/>
    </row>
    <row r="1991" spans="30:30" ht="11" x14ac:dyDescent="0.3">
      <c r="AD1991" s="4"/>
    </row>
    <row r="2001" spans="30:30" ht="11" x14ac:dyDescent="0.3">
      <c r="AD2001" s="4"/>
    </row>
    <row r="2011" spans="30:30" ht="11" x14ac:dyDescent="0.3">
      <c r="AD2011" s="4"/>
    </row>
    <row r="2021" spans="30:30" ht="11" x14ac:dyDescent="0.3">
      <c r="AD2021" s="4"/>
    </row>
    <row r="2031" spans="30:30" ht="11" x14ac:dyDescent="0.3">
      <c r="AD2031" s="4"/>
    </row>
    <row r="2041" spans="30:30" ht="11" x14ac:dyDescent="0.3">
      <c r="AD2041" s="4"/>
    </row>
    <row r="2051" spans="30:30" ht="11" x14ac:dyDescent="0.3">
      <c r="AD2051" s="4"/>
    </row>
    <row r="2061" spans="30:30" ht="11" x14ac:dyDescent="0.3">
      <c r="AD2061" s="4"/>
    </row>
    <row r="2071" spans="30:30" ht="11" x14ac:dyDescent="0.3">
      <c r="AD2071" s="4"/>
    </row>
    <row r="2081" spans="30:30" ht="11" x14ac:dyDescent="0.3">
      <c r="AD2081" s="4"/>
    </row>
    <row r="2091" spans="30:30" ht="11" x14ac:dyDescent="0.3">
      <c r="AD2091" s="4"/>
    </row>
    <row r="2101" spans="30:30" ht="11" x14ac:dyDescent="0.3">
      <c r="AD2101" s="4"/>
    </row>
    <row r="2111" spans="30:30" ht="11" x14ac:dyDescent="0.3">
      <c r="AD2111" s="4"/>
    </row>
    <row r="2121" spans="30:30" ht="11" x14ac:dyDescent="0.3">
      <c r="AD2121" s="4"/>
    </row>
    <row r="2131" spans="30:30" ht="11" x14ac:dyDescent="0.3">
      <c r="AD2131" s="4"/>
    </row>
    <row r="2141" spans="30:30" ht="11" x14ac:dyDescent="0.3">
      <c r="AD2141" s="4"/>
    </row>
    <row r="2151" spans="30:30" ht="11" x14ac:dyDescent="0.3">
      <c r="AD2151" s="4"/>
    </row>
    <row r="2161" spans="30:30" ht="11" x14ac:dyDescent="0.3">
      <c r="AD2161" s="4"/>
    </row>
    <row r="2171" spans="30:30" ht="11" x14ac:dyDescent="0.3">
      <c r="AD2171" s="4"/>
    </row>
    <row r="2181" spans="30:30" ht="11" x14ac:dyDescent="0.3">
      <c r="AD2181" s="4"/>
    </row>
    <row r="2191" spans="30:30" ht="11" x14ac:dyDescent="0.3">
      <c r="AD2191" s="4"/>
    </row>
    <row r="2201" spans="30:30" ht="11" x14ac:dyDescent="0.3">
      <c r="AD2201" s="4"/>
    </row>
    <row r="2211" spans="30:30" ht="11" x14ac:dyDescent="0.3">
      <c r="AD2211" s="4"/>
    </row>
    <row r="2221" spans="30:30" ht="11" x14ac:dyDescent="0.3">
      <c r="AD2221" s="4"/>
    </row>
    <row r="2231" spans="30:30" ht="11" x14ac:dyDescent="0.3">
      <c r="AD2231" s="4"/>
    </row>
    <row r="2241" spans="30:30" ht="11" x14ac:dyDescent="0.3">
      <c r="AD2241" s="4"/>
    </row>
    <row r="2251" spans="30:30" ht="11" x14ac:dyDescent="0.3">
      <c r="AD2251" s="4"/>
    </row>
    <row r="2261" spans="30:30" ht="11" x14ac:dyDescent="0.3">
      <c r="AD2261" s="4"/>
    </row>
    <row r="2271" spans="30:30" ht="11" x14ac:dyDescent="0.3">
      <c r="AD2271" s="4"/>
    </row>
    <row r="2281" spans="30:30" ht="11" x14ac:dyDescent="0.3">
      <c r="AD2281" s="4"/>
    </row>
    <row r="2291" spans="30:30" ht="11" x14ac:dyDescent="0.3">
      <c r="AD2291" s="4"/>
    </row>
    <row r="2301" spans="30:30" ht="11" x14ac:dyDescent="0.3">
      <c r="AD2301" s="4"/>
    </row>
    <row r="2311" spans="30:30" ht="11" x14ac:dyDescent="0.3">
      <c r="AD2311" s="4"/>
    </row>
    <row r="2321" spans="30:30" ht="11" x14ac:dyDescent="0.3">
      <c r="AD2321" s="4"/>
    </row>
    <row r="2331" spans="30:30" ht="11" x14ac:dyDescent="0.3">
      <c r="AD2331" s="4"/>
    </row>
    <row r="2341" spans="30:30" ht="11" x14ac:dyDescent="0.3">
      <c r="AD2341" s="4"/>
    </row>
    <row r="2351" spans="30:30" ht="11" x14ac:dyDescent="0.3">
      <c r="AD2351" s="4"/>
    </row>
    <row r="2361" spans="30:30" ht="11" x14ac:dyDescent="0.3">
      <c r="AD2361" s="4"/>
    </row>
    <row r="2371" spans="30:30" ht="11" x14ac:dyDescent="0.3">
      <c r="AD2371" s="4"/>
    </row>
    <row r="2381" spans="30:30" ht="11" x14ac:dyDescent="0.3">
      <c r="AD2381" s="4"/>
    </row>
    <row r="2391" spans="30:30" ht="11" x14ac:dyDescent="0.3">
      <c r="AD2391" s="4"/>
    </row>
    <row r="2401" spans="30:30" ht="11" x14ac:dyDescent="0.3">
      <c r="AD2401" s="4"/>
    </row>
    <row r="2411" spans="30:30" ht="11" x14ac:dyDescent="0.3">
      <c r="AD2411" s="4"/>
    </row>
    <row r="2421" spans="30:30" ht="11" x14ac:dyDescent="0.3">
      <c r="AD2421" s="4"/>
    </row>
    <row r="2431" spans="30:30" ht="11" x14ac:dyDescent="0.3">
      <c r="AD2431" s="4"/>
    </row>
    <row r="2441" spans="30:30" ht="11" x14ac:dyDescent="0.3">
      <c r="AD2441" s="4"/>
    </row>
    <row r="2451" spans="30:30" ht="11" x14ac:dyDescent="0.3">
      <c r="AD2451" s="4"/>
    </row>
    <row r="2461" spans="30:30" ht="11" x14ac:dyDescent="0.3">
      <c r="AD2461" s="4"/>
    </row>
    <row r="2471" spans="30:30" ht="11" x14ac:dyDescent="0.3">
      <c r="AD2471" s="4"/>
    </row>
    <row r="2481" spans="30:30" ht="11" x14ac:dyDescent="0.3">
      <c r="AD2481" s="4"/>
    </row>
    <row r="2491" spans="30:30" ht="11" x14ac:dyDescent="0.3">
      <c r="AD2491" s="4"/>
    </row>
    <row r="2501" spans="30:30" ht="11" x14ac:dyDescent="0.3">
      <c r="AD2501" s="4"/>
    </row>
    <row r="2511" spans="30:30" ht="11" x14ac:dyDescent="0.3">
      <c r="AD2511" s="4"/>
    </row>
    <row r="2521" spans="30:30" ht="11" x14ac:dyDescent="0.3">
      <c r="AD2521" s="4"/>
    </row>
    <row r="2531" spans="30:30" ht="11" x14ac:dyDescent="0.3">
      <c r="AD2531" s="4"/>
    </row>
    <row r="2541" spans="30:30" ht="11" x14ac:dyDescent="0.3">
      <c r="AD2541" s="4"/>
    </row>
    <row r="2551" spans="30:30" ht="11" x14ac:dyDescent="0.3">
      <c r="AD2551" s="4"/>
    </row>
    <row r="2561" spans="30:30" ht="11" x14ac:dyDescent="0.3">
      <c r="AD2561" s="4"/>
    </row>
    <row r="2571" spans="30:30" ht="11" x14ac:dyDescent="0.3">
      <c r="AD2571" s="4"/>
    </row>
    <row r="2581" spans="30:30" ht="11" x14ac:dyDescent="0.3">
      <c r="AD2581" s="4"/>
    </row>
    <row r="2591" spans="30:30" ht="11" x14ac:dyDescent="0.3">
      <c r="AD2591" s="4"/>
    </row>
    <row r="2601" spans="30:30" ht="11" x14ac:dyDescent="0.3">
      <c r="AD2601" s="4"/>
    </row>
    <row r="2611" spans="30:30" ht="11" x14ac:dyDescent="0.3">
      <c r="AD2611" s="4"/>
    </row>
    <row r="2621" spans="30:30" ht="11" x14ac:dyDescent="0.3">
      <c r="AD2621" s="4"/>
    </row>
    <row r="2631" spans="30:30" ht="11" x14ac:dyDescent="0.3">
      <c r="AD2631" s="4"/>
    </row>
    <row r="2641" spans="30:30" ht="11" x14ac:dyDescent="0.3">
      <c r="AD2641" s="4"/>
    </row>
    <row r="2651" spans="30:30" ht="11" x14ac:dyDescent="0.3">
      <c r="AD2651" s="4"/>
    </row>
    <row r="2661" spans="30:30" ht="11" x14ac:dyDescent="0.3">
      <c r="AD2661" s="4"/>
    </row>
    <row r="2671" spans="30:30" ht="11" x14ac:dyDescent="0.3">
      <c r="AD2671" s="4"/>
    </row>
    <row r="2681" spans="30:30" ht="11" x14ac:dyDescent="0.3">
      <c r="AD2681" s="4"/>
    </row>
    <row r="2691" spans="30:30" ht="11" x14ac:dyDescent="0.3">
      <c r="AD2691" s="4"/>
    </row>
    <row r="2701" spans="30:30" ht="11" x14ac:dyDescent="0.3">
      <c r="AD2701" s="4"/>
    </row>
    <row r="2711" spans="30:30" ht="11" x14ac:dyDescent="0.3">
      <c r="AD2711" s="4"/>
    </row>
    <row r="2721" spans="30:30" ht="11" x14ac:dyDescent="0.3">
      <c r="AD2721" s="4"/>
    </row>
    <row r="2731" spans="30:30" ht="11" x14ac:dyDescent="0.3">
      <c r="AD2731" s="4"/>
    </row>
    <row r="2741" spans="30:30" ht="11" x14ac:dyDescent="0.3">
      <c r="AD2741" s="4"/>
    </row>
    <row r="2751" spans="30:30" ht="11" x14ac:dyDescent="0.3">
      <c r="AD2751" s="4"/>
    </row>
    <row r="2761" spans="30:30" ht="11" x14ac:dyDescent="0.3">
      <c r="AD2761" s="4"/>
    </row>
    <row r="2771" spans="30:30" ht="11" x14ac:dyDescent="0.3">
      <c r="AD2771" s="4"/>
    </row>
    <row r="2781" spans="30:30" ht="11" x14ac:dyDescent="0.3">
      <c r="AD2781" s="4"/>
    </row>
    <row r="2791" spans="30:30" ht="11" x14ac:dyDescent="0.3">
      <c r="AD2791" s="4"/>
    </row>
    <row r="2801" spans="30:30" ht="11" x14ac:dyDescent="0.3">
      <c r="AD2801" s="4"/>
    </row>
    <row r="2811" spans="30:30" ht="11" x14ac:dyDescent="0.3">
      <c r="AD2811" s="4"/>
    </row>
    <row r="2821" spans="30:30" ht="11" x14ac:dyDescent="0.3">
      <c r="AD2821" s="4"/>
    </row>
    <row r="2831" spans="30:30" ht="11" x14ac:dyDescent="0.3">
      <c r="AD2831" s="4"/>
    </row>
    <row r="2841" spans="30:30" ht="11" x14ac:dyDescent="0.3">
      <c r="AD2841" s="4"/>
    </row>
    <row r="2851" spans="30:30" ht="11" x14ac:dyDescent="0.3">
      <c r="AD2851" s="4"/>
    </row>
    <row r="2861" spans="30:30" ht="11" x14ac:dyDescent="0.3">
      <c r="AD2861" s="4"/>
    </row>
    <row r="2871" spans="30:30" ht="11" x14ac:dyDescent="0.3">
      <c r="AD2871" s="4"/>
    </row>
    <row r="2881" spans="30:30" ht="11" x14ac:dyDescent="0.3">
      <c r="AD2881" s="4"/>
    </row>
    <row r="2891" spans="30:30" ht="11" x14ac:dyDescent="0.3">
      <c r="AD2891" s="4"/>
    </row>
    <row r="2901" spans="30:30" ht="11" x14ac:dyDescent="0.3">
      <c r="AD2901" s="4"/>
    </row>
    <row r="2911" spans="30:30" ht="11" x14ac:dyDescent="0.3">
      <c r="AD2911" s="4"/>
    </row>
    <row r="2921" spans="30:30" ht="11" x14ac:dyDescent="0.3">
      <c r="AD2921" s="4"/>
    </row>
    <row r="2931" spans="30:30" ht="11" x14ac:dyDescent="0.3">
      <c r="AD2931" s="4"/>
    </row>
    <row r="2941" spans="30:30" ht="11" x14ac:dyDescent="0.3">
      <c r="AD2941" s="4"/>
    </row>
    <row r="2951" spans="30:30" ht="11" x14ac:dyDescent="0.3">
      <c r="AD2951" s="4"/>
    </row>
    <row r="2961" spans="30:30" ht="11" x14ac:dyDescent="0.3">
      <c r="AD2961" s="4"/>
    </row>
    <row r="2971" spans="30:30" ht="11" x14ac:dyDescent="0.3">
      <c r="AD2971" s="4"/>
    </row>
    <row r="2981" spans="30:30" ht="11" x14ac:dyDescent="0.3">
      <c r="AD2981" s="4"/>
    </row>
    <row r="2991" spans="30:30" ht="11" x14ac:dyDescent="0.3">
      <c r="AD2991" s="4"/>
    </row>
    <row r="3001" spans="30:30" ht="11" x14ac:dyDescent="0.3">
      <c r="AD3001" s="4"/>
    </row>
    <row r="3011" spans="30:30" ht="11" x14ac:dyDescent="0.3">
      <c r="AD3011" s="4"/>
    </row>
    <row r="3021" spans="30:30" ht="11" x14ac:dyDescent="0.3">
      <c r="AD3021" s="4"/>
    </row>
    <row r="3031" spans="30:30" ht="11" x14ac:dyDescent="0.3">
      <c r="AD3031" s="4"/>
    </row>
    <row r="3041" spans="30:30" ht="11" x14ac:dyDescent="0.3">
      <c r="AD3041" s="4"/>
    </row>
    <row r="3051" spans="30:30" ht="11" x14ac:dyDescent="0.3">
      <c r="AD3051" s="4"/>
    </row>
    <row r="3061" spans="30:30" ht="11" x14ac:dyDescent="0.3">
      <c r="AD3061" s="4"/>
    </row>
    <row r="3071" spans="30:30" ht="11" x14ac:dyDescent="0.3">
      <c r="AD3071" s="4"/>
    </row>
    <row r="3081" spans="30:30" ht="11" x14ac:dyDescent="0.3">
      <c r="AD3081" s="4"/>
    </row>
    <row r="3091" spans="30:30" ht="11" x14ac:dyDescent="0.3">
      <c r="AD3091" s="4"/>
    </row>
    <row r="3101" spans="30:30" ht="11" x14ac:dyDescent="0.3">
      <c r="AD3101" s="4"/>
    </row>
    <row r="3111" spans="30:30" ht="11" x14ac:dyDescent="0.3">
      <c r="AD3111" s="4"/>
    </row>
    <row r="3121" spans="30:30" ht="11" x14ac:dyDescent="0.3">
      <c r="AD3121" s="4"/>
    </row>
    <row r="3131" spans="30:30" ht="11" x14ac:dyDescent="0.3">
      <c r="AD3131" s="4"/>
    </row>
    <row r="3141" spans="30:30" ht="11" x14ac:dyDescent="0.3">
      <c r="AD3141" s="4"/>
    </row>
    <row r="3151" spans="30:30" ht="11" x14ac:dyDescent="0.3">
      <c r="AD3151" s="4"/>
    </row>
    <row r="3161" spans="30:30" ht="11" x14ac:dyDescent="0.3">
      <c r="AD3161" s="4"/>
    </row>
    <row r="3171" spans="30:30" ht="11" x14ac:dyDescent="0.3">
      <c r="AD3171" s="4"/>
    </row>
    <row r="3181" spans="30:30" ht="11" x14ac:dyDescent="0.3">
      <c r="AD3181" s="4"/>
    </row>
    <row r="3191" spans="30:30" ht="11" x14ac:dyDescent="0.3">
      <c r="AD3191" s="4"/>
    </row>
    <row r="3201" spans="30:30" ht="11" x14ac:dyDescent="0.3">
      <c r="AD3201" s="4"/>
    </row>
    <row r="3211" spans="30:30" ht="11" x14ac:dyDescent="0.3">
      <c r="AD3211" s="4"/>
    </row>
    <row r="3221" spans="30:30" ht="11" x14ac:dyDescent="0.3">
      <c r="AD3221" s="4"/>
    </row>
    <row r="3231" spans="30:30" ht="11" x14ac:dyDescent="0.3">
      <c r="AD3231" s="4"/>
    </row>
    <row r="3241" spans="30:30" ht="11" x14ac:dyDescent="0.3">
      <c r="AD3241" s="4"/>
    </row>
    <row r="3251" spans="30:30" ht="11" x14ac:dyDescent="0.3">
      <c r="AD3251" s="4"/>
    </row>
    <row r="3261" spans="30:30" ht="11" x14ac:dyDescent="0.3">
      <c r="AD3261" s="4"/>
    </row>
    <row r="3271" spans="30:30" ht="11" x14ac:dyDescent="0.3">
      <c r="AD3271" s="4"/>
    </row>
    <row r="3281" spans="30:30" ht="11" x14ac:dyDescent="0.3">
      <c r="AD3281" s="4"/>
    </row>
    <row r="3291" spans="30:30" ht="11" x14ac:dyDescent="0.3">
      <c r="AD3291" s="4"/>
    </row>
    <row r="3301" spans="30:30" ht="11" x14ac:dyDescent="0.3">
      <c r="AD3301" s="4"/>
    </row>
    <row r="3311" spans="30:30" ht="11" x14ac:dyDescent="0.3">
      <c r="AD3311" s="4"/>
    </row>
    <row r="3321" spans="30:30" ht="11" x14ac:dyDescent="0.3">
      <c r="AD3321" s="4"/>
    </row>
    <row r="3331" spans="30:30" ht="11" x14ac:dyDescent="0.3">
      <c r="AD3331" s="4"/>
    </row>
    <row r="3341" spans="30:30" ht="11" x14ac:dyDescent="0.3">
      <c r="AD3341" s="4"/>
    </row>
    <row r="3351" spans="30:30" ht="11" x14ac:dyDescent="0.3">
      <c r="AD3351" s="4"/>
    </row>
    <row r="3361" spans="30:30" ht="11" x14ac:dyDescent="0.3">
      <c r="AD3361" s="4"/>
    </row>
    <row r="3371" spans="30:30" ht="11" x14ac:dyDescent="0.3">
      <c r="AD3371" s="4"/>
    </row>
    <row r="3381" spans="30:30" ht="11" x14ac:dyDescent="0.3">
      <c r="AD3381" s="4"/>
    </row>
    <row r="3391" spans="30:30" ht="11" x14ac:dyDescent="0.3">
      <c r="AD3391" s="4"/>
    </row>
    <row r="3401" spans="30:30" ht="11" x14ac:dyDescent="0.3">
      <c r="AD3401" s="4"/>
    </row>
    <row r="3411" spans="30:30" ht="11" x14ac:dyDescent="0.3">
      <c r="AD3411" s="4"/>
    </row>
    <row r="3421" spans="30:30" ht="11" x14ac:dyDescent="0.3">
      <c r="AD3421" s="4"/>
    </row>
    <row r="3431" spans="30:30" ht="11" x14ac:dyDescent="0.3">
      <c r="AD3431" s="4"/>
    </row>
    <row r="3441" spans="30:30" ht="11" x14ac:dyDescent="0.3">
      <c r="AD3441" s="4"/>
    </row>
    <row r="3451" spans="30:30" ht="11" x14ac:dyDescent="0.3">
      <c r="AD3451" s="4"/>
    </row>
    <row r="3461" spans="30:30" ht="11" x14ac:dyDescent="0.3">
      <c r="AD3461" s="4"/>
    </row>
    <row r="3471" spans="30:30" ht="11" x14ac:dyDescent="0.3">
      <c r="AD3471" s="4"/>
    </row>
    <row r="3481" spans="30:30" ht="11" x14ac:dyDescent="0.3">
      <c r="AD3481" s="4"/>
    </row>
    <row r="3491" spans="30:30" ht="11" x14ac:dyDescent="0.3">
      <c r="AD3491" s="4"/>
    </row>
    <row r="3501" spans="30:30" ht="11" x14ac:dyDescent="0.3">
      <c r="AD3501" s="4"/>
    </row>
    <row r="3511" spans="30:30" ht="11" x14ac:dyDescent="0.3">
      <c r="AD3511" s="4"/>
    </row>
    <row r="3521" spans="30:30" ht="11" x14ac:dyDescent="0.3">
      <c r="AD3521" s="4"/>
    </row>
    <row r="3531" spans="30:30" ht="11" x14ac:dyDescent="0.3">
      <c r="AD3531" s="4"/>
    </row>
    <row r="3541" spans="30:30" ht="11" x14ac:dyDescent="0.3">
      <c r="AD3541" s="4"/>
    </row>
    <row r="3551" spans="30:30" ht="11" x14ac:dyDescent="0.3">
      <c r="AD3551" s="4"/>
    </row>
    <row r="3561" spans="30:30" ht="11" x14ac:dyDescent="0.3">
      <c r="AD3561" s="4"/>
    </row>
    <row r="3571" spans="30:30" ht="11" x14ac:dyDescent="0.3">
      <c r="AD3571" s="4"/>
    </row>
    <row r="3581" spans="30:30" ht="11" x14ac:dyDescent="0.3">
      <c r="AD3581" s="4"/>
    </row>
    <row r="3591" spans="30:30" ht="11" x14ac:dyDescent="0.3">
      <c r="AD3591" s="4"/>
    </row>
    <row r="3601" spans="30:30" ht="11" x14ac:dyDescent="0.3">
      <c r="AD3601" s="4"/>
    </row>
    <row r="3611" spans="30:30" ht="11" x14ac:dyDescent="0.3">
      <c r="AD3611" s="4"/>
    </row>
    <row r="3621" spans="30:30" ht="11" x14ac:dyDescent="0.3">
      <c r="AD3621" s="4"/>
    </row>
    <row r="3631" spans="30:30" ht="11" x14ac:dyDescent="0.3">
      <c r="AD3631" s="4"/>
    </row>
    <row r="3641" spans="30:30" ht="11" x14ac:dyDescent="0.3">
      <c r="AD3641" s="4"/>
    </row>
    <row r="3651" spans="30:30" ht="11" x14ac:dyDescent="0.3">
      <c r="AD3651" s="4"/>
    </row>
    <row r="3661" spans="30:30" ht="11" x14ac:dyDescent="0.3">
      <c r="AD3661" s="4"/>
    </row>
    <row r="3671" spans="30:30" ht="11" x14ac:dyDescent="0.3">
      <c r="AD3671" s="4"/>
    </row>
    <row r="3681" spans="30:30" ht="11" x14ac:dyDescent="0.3">
      <c r="AD3681" s="4"/>
    </row>
    <row r="3691" spans="30:30" ht="11" x14ac:dyDescent="0.3">
      <c r="AD3691" s="4"/>
    </row>
    <row r="3701" spans="30:30" ht="11" x14ac:dyDescent="0.3">
      <c r="AD3701" s="4"/>
    </row>
    <row r="3711" spans="30:30" ht="11" x14ac:dyDescent="0.3">
      <c r="AD3711" s="4"/>
    </row>
    <row r="3721" spans="30:30" ht="11" x14ac:dyDescent="0.3">
      <c r="AD3721" s="4"/>
    </row>
    <row r="3731" spans="30:30" ht="11" x14ac:dyDescent="0.3">
      <c r="AD3731" s="4"/>
    </row>
    <row r="3741" spans="30:30" ht="11" x14ac:dyDescent="0.3">
      <c r="AD3741" s="4"/>
    </row>
    <row r="3751" spans="30:30" ht="11" x14ac:dyDescent="0.3">
      <c r="AD3751" s="4"/>
    </row>
    <row r="3761" spans="30:30" ht="11" x14ac:dyDescent="0.3">
      <c r="AD3761" s="4"/>
    </row>
    <row r="3771" spans="30:30" ht="11" x14ac:dyDescent="0.3">
      <c r="AD3771" s="4"/>
    </row>
    <row r="3781" spans="30:30" ht="11" x14ac:dyDescent="0.3">
      <c r="AD3781" s="4"/>
    </row>
    <row r="3791" spans="30:30" ht="11" x14ac:dyDescent="0.3">
      <c r="AD3791" s="4"/>
    </row>
    <row r="3801" spans="30:30" ht="11" x14ac:dyDescent="0.3">
      <c r="AD3801" s="4"/>
    </row>
    <row r="3811" spans="30:30" ht="11" x14ac:dyDescent="0.3">
      <c r="AD3811" s="4"/>
    </row>
    <row r="3821" spans="30:30" ht="11" x14ac:dyDescent="0.3">
      <c r="AD3821" s="4"/>
    </row>
    <row r="3831" spans="30:30" ht="11" x14ac:dyDescent="0.3">
      <c r="AD3831" s="4"/>
    </row>
    <row r="3841" spans="30:30" ht="11" x14ac:dyDescent="0.3">
      <c r="AD3841" s="4"/>
    </row>
    <row r="3851" spans="30:30" ht="11" x14ac:dyDescent="0.3">
      <c r="AD3851" s="4"/>
    </row>
    <row r="3861" spans="30:30" ht="11" x14ac:dyDescent="0.3">
      <c r="AD3861" s="4"/>
    </row>
    <row r="3871" spans="30:30" ht="11" x14ac:dyDescent="0.3">
      <c r="AD3871" s="4"/>
    </row>
    <row r="3881" spans="30:30" ht="11" x14ac:dyDescent="0.3">
      <c r="AD3881" s="4"/>
    </row>
    <row r="3891" spans="30:30" ht="11" x14ac:dyDescent="0.3">
      <c r="AD3891" s="4"/>
    </row>
    <row r="3901" spans="30:30" ht="11" x14ac:dyDescent="0.3">
      <c r="AD3901" s="4"/>
    </row>
    <row r="3911" spans="30:30" ht="11" x14ac:dyDescent="0.3">
      <c r="AD3911" s="4"/>
    </row>
    <row r="3921" spans="30:30" ht="11" x14ac:dyDescent="0.3">
      <c r="AD3921" s="4"/>
    </row>
    <row r="3931" spans="30:30" ht="11" x14ac:dyDescent="0.3">
      <c r="AD3931" s="4"/>
    </row>
    <row r="3941" spans="30:30" ht="11" x14ac:dyDescent="0.3">
      <c r="AD3941" s="4"/>
    </row>
    <row r="3951" spans="30:30" ht="11" x14ac:dyDescent="0.3">
      <c r="AD3951" s="4"/>
    </row>
    <row r="3961" spans="30:30" ht="11" x14ac:dyDescent="0.3">
      <c r="AD3961" s="4"/>
    </row>
    <row r="3971" spans="30:30" ht="11" x14ac:dyDescent="0.3">
      <c r="AD3971" s="4"/>
    </row>
    <row r="3981" spans="30:30" ht="11" x14ac:dyDescent="0.3">
      <c r="AD3981" s="4"/>
    </row>
    <row r="3991" spans="30:30" ht="11" x14ac:dyDescent="0.3">
      <c r="AD3991" s="4"/>
    </row>
    <row r="4001" spans="30:30" ht="11" x14ac:dyDescent="0.3">
      <c r="AD4001" s="4"/>
    </row>
    <row r="4011" spans="30:30" ht="11" x14ac:dyDescent="0.3">
      <c r="AD4011" s="4"/>
    </row>
    <row r="4021" spans="30:30" ht="11" x14ac:dyDescent="0.3">
      <c r="AD4021" s="4"/>
    </row>
    <row r="4031" spans="30:30" ht="11" x14ac:dyDescent="0.3">
      <c r="AD4031" s="4"/>
    </row>
    <row r="4041" spans="30:30" ht="11" x14ac:dyDescent="0.3">
      <c r="AD4041" s="4"/>
    </row>
    <row r="4051" spans="30:30" ht="11" x14ac:dyDescent="0.3">
      <c r="AD4051" s="4"/>
    </row>
    <row r="4061" spans="30:30" ht="11" x14ac:dyDescent="0.3">
      <c r="AD4061" s="4"/>
    </row>
    <row r="4071" spans="30:30" ht="11" x14ac:dyDescent="0.3">
      <c r="AD4071" s="4"/>
    </row>
    <row r="4081" spans="30:30" ht="11" x14ac:dyDescent="0.3">
      <c r="AD4081" s="4"/>
    </row>
    <row r="4091" spans="30:30" ht="11" x14ac:dyDescent="0.3">
      <c r="AD4091" s="4"/>
    </row>
    <row r="4101" spans="30:30" ht="11" x14ac:dyDescent="0.3">
      <c r="AD4101" s="4"/>
    </row>
    <row r="4111" spans="30:30" ht="11" x14ac:dyDescent="0.3">
      <c r="AD4111" s="4"/>
    </row>
    <row r="4121" spans="30:30" ht="11" x14ac:dyDescent="0.3">
      <c r="AD4121" s="4"/>
    </row>
    <row r="4131" spans="30:30" ht="11" x14ac:dyDescent="0.3">
      <c r="AD4131" s="4"/>
    </row>
    <row r="4141" spans="30:30" ht="11" x14ac:dyDescent="0.3">
      <c r="AD4141" s="4"/>
    </row>
    <row r="4151" spans="30:30" ht="11" x14ac:dyDescent="0.3">
      <c r="AD4151" s="4"/>
    </row>
    <row r="4161" spans="30:30" ht="11" x14ac:dyDescent="0.3">
      <c r="AD4161" s="4"/>
    </row>
    <row r="4171" spans="30:30" ht="11" x14ac:dyDescent="0.3">
      <c r="AD4171" s="4"/>
    </row>
    <row r="4181" spans="30:30" ht="11" x14ac:dyDescent="0.3">
      <c r="AD4181" s="4"/>
    </row>
    <row r="4191" spans="30:30" ht="11" x14ac:dyDescent="0.3">
      <c r="AD4191" s="4"/>
    </row>
    <row r="4201" spans="30:30" ht="11" x14ac:dyDescent="0.3">
      <c r="AD4201" s="4"/>
    </row>
    <row r="4211" spans="30:30" ht="11" x14ac:dyDescent="0.3">
      <c r="AD4211" s="4"/>
    </row>
    <row r="4221" spans="30:30" ht="11" x14ac:dyDescent="0.3">
      <c r="AD4221" s="4"/>
    </row>
    <row r="4231" spans="30:30" ht="11" x14ac:dyDescent="0.3">
      <c r="AD4231" s="4"/>
    </row>
    <row r="4241" spans="30:30" ht="11" x14ac:dyDescent="0.3">
      <c r="AD4241" s="4"/>
    </row>
    <row r="4251" spans="30:30" ht="11" x14ac:dyDescent="0.3">
      <c r="AD4251" s="4"/>
    </row>
    <row r="4261" spans="30:30" ht="11" x14ac:dyDescent="0.3">
      <c r="AD4261" s="4"/>
    </row>
    <row r="4271" spans="30:30" ht="11" x14ac:dyDescent="0.3">
      <c r="AD4271" s="4"/>
    </row>
    <row r="4281" spans="30:30" ht="11" x14ac:dyDescent="0.3">
      <c r="AD4281" s="4"/>
    </row>
    <row r="4291" spans="30:30" ht="11" x14ac:dyDescent="0.3">
      <c r="AD4291" s="4"/>
    </row>
    <row r="4301" spans="30:30" ht="11" x14ac:dyDescent="0.3">
      <c r="AD4301" s="4"/>
    </row>
    <row r="4311" spans="30:30" ht="11" x14ac:dyDescent="0.3">
      <c r="AD4311" s="4"/>
    </row>
    <row r="4321" spans="30:30" ht="11" x14ac:dyDescent="0.3">
      <c r="AD4321" s="4"/>
    </row>
    <row r="4331" spans="30:30" ht="11" x14ac:dyDescent="0.3">
      <c r="AD4331" s="4"/>
    </row>
    <row r="4341" spans="30:30" ht="11" x14ac:dyDescent="0.3">
      <c r="AD4341" s="4"/>
    </row>
    <row r="4351" spans="30:30" ht="11" x14ac:dyDescent="0.3">
      <c r="AD4351" s="4"/>
    </row>
    <row r="4361" spans="30:30" ht="11" x14ac:dyDescent="0.3">
      <c r="AD4361" s="4"/>
    </row>
    <row r="4371" spans="30:30" ht="11" x14ac:dyDescent="0.3">
      <c r="AD4371" s="4"/>
    </row>
    <row r="4381" spans="30:30" ht="11" x14ac:dyDescent="0.3">
      <c r="AD4381" s="4"/>
    </row>
    <row r="4391" spans="30:30" ht="11" x14ac:dyDescent="0.3">
      <c r="AD4391" s="4"/>
    </row>
    <row r="4401" spans="30:30" ht="11" x14ac:dyDescent="0.3">
      <c r="AD4401" s="4"/>
    </row>
    <row r="4411" spans="30:30" ht="11" x14ac:dyDescent="0.3">
      <c r="AD4411" s="4"/>
    </row>
    <row r="4421" spans="30:30" ht="11" x14ac:dyDescent="0.3">
      <c r="AD4421" s="4"/>
    </row>
    <row r="4431" spans="30:30" ht="11" x14ac:dyDescent="0.3">
      <c r="AD4431" s="4"/>
    </row>
    <row r="4441" spans="30:30" ht="11" x14ac:dyDescent="0.3">
      <c r="AD4441" s="4"/>
    </row>
    <row r="4451" spans="30:30" ht="11" x14ac:dyDescent="0.3">
      <c r="AD4451" s="4"/>
    </row>
    <row r="4461" spans="30:30" ht="11" x14ac:dyDescent="0.3">
      <c r="AD4461" s="4"/>
    </row>
    <row r="4471" spans="30:30" ht="11" x14ac:dyDescent="0.3">
      <c r="AD4471" s="4"/>
    </row>
    <row r="4481" spans="30:30" ht="11" x14ac:dyDescent="0.3">
      <c r="AD4481" s="4"/>
    </row>
    <row r="4491" spans="30:30" ht="11" x14ac:dyDescent="0.3">
      <c r="AD4491" s="4"/>
    </row>
    <row r="4501" spans="30:30" ht="11" x14ac:dyDescent="0.3">
      <c r="AD4501" s="4"/>
    </row>
    <row r="4511" spans="30:30" ht="11" x14ac:dyDescent="0.3">
      <c r="AD4511" s="4"/>
    </row>
    <row r="4521" spans="30:30" ht="11" x14ac:dyDescent="0.3">
      <c r="AD4521" s="4"/>
    </row>
    <row r="4531" spans="30:30" ht="11" x14ac:dyDescent="0.3">
      <c r="AD4531" s="4"/>
    </row>
    <row r="4541" spans="30:30" ht="11" x14ac:dyDescent="0.3">
      <c r="AD4541" s="4"/>
    </row>
    <row r="4551" spans="30:30" ht="11" x14ac:dyDescent="0.3">
      <c r="AD4551" s="4"/>
    </row>
    <row r="4561" spans="30:30" ht="11" x14ac:dyDescent="0.3">
      <c r="AD4561" s="4"/>
    </row>
    <row r="4571" spans="30:30" ht="11" x14ac:dyDescent="0.3">
      <c r="AD4571" s="4"/>
    </row>
    <row r="4581" spans="30:30" ht="11" x14ac:dyDescent="0.3">
      <c r="AD4581" s="4"/>
    </row>
    <row r="4591" spans="30:30" ht="11" x14ac:dyDescent="0.3">
      <c r="AD4591" s="4"/>
    </row>
    <row r="4601" spans="30:30" ht="11" x14ac:dyDescent="0.3">
      <c r="AD4601" s="4"/>
    </row>
    <row r="4611" spans="30:30" ht="11" x14ac:dyDescent="0.3">
      <c r="AD4611" s="4"/>
    </row>
    <row r="4621" spans="30:30" ht="11" x14ac:dyDescent="0.3">
      <c r="AD4621" s="4"/>
    </row>
    <row r="4631" spans="30:30" ht="11" x14ac:dyDescent="0.3">
      <c r="AD4631" s="4"/>
    </row>
    <row r="4641" spans="30:30" ht="11" x14ac:dyDescent="0.3">
      <c r="AD4641" s="4"/>
    </row>
    <row r="4651" spans="30:30" ht="11" x14ac:dyDescent="0.3">
      <c r="AD4651" s="4"/>
    </row>
    <row r="4661" spans="30:30" ht="11" x14ac:dyDescent="0.3">
      <c r="AD4661" s="4"/>
    </row>
    <row r="4671" spans="30:30" ht="11" x14ac:dyDescent="0.3">
      <c r="AD4671" s="4"/>
    </row>
    <row r="4681" spans="30:30" ht="11" x14ac:dyDescent="0.3">
      <c r="AD4681" s="4"/>
    </row>
    <row r="4691" spans="30:30" ht="11" x14ac:dyDescent="0.3">
      <c r="AD4691" s="4"/>
    </row>
    <row r="4701" spans="30:30" ht="11" x14ac:dyDescent="0.3">
      <c r="AD4701" s="4"/>
    </row>
    <row r="4711" spans="30:30" ht="11" x14ac:dyDescent="0.3">
      <c r="AD4711" s="4"/>
    </row>
    <row r="4721" spans="30:30" ht="11" x14ac:dyDescent="0.3">
      <c r="AD4721" s="4"/>
    </row>
    <row r="4731" spans="30:30" ht="11" x14ac:dyDescent="0.3">
      <c r="AD4731" s="4"/>
    </row>
    <row r="4741" spans="30:30" ht="11" x14ac:dyDescent="0.3">
      <c r="AD4741" s="4"/>
    </row>
    <row r="4751" spans="30:30" ht="11" x14ac:dyDescent="0.3">
      <c r="AD4751" s="4"/>
    </row>
    <row r="4761" spans="30:30" ht="11" x14ac:dyDescent="0.3">
      <c r="AD4761" s="4"/>
    </row>
    <row r="4771" spans="30:30" ht="11" x14ac:dyDescent="0.3">
      <c r="AD4771" s="4"/>
    </row>
    <row r="4781" spans="30:30" ht="11" x14ac:dyDescent="0.3">
      <c r="AD4781" s="4"/>
    </row>
    <row r="4791" spans="30:30" ht="11" x14ac:dyDescent="0.3">
      <c r="AD4791" s="4"/>
    </row>
    <row r="4801" spans="30:30" ht="11" x14ac:dyDescent="0.3">
      <c r="AD4801" s="4"/>
    </row>
    <row r="4811" spans="30:30" ht="11" x14ac:dyDescent="0.3">
      <c r="AD4811" s="4"/>
    </row>
    <row r="4821" spans="30:30" ht="11" x14ac:dyDescent="0.3">
      <c r="AD4821" s="4"/>
    </row>
    <row r="4831" spans="30:30" ht="11" x14ac:dyDescent="0.3">
      <c r="AD4831" s="4"/>
    </row>
    <row r="4841" spans="30:30" ht="11" x14ac:dyDescent="0.3">
      <c r="AD4841" s="4"/>
    </row>
    <row r="4851" spans="30:30" ht="11" x14ac:dyDescent="0.3">
      <c r="AD4851" s="4"/>
    </row>
    <row r="4861" spans="30:30" ht="11" x14ac:dyDescent="0.3">
      <c r="AD4861" s="4"/>
    </row>
    <row r="4871" spans="30:30" ht="11" x14ac:dyDescent="0.3">
      <c r="AD4871" s="4"/>
    </row>
    <row r="4881" spans="30:30" ht="11" x14ac:dyDescent="0.3">
      <c r="AD4881" s="4"/>
    </row>
    <row r="4891" spans="30:30" ht="11" x14ac:dyDescent="0.3">
      <c r="AD4891" s="4"/>
    </row>
    <row r="4901" spans="30:30" ht="11" x14ac:dyDescent="0.3">
      <c r="AD4901" s="4"/>
    </row>
    <row r="4911" spans="30:30" ht="11" x14ac:dyDescent="0.3">
      <c r="AD4911" s="4"/>
    </row>
    <row r="4921" spans="30:30" ht="11" x14ac:dyDescent="0.3">
      <c r="AD4921" s="4"/>
    </row>
    <row r="4931" spans="30:30" ht="11" x14ac:dyDescent="0.3">
      <c r="AD4931" s="4"/>
    </row>
    <row r="4941" spans="30:30" ht="11" x14ac:dyDescent="0.3">
      <c r="AD4941" s="4"/>
    </row>
    <row r="4951" spans="30:30" ht="11" x14ac:dyDescent="0.3">
      <c r="AD4951" s="4"/>
    </row>
    <row r="4961" spans="30:30" ht="11" x14ac:dyDescent="0.3">
      <c r="AD4961" s="4"/>
    </row>
    <row r="4971" spans="30:30" ht="11" x14ac:dyDescent="0.3">
      <c r="AD4971" s="4"/>
    </row>
    <row r="4981" spans="30:30" ht="11" x14ac:dyDescent="0.3">
      <c r="AD4981" s="4"/>
    </row>
    <row r="4991" spans="30:30" ht="11" x14ac:dyDescent="0.3">
      <c r="AD4991" s="4"/>
    </row>
    <row r="5001" spans="30:30" ht="11" x14ac:dyDescent="0.3">
      <c r="AD5001" s="4"/>
    </row>
    <row r="5011" spans="30:30" ht="11" x14ac:dyDescent="0.3">
      <c r="AD5011" s="4"/>
    </row>
    <row r="5021" spans="30:30" ht="11" x14ac:dyDescent="0.3">
      <c r="AD5021" s="4"/>
    </row>
    <row r="5031" spans="30:30" ht="11" x14ac:dyDescent="0.3">
      <c r="AD5031" s="4"/>
    </row>
    <row r="5041" spans="30:30" ht="11" x14ac:dyDescent="0.3">
      <c r="AD5041" s="4"/>
    </row>
    <row r="5051" spans="30:30" ht="11" x14ac:dyDescent="0.3">
      <c r="AD5051" s="4"/>
    </row>
    <row r="5061" spans="30:30" ht="11" x14ac:dyDescent="0.3">
      <c r="AD5061" s="4"/>
    </row>
    <row r="5071" spans="30:30" ht="11" x14ac:dyDescent="0.3">
      <c r="AD5071" s="4"/>
    </row>
    <row r="5081" spans="30:30" ht="11" x14ac:dyDescent="0.3">
      <c r="AD5081" s="4"/>
    </row>
    <row r="5091" spans="30:30" ht="11" x14ac:dyDescent="0.3">
      <c r="AD5091" s="4"/>
    </row>
    <row r="5101" spans="30:30" ht="11" x14ac:dyDescent="0.3">
      <c r="AD5101" s="4"/>
    </row>
    <row r="5111" spans="30:30" ht="11" x14ac:dyDescent="0.3">
      <c r="AD5111" s="4"/>
    </row>
    <row r="5121" spans="30:30" ht="11" x14ac:dyDescent="0.3">
      <c r="AD5121" s="4"/>
    </row>
    <row r="5131" spans="30:30" ht="11" x14ac:dyDescent="0.3">
      <c r="AD5131" s="4"/>
    </row>
    <row r="5141" spans="30:30" ht="11" x14ac:dyDescent="0.3">
      <c r="AD5141" s="4"/>
    </row>
    <row r="5151" spans="30:30" ht="11" x14ac:dyDescent="0.3">
      <c r="AD5151" s="4"/>
    </row>
    <row r="5161" spans="30:30" ht="11" x14ac:dyDescent="0.3">
      <c r="AD5161" s="4"/>
    </row>
    <row r="5171" spans="30:30" ht="11" x14ac:dyDescent="0.3">
      <c r="AD5171" s="4"/>
    </row>
    <row r="5181" spans="30:30" ht="11" x14ac:dyDescent="0.3">
      <c r="AD5181" s="4"/>
    </row>
    <row r="5191" spans="30:30" ht="11" x14ac:dyDescent="0.3">
      <c r="AD5191" s="4"/>
    </row>
    <row r="5201" spans="30:30" ht="11" x14ac:dyDescent="0.3">
      <c r="AD5201" s="4"/>
    </row>
    <row r="5211" spans="30:30" ht="11" x14ac:dyDescent="0.3">
      <c r="AD5211" s="4"/>
    </row>
    <row r="5221" spans="30:30" ht="11" x14ac:dyDescent="0.3">
      <c r="AD5221" s="4"/>
    </row>
    <row r="5231" spans="30:30" ht="11" x14ac:dyDescent="0.3">
      <c r="AD5231" s="4"/>
    </row>
    <row r="5241" spans="30:30" ht="11" x14ac:dyDescent="0.3">
      <c r="AD5241" s="4"/>
    </row>
    <row r="5251" spans="30:30" ht="11" x14ac:dyDescent="0.3">
      <c r="AD5251" s="4"/>
    </row>
    <row r="5261" spans="30:30" ht="11" x14ac:dyDescent="0.3">
      <c r="AD5261" s="4"/>
    </row>
    <row r="5271" spans="30:30" ht="11" x14ac:dyDescent="0.3">
      <c r="AD5271" s="4"/>
    </row>
    <row r="5281" spans="30:30" ht="11" x14ac:dyDescent="0.3">
      <c r="AD5281" s="4"/>
    </row>
    <row r="5291" spans="30:30" ht="11" x14ac:dyDescent="0.3">
      <c r="AD5291" s="4"/>
    </row>
    <row r="5301" spans="30:30" ht="11" x14ac:dyDescent="0.3">
      <c r="AD5301" s="4"/>
    </row>
    <row r="5311" spans="30:30" ht="11" x14ac:dyDescent="0.3">
      <c r="AD5311" s="4"/>
    </row>
    <row r="5321" spans="30:30" ht="11" x14ac:dyDescent="0.3">
      <c r="AD5321" s="4"/>
    </row>
    <row r="5331" spans="30:30" ht="11" x14ac:dyDescent="0.3">
      <c r="AD5331" s="4"/>
    </row>
    <row r="5341" spans="30:30" ht="11" x14ac:dyDescent="0.3">
      <c r="AD5341" s="4"/>
    </row>
    <row r="5351" spans="30:30" ht="11" x14ac:dyDescent="0.3">
      <c r="AD5351" s="4"/>
    </row>
    <row r="5361" spans="30:30" ht="11" x14ac:dyDescent="0.3">
      <c r="AD5361" s="4"/>
    </row>
    <row r="5371" spans="30:30" ht="11" x14ac:dyDescent="0.3">
      <c r="AD5371" s="4"/>
    </row>
    <row r="5381" spans="30:30" ht="11" x14ac:dyDescent="0.3">
      <c r="AD5381" s="4"/>
    </row>
    <row r="5391" spans="30:30" ht="11" x14ac:dyDescent="0.3">
      <c r="AD5391" s="4"/>
    </row>
    <row r="5401" spans="30:30" ht="11" x14ac:dyDescent="0.3">
      <c r="AD5401" s="4"/>
    </row>
    <row r="5411" spans="30:30" ht="11" x14ac:dyDescent="0.3">
      <c r="AD5411" s="4"/>
    </row>
    <row r="5421" spans="30:30" ht="11" x14ac:dyDescent="0.3">
      <c r="AD5421" s="4"/>
    </row>
    <row r="5431" spans="30:30" ht="11" x14ac:dyDescent="0.3">
      <c r="AD5431" s="4"/>
    </row>
    <row r="5441" spans="30:30" ht="11" x14ac:dyDescent="0.3">
      <c r="AD5441" s="4"/>
    </row>
    <row r="5451" spans="30:30" ht="11" x14ac:dyDescent="0.3">
      <c r="AD5451" s="4"/>
    </row>
    <row r="5461" spans="30:30" ht="11" x14ac:dyDescent="0.3">
      <c r="AD5461" s="4"/>
    </row>
    <row r="5471" spans="30:30" ht="11" x14ac:dyDescent="0.3">
      <c r="AD5471" s="4"/>
    </row>
    <row r="5481" spans="30:30" ht="11" x14ac:dyDescent="0.3">
      <c r="AD5481" s="4"/>
    </row>
    <row r="5491" spans="30:30" ht="11" x14ac:dyDescent="0.3">
      <c r="AD5491" s="4"/>
    </row>
    <row r="5501" spans="30:30" ht="11" x14ac:dyDescent="0.3">
      <c r="AD5501" s="4"/>
    </row>
    <row r="5511" spans="30:30" ht="11" x14ac:dyDescent="0.3">
      <c r="AD5511" s="4"/>
    </row>
    <row r="5521" spans="30:30" ht="11" x14ac:dyDescent="0.3">
      <c r="AD5521" s="4"/>
    </row>
    <row r="5531" spans="30:30" ht="11" x14ac:dyDescent="0.3">
      <c r="AD5531" s="4"/>
    </row>
    <row r="5541" spans="30:30" ht="11" x14ac:dyDescent="0.3">
      <c r="AD5541" s="4"/>
    </row>
    <row r="5551" spans="30:30" ht="11" x14ac:dyDescent="0.3">
      <c r="AD5551" s="4"/>
    </row>
    <row r="5561" spans="30:30" ht="11" x14ac:dyDescent="0.3">
      <c r="AD5561" s="4"/>
    </row>
    <row r="5571" spans="30:30" ht="11" x14ac:dyDescent="0.3">
      <c r="AD5571" s="4"/>
    </row>
    <row r="5581" spans="30:30" ht="11" x14ac:dyDescent="0.3">
      <c r="AD5581" s="4"/>
    </row>
    <row r="5591" spans="30:30" ht="11" x14ac:dyDescent="0.3">
      <c r="AD5591" s="4"/>
    </row>
    <row r="5601" spans="30:30" ht="11" x14ac:dyDescent="0.3">
      <c r="AD5601" s="4"/>
    </row>
    <row r="5611" spans="30:30" ht="11" x14ac:dyDescent="0.3">
      <c r="AD5611" s="4"/>
    </row>
    <row r="5621" spans="30:30" ht="11" x14ac:dyDescent="0.3">
      <c r="AD5621" s="4"/>
    </row>
    <row r="5631" spans="30:30" ht="11" x14ac:dyDescent="0.3">
      <c r="AD5631" s="4"/>
    </row>
    <row r="5641" spans="30:30" ht="11" x14ac:dyDescent="0.3">
      <c r="AD5641" s="4"/>
    </row>
    <row r="5651" spans="30:30" ht="11" x14ac:dyDescent="0.3">
      <c r="AD5651" s="4"/>
    </row>
    <row r="5661" spans="30:30" ht="11" x14ac:dyDescent="0.3">
      <c r="AD5661" s="4"/>
    </row>
    <row r="5671" spans="30:30" ht="11" x14ac:dyDescent="0.3">
      <c r="AD5671" s="4"/>
    </row>
    <row r="5681" spans="30:30" ht="11" x14ac:dyDescent="0.3">
      <c r="AD5681" s="4"/>
    </row>
    <row r="5691" spans="30:30" ht="11" x14ac:dyDescent="0.3">
      <c r="AD5691" s="4"/>
    </row>
    <row r="5701" spans="30:30" ht="11" x14ac:dyDescent="0.3">
      <c r="AD5701" s="4"/>
    </row>
    <row r="5711" spans="30:30" ht="11" x14ac:dyDescent="0.3">
      <c r="AD5711" s="4"/>
    </row>
    <row r="5721" spans="30:30" ht="11" x14ac:dyDescent="0.3">
      <c r="AD5721" s="4"/>
    </row>
    <row r="5731" spans="30:30" ht="11" x14ac:dyDescent="0.3">
      <c r="AD5731" s="4"/>
    </row>
    <row r="5741" spans="30:30" ht="11" x14ac:dyDescent="0.3">
      <c r="AD5741" s="4"/>
    </row>
    <row r="5751" spans="30:30" ht="11" x14ac:dyDescent="0.3">
      <c r="AD5751" s="4"/>
    </row>
    <row r="5761" spans="30:30" ht="11" x14ac:dyDescent="0.3">
      <c r="AD5761" s="4"/>
    </row>
    <row r="5771" spans="30:30" ht="11" x14ac:dyDescent="0.3">
      <c r="AD5771" s="4"/>
    </row>
    <row r="5781" spans="30:30" ht="11" x14ac:dyDescent="0.3">
      <c r="AD5781" s="4"/>
    </row>
    <row r="5791" spans="30:30" ht="11" x14ac:dyDescent="0.3">
      <c r="AD5791" s="4"/>
    </row>
    <row r="5801" spans="30:30" ht="11" x14ac:dyDescent="0.3">
      <c r="AD5801" s="4"/>
    </row>
    <row r="5811" spans="30:30" ht="11" x14ac:dyDescent="0.3">
      <c r="AD5811" s="4"/>
    </row>
    <row r="5821" spans="30:30" ht="11" x14ac:dyDescent="0.3">
      <c r="AD5821" s="4"/>
    </row>
    <row r="5831" spans="30:30" ht="11" x14ac:dyDescent="0.3">
      <c r="AD5831" s="4"/>
    </row>
    <row r="5841" spans="30:30" ht="11" x14ac:dyDescent="0.3">
      <c r="AD5841" s="4"/>
    </row>
    <row r="5851" spans="30:30" ht="11" x14ac:dyDescent="0.3">
      <c r="AD5851" s="4"/>
    </row>
    <row r="5861" spans="30:30" ht="11" x14ac:dyDescent="0.3">
      <c r="AD5861" s="4"/>
    </row>
    <row r="5871" spans="30:30" ht="11" x14ac:dyDescent="0.3">
      <c r="AD5871" s="4"/>
    </row>
    <row r="5881" spans="30:30" ht="11" x14ac:dyDescent="0.3">
      <c r="AD5881" s="4"/>
    </row>
    <row r="5891" spans="30:30" ht="11" x14ac:dyDescent="0.3">
      <c r="AD5891" s="4"/>
    </row>
    <row r="5901" spans="30:30" ht="11" x14ac:dyDescent="0.3">
      <c r="AD5901" s="4"/>
    </row>
    <row r="5911" spans="30:30" ht="11" x14ac:dyDescent="0.3">
      <c r="AD5911" s="4"/>
    </row>
    <row r="5921" spans="30:30" ht="11" x14ac:dyDescent="0.3">
      <c r="AD5921" s="4"/>
    </row>
    <row r="5931" spans="30:30" ht="11" x14ac:dyDescent="0.3">
      <c r="AD5931" s="4"/>
    </row>
    <row r="5941" spans="30:30" ht="11" x14ac:dyDescent="0.3">
      <c r="AD5941" s="4"/>
    </row>
    <row r="5951" spans="30:30" ht="11" x14ac:dyDescent="0.3">
      <c r="AD5951" s="4"/>
    </row>
    <row r="5961" spans="30:30" ht="11" x14ac:dyDescent="0.3">
      <c r="AD5961" s="4"/>
    </row>
    <row r="5971" spans="30:30" ht="11" x14ac:dyDescent="0.3">
      <c r="AD5971" s="4"/>
    </row>
    <row r="5981" spans="30:30" ht="11" x14ac:dyDescent="0.3">
      <c r="AD5981" s="4"/>
    </row>
    <row r="5991" spans="30:30" ht="11" x14ac:dyDescent="0.3">
      <c r="AD5991" s="4"/>
    </row>
    <row r="6001" spans="30:30" ht="11" x14ac:dyDescent="0.3">
      <c r="AD6001" s="4"/>
    </row>
    <row r="6011" spans="30:30" ht="11" x14ac:dyDescent="0.3">
      <c r="AD6011" s="4"/>
    </row>
    <row r="6021" spans="30:30" ht="11" x14ac:dyDescent="0.3">
      <c r="AD6021" s="4"/>
    </row>
    <row r="6031" spans="30:30" ht="11" x14ac:dyDescent="0.3">
      <c r="AD6031" s="4"/>
    </row>
    <row r="6041" spans="30:30" ht="11" x14ac:dyDescent="0.3">
      <c r="AD6041" s="4"/>
    </row>
    <row r="6051" spans="30:30" ht="11" x14ac:dyDescent="0.3">
      <c r="AD6051" s="4"/>
    </row>
    <row r="6061" spans="30:30" ht="11" x14ac:dyDescent="0.3">
      <c r="AD6061" s="4"/>
    </row>
    <row r="6071" spans="30:30" ht="11" x14ac:dyDescent="0.3">
      <c r="AD6071" s="4"/>
    </row>
    <row r="6081" spans="30:30" ht="11" x14ac:dyDescent="0.3">
      <c r="AD6081" s="4"/>
    </row>
    <row r="6091" spans="30:30" ht="11" x14ac:dyDescent="0.3">
      <c r="AD6091" s="4"/>
    </row>
    <row r="6101" spans="30:30" ht="11" x14ac:dyDescent="0.3">
      <c r="AD6101" s="4"/>
    </row>
    <row r="6111" spans="30:30" ht="11" x14ac:dyDescent="0.3">
      <c r="AD6111" s="4"/>
    </row>
    <row r="6121" spans="30:30" ht="11" x14ac:dyDescent="0.3">
      <c r="AD6121" s="4"/>
    </row>
    <row r="6131" spans="30:30" ht="11" x14ac:dyDescent="0.3">
      <c r="AD6131" s="4"/>
    </row>
    <row r="6141" spans="30:30" ht="11" x14ac:dyDescent="0.3">
      <c r="AD6141" s="4"/>
    </row>
    <row r="6151" spans="30:30" ht="11" x14ac:dyDescent="0.3">
      <c r="AD6151" s="4"/>
    </row>
    <row r="6161" spans="30:30" ht="11" x14ac:dyDescent="0.3">
      <c r="AD6161" s="4"/>
    </row>
    <row r="6171" spans="30:30" ht="11" x14ac:dyDescent="0.3">
      <c r="AD6171" s="4"/>
    </row>
    <row r="6181" spans="30:30" ht="11" x14ac:dyDescent="0.3">
      <c r="AD6181" s="4"/>
    </row>
    <row r="6191" spans="30:30" ht="11" x14ac:dyDescent="0.3">
      <c r="AD6191" s="4"/>
    </row>
    <row r="6201" spans="30:30" ht="11" x14ac:dyDescent="0.3">
      <c r="AD6201" s="4"/>
    </row>
    <row r="6211" spans="30:30" ht="11" x14ac:dyDescent="0.3">
      <c r="AD6211" s="4"/>
    </row>
    <row r="6221" spans="30:30" ht="11" x14ac:dyDescent="0.3">
      <c r="AD6221" s="4"/>
    </row>
    <row r="6231" spans="30:30" ht="11" x14ac:dyDescent="0.3">
      <c r="AD6231" s="4"/>
    </row>
    <row r="6241" spans="30:30" ht="11" x14ac:dyDescent="0.3">
      <c r="AD6241" s="4"/>
    </row>
    <row r="6251" spans="30:30" ht="11" x14ac:dyDescent="0.3">
      <c r="AD6251" s="4"/>
    </row>
    <row r="6261" spans="30:30" ht="11" x14ac:dyDescent="0.3">
      <c r="AD6261" s="4"/>
    </row>
    <row r="6271" spans="30:30" ht="11" x14ac:dyDescent="0.3">
      <c r="AD6271" s="4"/>
    </row>
    <row r="6281" spans="30:30" ht="11" x14ac:dyDescent="0.3">
      <c r="AD6281" s="4"/>
    </row>
    <row r="6291" spans="30:30" ht="11" x14ac:dyDescent="0.3">
      <c r="AD6291" s="4"/>
    </row>
    <row r="6301" spans="30:30" ht="11" x14ac:dyDescent="0.3">
      <c r="AD6301" s="4"/>
    </row>
    <row r="6311" spans="30:30" ht="11" x14ac:dyDescent="0.3">
      <c r="AD6311" s="4"/>
    </row>
    <row r="6321" spans="30:30" ht="11" x14ac:dyDescent="0.3">
      <c r="AD6321" s="4"/>
    </row>
    <row r="6331" spans="30:30" ht="11" x14ac:dyDescent="0.3">
      <c r="AD6331" s="4"/>
    </row>
    <row r="6341" spans="30:30" ht="11" x14ac:dyDescent="0.3">
      <c r="AD6341" s="4"/>
    </row>
    <row r="6351" spans="30:30" ht="11" x14ac:dyDescent="0.3">
      <c r="AD6351" s="4"/>
    </row>
    <row r="6361" spans="30:30" ht="11" x14ac:dyDescent="0.3">
      <c r="AD6361" s="4"/>
    </row>
    <row r="6371" spans="30:30" ht="11" x14ac:dyDescent="0.3">
      <c r="AD6371" s="4"/>
    </row>
    <row r="6381" spans="30:30" ht="11" x14ac:dyDescent="0.3">
      <c r="AD6381" s="4"/>
    </row>
    <row r="6391" spans="30:30" ht="11" x14ac:dyDescent="0.3">
      <c r="AD6391" s="4"/>
    </row>
    <row r="6401" spans="30:30" ht="11" x14ac:dyDescent="0.3">
      <c r="AD6401" s="4"/>
    </row>
    <row r="6411" spans="30:30" ht="11" x14ac:dyDescent="0.3">
      <c r="AD6411" s="4"/>
    </row>
    <row r="6421" spans="30:30" ht="11" x14ac:dyDescent="0.3">
      <c r="AD6421" s="4"/>
    </row>
    <row r="6431" spans="30:30" ht="11" x14ac:dyDescent="0.3">
      <c r="AD6431" s="4"/>
    </row>
    <row r="6441" spans="30:30" ht="11" x14ac:dyDescent="0.3">
      <c r="AD6441" s="4"/>
    </row>
    <row r="6451" spans="30:30" ht="11" x14ac:dyDescent="0.3">
      <c r="AD6451" s="4"/>
    </row>
    <row r="6461" spans="30:30" ht="11" x14ac:dyDescent="0.3">
      <c r="AD6461" s="4"/>
    </row>
    <row r="6471" spans="30:30" ht="11" x14ac:dyDescent="0.3">
      <c r="AD6471" s="4"/>
    </row>
    <row r="6481" spans="30:30" ht="11" x14ac:dyDescent="0.3">
      <c r="AD6481" s="4"/>
    </row>
    <row r="6491" spans="30:30" ht="11" x14ac:dyDescent="0.3">
      <c r="AD6491" s="4"/>
    </row>
    <row r="6501" spans="30:30" ht="11" x14ac:dyDescent="0.3">
      <c r="AD6501" s="4"/>
    </row>
    <row r="6511" spans="30:30" ht="11" x14ac:dyDescent="0.3">
      <c r="AD6511" s="4"/>
    </row>
    <row r="6521" spans="30:30" ht="11" x14ac:dyDescent="0.3">
      <c r="AD6521" s="4"/>
    </row>
    <row r="6531" spans="30:30" ht="11" x14ac:dyDescent="0.3">
      <c r="AD6531" s="4"/>
    </row>
    <row r="6541" spans="30:30" ht="11" x14ac:dyDescent="0.3">
      <c r="AD6541" s="4"/>
    </row>
    <row r="6551" spans="30:30" ht="11" x14ac:dyDescent="0.3">
      <c r="AD6551" s="4"/>
    </row>
    <row r="6561" spans="30:30" ht="11" x14ac:dyDescent="0.3">
      <c r="AD6561" s="4"/>
    </row>
    <row r="6571" spans="30:30" ht="11" x14ac:dyDescent="0.3">
      <c r="AD6571" s="4"/>
    </row>
    <row r="6581" spans="30:30" ht="11" x14ac:dyDescent="0.3">
      <c r="AD6581" s="4"/>
    </row>
    <row r="6591" spans="30:30" ht="11" x14ac:dyDescent="0.3">
      <c r="AD6591" s="4"/>
    </row>
    <row r="6601" spans="30:30" ht="11" x14ac:dyDescent="0.3">
      <c r="AD6601" s="4"/>
    </row>
    <row r="6611" spans="30:30" ht="11" x14ac:dyDescent="0.3">
      <c r="AD6611" s="4"/>
    </row>
    <row r="6621" spans="30:30" ht="11" x14ac:dyDescent="0.3">
      <c r="AD6621" s="4"/>
    </row>
    <row r="6631" spans="30:30" ht="11" x14ac:dyDescent="0.3">
      <c r="AD6631" s="4"/>
    </row>
    <row r="6641" spans="30:30" ht="11" x14ac:dyDescent="0.3">
      <c r="AD6641" s="4"/>
    </row>
    <row r="6651" spans="30:30" ht="11" x14ac:dyDescent="0.3">
      <c r="AD6651" s="4"/>
    </row>
    <row r="6661" spans="30:30" ht="11" x14ac:dyDescent="0.3">
      <c r="AD6661" s="4"/>
    </row>
    <row r="6671" spans="30:30" ht="11" x14ac:dyDescent="0.3">
      <c r="AD6671" s="4"/>
    </row>
    <row r="6681" spans="30:30" ht="11" x14ac:dyDescent="0.3">
      <c r="AD6681" s="4"/>
    </row>
    <row r="6691" spans="30:30" ht="11" x14ac:dyDescent="0.3">
      <c r="AD6691" s="4"/>
    </row>
    <row r="6701" spans="30:30" ht="11" x14ac:dyDescent="0.3">
      <c r="AD6701" s="4"/>
    </row>
    <row r="6711" spans="30:30" ht="11" x14ac:dyDescent="0.3">
      <c r="AD6711" s="4"/>
    </row>
    <row r="6721" spans="30:30" ht="11" x14ac:dyDescent="0.3">
      <c r="AD6721" s="4"/>
    </row>
    <row r="6731" spans="30:30" ht="11" x14ac:dyDescent="0.3">
      <c r="AD6731" s="4"/>
    </row>
    <row r="6741" spans="30:30" ht="11" x14ac:dyDescent="0.3">
      <c r="AD6741" s="4"/>
    </row>
    <row r="6751" spans="30:30" ht="11" x14ac:dyDescent="0.3">
      <c r="AD6751" s="4"/>
    </row>
    <row r="6761" spans="30:30" ht="11" x14ac:dyDescent="0.3">
      <c r="AD6761" s="4"/>
    </row>
    <row r="6771" spans="30:30" ht="11" x14ac:dyDescent="0.3">
      <c r="AD6771" s="4"/>
    </row>
    <row r="6781" spans="30:30" ht="11" x14ac:dyDescent="0.3">
      <c r="AD6781" s="4"/>
    </row>
    <row r="6791" spans="30:30" ht="11" x14ac:dyDescent="0.3">
      <c r="AD6791" s="4"/>
    </row>
    <row r="6801" spans="30:30" ht="11" x14ac:dyDescent="0.3">
      <c r="AD6801" s="4"/>
    </row>
    <row r="6811" spans="30:30" ht="11" x14ac:dyDescent="0.3">
      <c r="AD6811" s="4"/>
    </row>
    <row r="6821" spans="30:30" ht="11" x14ac:dyDescent="0.3">
      <c r="AD6821" s="4"/>
    </row>
    <row r="6831" spans="30:30" ht="11" x14ac:dyDescent="0.3">
      <c r="AD6831" s="4"/>
    </row>
    <row r="6841" spans="30:30" ht="11" x14ac:dyDescent="0.3">
      <c r="AD6841" s="4"/>
    </row>
    <row r="6851" spans="30:30" ht="11" x14ac:dyDescent="0.3">
      <c r="AD6851" s="4"/>
    </row>
    <row r="6861" spans="30:30" ht="11" x14ac:dyDescent="0.3">
      <c r="AD6861" s="4"/>
    </row>
    <row r="6871" spans="30:30" ht="11" x14ac:dyDescent="0.3">
      <c r="AD6871" s="4"/>
    </row>
    <row r="6881" spans="30:30" ht="11" x14ac:dyDescent="0.3">
      <c r="AD6881" s="4"/>
    </row>
    <row r="6891" spans="30:30" ht="11" x14ac:dyDescent="0.3">
      <c r="AD6891" s="4"/>
    </row>
    <row r="6901" spans="30:30" ht="11" x14ac:dyDescent="0.3">
      <c r="AD6901" s="4"/>
    </row>
    <row r="6911" spans="30:30" ht="11" x14ac:dyDescent="0.3">
      <c r="AD6911" s="4"/>
    </row>
    <row r="6921" spans="30:30" ht="11" x14ac:dyDescent="0.3">
      <c r="AD6921" s="4"/>
    </row>
    <row r="6931" spans="30:30" ht="11" x14ac:dyDescent="0.3">
      <c r="AD6931" s="4"/>
    </row>
    <row r="6941" spans="30:30" ht="11" x14ac:dyDescent="0.3">
      <c r="AD6941" s="4"/>
    </row>
    <row r="6951" spans="30:30" ht="11" x14ac:dyDescent="0.3">
      <c r="AD6951" s="4"/>
    </row>
    <row r="6961" spans="30:30" ht="11" x14ac:dyDescent="0.3">
      <c r="AD6961" s="4"/>
    </row>
    <row r="6971" spans="30:30" ht="11" x14ac:dyDescent="0.3">
      <c r="AD6971" s="4"/>
    </row>
    <row r="6981" spans="30:30" ht="11" x14ac:dyDescent="0.3">
      <c r="AD6981" s="4"/>
    </row>
    <row r="6991" spans="30:30" ht="11" x14ac:dyDescent="0.3">
      <c r="AD6991" s="4"/>
    </row>
    <row r="7001" spans="30:30" ht="11" x14ac:dyDescent="0.3">
      <c r="AD7001" s="4"/>
    </row>
    <row r="7011" spans="30:30" ht="11" x14ac:dyDescent="0.3">
      <c r="AD7011" s="4"/>
    </row>
    <row r="7021" spans="30:30" ht="11" x14ac:dyDescent="0.3">
      <c r="AD7021" s="4"/>
    </row>
    <row r="7031" spans="30:30" ht="11" x14ac:dyDescent="0.3">
      <c r="AD7031" s="4"/>
    </row>
    <row r="7041" spans="30:30" ht="11" x14ac:dyDescent="0.3">
      <c r="AD7041" s="4"/>
    </row>
    <row r="7051" spans="30:30" ht="11" x14ac:dyDescent="0.3">
      <c r="AD7051" s="4"/>
    </row>
    <row r="7061" spans="30:30" ht="11" x14ac:dyDescent="0.3">
      <c r="AD7061" s="4"/>
    </row>
    <row r="7071" spans="30:30" ht="11" x14ac:dyDescent="0.3">
      <c r="AD7071" s="4"/>
    </row>
    <row r="7081" spans="30:30" ht="11" x14ac:dyDescent="0.3">
      <c r="AD7081" s="4"/>
    </row>
    <row r="7091" spans="30:30" ht="11" x14ac:dyDescent="0.3">
      <c r="AD7091" s="4"/>
    </row>
    <row r="7101" spans="30:30" ht="11" x14ac:dyDescent="0.3">
      <c r="AD7101" s="4"/>
    </row>
    <row r="7111" spans="30:30" ht="11" x14ac:dyDescent="0.3">
      <c r="AD7111" s="4"/>
    </row>
    <row r="7121" spans="30:30" ht="11" x14ac:dyDescent="0.3">
      <c r="AD7121" s="4"/>
    </row>
    <row r="7131" spans="30:30" ht="11" x14ac:dyDescent="0.3">
      <c r="AD7131" s="4"/>
    </row>
    <row r="7141" spans="30:30" ht="11" x14ac:dyDescent="0.3">
      <c r="AD7141" s="4"/>
    </row>
    <row r="7151" spans="30:30" ht="11" x14ac:dyDescent="0.3">
      <c r="AD7151" s="4"/>
    </row>
    <row r="7161" spans="30:30" ht="11" x14ac:dyDescent="0.3">
      <c r="AD7161" s="4"/>
    </row>
    <row r="7171" spans="30:30" ht="11" x14ac:dyDescent="0.3">
      <c r="AD7171" s="4"/>
    </row>
    <row r="7181" spans="30:30" ht="11" x14ac:dyDescent="0.3">
      <c r="AD7181" s="4"/>
    </row>
    <row r="7191" spans="30:30" ht="11" x14ac:dyDescent="0.3">
      <c r="AD7191" s="4"/>
    </row>
    <row r="7201" spans="30:30" ht="11" x14ac:dyDescent="0.3">
      <c r="AD7201" s="4"/>
    </row>
    <row r="7211" spans="30:30" ht="11" x14ac:dyDescent="0.3">
      <c r="AD7211" s="4"/>
    </row>
    <row r="7221" spans="30:30" ht="11" x14ac:dyDescent="0.3">
      <c r="AD7221" s="4"/>
    </row>
    <row r="7231" spans="30:30" ht="11" x14ac:dyDescent="0.3">
      <c r="AD7231" s="4"/>
    </row>
    <row r="7241" spans="30:30" ht="11" x14ac:dyDescent="0.3">
      <c r="AD7241" s="4"/>
    </row>
    <row r="7251" spans="30:30" ht="11" x14ac:dyDescent="0.3">
      <c r="AD7251" s="4"/>
    </row>
    <row r="7261" spans="30:30" ht="11" x14ac:dyDescent="0.3">
      <c r="AD7261" s="4"/>
    </row>
    <row r="7271" spans="30:30" ht="11" x14ac:dyDescent="0.3">
      <c r="AD7271" s="4"/>
    </row>
    <row r="7281" spans="30:30" ht="11" x14ac:dyDescent="0.3">
      <c r="AD7281" s="4"/>
    </row>
    <row r="7291" spans="30:30" ht="11" x14ac:dyDescent="0.3">
      <c r="AD7291" s="4"/>
    </row>
    <row r="7301" spans="30:30" ht="11" x14ac:dyDescent="0.3">
      <c r="AD7301" s="4"/>
    </row>
    <row r="7311" spans="30:30" ht="11" x14ac:dyDescent="0.3">
      <c r="AD7311" s="4"/>
    </row>
    <row r="7321" spans="30:30" ht="11" x14ac:dyDescent="0.3">
      <c r="AD7321" s="4"/>
    </row>
    <row r="7331" spans="30:30" ht="11" x14ac:dyDescent="0.3">
      <c r="AD7331" s="4"/>
    </row>
    <row r="7341" spans="30:30" ht="11" x14ac:dyDescent="0.3">
      <c r="AD7341" s="4"/>
    </row>
    <row r="7351" spans="30:30" ht="11" x14ac:dyDescent="0.3">
      <c r="AD7351" s="4"/>
    </row>
    <row r="7361" spans="30:30" ht="11" x14ac:dyDescent="0.3">
      <c r="AD7361" s="4"/>
    </row>
    <row r="7371" spans="30:30" ht="11" x14ac:dyDescent="0.3">
      <c r="AD7371" s="4"/>
    </row>
    <row r="7381" spans="30:30" ht="11" x14ac:dyDescent="0.3">
      <c r="AD7381" s="4"/>
    </row>
    <row r="7391" spans="30:30" ht="11" x14ac:dyDescent="0.3">
      <c r="AD7391" s="4"/>
    </row>
    <row r="7401" spans="30:30" ht="11" x14ac:dyDescent="0.3">
      <c r="AD7401" s="4"/>
    </row>
    <row r="7411" spans="30:30" ht="11" x14ac:dyDescent="0.3">
      <c r="AD7411" s="4"/>
    </row>
    <row r="7421" spans="30:30" ht="11" x14ac:dyDescent="0.3">
      <c r="AD7421" s="4"/>
    </row>
    <row r="7431" spans="30:30" ht="11" x14ac:dyDescent="0.3">
      <c r="AD7431" s="4"/>
    </row>
    <row r="7441" spans="30:30" ht="11" x14ac:dyDescent="0.3">
      <c r="AD7441" s="4"/>
    </row>
    <row r="7451" spans="30:30" ht="11" x14ac:dyDescent="0.3">
      <c r="AD7451" s="4"/>
    </row>
    <row r="7461" spans="30:30" ht="11" x14ac:dyDescent="0.3">
      <c r="AD7461" s="4"/>
    </row>
    <row r="7471" spans="30:30" ht="11" x14ac:dyDescent="0.3">
      <c r="AD7471" s="4"/>
    </row>
    <row r="7481" spans="30:30" ht="11" x14ac:dyDescent="0.3">
      <c r="AD7481" s="4"/>
    </row>
    <row r="7491" spans="30:30" ht="11" x14ac:dyDescent="0.3">
      <c r="AD7491" s="4"/>
    </row>
    <row r="7501" spans="30:30" ht="11" x14ac:dyDescent="0.3">
      <c r="AD7501" s="4"/>
    </row>
    <row r="7511" spans="30:30" ht="11" x14ac:dyDescent="0.3">
      <c r="AD7511" s="4"/>
    </row>
    <row r="7521" spans="30:30" ht="11" x14ac:dyDescent="0.3">
      <c r="AD7521" s="4"/>
    </row>
    <row r="7531" spans="30:30" ht="11" x14ac:dyDescent="0.3">
      <c r="AD7531" s="4"/>
    </row>
    <row r="7541" spans="30:30" ht="11" x14ac:dyDescent="0.3">
      <c r="AD7541" s="4"/>
    </row>
    <row r="7551" spans="30:30" ht="11" x14ac:dyDescent="0.3">
      <c r="AD7551" s="4"/>
    </row>
    <row r="7561" spans="30:30" ht="11" x14ac:dyDescent="0.3">
      <c r="AD7561" s="4"/>
    </row>
    <row r="7571" spans="30:30" ht="11" x14ac:dyDescent="0.3">
      <c r="AD7571" s="4"/>
    </row>
    <row r="7581" spans="30:30" ht="11" x14ac:dyDescent="0.3">
      <c r="AD7581" s="4"/>
    </row>
    <row r="7591" spans="30:30" ht="11" x14ac:dyDescent="0.3">
      <c r="AD7591" s="4"/>
    </row>
    <row r="7601" spans="30:30" ht="11" x14ac:dyDescent="0.3">
      <c r="AD7601" s="4"/>
    </row>
    <row r="7611" spans="30:30" ht="11" x14ac:dyDescent="0.3">
      <c r="AD7611" s="4"/>
    </row>
    <row r="7621" spans="30:30" ht="11" x14ac:dyDescent="0.3">
      <c r="AD7621" s="4"/>
    </row>
    <row r="7631" spans="30:30" ht="11" x14ac:dyDescent="0.3">
      <c r="AD7631" s="4"/>
    </row>
    <row r="7641" spans="30:30" ht="11" x14ac:dyDescent="0.3">
      <c r="AD7641" s="4"/>
    </row>
    <row r="7651" spans="30:30" ht="11" x14ac:dyDescent="0.3">
      <c r="AD7651" s="4"/>
    </row>
    <row r="7661" spans="30:30" ht="11" x14ac:dyDescent="0.3">
      <c r="AD7661" s="4"/>
    </row>
    <row r="7671" spans="30:30" ht="11" x14ac:dyDescent="0.3">
      <c r="AD7671" s="4"/>
    </row>
    <row r="7681" spans="30:30" ht="11" x14ac:dyDescent="0.3">
      <c r="AD7681" s="4"/>
    </row>
    <row r="7691" spans="30:30" ht="11" x14ac:dyDescent="0.3">
      <c r="AD7691" s="4"/>
    </row>
    <row r="7701" spans="30:30" ht="11" x14ac:dyDescent="0.3">
      <c r="AD7701" s="4"/>
    </row>
    <row r="7711" spans="30:30" ht="11" x14ac:dyDescent="0.3">
      <c r="AD7711" s="4"/>
    </row>
    <row r="7721" spans="30:30" ht="11" x14ac:dyDescent="0.3">
      <c r="AD7721" s="4"/>
    </row>
    <row r="7731" spans="30:30" ht="11" x14ac:dyDescent="0.3">
      <c r="AD7731" s="4"/>
    </row>
    <row r="7741" spans="30:30" ht="11" x14ac:dyDescent="0.3">
      <c r="AD7741" s="4"/>
    </row>
    <row r="7751" spans="30:30" ht="11" x14ac:dyDescent="0.3">
      <c r="AD7751" s="4"/>
    </row>
    <row r="7761" spans="30:30" ht="11" x14ac:dyDescent="0.3">
      <c r="AD7761" s="4"/>
    </row>
    <row r="7771" spans="30:30" ht="11" x14ac:dyDescent="0.3">
      <c r="AD7771" s="4"/>
    </row>
    <row r="7781" spans="30:30" ht="11" x14ac:dyDescent="0.3">
      <c r="AD7781" s="4"/>
    </row>
    <row r="7791" spans="30:30" ht="11" x14ac:dyDescent="0.3">
      <c r="AD7791" s="4"/>
    </row>
    <row r="7801" spans="30:30" ht="11" x14ac:dyDescent="0.3">
      <c r="AD7801" s="4"/>
    </row>
    <row r="7811" spans="30:30" ht="11" x14ac:dyDescent="0.3">
      <c r="AD7811" s="4"/>
    </row>
    <row r="7821" spans="30:30" ht="11" x14ac:dyDescent="0.3">
      <c r="AD7821" s="4"/>
    </row>
    <row r="7831" spans="30:30" ht="11" x14ac:dyDescent="0.3">
      <c r="AD7831" s="4"/>
    </row>
    <row r="7841" spans="30:30" ht="11" x14ac:dyDescent="0.3">
      <c r="AD7841" s="4"/>
    </row>
    <row r="7851" spans="30:30" ht="11" x14ac:dyDescent="0.3">
      <c r="AD7851" s="4"/>
    </row>
    <row r="7861" spans="30:30" ht="11" x14ac:dyDescent="0.3">
      <c r="AD7861" s="4"/>
    </row>
    <row r="7871" spans="30:30" ht="11" x14ac:dyDescent="0.3">
      <c r="AD7871" s="4"/>
    </row>
    <row r="7881" spans="30:30" ht="11" x14ac:dyDescent="0.3">
      <c r="AD7881" s="4"/>
    </row>
    <row r="7891" spans="30:30" ht="11" x14ac:dyDescent="0.3">
      <c r="AD7891" s="4"/>
    </row>
    <row r="7901" spans="30:30" ht="11" x14ac:dyDescent="0.3">
      <c r="AD7901" s="4"/>
    </row>
    <row r="7911" spans="30:30" ht="11" x14ac:dyDescent="0.3">
      <c r="AD7911" s="4"/>
    </row>
    <row r="7921" spans="30:30" ht="11" x14ac:dyDescent="0.3">
      <c r="AD7921" s="4"/>
    </row>
    <row r="7931" spans="30:30" ht="11" x14ac:dyDescent="0.3">
      <c r="AD7931" s="4"/>
    </row>
    <row r="7941" spans="30:30" ht="11" x14ac:dyDescent="0.3">
      <c r="AD7941" s="4"/>
    </row>
    <row r="7951" spans="30:30" ht="11" x14ac:dyDescent="0.3">
      <c r="AD7951" s="4"/>
    </row>
    <row r="7961" spans="30:30" ht="11" x14ac:dyDescent="0.3">
      <c r="AD7961" s="4"/>
    </row>
    <row r="7971" spans="30:30" ht="11" x14ac:dyDescent="0.3">
      <c r="AD7971" s="4"/>
    </row>
    <row r="7981" spans="30:30" ht="11" x14ac:dyDescent="0.3">
      <c r="AD7981" s="4"/>
    </row>
    <row r="7991" spans="30:30" ht="11" x14ac:dyDescent="0.3">
      <c r="AD7991" s="4"/>
    </row>
    <row r="8001" spans="30:30" ht="11" x14ac:dyDescent="0.3">
      <c r="AD8001" s="4"/>
    </row>
    <row r="8011" spans="30:30" ht="11" x14ac:dyDescent="0.3">
      <c r="AD8011" s="4"/>
    </row>
    <row r="8021" spans="30:30" ht="11" x14ac:dyDescent="0.3">
      <c r="AD8021" s="4"/>
    </row>
    <row r="8031" spans="30:30" ht="11" x14ac:dyDescent="0.3">
      <c r="AD8031" s="4"/>
    </row>
    <row r="8041" spans="30:30" ht="11" x14ac:dyDescent="0.3">
      <c r="AD8041" s="4"/>
    </row>
    <row r="8051" spans="30:30" ht="11" x14ac:dyDescent="0.3">
      <c r="AD8051" s="4"/>
    </row>
    <row r="8061" spans="30:30" ht="11" x14ac:dyDescent="0.3">
      <c r="AD8061" s="4"/>
    </row>
    <row r="8071" spans="30:30" ht="11" x14ac:dyDescent="0.3">
      <c r="AD8071" s="4"/>
    </row>
    <row r="8081" spans="30:30" ht="11" x14ac:dyDescent="0.3">
      <c r="AD8081" s="4"/>
    </row>
    <row r="8091" spans="30:30" ht="11" x14ac:dyDescent="0.3">
      <c r="AD8091" s="4"/>
    </row>
    <row r="8101" spans="30:30" ht="11" x14ac:dyDescent="0.3">
      <c r="AD8101" s="4"/>
    </row>
    <row r="8111" spans="30:30" ht="11" x14ac:dyDescent="0.3">
      <c r="AD8111" s="4"/>
    </row>
    <row r="8121" spans="30:30" ht="11" x14ac:dyDescent="0.3">
      <c r="AD8121" s="4"/>
    </row>
    <row r="8131" spans="30:30" ht="11" x14ac:dyDescent="0.3">
      <c r="AD8131" s="4"/>
    </row>
    <row r="8141" spans="30:30" ht="11" x14ac:dyDescent="0.3">
      <c r="AD8141" s="4"/>
    </row>
    <row r="8151" spans="30:30" ht="11" x14ac:dyDescent="0.3">
      <c r="AD8151" s="4"/>
    </row>
    <row r="8161" spans="30:30" ht="11" x14ac:dyDescent="0.3">
      <c r="AD8161" s="4"/>
    </row>
    <row r="8171" spans="30:30" ht="11" x14ac:dyDescent="0.3">
      <c r="AD8171" s="4"/>
    </row>
    <row r="8181" spans="30:30" ht="11" x14ac:dyDescent="0.3">
      <c r="AD8181" s="4"/>
    </row>
    <row r="8191" spans="30:30" ht="11" x14ac:dyDescent="0.3">
      <c r="AD8191" s="4"/>
    </row>
    <row r="8201" spans="30:30" ht="11" x14ac:dyDescent="0.3">
      <c r="AD8201" s="4"/>
    </row>
    <row r="8211" spans="30:30" ht="11" x14ac:dyDescent="0.3">
      <c r="AD8211" s="4"/>
    </row>
    <row r="8221" spans="30:30" ht="11" x14ac:dyDescent="0.3">
      <c r="AD8221" s="4"/>
    </row>
    <row r="8231" spans="30:30" ht="11" x14ac:dyDescent="0.3">
      <c r="AD8231" s="4"/>
    </row>
    <row r="8241" spans="30:30" ht="11" x14ac:dyDescent="0.3">
      <c r="AD8241" s="4"/>
    </row>
    <row r="8251" spans="30:30" ht="11" x14ac:dyDescent="0.3">
      <c r="AD8251" s="4"/>
    </row>
    <row r="8261" spans="30:30" ht="11" x14ac:dyDescent="0.3">
      <c r="AD8261" s="4"/>
    </row>
    <row r="8271" spans="30:30" ht="11" x14ac:dyDescent="0.3">
      <c r="AD8271" s="4"/>
    </row>
    <row r="8281" spans="30:30" ht="11" x14ac:dyDescent="0.3">
      <c r="AD8281" s="4"/>
    </row>
    <row r="8291" spans="30:30" ht="11" x14ac:dyDescent="0.3">
      <c r="AD8291" s="4"/>
    </row>
    <row r="8301" spans="30:30" ht="11" x14ac:dyDescent="0.3">
      <c r="AD8301" s="4"/>
    </row>
    <row r="8311" spans="30:30" ht="11" x14ac:dyDescent="0.3">
      <c r="AD8311" s="4"/>
    </row>
    <row r="8321" spans="30:30" ht="11" x14ac:dyDescent="0.3">
      <c r="AD8321" s="4"/>
    </row>
    <row r="8331" spans="30:30" ht="11" x14ac:dyDescent="0.3">
      <c r="AD8331" s="4"/>
    </row>
    <row r="8341" spans="30:30" ht="11" x14ac:dyDescent="0.3">
      <c r="AD8341" s="4"/>
    </row>
    <row r="8351" spans="30:30" ht="11" x14ac:dyDescent="0.3">
      <c r="AD8351" s="4"/>
    </row>
    <row r="8361" spans="30:30" ht="11" x14ac:dyDescent="0.3">
      <c r="AD8361" s="4"/>
    </row>
    <row r="8371" spans="30:30" ht="11" x14ac:dyDescent="0.3">
      <c r="AD8371" s="4"/>
    </row>
    <row r="8381" spans="30:30" ht="11" x14ac:dyDescent="0.3">
      <c r="AD8381" s="4"/>
    </row>
    <row r="8391" spans="30:30" ht="11" x14ac:dyDescent="0.3">
      <c r="AD8391" s="4"/>
    </row>
    <row r="8401" spans="30:30" ht="11" x14ac:dyDescent="0.3">
      <c r="AD8401" s="4"/>
    </row>
    <row r="8411" spans="30:30" ht="11" x14ac:dyDescent="0.3">
      <c r="AD8411" s="4"/>
    </row>
    <row r="8421" spans="30:30" ht="11" x14ac:dyDescent="0.3">
      <c r="AD8421" s="4"/>
    </row>
    <row r="8431" spans="30:30" ht="11" x14ac:dyDescent="0.3">
      <c r="AD8431" s="4"/>
    </row>
    <row r="8441" spans="30:30" ht="11" x14ac:dyDescent="0.3">
      <c r="AD8441" s="4"/>
    </row>
    <row r="8451" spans="30:30" ht="11" x14ac:dyDescent="0.3">
      <c r="AD8451" s="4"/>
    </row>
    <row r="8461" spans="30:30" ht="11" x14ac:dyDescent="0.3">
      <c r="AD8461" s="4"/>
    </row>
    <row r="8471" spans="30:30" ht="11" x14ac:dyDescent="0.3">
      <c r="AD8471" s="4"/>
    </row>
    <row r="8481" spans="30:30" ht="11" x14ac:dyDescent="0.3">
      <c r="AD8481" s="4"/>
    </row>
    <row r="8491" spans="30:30" ht="11" x14ac:dyDescent="0.3">
      <c r="AD8491" s="4"/>
    </row>
    <row r="8501" spans="30:30" ht="11" x14ac:dyDescent="0.3">
      <c r="AD8501" s="4"/>
    </row>
    <row r="8511" spans="30:30" ht="11" x14ac:dyDescent="0.3">
      <c r="AD8511" s="4"/>
    </row>
    <row r="8521" spans="30:30" ht="11" x14ac:dyDescent="0.3">
      <c r="AD8521" s="4"/>
    </row>
    <row r="8531" spans="30:30" ht="11" x14ac:dyDescent="0.3">
      <c r="AD8531" s="4"/>
    </row>
    <row r="8541" spans="30:30" ht="11" x14ac:dyDescent="0.3">
      <c r="AD8541" s="4"/>
    </row>
    <row r="8551" spans="30:30" ht="11" x14ac:dyDescent="0.3">
      <c r="AD8551" s="4"/>
    </row>
    <row r="8561" spans="30:30" ht="11" x14ac:dyDescent="0.3">
      <c r="AD8561" s="4"/>
    </row>
    <row r="8571" spans="30:30" ht="11" x14ac:dyDescent="0.3">
      <c r="AD8571" s="4"/>
    </row>
    <row r="8581" spans="30:30" ht="11" x14ac:dyDescent="0.3">
      <c r="AD8581" s="4"/>
    </row>
    <row r="8591" spans="30:30" ht="11" x14ac:dyDescent="0.3">
      <c r="AD8591" s="4"/>
    </row>
    <row r="8601" spans="30:30" ht="11" x14ac:dyDescent="0.3">
      <c r="AD8601" s="4"/>
    </row>
    <row r="8611" spans="30:30" ht="11" x14ac:dyDescent="0.3">
      <c r="AD8611" s="4"/>
    </row>
    <row r="8621" spans="30:30" ht="11" x14ac:dyDescent="0.3">
      <c r="AD8621" s="4"/>
    </row>
    <row r="8631" spans="30:30" ht="11" x14ac:dyDescent="0.3">
      <c r="AD8631" s="4"/>
    </row>
    <row r="8641" spans="30:30" ht="11" x14ac:dyDescent="0.3">
      <c r="AD8641" s="4"/>
    </row>
    <row r="8651" spans="30:30" ht="11" x14ac:dyDescent="0.3">
      <c r="AD8651" s="4"/>
    </row>
    <row r="8661" spans="30:30" ht="11" x14ac:dyDescent="0.3">
      <c r="AD8661" s="4"/>
    </row>
    <row r="8671" spans="30:30" ht="11" x14ac:dyDescent="0.3">
      <c r="AD8671" s="4"/>
    </row>
    <row r="8681" spans="30:30" ht="11" x14ac:dyDescent="0.3">
      <c r="AD8681" s="4"/>
    </row>
    <row r="8691" spans="30:30" ht="11" x14ac:dyDescent="0.3">
      <c r="AD8691" s="4"/>
    </row>
    <row r="8701" spans="30:30" ht="11" x14ac:dyDescent="0.3">
      <c r="AD8701" s="4"/>
    </row>
    <row r="8711" spans="30:30" ht="11" x14ac:dyDescent="0.3">
      <c r="AD8711" s="4"/>
    </row>
    <row r="8721" spans="30:30" ht="11" x14ac:dyDescent="0.3">
      <c r="AD8721" s="4"/>
    </row>
    <row r="8731" spans="30:30" ht="11" x14ac:dyDescent="0.3">
      <c r="AD8731" s="4"/>
    </row>
    <row r="8741" spans="30:30" ht="11" x14ac:dyDescent="0.3">
      <c r="AD8741" s="4"/>
    </row>
    <row r="8751" spans="30:30" ht="11" x14ac:dyDescent="0.3">
      <c r="AD8751" s="4"/>
    </row>
    <row r="8761" spans="30:30" ht="11" x14ac:dyDescent="0.3">
      <c r="AD8761" s="4"/>
    </row>
    <row r="8771" spans="30:30" ht="11" x14ac:dyDescent="0.3">
      <c r="AD8771" s="4"/>
    </row>
    <row r="8781" spans="30:30" ht="11" x14ac:dyDescent="0.3">
      <c r="AD8781" s="4"/>
    </row>
    <row r="8791" spans="30:30" ht="11" x14ac:dyDescent="0.3">
      <c r="AD8791" s="4"/>
    </row>
    <row r="8801" spans="30:30" ht="11" x14ac:dyDescent="0.3">
      <c r="AD8801" s="4"/>
    </row>
    <row r="8811" spans="30:30" ht="11" x14ac:dyDescent="0.3">
      <c r="AD8811" s="4"/>
    </row>
    <row r="8821" spans="30:30" ht="11" x14ac:dyDescent="0.3">
      <c r="AD8821" s="4"/>
    </row>
    <row r="8831" spans="30:30" ht="11" x14ac:dyDescent="0.3">
      <c r="AD8831" s="4"/>
    </row>
    <row r="8841" spans="30:30" ht="11" x14ac:dyDescent="0.3">
      <c r="AD8841" s="4"/>
    </row>
    <row r="8851" spans="30:30" ht="11" x14ac:dyDescent="0.3">
      <c r="AD8851" s="4"/>
    </row>
    <row r="8861" spans="30:30" ht="11" x14ac:dyDescent="0.3">
      <c r="AD8861" s="4"/>
    </row>
    <row r="8871" spans="30:30" ht="11" x14ac:dyDescent="0.3">
      <c r="AD8871" s="4"/>
    </row>
    <row r="8881" spans="30:30" ht="11" x14ac:dyDescent="0.3">
      <c r="AD8881" s="4"/>
    </row>
    <row r="8891" spans="30:30" ht="11" x14ac:dyDescent="0.3">
      <c r="AD8891" s="4"/>
    </row>
    <row r="8901" spans="30:30" ht="11" x14ac:dyDescent="0.3">
      <c r="AD8901" s="4"/>
    </row>
    <row r="8911" spans="30:30" ht="11" x14ac:dyDescent="0.3">
      <c r="AD8911" s="4"/>
    </row>
    <row r="8921" spans="30:30" ht="11" x14ac:dyDescent="0.3">
      <c r="AD8921" s="4"/>
    </row>
    <row r="8931" spans="30:30" ht="11" x14ac:dyDescent="0.3">
      <c r="AD8931" s="4"/>
    </row>
    <row r="8941" spans="30:30" ht="11" x14ac:dyDescent="0.3">
      <c r="AD8941" s="4"/>
    </row>
    <row r="8951" spans="30:30" ht="11" x14ac:dyDescent="0.3">
      <c r="AD8951" s="4"/>
    </row>
    <row r="8961" spans="30:30" ht="11" x14ac:dyDescent="0.3">
      <c r="AD8961" s="4"/>
    </row>
    <row r="8971" spans="30:30" ht="11" x14ac:dyDescent="0.3">
      <c r="AD8971" s="4"/>
    </row>
    <row r="8981" spans="30:30" ht="11" x14ac:dyDescent="0.3">
      <c r="AD8981" s="4"/>
    </row>
    <row r="8991" spans="30:30" ht="11" x14ac:dyDescent="0.3">
      <c r="AD8991" s="4"/>
    </row>
    <row r="9001" spans="30:30" ht="11" x14ac:dyDescent="0.3">
      <c r="AD9001" s="4"/>
    </row>
    <row r="9011" spans="30:30" ht="11" x14ac:dyDescent="0.3">
      <c r="AD9011" s="4"/>
    </row>
    <row r="9021" spans="30:30" ht="11" x14ac:dyDescent="0.3">
      <c r="AD9021" s="4"/>
    </row>
    <row r="9031" spans="30:30" ht="11" x14ac:dyDescent="0.3">
      <c r="AD9031" s="4"/>
    </row>
    <row r="9041" spans="30:30" ht="11" x14ac:dyDescent="0.3">
      <c r="AD9041" s="4"/>
    </row>
    <row r="9051" spans="30:30" ht="11" x14ac:dyDescent="0.3">
      <c r="AD9051" s="4"/>
    </row>
    <row r="9061" spans="30:30" ht="11" x14ac:dyDescent="0.3">
      <c r="AD9061" s="4"/>
    </row>
    <row r="9071" spans="30:30" ht="11" x14ac:dyDescent="0.3">
      <c r="AD9071" s="4"/>
    </row>
    <row r="9081" spans="30:30" ht="11" x14ac:dyDescent="0.3">
      <c r="AD9081" s="4"/>
    </row>
    <row r="9091" spans="30:30" ht="11" x14ac:dyDescent="0.3">
      <c r="AD9091" s="4"/>
    </row>
    <row r="9101" spans="30:30" ht="11" x14ac:dyDescent="0.3">
      <c r="AD9101" s="4"/>
    </row>
    <row r="9111" spans="30:30" ht="11" x14ac:dyDescent="0.3">
      <c r="AD9111" s="4"/>
    </row>
    <row r="9121" spans="30:30" ht="11" x14ac:dyDescent="0.3">
      <c r="AD9121" s="4"/>
    </row>
    <row r="9131" spans="30:30" ht="11" x14ac:dyDescent="0.3">
      <c r="AD9131" s="4"/>
    </row>
    <row r="9141" spans="30:30" ht="11" x14ac:dyDescent="0.3">
      <c r="AD9141" s="4"/>
    </row>
    <row r="9151" spans="30:30" ht="11" x14ac:dyDescent="0.3">
      <c r="AD9151" s="4"/>
    </row>
    <row r="9161" spans="30:30" ht="11" x14ac:dyDescent="0.3">
      <c r="AD9161" s="4"/>
    </row>
    <row r="9171" spans="30:30" ht="11" x14ac:dyDescent="0.3">
      <c r="AD9171" s="4"/>
    </row>
    <row r="9181" spans="30:30" ht="11" x14ac:dyDescent="0.3">
      <c r="AD9181" s="4"/>
    </row>
    <row r="9191" spans="30:30" ht="11" x14ac:dyDescent="0.3">
      <c r="AD9191" s="4"/>
    </row>
    <row r="9201" spans="30:30" ht="11" x14ac:dyDescent="0.3">
      <c r="AD9201" s="4"/>
    </row>
    <row r="9211" spans="30:30" ht="11" x14ac:dyDescent="0.3">
      <c r="AD9211" s="4"/>
    </row>
    <row r="9221" spans="30:30" ht="11" x14ac:dyDescent="0.3">
      <c r="AD9221" s="4"/>
    </row>
    <row r="9231" spans="30:30" ht="11" x14ac:dyDescent="0.3">
      <c r="AD9231" s="4"/>
    </row>
    <row r="9241" spans="30:30" ht="11" x14ac:dyDescent="0.3">
      <c r="AD9241" s="4"/>
    </row>
    <row r="9251" spans="30:30" ht="11" x14ac:dyDescent="0.3">
      <c r="AD9251" s="4"/>
    </row>
    <row r="9261" spans="30:30" ht="11" x14ac:dyDescent="0.3">
      <c r="AD9261" s="4"/>
    </row>
    <row r="9271" spans="30:30" ht="11" x14ac:dyDescent="0.3">
      <c r="AD9271" s="4"/>
    </row>
    <row r="9281" spans="30:30" ht="11" x14ac:dyDescent="0.3">
      <c r="AD9281" s="4"/>
    </row>
    <row r="9291" spans="30:30" ht="11" x14ac:dyDescent="0.3">
      <c r="AD9291" s="4"/>
    </row>
    <row r="9301" spans="30:30" ht="11" x14ac:dyDescent="0.3">
      <c r="AD9301" s="4"/>
    </row>
    <row r="9311" spans="30:30" ht="11" x14ac:dyDescent="0.3">
      <c r="AD9311" s="4"/>
    </row>
    <row r="9321" spans="30:30" ht="11" x14ac:dyDescent="0.3">
      <c r="AD9321" s="4"/>
    </row>
    <row r="9331" spans="30:30" ht="11" x14ac:dyDescent="0.3">
      <c r="AD9331" s="4"/>
    </row>
    <row r="9341" spans="30:30" ht="11" x14ac:dyDescent="0.3">
      <c r="AD9341" s="4"/>
    </row>
    <row r="9351" spans="30:30" ht="11" x14ac:dyDescent="0.3">
      <c r="AD9351" s="4"/>
    </row>
    <row r="9361" spans="30:30" ht="11" x14ac:dyDescent="0.3">
      <c r="AD9361" s="4"/>
    </row>
    <row r="9371" spans="30:30" ht="11" x14ac:dyDescent="0.3">
      <c r="AD9371" s="4"/>
    </row>
    <row r="9381" spans="30:30" ht="11" x14ac:dyDescent="0.3">
      <c r="AD9381" s="4"/>
    </row>
    <row r="9391" spans="30:30" ht="11" x14ac:dyDescent="0.3">
      <c r="AD9391" s="4"/>
    </row>
    <row r="9401" spans="30:30" ht="11" x14ac:dyDescent="0.3">
      <c r="AD9401" s="4"/>
    </row>
    <row r="9411" spans="30:30" ht="11" x14ac:dyDescent="0.3">
      <c r="AD9411" s="4"/>
    </row>
    <row r="9421" spans="30:30" ht="11" x14ac:dyDescent="0.3">
      <c r="AD9421" s="4"/>
    </row>
    <row r="9431" spans="30:30" ht="11" x14ac:dyDescent="0.3">
      <c r="AD9431" s="4"/>
    </row>
    <row r="9441" spans="30:30" ht="11" x14ac:dyDescent="0.3">
      <c r="AD9441" s="4"/>
    </row>
    <row r="9451" spans="30:30" ht="11" x14ac:dyDescent="0.3">
      <c r="AD9451" s="4"/>
    </row>
    <row r="9461" spans="30:30" ht="11" x14ac:dyDescent="0.3">
      <c r="AD9461" s="4"/>
    </row>
    <row r="9471" spans="30:30" ht="11" x14ac:dyDescent="0.3">
      <c r="AD9471" s="4"/>
    </row>
    <row r="9481" spans="30:30" ht="11" x14ac:dyDescent="0.3">
      <c r="AD9481" s="4"/>
    </row>
    <row r="9491" spans="30:30" ht="11" x14ac:dyDescent="0.3">
      <c r="AD9491" s="4"/>
    </row>
    <row r="9501" spans="30:30" ht="11" x14ac:dyDescent="0.3">
      <c r="AD9501" s="4"/>
    </row>
    <row r="9511" spans="30:30" ht="11" x14ac:dyDescent="0.3">
      <c r="AD9511" s="4"/>
    </row>
    <row r="9521" spans="30:30" ht="11" x14ac:dyDescent="0.3">
      <c r="AD9521" s="4"/>
    </row>
    <row r="9531" spans="30:30" ht="11" x14ac:dyDescent="0.3">
      <c r="AD9531" s="4"/>
    </row>
    <row r="9541" spans="30:30" ht="11" x14ac:dyDescent="0.3">
      <c r="AD9541" s="4"/>
    </row>
    <row r="9551" spans="30:30" ht="11" x14ac:dyDescent="0.3">
      <c r="AD9551" s="4"/>
    </row>
    <row r="9561" spans="30:30" ht="11" x14ac:dyDescent="0.3">
      <c r="AD9561" s="4"/>
    </row>
    <row r="9571" spans="30:30" ht="11" x14ac:dyDescent="0.3">
      <c r="AD9571" s="4"/>
    </row>
    <row r="9581" spans="30:30" ht="11" x14ac:dyDescent="0.3">
      <c r="AD9581" s="4"/>
    </row>
    <row r="9591" spans="30:30" ht="11" x14ac:dyDescent="0.3">
      <c r="AD9591" s="4"/>
    </row>
    <row r="9601" spans="30:30" ht="11" x14ac:dyDescent="0.3">
      <c r="AD9601" s="4"/>
    </row>
    <row r="9611" spans="30:30" ht="11" x14ac:dyDescent="0.3">
      <c r="AD9611" s="4"/>
    </row>
    <row r="9621" spans="30:30" ht="11" x14ac:dyDescent="0.3">
      <c r="AD9621" s="4"/>
    </row>
    <row r="9631" spans="30:30" ht="11" x14ac:dyDescent="0.3">
      <c r="AD9631" s="4"/>
    </row>
    <row r="9641" spans="30:30" ht="11" x14ac:dyDescent="0.3">
      <c r="AD9641" s="4"/>
    </row>
    <row r="9651" spans="30:30" ht="11" x14ac:dyDescent="0.3">
      <c r="AD9651" s="4"/>
    </row>
    <row r="9661" spans="30:30" ht="11" x14ac:dyDescent="0.3">
      <c r="AD9661" s="4"/>
    </row>
    <row r="9671" spans="30:30" ht="11" x14ac:dyDescent="0.3">
      <c r="AD9671" s="4"/>
    </row>
    <row r="9681" spans="30:30" ht="11" x14ac:dyDescent="0.3">
      <c r="AD9681" s="4"/>
    </row>
    <row r="9691" spans="30:30" ht="11" x14ac:dyDescent="0.3">
      <c r="AD9691" s="4"/>
    </row>
    <row r="9701" spans="30:30" ht="11" x14ac:dyDescent="0.3">
      <c r="AD9701" s="4"/>
    </row>
    <row r="9711" spans="30:30" ht="11" x14ac:dyDescent="0.3">
      <c r="AD9711" s="4"/>
    </row>
    <row r="9721" spans="30:30" ht="11" x14ac:dyDescent="0.3">
      <c r="AD9721" s="4"/>
    </row>
    <row r="9731" spans="30:30" ht="11" x14ac:dyDescent="0.3">
      <c r="AD9731" s="4"/>
    </row>
    <row r="9741" spans="30:30" ht="11" x14ac:dyDescent="0.3">
      <c r="AD9741" s="4"/>
    </row>
    <row r="9751" spans="30:30" ht="11" x14ac:dyDescent="0.3">
      <c r="AD9751" s="4"/>
    </row>
    <row r="9761" spans="30:30" ht="11" x14ac:dyDescent="0.3">
      <c r="AD9761" s="4"/>
    </row>
    <row r="9771" spans="30:30" ht="11" x14ac:dyDescent="0.3">
      <c r="AD9771" s="4"/>
    </row>
    <row r="9781" spans="30:30" ht="11" x14ac:dyDescent="0.3">
      <c r="AD9781" s="4"/>
    </row>
    <row r="9791" spans="30:30" ht="11" x14ac:dyDescent="0.3">
      <c r="AD9791" s="4"/>
    </row>
    <row r="9801" spans="30:30" ht="11" x14ac:dyDescent="0.3">
      <c r="AD9801" s="4"/>
    </row>
    <row r="9811" spans="30:30" ht="11" x14ac:dyDescent="0.3">
      <c r="AD9811" s="4"/>
    </row>
    <row r="9821" spans="30:30" ht="11" x14ac:dyDescent="0.3">
      <c r="AD9821" s="4"/>
    </row>
    <row r="9831" spans="30:30" ht="11" x14ac:dyDescent="0.3">
      <c r="AD9831" s="4"/>
    </row>
    <row r="9841" spans="30:30" ht="11" x14ac:dyDescent="0.3">
      <c r="AD9841" s="4"/>
    </row>
    <row r="9851" spans="30:30" ht="11" x14ac:dyDescent="0.3">
      <c r="AD9851" s="4"/>
    </row>
    <row r="9861" spans="30:30" ht="11" x14ac:dyDescent="0.3">
      <c r="AD9861" s="4"/>
    </row>
    <row r="9871" spans="30:30" ht="11" x14ac:dyDescent="0.3">
      <c r="AD9871" s="4"/>
    </row>
    <row r="9881" spans="30:30" ht="11" x14ac:dyDescent="0.3">
      <c r="AD9881" s="4"/>
    </row>
    <row r="9891" spans="30:30" ht="11" x14ac:dyDescent="0.3">
      <c r="AD9891" s="4"/>
    </row>
    <row r="9901" spans="30:30" ht="11" x14ac:dyDescent="0.3">
      <c r="AD9901" s="4"/>
    </row>
    <row r="9911" spans="30:30" ht="11" x14ac:dyDescent="0.3">
      <c r="AD9911" s="4"/>
    </row>
    <row r="9921" spans="30:30" ht="11" x14ac:dyDescent="0.3">
      <c r="AD9921" s="4"/>
    </row>
    <row r="9931" spans="30:30" ht="11" x14ac:dyDescent="0.3">
      <c r="AD9931" s="4"/>
    </row>
    <row r="9941" spans="30:30" ht="11" x14ac:dyDescent="0.3">
      <c r="AD9941" s="4"/>
    </row>
    <row r="9951" spans="30:30" ht="11" x14ac:dyDescent="0.3">
      <c r="AD9951" s="4"/>
    </row>
    <row r="9961" spans="30:30" ht="11" x14ac:dyDescent="0.3">
      <c r="AD9961" s="4"/>
    </row>
    <row r="9971" spans="30:30" ht="11" x14ac:dyDescent="0.3">
      <c r="AD9971" s="4"/>
    </row>
    <row r="9981" spans="30:30" ht="11" x14ac:dyDescent="0.3">
      <c r="AD9981" s="4"/>
    </row>
    <row r="9991" spans="30:30" ht="11" x14ac:dyDescent="0.3">
      <c r="AD9991" s="4"/>
    </row>
    <row r="10001" spans="30:30" ht="11" x14ac:dyDescent="0.3">
      <c r="AD10001" s="4"/>
    </row>
    <row r="10011" spans="30:30" ht="11" x14ac:dyDescent="0.3">
      <c r="AD10011" s="4"/>
    </row>
    <row r="10021" spans="30:30" ht="11" x14ac:dyDescent="0.3">
      <c r="AD10021" s="4"/>
    </row>
    <row r="10031" spans="30:30" ht="11" x14ac:dyDescent="0.3">
      <c r="AD10031" s="4"/>
    </row>
    <row r="10041" spans="30:30" ht="11" x14ac:dyDescent="0.3">
      <c r="AD10041" s="4"/>
    </row>
    <row r="10051" spans="30:30" ht="11" x14ac:dyDescent="0.3">
      <c r="AD10051" s="4"/>
    </row>
    <row r="10061" spans="30:30" ht="11" x14ac:dyDescent="0.3">
      <c r="AD10061" s="4"/>
    </row>
    <row r="10071" spans="30:30" ht="11" x14ac:dyDescent="0.3">
      <c r="AD10071" s="4"/>
    </row>
    <row r="10081" spans="30:30" ht="11" x14ac:dyDescent="0.3">
      <c r="AD10081" s="4"/>
    </row>
    <row r="10091" spans="30:30" ht="11" x14ac:dyDescent="0.3">
      <c r="AD10091" s="4"/>
    </row>
    <row r="10101" spans="30:30" ht="11" x14ac:dyDescent="0.3">
      <c r="AD10101" s="4"/>
    </row>
    <row r="10111" spans="30:30" ht="11" x14ac:dyDescent="0.3">
      <c r="AD10111" s="4"/>
    </row>
    <row r="10121" spans="30:30" ht="11" x14ac:dyDescent="0.3">
      <c r="AD10121" s="4"/>
    </row>
    <row r="10131" spans="30:30" ht="11" x14ac:dyDescent="0.3">
      <c r="AD10131" s="4"/>
    </row>
    <row r="10141" spans="30:30" ht="11" x14ac:dyDescent="0.3">
      <c r="AD10141" s="4"/>
    </row>
    <row r="10151" spans="30:30" ht="11" x14ac:dyDescent="0.3">
      <c r="AD10151" s="4"/>
    </row>
    <row r="10161" spans="30:30" ht="11" x14ac:dyDescent="0.3">
      <c r="AD10161" s="4"/>
    </row>
    <row r="10171" spans="30:30" ht="11" x14ac:dyDescent="0.3">
      <c r="AD10171" s="4"/>
    </row>
    <row r="10181" spans="30:30" ht="11" x14ac:dyDescent="0.3">
      <c r="AD10181" s="4"/>
    </row>
    <row r="10191" spans="30:30" ht="11" x14ac:dyDescent="0.3">
      <c r="AD10191" s="4"/>
    </row>
    <row r="10201" spans="30:30" ht="11" x14ac:dyDescent="0.3">
      <c r="AD10201" s="4"/>
    </row>
    <row r="10211" spans="30:30" ht="11" x14ac:dyDescent="0.3">
      <c r="AD10211" s="4"/>
    </row>
    <row r="10221" spans="30:30" ht="11" x14ac:dyDescent="0.3">
      <c r="AD10221" s="4"/>
    </row>
    <row r="10231" spans="30:30" ht="11" x14ac:dyDescent="0.3">
      <c r="AD10231" s="4"/>
    </row>
    <row r="10241" spans="30:30" ht="11" x14ac:dyDescent="0.3">
      <c r="AD10241" s="4"/>
    </row>
    <row r="10251" spans="30:30" ht="11" x14ac:dyDescent="0.3">
      <c r="AD10251" s="4"/>
    </row>
    <row r="10261" spans="30:30" ht="11" x14ac:dyDescent="0.3">
      <c r="AD10261" s="4"/>
    </row>
    <row r="10271" spans="30:30" ht="11" x14ac:dyDescent="0.3">
      <c r="AD10271" s="4"/>
    </row>
    <row r="10281" spans="30:30" ht="11" x14ac:dyDescent="0.3">
      <c r="AD10281" s="4"/>
    </row>
    <row r="10291" spans="30:30" ht="11" x14ac:dyDescent="0.3">
      <c r="AD10291" s="4"/>
    </row>
    <row r="10301" spans="30:30" ht="11" x14ac:dyDescent="0.3">
      <c r="AD10301" s="4"/>
    </row>
    <row r="10311" spans="30:30" ht="11" x14ac:dyDescent="0.3">
      <c r="AD10311" s="4"/>
    </row>
    <row r="10321" spans="30:30" ht="11" x14ac:dyDescent="0.3">
      <c r="AD10321" s="4"/>
    </row>
    <row r="10331" spans="30:30" ht="11" x14ac:dyDescent="0.3">
      <c r="AD10331" s="4"/>
    </row>
    <row r="10341" spans="30:30" ht="11" x14ac:dyDescent="0.3">
      <c r="AD10341" s="4"/>
    </row>
    <row r="10351" spans="30:30" ht="11" x14ac:dyDescent="0.3">
      <c r="AD10351" s="4"/>
    </row>
    <row r="10361" spans="30:30" ht="11" x14ac:dyDescent="0.3">
      <c r="AD10361" s="4"/>
    </row>
    <row r="10371" spans="30:30" ht="11" x14ac:dyDescent="0.3">
      <c r="AD10371" s="4"/>
    </row>
    <row r="10381" spans="30:30" ht="11" x14ac:dyDescent="0.3">
      <c r="AD10381" s="4"/>
    </row>
    <row r="10391" spans="30:30" ht="11" x14ac:dyDescent="0.3">
      <c r="AD10391" s="4"/>
    </row>
    <row r="10401" spans="30:30" ht="11" x14ac:dyDescent="0.3">
      <c r="AD10401" s="4"/>
    </row>
    <row r="10411" spans="30:30" ht="11" x14ac:dyDescent="0.3">
      <c r="AD10411" s="4"/>
    </row>
    <row r="10421" spans="30:30" ht="11" x14ac:dyDescent="0.3">
      <c r="AD10421" s="4"/>
    </row>
    <row r="10431" spans="30:30" ht="11" x14ac:dyDescent="0.3">
      <c r="AD10431" s="4"/>
    </row>
    <row r="10441" spans="30:30" ht="11" x14ac:dyDescent="0.3">
      <c r="AD10441" s="4"/>
    </row>
    <row r="10451" spans="30:30" ht="11" x14ac:dyDescent="0.3">
      <c r="AD10451" s="4"/>
    </row>
    <row r="10461" spans="30:30" ht="11" x14ac:dyDescent="0.3">
      <c r="AD10461" s="4"/>
    </row>
    <row r="10471" spans="30:30" ht="11" x14ac:dyDescent="0.3">
      <c r="AD10471" s="4"/>
    </row>
    <row r="10481" spans="30:30" ht="11" x14ac:dyDescent="0.3">
      <c r="AD10481" s="4"/>
    </row>
    <row r="10491" spans="30:30" ht="11" x14ac:dyDescent="0.3">
      <c r="AD10491" s="4"/>
    </row>
    <row r="10501" spans="30:30" ht="11" x14ac:dyDescent="0.3">
      <c r="AD10501" s="4"/>
    </row>
    <row r="10511" spans="30:30" ht="11" x14ac:dyDescent="0.3">
      <c r="AD10511" s="4"/>
    </row>
    <row r="10521" spans="30:30" ht="11" x14ac:dyDescent="0.3">
      <c r="AD10521" s="4"/>
    </row>
    <row r="10531" spans="30:30" ht="11" x14ac:dyDescent="0.3">
      <c r="AD10531" s="4"/>
    </row>
    <row r="10541" spans="30:30" ht="11" x14ac:dyDescent="0.3">
      <c r="AD10541" s="4"/>
    </row>
    <row r="10551" spans="30:30" ht="11" x14ac:dyDescent="0.3">
      <c r="AD10551" s="4"/>
    </row>
    <row r="10561" spans="30:30" ht="11" x14ac:dyDescent="0.3">
      <c r="AD10561" s="4"/>
    </row>
    <row r="10571" spans="30:30" ht="11" x14ac:dyDescent="0.3">
      <c r="AD10571" s="4"/>
    </row>
    <row r="10581" spans="30:30" ht="11" x14ac:dyDescent="0.3">
      <c r="AD10581" s="4"/>
    </row>
    <row r="10591" spans="30:30" ht="11" x14ac:dyDescent="0.3">
      <c r="AD10591" s="4"/>
    </row>
    <row r="10601" spans="30:30" ht="11" x14ac:dyDescent="0.3">
      <c r="AD10601" s="4"/>
    </row>
    <row r="10611" spans="30:30" ht="11" x14ac:dyDescent="0.3">
      <c r="AD10611" s="4"/>
    </row>
    <row r="10621" spans="30:30" ht="11" x14ac:dyDescent="0.3">
      <c r="AD10621" s="4"/>
    </row>
    <row r="10631" spans="30:30" ht="11" x14ac:dyDescent="0.3">
      <c r="AD10631" s="4"/>
    </row>
    <row r="10641" spans="30:30" ht="11" x14ac:dyDescent="0.3">
      <c r="AD10641" s="4"/>
    </row>
    <row r="10651" spans="30:30" ht="11" x14ac:dyDescent="0.3">
      <c r="AD10651" s="4"/>
    </row>
    <row r="10661" spans="30:30" ht="11" x14ac:dyDescent="0.3">
      <c r="AD10661" s="4"/>
    </row>
    <row r="10671" spans="30:30" ht="11" x14ac:dyDescent="0.3">
      <c r="AD10671" s="4"/>
    </row>
    <row r="10681" spans="30:30" ht="11" x14ac:dyDescent="0.3">
      <c r="AD10681" s="4"/>
    </row>
    <row r="10691" spans="30:30" ht="11" x14ac:dyDescent="0.3">
      <c r="AD10691" s="4"/>
    </row>
    <row r="10701" spans="30:30" ht="11" x14ac:dyDescent="0.3">
      <c r="AD10701" s="4"/>
    </row>
    <row r="10711" spans="30:30" ht="11" x14ac:dyDescent="0.3">
      <c r="AD10711" s="4"/>
    </row>
    <row r="10721" spans="30:30" ht="11" x14ac:dyDescent="0.3">
      <c r="AD10721" s="4"/>
    </row>
    <row r="10731" spans="30:30" ht="11" x14ac:dyDescent="0.3">
      <c r="AD10731" s="4"/>
    </row>
    <row r="10741" spans="30:30" ht="11" x14ac:dyDescent="0.3">
      <c r="AD10741" s="4"/>
    </row>
    <row r="10751" spans="30:30" ht="11" x14ac:dyDescent="0.3">
      <c r="AD10751" s="4"/>
    </row>
    <row r="10761" spans="30:30" ht="11" x14ac:dyDescent="0.3">
      <c r="AD10761" s="4"/>
    </row>
    <row r="10771" spans="30:30" ht="11" x14ac:dyDescent="0.3">
      <c r="AD10771" s="4"/>
    </row>
    <row r="10781" spans="30:30" ht="11" x14ac:dyDescent="0.3">
      <c r="AD10781" s="4"/>
    </row>
    <row r="10791" spans="30:30" ht="11" x14ac:dyDescent="0.3">
      <c r="AD10791" s="4"/>
    </row>
    <row r="10801" spans="30:30" ht="11" x14ac:dyDescent="0.3">
      <c r="AD10801" s="4"/>
    </row>
    <row r="10811" spans="30:30" ht="11" x14ac:dyDescent="0.3">
      <c r="AD10811" s="4"/>
    </row>
    <row r="10821" spans="30:30" ht="11" x14ac:dyDescent="0.3">
      <c r="AD10821" s="4"/>
    </row>
    <row r="10831" spans="30:30" ht="11" x14ac:dyDescent="0.3">
      <c r="AD10831" s="4"/>
    </row>
    <row r="10841" spans="30:30" ht="11" x14ac:dyDescent="0.3">
      <c r="AD10841" s="4"/>
    </row>
    <row r="10851" spans="30:30" ht="11" x14ac:dyDescent="0.3">
      <c r="AD10851" s="4"/>
    </row>
    <row r="10861" spans="30:30" ht="11" x14ac:dyDescent="0.3">
      <c r="AD10861" s="4"/>
    </row>
    <row r="10871" spans="30:30" ht="11" x14ac:dyDescent="0.3">
      <c r="AD10871" s="4"/>
    </row>
    <row r="10881" spans="30:30" ht="11" x14ac:dyDescent="0.3">
      <c r="AD10881" s="4"/>
    </row>
    <row r="10891" spans="30:30" ht="11" x14ac:dyDescent="0.3">
      <c r="AD10891" s="4"/>
    </row>
    <row r="10901" spans="30:30" ht="11" x14ac:dyDescent="0.3">
      <c r="AD10901" s="4"/>
    </row>
    <row r="10911" spans="30:30" ht="11" x14ac:dyDescent="0.3">
      <c r="AD10911" s="4"/>
    </row>
    <row r="10921" spans="30:30" ht="11" x14ac:dyDescent="0.3">
      <c r="AD10921" s="4"/>
    </row>
    <row r="10931" spans="30:30" ht="11" x14ac:dyDescent="0.3">
      <c r="AD10931" s="4"/>
    </row>
    <row r="10941" spans="30:30" ht="11" x14ac:dyDescent="0.3">
      <c r="AD10941" s="4"/>
    </row>
    <row r="10951" spans="30:30" ht="11" x14ac:dyDescent="0.3">
      <c r="AD10951" s="4"/>
    </row>
    <row r="10961" spans="30:30" ht="11" x14ac:dyDescent="0.3">
      <c r="AD10961" s="4"/>
    </row>
    <row r="10971" spans="30:30" ht="11" x14ac:dyDescent="0.3">
      <c r="AD10971" s="4"/>
    </row>
    <row r="10981" spans="30:30" ht="11" x14ac:dyDescent="0.3">
      <c r="AD10981" s="4"/>
    </row>
    <row r="10991" spans="30:30" ht="11" x14ac:dyDescent="0.3">
      <c r="AD10991" s="4"/>
    </row>
    <row r="11001" spans="30:30" ht="11" x14ac:dyDescent="0.3">
      <c r="AD11001" s="4"/>
    </row>
    <row r="11011" spans="30:30" ht="11" x14ac:dyDescent="0.3">
      <c r="AD11011" s="4"/>
    </row>
    <row r="11021" spans="30:30" ht="11" x14ac:dyDescent="0.3">
      <c r="AD11021" s="4"/>
    </row>
    <row r="11031" spans="30:30" ht="11" x14ac:dyDescent="0.3">
      <c r="AD11031" s="4"/>
    </row>
    <row r="11041" spans="30:30" ht="11" x14ac:dyDescent="0.3">
      <c r="AD11041" s="4"/>
    </row>
    <row r="11051" spans="30:30" ht="11" x14ac:dyDescent="0.3">
      <c r="AD11051" s="4"/>
    </row>
    <row r="11061" spans="30:30" ht="11" x14ac:dyDescent="0.3">
      <c r="AD11061" s="4"/>
    </row>
    <row r="11071" spans="30:30" ht="11" x14ac:dyDescent="0.3">
      <c r="AD11071" s="4"/>
    </row>
    <row r="11081" spans="30:30" ht="11" x14ac:dyDescent="0.3">
      <c r="AD11081" s="4"/>
    </row>
    <row r="11091" spans="30:30" ht="11" x14ac:dyDescent="0.3">
      <c r="AD11091" s="4"/>
    </row>
    <row r="11101" spans="30:30" ht="11" x14ac:dyDescent="0.3">
      <c r="AD11101" s="4"/>
    </row>
    <row r="11111" spans="30:30" ht="11" x14ac:dyDescent="0.3">
      <c r="AD11111" s="4"/>
    </row>
    <row r="11121" spans="30:30" ht="11" x14ac:dyDescent="0.3">
      <c r="AD11121" s="4"/>
    </row>
    <row r="11131" spans="30:30" ht="11" x14ac:dyDescent="0.3">
      <c r="AD11131" s="4"/>
    </row>
    <row r="11141" spans="30:30" ht="11" x14ac:dyDescent="0.3">
      <c r="AD11141" s="4"/>
    </row>
    <row r="11151" spans="30:30" ht="11" x14ac:dyDescent="0.3">
      <c r="AD11151" s="4"/>
    </row>
    <row r="11161" spans="30:30" ht="11" x14ac:dyDescent="0.3">
      <c r="AD11161" s="4"/>
    </row>
    <row r="11171" spans="30:30" ht="11" x14ac:dyDescent="0.3">
      <c r="AD11171" s="4"/>
    </row>
    <row r="11181" spans="30:30" ht="11" x14ac:dyDescent="0.3">
      <c r="AD11181" s="4"/>
    </row>
    <row r="11191" spans="30:30" ht="11" x14ac:dyDescent="0.3">
      <c r="AD11191" s="4"/>
    </row>
    <row r="11201" spans="30:30" ht="11" x14ac:dyDescent="0.3">
      <c r="AD11201" s="4"/>
    </row>
    <row r="11211" spans="30:30" ht="11" x14ac:dyDescent="0.3">
      <c r="AD11211" s="4"/>
    </row>
    <row r="11221" spans="30:30" ht="11" x14ac:dyDescent="0.3">
      <c r="AD11221" s="4"/>
    </row>
    <row r="11231" spans="30:30" ht="11" x14ac:dyDescent="0.3">
      <c r="AD11231" s="4"/>
    </row>
    <row r="11241" spans="30:30" ht="11" x14ac:dyDescent="0.3">
      <c r="AD11241" s="4"/>
    </row>
    <row r="11251" spans="30:30" ht="11" x14ac:dyDescent="0.3">
      <c r="AD11251" s="4"/>
    </row>
    <row r="11261" spans="30:30" ht="11" x14ac:dyDescent="0.3">
      <c r="AD11261" s="4"/>
    </row>
    <row r="11271" spans="30:30" ht="11" x14ac:dyDescent="0.3">
      <c r="AD11271" s="4"/>
    </row>
    <row r="11281" spans="30:30" ht="11" x14ac:dyDescent="0.3">
      <c r="AD11281" s="4"/>
    </row>
    <row r="11291" spans="30:30" ht="11" x14ac:dyDescent="0.3">
      <c r="AD11291" s="4"/>
    </row>
    <row r="11301" spans="30:30" ht="11" x14ac:dyDescent="0.3">
      <c r="AD11301" s="4"/>
    </row>
    <row r="11311" spans="30:30" ht="11" x14ac:dyDescent="0.3">
      <c r="AD11311" s="4"/>
    </row>
    <row r="11321" spans="30:30" ht="11" x14ac:dyDescent="0.3">
      <c r="AD11321" s="4"/>
    </row>
    <row r="11331" spans="30:30" ht="11" x14ac:dyDescent="0.3">
      <c r="AD11331" s="4"/>
    </row>
    <row r="11341" spans="30:30" ht="11" x14ac:dyDescent="0.3">
      <c r="AD11341" s="4"/>
    </row>
    <row r="11351" spans="30:30" ht="11" x14ac:dyDescent="0.3">
      <c r="AD11351" s="4"/>
    </row>
    <row r="11361" spans="30:30" ht="11" x14ac:dyDescent="0.3">
      <c r="AD11361" s="4"/>
    </row>
    <row r="11371" spans="30:30" ht="11" x14ac:dyDescent="0.3">
      <c r="AD11371" s="4"/>
    </row>
    <row r="11381" spans="30:30" ht="11" x14ac:dyDescent="0.3">
      <c r="AD11381" s="4"/>
    </row>
    <row r="11391" spans="30:30" ht="11" x14ac:dyDescent="0.3">
      <c r="AD11391" s="4"/>
    </row>
    <row r="11401" spans="30:30" ht="11" x14ac:dyDescent="0.3">
      <c r="AD11401" s="4"/>
    </row>
    <row r="11411" spans="30:30" ht="11" x14ac:dyDescent="0.3">
      <c r="AD11411" s="4"/>
    </row>
    <row r="11421" spans="30:30" ht="11" x14ac:dyDescent="0.3">
      <c r="AD11421" s="4"/>
    </row>
    <row r="11431" spans="30:30" ht="11" x14ac:dyDescent="0.3">
      <c r="AD11431" s="4"/>
    </row>
    <row r="11441" spans="30:30" ht="11" x14ac:dyDescent="0.3">
      <c r="AD11441" s="4"/>
    </row>
    <row r="11451" spans="30:30" ht="11" x14ac:dyDescent="0.3">
      <c r="AD11451" s="4"/>
    </row>
    <row r="11461" spans="30:30" ht="11" x14ac:dyDescent="0.3">
      <c r="AD11461" s="4"/>
    </row>
    <row r="11471" spans="30:30" ht="11" x14ac:dyDescent="0.3">
      <c r="AD11471" s="4"/>
    </row>
    <row r="11481" spans="30:30" ht="11" x14ac:dyDescent="0.3">
      <c r="AD11481" s="4"/>
    </row>
    <row r="11491" spans="30:30" ht="11" x14ac:dyDescent="0.3">
      <c r="AD11491" s="4"/>
    </row>
    <row r="11501" spans="30:30" ht="11" x14ac:dyDescent="0.3">
      <c r="AD11501" s="4"/>
    </row>
    <row r="11511" spans="30:30" ht="11" x14ac:dyDescent="0.3">
      <c r="AD11511" s="4"/>
    </row>
    <row r="11521" spans="30:30" ht="11" x14ac:dyDescent="0.3">
      <c r="AD11521" s="4"/>
    </row>
    <row r="11531" spans="30:30" ht="11" x14ac:dyDescent="0.3">
      <c r="AD11531" s="4"/>
    </row>
    <row r="11541" spans="30:30" ht="11" x14ac:dyDescent="0.3">
      <c r="AD11541" s="4"/>
    </row>
    <row r="11551" spans="30:30" ht="11" x14ac:dyDescent="0.3">
      <c r="AD11551" s="4"/>
    </row>
    <row r="11561" spans="30:30" ht="11" x14ac:dyDescent="0.3">
      <c r="AD11561" s="4"/>
    </row>
    <row r="11571" spans="30:30" ht="11" x14ac:dyDescent="0.3">
      <c r="AD11571" s="4"/>
    </row>
    <row r="11581" spans="30:30" ht="11" x14ac:dyDescent="0.3">
      <c r="AD11581" s="4"/>
    </row>
    <row r="11591" spans="30:30" ht="11" x14ac:dyDescent="0.3">
      <c r="AD11591" s="4"/>
    </row>
    <row r="11601" spans="30:30" ht="11" x14ac:dyDescent="0.3">
      <c r="AD11601" s="4"/>
    </row>
    <row r="11611" spans="30:30" ht="11" x14ac:dyDescent="0.3">
      <c r="AD11611" s="4"/>
    </row>
    <row r="11621" spans="30:30" ht="11" x14ac:dyDescent="0.3">
      <c r="AD11621" s="4"/>
    </row>
    <row r="11631" spans="30:30" ht="11" x14ac:dyDescent="0.3">
      <c r="AD11631" s="4"/>
    </row>
    <row r="11641" spans="30:30" ht="11" x14ac:dyDescent="0.3">
      <c r="AD11641" s="4"/>
    </row>
    <row r="11651" spans="30:30" ht="11" x14ac:dyDescent="0.3">
      <c r="AD11651" s="4"/>
    </row>
    <row r="11661" spans="30:30" ht="11" x14ac:dyDescent="0.3">
      <c r="AD11661" s="4"/>
    </row>
    <row r="11671" spans="30:30" ht="11" x14ac:dyDescent="0.3">
      <c r="AD11671" s="4"/>
    </row>
    <row r="11681" spans="30:30" ht="11" x14ac:dyDescent="0.3">
      <c r="AD11681" s="4"/>
    </row>
    <row r="11691" spans="30:30" ht="11" x14ac:dyDescent="0.3">
      <c r="AD11691" s="4"/>
    </row>
    <row r="11701" spans="30:30" ht="11" x14ac:dyDescent="0.3">
      <c r="AD11701" s="4"/>
    </row>
    <row r="11711" spans="30:30" ht="11" x14ac:dyDescent="0.3">
      <c r="AD11711" s="4"/>
    </row>
    <row r="11721" spans="30:30" ht="11" x14ac:dyDescent="0.3">
      <c r="AD11721" s="4"/>
    </row>
    <row r="11731" spans="30:30" ht="11" x14ac:dyDescent="0.3">
      <c r="AD11731" s="4"/>
    </row>
    <row r="11741" spans="30:30" ht="11" x14ac:dyDescent="0.3">
      <c r="AD11741" s="4"/>
    </row>
    <row r="11751" spans="30:30" ht="11" x14ac:dyDescent="0.3">
      <c r="AD11751" s="4"/>
    </row>
    <row r="11761" spans="30:30" ht="11" x14ac:dyDescent="0.3">
      <c r="AD11761" s="4"/>
    </row>
    <row r="11771" spans="30:30" ht="11" x14ac:dyDescent="0.3">
      <c r="AD11771" s="4"/>
    </row>
    <row r="11781" spans="30:30" ht="11" x14ac:dyDescent="0.3">
      <c r="AD11781" s="4"/>
    </row>
    <row r="11791" spans="30:30" ht="11" x14ac:dyDescent="0.3">
      <c r="AD11791" s="4"/>
    </row>
    <row r="11801" spans="30:30" ht="11" x14ac:dyDescent="0.3">
      <c r="AD11801" s="4"/>
    </row>
    <row r="11811" spans="30:30" ht="11" x14ac:dyDescent="0.3">
      <c r="AD11811" s="4"/>
    </row>
    <row r="11821" spans="30:30" ht="11" x14ac:dyDescent="0.3">
      <c r="AD11821" s="4"/>
    </row>
    <row r="11831" spans="30:30" ht="11" x14ac:dyDescent="0.3">
      <c r="AD11831" s="4"/>
    </row>
    <row r="11841" spans="30:30" ht="11" x14ac:dyDescent="0.3">
      <c r="AD11841" s="4"/>
    </row>
    <row r="11851" spans="30:30" ht="11" x14ac:dyDescent="0.3">
      <c r="AD11851" s="4"/>
    </row>
    <row r="11861" spans="30:30" ht="11" x14ac:dyDescent="0.3">
      <c r="AD11861" s="4"/>
    </row>
    <row r="11871" spans="30:30" ht="11" x14ac:dyDescent="0.3">
      <c r="AD11871" s="4"/>
    </row>
    <row r="11881" spans="30:30" ht="11" x14ac:dyDescent="0.3">
      <c r="AD11881" s="4"/>
    </row>
    <row r="11891" spans="30:30" ht="11" x14ac:dyDescent="0.3">
      <c r="AD11891" s="4"/>
    </row>
    <row r="11901" spans="30:30" ht="11" x14ac:dyDescent="0.3">
      <c r="AD11901" s="4"/>
    </row>
    <row r="11911" spans="30:30" ht="11" x14ac:dyDescent="0.3">
      <c r="AD11911" s="4"/>
    </row>
    <row r="11921" spans="30:30" ht="11" x14ac:dyDescent="0.3">
      <c r="AD11921" s="4"/>
    </row>
    <row r="11931" spans="30:30" ht="11" x14ac:dyDescent="0.3">
      <c r="AD11931" s="4"/>
    </row>
    <row r="11941" spans="30:30" ht="11" x14ac:dyDescent="0.3">
      <c r="AD11941" s="4"/>
    </row>
    <row r="11951" spans="30:30" ht="11" x14ac:dyDescent="0.3">
      <c r="AD11951" s="4"/>
    </row>
    <row r="11961" spans="30:30" ht="11" x14ac:dyDescent="0.3">
      <c r="AD11961" s="4"/>
    </row>
    <row r="11971" spans="30:30" ht="11" x14ac:dyDescent="0.3">
      <c r="AD11971" s="4"/>
    </row>
    <row r="11981" spans="30:30" ht="11" x14ac:dyDescent="0.3">
      <c r="AD11981" s="4"/>
    </row>
    <row r="11991" spans="30:30" ht="11" x14ac:dyDescent="0.3">
      <c r="AD11991" s="4"/>
    </row>
    <row r="12001" spans="30:30" ht="11" x14ac:dyDescent="0.3">
      <c r="AD12001" s="4"/>
    </row>
    <row r="12011" spans="30:30" ht="11" x14ac:dyDescent="0.3">
      <c r="AD12011" s="4"/>
    </row>
    <row r="12021" spans="30:30" ht="11" x14ac:dyDescent="0.3">
      <c r="AD12021" s="4"/>
    </row>
    <row r="12031" spans="30:30" ht="11" x14ac:dyDescent="0.3">
      <c r="AD12031" s="4"/>
    </row>
    <row r="12041" spans="30:30" ht="11" x14ac:dyDescent="0.3">
      <c r="AD12041" s="4"/>
    </row>
    <row r="12051" spans="30:30" ht="11" x14ac:dyDescent="0.3">
      <c r="AD12051" s="4"/>
    </row>
    <row r="12061" spans="30:30" ht="11" x14ac:dyDescent="0.3">
      <c r="AD12061" s="4"/>
    </row>
    <row r="12071" spans="30:30" ht="11" x14ac:dyDescent="0.3">
      <c r="AD12071" s="4"/>
    </row>
    <row r="12081" spans="30:30" ht="11" x14ac:dyDescent="0.3">
      <c r="AD12081" s="4"/>
    </row>
    <row r="12091" spans="30:30" ht="11" x14ac:dyDescent="0.3">
      <c r="AD12091" s="4"/>
    </row>
    <row r="12101" spans="30:30" ht="11" x14ac:dyDescent="0.3">
      <c r="AD12101" s="4"/>
    </row>
    <row r="12111" spans="30:30" ht="11" x14ac:dyDescent="0.3">
      <c r="AD12111" s="4"/>
    </row>
    <row r="12121" spans="30:30" ht="11" x14ac:dyDescent="0.3">
      <c r="AD12121" s="4"/>
    </row>
    <row r="12131" spans="30:30" ht="11" x14ac:dyDescent="0.3">
      <c r="AD12131" s="4"/>
    </row>
    <row r="12141" spans="30:30" ht="11" x14ac:dyDescent="0.3">
      <c r="AD12141" s="4"/>
    </row>
    <row r="12151" spans="30:30" ht="11" x14ac:dyDescent="0.3">
      <c r="AD12151" s="4"/>
    </row>
    <row r="12161" spans="30:30" ht="11" x14ac:dyDescent="0.3">
      <c r="AD12161" s="4"/>
    </row>
    <row r="12171" spans="30:30" ht="11" x14ac:dyDescent="0.3">
      <c r="AD12171" s="4"/>
    </row>
    <row r="12181" spans="30:30" ht="11" x14ac:dyDescent="0.3">
      <c r="AD12181" s="4"/>
    </row>
    <row r="12191" spans="30:30" ht="11" x14ac:dyDescent="0.3">
      <c r="AD12191" s="4"/>
    </row>
    <row r="12201" spans="30:30" ht="11" x14ac:dyDescent="0.3">
      <c r="AD12201" s="4"/>
    </row>
    <row r="12211" spans="30:30" ht="11" x14ac:dyDescent="0.3">
      <c r="AD12211" s="4"/>
    </row>
    <row r="12221" spans="30:30" ht="11" x14ac:dyDescent="0.3">
      <c r="AD12221" s="4"/>
    </row>
    <row r="12231" spans="30:30" ht="11" x14ac:dyDescent="0.3">
      <c r="AD12231" s="4"/>
    </row>
    <row r="12241" spans="30:30" ht="11" x14ac:dyDescent="0.3">
      <c r="AD12241" s="4"/>
    </row>
    <row r="12251" spans="30:30" ht="11" x14ac:dyDescent="0.3">
      <c r="AD12251" s="4"/>
    </row>
    <row r="12261" spans="30:30" ht="11" x14ac:dyDescent="0.3">
      <c r="AD12261" s="4"/>
    </row>
    <row r="12271" spans="30:30" ht="11" x14ac:dyDescent="0.3">
      <c r="AD12271" s="4"/>
    </row>
    <row r="12281" spans="30:30" ht="11" x14ac:dyDescent="0.3">
      <c r="AD12281" s="4"/>
    </row>
    <row r="12291" spans="30:30" ht="11" x14ac:dyDescent="0.3">
      <c r="AD12291" s="4"/>
    </row>
    <row r="12301" spans="30:30" ht="11" x14ac:dyDescent="0.3">
      <c r="AD12301" s="4"/>
    </row>
    <row r="12311" spans="30:30" ht="11" x14ac:dyDescent="0.3">
      <c r="AD12311" s="4"/>
    </row>
    <row r="12321" spans="30:30" ht="11" x14ac:dyDescent="0.3">
      <c r="AD12321" s="4"/>
    </row>
    <row r="12331" spans="30:30" ht="11" x14ac:dyDescent="0.3">
      <c r="AD12331" s="4"/>
    </row>
    <row r="12341" spans="30:30" ht="11" x14ac:dyDescent="0.3">
      <c r="AD12341" s="4"/>
    </row>
    <row r="12351" spans="30:30" ht="11" x14ac:dyDescent="0.3">
      <c r="AD12351" s="4"/>
    </row>
    <row r="12361" spans="30:30" ht="11" x14ac:dyDescent="0.3">
      <c r="AD12361" s="4"/>
    </row>
    <row r="12371" spans="30:30" ht="11" x14ac:dyDescent="0.3">
      <c r="AD12371" s="4"/>
    </row>
    <row r="12381" spans="30:30" ht="11" x14ac:dyDescent="0.3">
      <c r="AD12381" s="4"/>
    </row>
    <row r="12391" spans="30:30" ht="11" x14ac:dyDescent="0.3">
      <c r="AD12391" s="4"/>
    </row>
    <row r="12401" spans="30:30" ht="11" x14ac:dyDescent="0.3">
      <c r="AD12401" s="4"/>
    </row>
    <row r="12411" spans="30:30" ht="11" x14ac:dyDescent="0.3">
      <c r="AD12411" s="4"/>
    </row>
    <row r="12421" spans="30:30" ht="11" x14ac:dyDescent="0.3">
      <c r="AD12421" s="4"/>
    </row>
    <row r="12431" spans="30:30" ht="11" x14ac:dyDescent="0.3">
      <c r="AD12431" s="4"/>
    </row>
    <row r="12441" spans="30:30" ht="11" x14ac:dyDescent="0.3">
      <c r="AD12441" s="4"/>
    </row>
    <row r="12451" spans="30:30" ht="11" x14ac:dyDescent="0.3">
      <c r="AD12451" s="4"/>
    </row>
    <row r="12461" spans="30:30" ht="11" x14ac:dyDescent="0.3">
      <c r="AD12461" s="4"/>
    </row>
    <row r="12471" spans="30:30" ht="11" x14ac:dyDescent="0.3">
      <c r="AD12471" s="4"/>
    </row>
    <row r="12481" spans="30:30" ht="11" x14ac:dyDescent="0.3">
      <c r="AD12481" s="4"/>
    </row>
    <row r="12491" spans="30:30" ht="11" x14ac:dyDescent="0.3">
      <c r="AD12491" s="4"/>
    </row>
    <row r="12501" spans="30:30" ht="11" x14ac:dyDescent="0.3">
      <c r="AD12501" s="4"/>
    </row>
    <row r="12511" spans="30:30" ht="11" x14ac:dyDescent="0.3">
      <c r="AD12511" s="4"/>
    </row>
    <row r="12521" spans="30:30" ht="11" x14ac:dyDescent="0.3">
      <c r="AD12521" s="4"/>
    </row>
    <row r="12531" spans="30:30" ht="11" x14ac:dyDescent="0.3">
      <c r="AD12531" s="4"/>
    </row>
    <row r="12541" spans="30:30" ht="11" x14ac:dyDescent="0.3">
      <c r="AD12541" s="4"/>
    </row>
    <row r="12551" spans="30:30" ht="11" x14ac:dyDescent="0.3">
      <c r="AD12551" s="4"/>
    </row>
    <row r="12561" spans="30:30" ht="11" x14ac:dyDescent="0.3">
      <c r="AD12561" s="4"/>
    </row>
    <row r="12571" spans="30:30" ht="11" x14ac:dyDescent="0.3">
      <c r="AD12571" s="4"/>
    </row>
    <row r="12581" spans="30:30" ht="11" x14ac:dyDescent="0.3">
      <c r="AD12581" s="4"/>
    </row>
    <row r="12591" spans="30:30" ht="11" x14ac:dyDescent="0.3">
      <c r="AD12591" s="4"/>
    </row>
    <row r="12601" spans="30:30" ht="11" x14ac:dyDescent="0.3">
      <c r="AD12601" s="4"/>
    </row>
    <row r="12611" spans="30:30" ht="11" x14ac:dyDescent="0.3">
      <c r="AD12611" s="4"/>
    </row>
    <row r="12621" spans="30:30" ht="11" x14ac:dyDescent="0.3">
      <c r="AD12621" s="4"/>
    </row>
    <row r="12631" spans="30:30" ht="11" x14ac:dyDescent="0.3">
      <c r="AD12631" s="4"/>
    </row>
    <row r="12641" spans="30:30" ht="11" x14ac:dyDescent="0.3">
      <c r="AD12641" s="4"/>
    </row>
    <row r="12651" spans="30:30" ht="11" x14ac:dyDescent="0.3">
      <c r="AD12651" s="4"/>
    </row>
    <row r="12661" spans="30:30" ht="11" x14ac:dyDescent="0.3">
      <c r="AD12661" s="4"/>
    </row>
    <row r="12671" spans="30:30" ht="11" x14ac:dyDescent="0.3">
      <c r="AD12671" s="4"/>
    </row>
    <row r="12681" spans="30:30" ht="11" x14ac:dyDescent="0.3">
      <c r="AD12681" s="4"/>
    </row>
    <row r="12691" spans="30:30" ht="11" x14ac:dyDescent="0.3">
      <c r="AD12691" s="4"/>
    </row>
    <row r="12701" spans="30:30" ht="11" x14ac:dyDescent="0.3">
      <c r="AD12701" s="4"/>
    </row>
    <row r="12711" spans="30:30" ht="11" x14ac:dyDescent="0.3">
      <c r="AD12711" s="4"/>
    </row>
    <row r="12721" spans="30:30" ht="11" x14ac:dyDescent="0.3">
      <c r="AD12721" s="4"/>
    </row>
    <row r="12731" spans="30:30" ht="11" x14ac:dyDescent="0.3">
      <c r="AD12731" s="4"/>
    </row>
    <row r="12741" spans="30:30" ht="11" x14ac:dyDescent="0.3">
      <c r="AD12741" s="4"/>
    </row>
    <row r="12751" spans="30:30" ht="11" x14ac:dyDescent="0.3">
      <c r="AD12751" s="4"/>
    </row>
    <row r="12761" spans="30:30" ht="11" x14ac:dyDescent="0.3">
      <c r="AD12761" s="4"/>
    </row>
    <row r="12771" spans="30:30" ht="11" x14ac:dyDescent="0.3">
      <c r="AD12771" s="4"/>
    </row>
    <row r="12781" spans="30:30" ht="11" x14ac:dyDescent="0.3">
      <c r="AD12781" s="4"/>
    </row>
    <row r="12791" spans="30:30" ht="11" x14ac:dyDescent="0.3">
      <c r="AD12791" s="4"/>
    </row>
    <row r="12801" spans="30:30" ht="11" x14ac:dyDescent="0.3">
      <c r="AD12801" s="4"/>
    </row>
    <row r="12811" spans="30:30" ht="11" x14ac:dyDescent="0.3">
      <c r="AD12811" s="4"/>
    </row>
    <row r="12821" spans="30:30" ht="11" x14ac:dyDescent="0.3">
      <c r="AD12821" s="4"/>
    </row>
    <row r="12831" spans="30:30" ht="11" x14ac:dyDescent="0.3">
      <c r="AD12831" s="4"/>
    </row>
    <row r="12841" spans="30:30" ht="11" x14ac:dyDescent="0.3">
      <c r="AD12841" s="4"/>
    </row>
    <row r="12851" spans="30:30" ht="11" x14ac:dyDescent="0.3">
      <c r="AD12851" s="4"/>
    </row>
    <row r="12861" spans="30:30" ht="11" x14ac:dyDescent="0.3">
      <c r="AD12861" s="4"/>
    </row>
    <row r="12871" spans="30:30" ht="11" x14ac:dyDescent="0.3">
      <c r="AD12871" s="4"/>
    </row>
    <row r="12881" spans="30:30" ht="11" x14ac:dyDescent="0.3">
      <c r="AD12881" s="4"/>
    </row>
    <row r="12891" spans="30:30" ht="11" x14ac:dyDescent="0.3">
      <c r="AD12891" s="4"/>
    </row>
    <row r="12901" spans="30:30" ht="11" x14ac:dyDescent="0.3">
      <c r="AD12901" s="4"/>
    </row>
    <row r="12911" spans="30:30" ht="11" x14ac:dyDescent="0.3">
      <c r="AD12911" s="4"/>
    </row>
    <row r="12921" spans="30:30" ht="11" x14ac:dyDescent="0.3">
      <c r="AD12921" s="4"/>
    </row>
    <row r="12931" spans="30:30" ht="11" x14ac:dyDescent="0.3">
      <c r="AD12931" s="4"/>
    </row>
    <row r="12941" spans="30:30" ht="11" x14ac:dyDescent="0.3">
      <c r="AD12941" s="4"/>
    </row>
    <row r="12951" spans="30:30" ht="11" x14ac:dyDescent="0.3">
      <c r="AD12951" s="4"/>
    </row>
    <row r="12961" spans="30:30" ht="11" x14ac:dyDescent="0.3">
      <c r="AD12961" s="4"/>
    </row>
    <row r="12971" spans="30:30" ht="11" x14ac:dyDescent="0.3">
      <c r="AD12971" s="4"/>
    </row>
    <row r="12981" spans="30:30" ht="11" x14ac:dyDescent="0.3">
      <c r="AD12981" s="4"/>
    </row>
    <row r="12991" spans="30:30" ht="11" x14ac:dyDescent="0.3">
      <c r="AD12991" s="4"/>
    </row>
    <row r="13001" spans="30:30" ht="11" x14ac:dyDescent="0.3">
      <c r="AD13001" s="4"/>
    </row>
    <row r="13011" spans="30:30" ht="11" x14ac:dyDescent="0.3">
      <c r="AD13011" s="4"/>
    </row>
    <row r="13021" spans="30:30" ht="11" x14ac:dyDescent="0.3">
      <c r="AD13021" s="4"/>
    </row>
    <row r="13031" spans="30:30" ht="11" x14ac:dyDescent="0.3">
      <c r="AD13031" s="4"/>
    </row>
    <row r="13041" spans="30:30" ht="11" x14ac:dyDescent="0.3">
      <c r="AD13041" s="4"/>
    </row>
    <row r="13051" spans="30:30" ht="11" x14ac:dyDescent="0.3">
      <c r="AD13051" s="4"/>
    </row>
    <row r="13061" spans="30:30" ht="11" x14ac:dyDescent="0.3">
      <c r="AD13061" s="4"/>
    </row>
    <row r="13071" spans="30:30" ht="11" x14ac:dyDescent="0.3">
      <c r="AD13071" s="4"/>
    </row>
    <row r="13081" spans="30:30" ht="11" x14ac:dyDescent="0.3">
      <c r="AD13081" s="4"/>
    </row>
    <row r="13091" spans="30:30" ht="11" x14ac:dyDescent="0.3">
      <c r="AD13091" s="4"/>
    </row>
    <row r="13101" spans="30:30" ht="11" x14ac:dyDescent="0.3">
      <c r="AD13101" s="4"/>
    </row>
    <row r="13111" spans="30:30" ht="11" x14ac:dyDescent="0.3">
      <c r="AD13111" s="4"/>
    </row>
    <row r="13121" spans="30:30" ht="11" x14ac:dyDescent="0.3">
      <c r="AD13121" s="4"/>
    </row>
    <row r="13131" spans="30:30" ht="11" x14ac:dyDescent="0.3">
      <c r="AD13131" s="4"/>
    </row>
    <row r="13141" spans="30:30" ht="11" x14ac:dyDescent="0.3">
      <c r="AD13141" s="4"/>
    </row>
    <row r="13151" spans="30:30" ht="11" x14ac:dyDescent="0.3">
      <c r="AD13151" s="4"/>
    </row>
    <row r="13161" spans="30:30" ht="11" x14ac:dyDescent="0.3">
      <c r="AD13161" s="4"/>
    </row>
    <row r="13171" spans="30:30" ht="11" x14ac:dyDescent="0.3">
      <c r="AD13171" s="4"/>
    </row>
    <row r="13181" spans="30:30" ht="11" x14ac:dyDescent="0.3">
      <c r="AD13181" s="4"/>
    </row>
    <row r="13191" spans="30:30" ht="11" x14ac:dyDescent="0.3">
      <c r="AD13191" s="4"/>
    </row>
    <row r="13201" spans="30:30" ht="11" x14ac:dyDescent="0.3">
      <c r="AD13201" s="4"/>
    </row>
    <row r="13211" spans="30:30" ht="11" x14ac:dyDescent="0.3">
      <c r="AD13211" s="4"/>
    </row>
    <row r="13221" spans="30:30" ht="11" x14ac:dyDescent="0.3">
      <c r="AD13221" s="4"/>
    </row>
    <row r="13231" spans="30:30" ht="11" x14ac:dyDescent="0.3">
      <c r="AD13231" s="4"/>
    </row>
    <row r="13241" spans="30:30" ht="11" x14ac:dyDescent="0.3">
      <c r="AD13241" s="4"/>
    </row>
    <row r="13251" spans="30:30" ht="11" x14ac:dyDescent="0.3">
      <c r="AD13251" s="4"/>
    </row>
    <row r="13261" spans="30:30" ht="11" x14ac:dyDescent="0.3">
      <c r="AD13261" s="4"/>
    </row>
    <row r="13271" spans="30:30" ht="11" x14ac:dyDescent="0.3">
      <c r="AD13271" s="4"/>
    </row>
    <row r="13281" spans="30:30" ht="11" x14ac:dyDescent="0.3">
      <c r="AD13281" s="4"/>
    </row>
    <row r="13291" spans="30:30" ht="11" x14ac:dyDescent="0.3">
      <c r="AD13291" s="4"/>
    </row>
    <row r="13301" spans="30:30" ht="11" x14ac:dyDescent="0.3">
      <c r="AD13301" s="4"/>
    </row>
    <row r="13311" spans="30:30" ht="11" x14ac:dyDescent="0.3">
      <c r="AD13311" s="4"/>
    </row>
    <row r="13321" spans="30:30" ht="11" x14ac:dyDescent="0.3">
      <c r="AD13321" s="4"/>
    </row>
    <row r="13331" spans="30:30" ht="11" x14ac:dyDescent="0.3">
      <c r="AD13331" s="4"/>
    </row>
    <row r="13341" spans="30:30" ht="11" x14ac:dyDescent="0.3">
      <c r="AD13341" s="4"/>
    </row>
    <row r="13351" spans="30:30" ht="11" x14ac:dyDescent="0.3">
      <c r="AD13351" s="4"/>
    </row>
    <row r="13361" spans="30:30" ht="11" x14ac:dyDescent="0.3">
      <c r="AD13361" s="4"/>
    </row>
    <row r="13371" spans="30:30" ht="11" x14ac:dyDescent="0.3">
      <c r="AD13371" s="4"/>
    </row>
    <row r="13381" spans="30:30" ht="11" x14ac:dyDescent="0.3">
      <c r="AD13381" s="4"/>
    </row>
    <row r="13391" spans="30:30" ht="11" x14ac:dyDescent="0.3">
      <c r="AD13391" s="4"/>
    </row>
    <row r="13401" spans="30:30" ht="11" x14ac:dyDescent="0.3">
      <c r="AD13401" s="4"/>
    </row>
    <row r="13411" spans="30:30" ht="11" x14ac:dyDescent="0.3">
      <c r="AD13411" s="4"/>
    </row>
    <row r="13421" spans="30:30" ht="11" x14ac:dyDescent="0.3">
      <c r="AD13421" s="4"/>
    </row>
    <row r="13431" spans="30:30" ht="11" x14ac:dyDescent="0.3">
      <c r="AD13431" s="4"/>
    </row>
    <row r="13441" spans="30:30" ht="11" x14ac:dyDescent="0.3">
      <c r="AD13441" s="4"/>
    </row>
    <row r="13451" spans="30:30" ht="11" x14ac:dyDescent="0.3">
      <c r="AD13451" s="4"/>
    </row>
    <row r="13461" spans="30:30" ht="11" x14ac:dyDescent="0.3">
      <c r="AD13461" s="4"/>
    </row>
    <row r="13471" spans="30:30" ht="11" x14ac:dyDescent="0.3">
      <c r="AD13471" s="4"/>
    </row>
    <row r="13481" spans="30:30" ht="11" x14ac:dyDescent="0.3">
      <c r="AD13481" s="4"/>
    </row>
    <row r="13491" spans="30:30" ht="11" x14ac:dyDescent="0.3">
      <c r="AD13491" s="4"/>
    </row>
    <row r="13501" spans="30:30" ht="11" x14ac:dyDescent="0.3">
      <c r="AD13501" s="4"/>
    </row>
    <row r="13511" spans="30:30" ht="11" x14ac:dyDescent="0.3">
      <c r="AD13511" s="4"/>
    </row>
    <row r="13521" spans="30:30" ht="11" x14ac:dyDescent="0.3">
      <c r="AD13521" s="4"/>
    </row>
    <row r="13531" spans="30:30" ht="11" x14ac:dyDescent="0.3">
      <c r="AD13531" s="4"/>
    </row>
    <row r="13541" spans="30:30" ht="11" x14ac:dyDescent="0.3">
      <c r="AD13541" s="4"/>
    </row>
    <row r="13551" spans="30:30" ht="11" x14ac:dyDescent="0.3">
      <c r="AD13551" s="4"/>
    </row>
    <row r="13561" spans="30:30" ht="11" x14ac:dyDescent="0.3">
      <c r="AD13561" s="4"/>
    </row>
    <row r="13571" spans="30:30" ht="11" x14ac:dyDescent="0.3">
      <c r="AD13571" s="4"/>
    </row>
    <row r="13581" spans="30:30" ht="11" x14ac:dyDescent="0.3">
      <c r="AD13581" s="4"/>
    </row>
    <row r="13591" spans="30:30" ht="11" x14ac:dyDescent="0.3">
      <c r="AD13591" s="4"/>
    </row>
    <row r="13601" spans="30:30" ht="11" x14ac:dyDescent="0.3">
      <c r="AD13601" s="4"/>
    </row>
    <row r="13611" spans="30:30" ht="11" x14ac:dyDescent="0.3">
      <c r="AD13611" s="4"/>
    </row>
    <row r="13621" spans="30:30" ht="11" x14ac:dyDescent="0.3">
      <c r="AD13621" s="4"/>
    </row>
    <row r="13631" spans="30:30" ht="11" x14ac:dyDescent="0.3">
      <c r="AD13631" s="4"/>
    </row>
    <row r="13641" spans="30:30" ht="11" x14ac:dyDescent="0.3">
      <c r="AD13641" s="4"/>
    </row>
    <row r="13651" spans="30:30" ht="11" x14ac:dyDescent="0.3">
      <c r="AD13651" s="4"/>
    </row>
    <row r="13661" spans="30:30" ht="11" x14ac:dyDescent="0.3">
      <c r="AD13661" s="4"/>
    </row>
    <row r="13671" spans="30:30" ht="11" x14ac:dyDescent="0.3">
      <c r="AD13671" s="4"/>
    </row>
    <row r="13681" spans="30:30" ht="11" x14ac:dyDescent="0.3">
      <c r="AD13681" s="4"/>
    </row>
    <row r="13691" spans="30:30" ht="11" x14ac:dyDescent="0.3">
      <c r="AD13691" s="4"/>
    </row>
    <row r="13701" spans="30:30" ht="11" x14ac:dyDescent="0.3">
      <c r="AD13701" s="4"/>
    </row>
    <row r="13711" spans="30:30" ht="11" x14ac:dyDescent="0.3">
      <c r="AD13711" s="4"/>
    </row>
    <row r="13721" spans="30:30" ht="11" x14ac:dyDescent="0.3">
      <c r="AD13721" s="4"/>
    </row>
    <row r="13731" spans="30:30" ht="11" x14ac:dyDescent="0.3">
      <c r="AD13731" s="4"/>
    </row>
    <row r="13741" spans="30:30" ht="11" x14ac:dyDescent="0.3">
      <c r="AD13741" s="4"/>
    </row>
    <row r="13751" spans="30:30" ht="11" x14ac:dyDescent="0.3">
      <c r="AD13751" s="4"/>
    </row>
    <row r="13761" spans="30:30" ht="11" x14ac:dyDescent="0.3">
      <c r="AD13761" s="4"/>
    </row>
    <row r="13771" spans="30:30" ht="11" x14ac:dyDescent="0.3">
      <c r="AD13771" s="4"/>
    </row>
    <row r="13781" spans="30:30" ht="11" x14ac:dyDescent="0.3">
      <c r="AD13781" s="4"/>
    </row>
    <row r="13791" spans="30:30" ht="11" x14ac:dyDescent="0.3">
      <c r="AD13791" s="4"/>
    </row>
    <row r="13801" spans="30:30" ht="11" x14ac:dyDescent="0.3">
      <c r="AD13801" s="4"/>
    </row>
    <row r="13811" spans="30:30" ht="11" x14ac:dyDescent="0.3">
      <c r="AD13811" s="4"/>
    </row>
    <row r="13821" spans="30:30" ht="11" x14ac:dyDescent="0.3">
      <c r="AD13821" s="4"/>
    </row>
    <row r="13831" spans="30:30" ht="11" x14ac:dyDescent="0.3">
      <c r="AD13831" s="4"/>
    </row>
    <row r="13841" spans="30:30" ht="11" x14ac:dyDescent="0.3">
      <c r="AD13841" s="4"/>
    </row>
    <row r="13851" spans="30:30" ht="11" x14ac:dyDescent="0.3">
      <c r="AD13851" s="4"/>
    </row>
    <row r="13861" spans="30:30" ht="11" x14ac:dyDescent="0.3">
      <c r="AD13861" s="4"/>
    </row>
    <row r="13871" spans="30:30" ht="11" x14ac:dyDescent="0.3">
      <c r="AD13871" s="4"/>
    </row>
    <row r="13881" spans="30:30" ht="11" x14ac:dyDescent="0.3">
      <c r="AD13881" s="4"/>
    </row>
    <row r="13891" spans="30:30" ht="11" x14ac:dyDescent="0.3">
      <c r="AD13891" s="4"/>
    </row>
    <row r="13901" spans="30:30" ht="11" x14ac:dyDescent="0.3">
      <c r="AD13901" s="4"/>
    </row>
    <row r="13911" spans="30:30" ht="11" x14ac:dyDescent="0.3">
      <c r="AD13911" s="4"/>
    </row>
    <row r="13921" spans="30:30" ht="11" x14ac:dyDescent="0.3">
      <c r="AD13921" s="4"/>
    </row>
    <row r="13931" spans="30:30" ht="11" x14ac:dyDescent="0.3">
      <c r="AD13931" s="4"/>
    </row>
    <row r="13941" spans="30:30" ht="11" x14ac:dyDescent="0.3">
      <c r="AD13941" s="4"/>
    </row>
    <row r="13951" spans="30:30" ht="11" x14ac:dyDescent="0.3">
      <c r="AD13951" s="4"/>
    </row>
    <row r="13961" spans="30:30" ht="11" x14ac:dyDescent="0.3">
      <c r="AD13961" s="4"/>
    </row>
    <row r="13971" spans="30:30" ht="11" x14ac:dyDescent="0.3">
      <c r="AD13971" s="4"/>
    </row>
    <row r="13981" spans="30:30" ht="11" x14ac:dyDescent="0.3">
      <c r="AD13981" s="4"/>
    </row>
    <row r="13991" spans="30:30" ht="11" x14ac:dyDescent="0.3">
      <c r="AD13991" s="4"/>
    </row>
    <row r="14001" spans="30:30" ht="11" x14ac:dyDescent="0.3">
      <c r="AD14001" s="4"/>
    </row>
    <row r="14011" spans="30:30" ht="11" x14ac:dyDescent="0.3">
      <c r="AD14011" s="4"/>
    </row>
    <row r="14021" spans="30:30" ht="11" x14ac:dyDescent="0.3">
      <c r="AD14021" s="4"/>
    </row>
    <row r="14031" spans="30:30" ht="11" x14ac:dyDescent="0.3">
      <c r="AD14031" s="4"/>
    </row>
    <row r="14041" spans="30:30" ht="11" x14ac:dyDescent="0.3">
      <c r="AD14041" s="4"/>
    </row>
    <row r="14051" spans="30:30" ht="11" x14ac:dyDescent="0.3">
      <c r="AD14051" s="4"/>
    </row>
    <row r="14061" spans="30:30" ht="11" x14ac:dyDescent="0.3">
      <c r="AD14061" s="4"/>
    </row>
    <row r="14071" spans="30:30" ht="11" x14ac:dyDescent="0.3">
      <c r="AD14071" s="4"/>
    </row>
    <row r="14081" spans="30:30" ht="11" x14ac:dyDescent="0.3">
      <c r="AD14081" s="4"/>
    </row>
    <row r="14091" spans="30:30" ht="11" x14ac:dyDescent="0.3">
      <c r="AD14091" s="4"/>
    </row>
    <row r="14101" spans="30:30" ht="11" x14ac:dyDescent="0.3">
      <c r="AD14101" s="4"/>
    </row>
    <row r="14111" spans="30:30" ht="11" x14ac:dyDescent="0.3">
      <c r="AD14111" s="4"/>
    </row>
    <row r="14121" spans="30:30" ht="11" x14ac:dyDescent="0.3">
      <c r="AD14121" s="4"/>
    </row>
    <row r="14131" spans="30:30" ht="11" x14ac:dyDescent="0.3">
      <c r="AD14131" s="4"/>
    </row>
    <row r="14141" spans="30:30" ht="11" x14ac:dyDescent="0.3">
      <c r="AD14141" s="4"/>
    </row>
    <row r="14151" spans="30:30" ht="11" x14ac:dyDescent="0.3">
      <c r="AD14151" s="4"/>
    </row>
    <row r="14161" spans="30:30" ht="11" x14ac:dyDescent="0.3">
      <c r="AD14161" s="4"/>
    </row>
    <row r="14171" spans="30:30" ht="11" x14ac:dyDescent="0.3">
      <c r="AD14171" s="4"/>
    </row>
    <row r="14181" spans="30:30" ht="11" x14ac:dyDescent="0.3">
      <c r="AD14181" s="4"/>
    </row>
    <row r="14191" spans="30:30" ht="11" x14ac:dyDescent="0.3">
      <c r="AD14191" s="4"/>
    </row>
    <row r="14201" spans="30:30" ht="11" x14ac:dyDescent="0.3">
      <c r="AD14201" s="4"/>
    </row>
    <row r="14211" spans="30:30" ht="11" x14ac:dyDescent="0.3">
      <c r="AD14211" s="4"/>
    </row>
    <row r="14221" spans="30:30" ht="11" x14ac:dyDescent="0.3">
      <c r="AD14221" s="4"/>
    </row>
    <row r="14231" spans="30:30" ht="11" x14ac:dyDescent="0.3">
      <c r="AD14231" s="4"/>
    </row>
    <row r="14241" spans="30:30" ht="11" x14ac:dyDescent="0.3">
      <c r="AD14241" s="4"/>
    </row>
    <row r="14251" spans="30:30" ht="11" x14ac:dyDescent="0.3">
      <c r="AD14251" s="4"/>
    </row>
    <row r="14261" spans="30:30" ht="11" x14ac:dyDescent="0.3">
      <c r="AD14261" s="4"/>
    </row>
    <row r="14271" spans="30:30" ht="11" x14ac:dyDescent="0.3">
      <c r="AD14271" s="4"/>
    </row>
    <row r="14281" spans="30:30" ht="11" x14ac:dyDescent="0.3">
      <c r="AD14281" s="4"/>
    </row>
    <row r="14291" spans="30:30" ht="11" x14ac:dyDescent="0.3">
      <c r="AD14291" s="4"/>
    </row>
    <row r="14301" spans="30:30" ht="11" x14ac:dyDescent="0.3">
      <c r="AD14301" s="4"/>
    </row>
    <row r="14311" spans="30:30" ht="11" x14ac:dyDescent="0.3">
      <c r="AD14311" s="4"/>
    </row>
    <row r="14321" spans="30:30" ht="11" x14ac:dyDescent="0.3">
      <c r="AD14321" s="4"/>
    </row>
    <row r="14331" spans="30:30" ht="11" x14ac:dyDescent="0.3">
      <c r="AD14331" s="4"/>
    </row>
    <row r="14341" spans="30:30" ht="11" x14ac:dyDescent="0.3">
      <c r="AD14341" s="4"/>
    </row>
    <row r="14351" spans="30:30" ht="11" x14ac:dyDescent="0.3">
      <c r="AD14351" s="4"/>
    </row>
    <row r="14361" spans="30:30" ht="11" x14ac:dyDescent="0.3">
      <c r="AD14361" s="4"/>
    </row>
    <row r="14371" spans="30:30" ht="11" x14ac:dyDescent="0.3">
      <c r="AD14371" s="4"/>
    </row>
    <row r="14381" spans="30:30" ht="11" x14ac:dyDescent="0.3">
      <c r="AD14381" s="4"/>
    </row>
    <row r="14391" spans="30:30" ht="11" x14ac:dyDescent="0.3">
      <c r="AD14391" s="4"/>
    </row>
    <row r="14401" spans="30:30" ht="11" x14ac:dyDescent="0.3">
      <c r="AD14401" s="4"/>
    </row>
    <row r="14411" spans="30:30" ht="11" x14ac:dyDescent="0.3">
      <c r="AD14411" s="4"/>
    </row>
    <row r="14421" spans="30:30" ht="11" x14ac:dyDescent="0.3">
      <c r="AD14421" s="4"/>
    </row>
    <row r="14431" spans="30:30" ht="11" x14ac:dyDescent="0.3">
      <c r="AD14431" s="4"/>
    </row>
    <row r="14441" spans="30:30" ht="11" x14ac:dyDescent="0.3">
      <c r="AD14441" s="4"/>
    </row>
    <row r="14451" spans="30:30" ht="11" x14ac:dyDescent="0.3">
      <c r="AD14451" s="4"/>
    </row>
    <row r="14461" spans="30:30" ht="11" x14ac:dyDescent="0.3">
      <c r="AD14461" s="4"/>
    </row>
    <row r="14471" spans="30:30" ht="11" x14ac:dyDescent="0.3">
      <c r="AD14471" s="4"/>
    </row>
    <row r="14481" spans="30:30" ht="11" x14ac:dyDescent="0.3">
      <c r="AD14481" s="4"/>
    </row>
    <row r="14491" spans="30:30" ht="11" x14ac:dyDescent="0.3">
      <c r="AD14491" s="4"/>
    </row>
    <row r="14501" spans="30:30" ht="11" x14ac:dyDescent="0.3">
      <c r="AD14501" s="4"/>
    </row>
    <row r="14511" spans="30:30" ht="11" x14ac:dyDescent="0.3">
      <c r="AD14511" s="4"/>
    </row>
    <row r="14521" spans="30:30" ht="11" x14ac:dyDescent="0.3">
      <c r="AD14521" s="4"/>
    </row>
    <row r="14531" spans="30:30" ht="11" x14ac:dyDescent="0.3">
      <c r="AD14531" s="4"/>
    </row>
    <row r="14541" spans="30:30" ht="11" x14ac:dyDescent="0.3">
      <c r="AD14541" s="4"/>
    </row>
    <row r="14551" spans="30:30" ht="11" x14ac:dyDescent="0.3">
      <c r="AD14551" s="4"/>
    </row>
    <row r="14561" spans="30:30" ht="11" x14ac:dyDescent="0.3">
      <c r="AD14561" s="4"/>
    </row>
    <row r="14571" spans="30:30" ht="11" x14ac:dyDescent="0.3">
      <c r="AD14571" s="4"/>
    </row>
    <row r="14581" spans="30:30" ht="11" x14ac:dyDescent="0.3">
      <c r="AD14581" s="4"/>
    </row>
    <row r="14591" spans="30:30" ht="11" x14ac:dyDescent="0.3">
      <c r="AD14591" s="4"/>
    </row>
    <row r="14601" spans="30:30" ht="11" x14ac:dyDescent="0.3">
      <c r="AD14601" s="4"/>
    </row>
    <row r="14611" spans="30:30" ht="11" x14ac:dyDescent="0.3">
      <c r="AD14611" s="4"/>
    </row>
    <row r="14621" spans="30:30" ht="11" x14ac:dyDescent="0.3">
      <c r="AD14621" s="4"/>
    </row>
    <row r="14631" spans="30:30" ht="11" x14ac:dyDescent="0.3">
      <c r="AD14631" s="4"/>
    </row>
    <row r="14641" spans="30:30" ht="11" x14ac:dyDescent="0.3">
      <c r="AD14641" s="4"/>
    </row>
    <row r="14651" spans="30:30" ht="11" x14ac:dyDescent="0.3">
      <c r="AD14651" s="4"/>
    </row>
    <row r="14661" spans="30:30" ht="11" x14ac:dyDescent="0.3">
      <c r="AD14661" s="4"/>
    </row>
    <row r="14671" spans="30:30" ht="11" x14ac:dyDescent="0.3">
      <c r="AD14671" s="4"/>
    </row>
    <row r="14681" spans="30:30" ht="11" x14ac:dyDescent="0.3">
      <c r="AD14681" s="4"/>
    </row>
    <row r="14691" spans="30:30" ht="11" x14ac:dyDescent="0.3">
      <c r="AD14691" s="4"/>
    </row>
    <row r="14701" spans="30:30" ht="11" x14ac:dyDescent="0.3">
      <c r="AD14701" s="4"/>
    </row>
    <row r="14711" spans="30:30" ht="11" x14ac:dyDescent="0.3">
      <c r="AD14711" s="4"/>
    </row>
    <row r="14721" spans="30:30" ht="11" x14ac:dyDescent="0.3">
      <c r="AD14721" s="4"/>
    </row>
    <row r="14731" spans="30:30" ht="11" x14ac:dyDescent="0.3">
      <c r="AD14731" s="4"/>
    </row>
    <row r="14741" spans="30:30" ht="11" x14ac:dyDescent="0.3">
      <c r="AD14741" s="4"/>
    </row>
    <row r="14751" spans="30:30" ht="11" x14ac:dyDescent="0.3">
      <c r="AD14751" s="4"/>
    </row>
    <row r="14761" spans="30:30" ht="11" x14ac:dyDescent="0.3">
      <c r="AD14761" s="4"/>
    </row>
    <row r="14771" spans="30:30" ht="11" x14ac:dyDescent="0.3">
      <c r="AD14771" s="4"/>
    </row>
    <row r="14781" spans="30:30" ht="11" x14ac:dyDescent="0.3">
      <c r="AD14781" s="4"/>
    </row>
    <row r="14791" spans="30:30" ht="11" x14ac:dyDescent="0.3">
      <c r="AD14791" s="4"/>
    </row>
    <row r="14801" spans="30:30" ht="11" x14ac:dyDescent="0.3">
      <c r="AD14801" s="4"/>
    </row>
    <row r="14811" spans="30:30" ht="11" x14ac:dyDescent="0.3">
      <c r="AD14811" s="4"/>
    </row>
    <row r="14821" spans="30:30" ht="11" x14ac:dyDescent="0.3">
      <c r="AD14821" s="4"/>
    </row>
    <row r="14831" spans="30:30" ht="11" x14ac:dyDescent="0.3">
      <c r="AD14831" s="4"/>
    </row>
    <row r="14841" spans="30:30" ht="11" x14ac:dyDescent="0.3">
      <c r="AD14841" s="4"/>
    </row>
    <row r="14851" spans="30:30" ht="11" x14ac:dyDescent="0.3">
      <c r="AD14851" s="4"/>
    </row>
    <row r="14861" spans="30:30" ht="11" x14ac:dyDescent="0.3">
      <c r="AD14861" s="4"/>
    </row>
    <row r="14871" spans="30:30" ht="11" x14ac:dyDescent="0.3">
      <c r="AD14871" s="4"/>
    </row>
    <row r="14881" spans="30:30" ht="11" x14ac:dyDescent="0.3">
      <c r="AD14881" s="4"/>
    </row>
    <row r="14891" spans="30:30" ht="11" x14ac:dyDescent="0.3">
      <c r="AD14891" s="4"/>
    </row>
    <row r="14901" spans="30:30" ht="11" x14ac:dyDescent="0.3">
      <c r="AD14901" s="4"/>
    </row>
    <row r="14911" spans="30:30" ht="11" x14ac:dyDescent="0.3">
      <c r="AD14911" s="4"/>
    </row>
    <row r="14921" spans="30:30" ht="11" x14ac:dyDescent="0.3">
      <c r="AD14921" s="4"/>
    </row>
    <row r="14931" spans="30:30" ht="11" x14ac:dyDescent="0.3">
      <c r="AD14931" s="4"/>
    </row>
    <row r="14941" spans="30:30" ht="11" x14ac:dyDescent="0.3">
      <c r="AD14941" s="4"/>
    </row>
    <row r="14951" spans="30:30" ht="11" x14ac:dyDescent="0.3">
      <c r="AD14951" s="4"/>
    </row>
    <row r="14961" spans="30:30" ht="11" x14ac:dyDescent="0.3">
      <c r="AD14961" s="4"/>
    </row>
    <row r="14971" spans="30:30" ht="11" x14ac:dyDescent="0.3">
      <c r="AD14971" s="4"/>
    </row>
    <row r="14981" spans="30:30" ht="11" x14ac:dyDescent="0.3">
      <c r="AD14981" s="4"/>
    </row>
    <row r="14991" spans="30:30" ht="11" x14ac:dyDescent="0.3">
      <c r="AD14991" s="4"/>
    </row>
    <row r="15001" spans="30:30" ht="11" x14ac:dyDescent="0.3">
      <c r="AD15001" s="4"/>
    </row>
    <row r="15011" spans="30:30" ht="11" x14ac:dyDescent="0.3">
      <c r="AD15011" s="4"/>
    </row>
    <row r="15021" spans="30:30" ht="11" x14ac:dyDescent="0.3">
      <c r="AD15021" s="4"/>
    </row>
    <row r="15031" spans="30:30" ht="11" x14ac:dyDescent="0.3">
      <c r="AD15031" s="4"/>
    </row>
    <row r="15041" spans="30:30" ht="11" x14ac:dyDescent="0.3">
      <c r="AD15041" s="4"/>
    </row>
    <row r="15051" spans="30:30" ht="11" x14ac:dyDescent="0.3">
      <c r="AD15051" s="4"/>
    </row>
    <row r="15061" spans="30:30" ht="11" x14ac:dyDescent="0.3">
      <c r="AD15061" s="4"/>
    </row>
    <row r="15071" spans="30:30" ht="11" x14ac:dyDescent="0.3">
      <c r="AD15071" s="4"/>
    </row>
    <row r="15081" spans="30:30" ht="11" x14ac:dyDescent="0.3">
      <c r="AD15081" s="4"/>
    </row>
    <row r="15091" spans="30:30" ht="11" x14ac:dyDescent="0.3">
      <c r="AD15091" s="4"/>
    </row>
    <row r="15101" spans="30:30" ht="11" x14ac:dyDescent="0.3">
      <c r="AD15101" s="4"/>
    </row>
    <row r="15111" spans="30:30" ht="11" x14ac:dyDescent="0.3">
      <c r="AD15111" s="4"/>
    </row>
    <row r="15121" spans="30:30" ht="11" x14ac:dyDescent="0.3">
      <c r="AD15121" s="4"/>
    </row>
    <row r="15131" spans="30:30" ht="11" x14ac:dyDescent="0.3">
      <c r="AD15131" s="4"/>
    </row>
    <row r="15141" spans="30:30" ht="11" x14ac:dyDescent="0.3">
      <c r="AD15141" s="4"/>
    </row>
    <row r="15151" spans="30:30" ht="11" x14ac:dyDescent="0.3">
      <c r="AD15151" s="4"/>
    </row>
    <row r="15161" spans="30:30" ht="11" x14ac:dyDescent="0.3">
      <c r="AD15161" s="4"/>
    </row>
    <row r="15171" spans="30:30" ht="11" x14ac:dyDescent="0.3">
      <c r="AD15171" s="4"/>
    </row>
    <row r="15181" spans="30:30" ht="11" x14ac:dyDescent="0.3">
      <c r="AD15181" s="4"/>
    </row>
    <row r="15191" spans="30:30" ht="11" x14ac:dyDescent="0.3">
      <c r="AD15191" s="4"/>
    </row>
    <row r="15201" spans="30:30" ht="11" x14ac:dyDescent="0.3">
      <c r="AD15201" s="4"/>
    </row>
    <row r="15211" spans="30:30" ht="11" x14ac:dyDescent="0.3">
      <c r="AD15211" s="4"/>
    </row>
    <row r="15221" spans="30:30" ht="11" x14ac:dyDescent="0.3">
      <c r="AD15221" s="4"/>
    </row>
    <row r="15231" spans="30:30" ht="11" x14ac:dyDescent="0.3">
      <c r="AD15231" s="4"/>
    </row>
    <row r="15241" spans="30:30" ht="11" x14ac:dyDescent="0.3">
      <c r="AD15241" s="4"/>
    </row>
    <row r="15251" spans="30:30" ht="11" x14ac:dyDescent="0.3">
      <c r="AD15251" s="4"/>
    </row>
    <row r="15261" spans="30:30" ht="11" x14ac:dyDescent="0.3">
      <c r="AD15261" s="4"/>
    </row>
    <row r="15271" spans="30:30" ht="11" x14ac:dyDescent="0.3">
      <c r="AD15271" s="4"/>
    </row>
    <row r="15281" spans="30:30" ht="11" x14ac:dyDescent="0.3">
      <c r="AD15281" s="4"/>
    </row>
    <row r="15291" spans="30:30" ht="11" x14ac:dyDescent="0.3">
      <c r="AD15291" s="4"/>
    </row>
    <row r="15301" spans="30:30" ht="11" x14ac:dyDescent="0.3">
      <c r="AD15301" s="4"/>
    </row>
    <row r="15311" spans="30:30" ht="11" x14ac:dyDescent="0.3">
      <c r="AD15311" s="4"/>
    </row>
    <row r="15321" spans="30:30" ht="11" x14ac:dyDescent="0.3">
      <c r="AD15321" s="4"/>
    </row>
    <row r="15331" spans="30:30" ht="11" x14ac:dyDescent="0.3">
      <c r="AD15331" s="4"/>
    </row>
    <row r="15341" spans="30:30" ht="11" x14ac:dyDescent="0.3">
      <c r="AD15341" s="4"/>
    </row>
    <row r="15351" spans="30:30" ht="11" x14ac:dyDescent="0.3">
      <c r="AD15351" s="4"/>
    </row>
    <row r="15361" spans="30:30" ht="11" x14ac:dyDescent="0.3">
      <c r="AD15361" s="4"/>
    </row>
    <row r="15371" spans="30:30" ht="11" x14ac:dyDescent="0.3">
      <c r="AD15371" s="4"/>
    </row>
    <row r="15381" spans="30:30" ht="11" x14ac:dyDescent="0.3">
      <c r="AD15381" s="4"/>
    </row>
    <row r="15391" spans="30:30" ht="11" x14ac:dyDescent="0.3">
      <c r="AD15391" s="4"/>
    </row>
    <row r="15401" spans="30:30" ht="11" x14ac:dyDescent="0.3">
      <c r="AD15401" s="4"/>
    </row>
    <row r="15411" spans="30:30" ht="11" x14ac:dyDescent="0.3">
      <c r="AD15411" s="4"/>
    </row>
    <row r="15421" spans="30:30" ht="11" x14ac:dyDescent="0.3">
      <c r="AD15421" s="4"/>
    </row>
    <row r="15431" spans="30:30" ht="11" x14ac:dyDescent="0.3">
      <c r="AD15431" s="4"/>
    </row>
    <row r="15441" spans="30:30" ht="11" x14ac:dyDescent="0.3">
      <c r="AD15441" s="4"/>
    </row>
    <row r="15451" spans="30:30" ht="11" x14ac:dyDescent="0.3">
      <c r="AD15451" s="4"/>
    </row>
    <row r="15461" spans="30:30" ht="11" x14ac:dyDescent="0.3">
      <c r="AD15461" s="4"/>
    </row>
    <row r="15471" spans="30:30" ht="11" x14ac:dyDescent="0.3">
      <c r="AD15471" s="4"/>
    </row>
    <row r="15481" spans="30:30" ht="11" x14ac:dyDescent="0.3">
      <c r="AD15481" s="4"/>
    </row>
    <row r="15491" spans="30:30" ht="11" x14ac:dyDescent="0.3">
      <c r="AD15491" s="4"/>
    </row>
    <row r="15501" spans="30:30" ht="11" x14ac:dyDescent="0.3">
      <c r="AD15501" s="4"/>
    </row>
    <row r="15511" spans="30:30" ht="11" x14ac:dyDescent="0.3">
      <c r="AD15511" s="4"/>
    </row>
    <row r="15521" spans="30:30" ht="11" x14ac:dyDescent="0.3">
      <c r="AD15521" s="4"/>
    </row>
    <row r="15531" spans="30:30" ht="11" x14ac:dyDescent="0.3">
      <c r="AD15531" s="4"/>
    </row>
    <row r="15541" spans="30:30" ht="11" x14ac:dyDescent="0.3">
      <c r="AD15541" s="4"/>
    </row>
    <row r="15551" spans="30:30" ht="11" x14ac:dyDescent="0.3">
      <c r="AD15551" s="4"/>
    </row>
    <row r="15561" spans="30:30" ht="11" x14ac:dyDescent="0.3">
      <c r="AD15561" s="4"/>
    </row>
    <row r="15571" spans="30:30" ht="11" x14ac:dyDescent="0.3">
      <c r="AD15571" s="4"/>
    </row>
    <row r="15581" spans="30:30" ht="11" x14ac:dyDescent="0.3">
      <c r="AD15581" s="4"/>
    </row>
    <row r="15591" spans="30:30" ht="11" x14ac:dyDescent="0.3">
      <c r="AD15591" s="4"/>
    </row>
    <row r="15601" spans="30:30" ht="11" x14ac:dyDescent="0.3">
      <c r="AD15601" s="4"/>
    </row>
    <row r="15611" spans="30:30" ht="11" x14ac:dyDescent="0.3">
      <c r="AD15611" s="4"/>
    </row>
    <row r="15621" spans="30:30" ht="11" x14ac:dyDescent="0.3">
      <c r="AD15621" s="4"/>
    </row>
    <row r="15631" spans="30:30" ht="11" x14ac:dyDescent="0.3">
      <c r="AD15631" s="4"/>
    </row>
    <row r="15641" spans="30:30" ht="11" x14ac:dyDescent="0.3">
      <c r="AD15641" s="4"/>
    </row>
    <row r="15651" spans="30:30" ht="11" x14ac:dyDescent="0.3">
      <c r="AD15651" s="4"/>
    </row>
    <row r="15661" spans="30:30" ht="11" x14ac:dyDescent="0.3">
      <c r="AD15661" s="4"/>
    </row>
    <row r="15671" spans="30:30" ht="11" x14ac:dyDescent="0.3">
      <c r="AD15671" s="4"/>
    </row>
    <row r="15681" spans="30:30" ht="11" x14ac:dyDescent="0.3">
      <c r="AD15681" s="4"/>
    </row>
    <row r="15691" spans="30:30" ht="11" x14ac:dyDescent="0.3">
      <c r="AD15691" s="4"/>
    </row>
    <row r="15701" spans="30:30" ht="11" x14ac:dyDescent="0.3">
      <c r="AD15701" s="4"/>
    </row>
    <row r="15711" spans="30:30" ht="11" x14ac:dyDescent="0.3">
      <c r="AD15711" s="4"/>
    </row>
    <row r="15721" spans="30:30" ht="11" x14ac:dyDescent="0.3">
      <c r="AD15721" s="4"/>
    </row>
    <row r="15731" spans="30:30" ht="11" x14ac:dyDescent="0.3">
      <c r="AD15731" s="4"/>
    </row>
    <row r="15741" spans="30:30" ht="11" x14ac:dyDescent="0.3">
      <c r="AD15741" s="4"/>
    </row>
    <row r="15751" spans="30:30" ht="11" x14ac:dyDescent="0.3">
      <c r="AD15751" s="4"/>
    </row>
    <row r="15761" spans="30:30" ht="11" x14ac:dyDescent="0.3">
      <c r="AD15761" s="4"/>
    </row>
    <row r="15771" spans="30:30" ht="11" x14ac:dyDescent="0.3">
      <c r="AD15771" s="4"/>
    </row>
    <row r="15781" spans="30:30" ht="11" x14ac:dyDescent="0.3">
      <c r="AD15781" s="4"/>
    </row>
    <row r="15791" spans="30:30" ht="11" x14ac:dyDescent="0.3">
      <c r="AD15791" s="4"/>
    </row>
    <row r="15801" spans="30:30" ht="11" x14ac:dyDescent="0.3">
      <c r="AD15801" s="4"/>
    </row>
    <row r="15811" spans="30:30" ht="11" x14ac:dyDescent="0.3">
      <c r="AD15811" s="4"/>
    </row>
    <row r="15821" spans="30:30" ht="11" x14ac:dyDescent="0.3">
      <c r="AD15821" s="4"/>
    </row>
    <row r="15831" spans="30:30" ht="11" x14ac:dyDescent="0.3">
      <c r="AD15831" s="4"/>
    </row>
    <row r="15841" spans="30:30" ht="11" x14ac:dyDescent="0.3">
      <c r="AD15841" s="4"/>
    </row>
    <row r="15851" spans="30:30" ht="11" x14ac:dyDescent="0.3">
      <c r="AD15851" s="4"/>
    </row>
    <row r="15861" spans="30:30" ht="11" x14ac:dyDescent="0.3">
      <c r="AD15861" s="4"/>
    </row>
    <row r="15871" spans="30:30" ht="11" x14ac:dyDescent="0.3">
      <c r="AD15871" s="4"/>
    </row>
    <row r="15881" spans="30:30" ht="11" x14ac:dyDescent="0.3">
      <c r="AD15881" s="4"/>
    </row>
    <row r="15891" spans="30:30" ht="11" x14ac:dyDescent="0.3">
      <c r="AD15891" s="4"/>
    </row>
    <row r="15901" spans="30:30" ht="11" x14ac:dyDescent="0.3">
      <c r="AD15901" s="4"/>
    </row>
    <row r="15911" spans="30:30" ht="11" x14ac:dyDescent="0.3">
      <c r="AD15911" s="4"/>
    </row>
    <row r="15921" spans="30:30" ht="11" x14ac:dyDescent="0.3">
      <c r="AD15921" s="4"/>
    </row>
    <row r="15931" spans="30:30" ht="11" x14ac:dyDescent="0.3">
      <c r="AD15931" s="4"/>
    </row>
    <row r="15941" spans="30:30" ht="11" x14ac:dyDescent="0.3">
      <c r="AD15941" s="4"/>
    </row>
    <row r="15951" spans="30:30" ht="11" x14ac:dyDescent="0.3">
      <c r="AD15951" s="4"/>
    </row>
    <row r="15961" spans="30:30" ht="11" x14ac:dyDescent="0.3">
      <c r="AD15961" s="4"/>
    </row>
    <row r="15971" spans="30:30" ht="11" x14ac:dyDescent="0.3">
      <c r="AD15971" s="4"/>
    </row>
    <row r="15981" spans="30:30" ht="11" x14ac:dyDescent="0.3">
      <c r="AD15981" s="4"/>
    </row>
    <row r="15991" spans="30:30" ht="11" x14ac:dyDescent="0.3">
      <c r="AD15991" s="4"/>
    </row>
    <row r="16001" spans="30:30" ht="11" x14ac:dyDescent="0.3">
      <c r="AD16001" s="4"/>
    </row>
    <row r="16011" spans="30:30" ht="11" x14ac:dyDescent="0.3">
      <c r="AD16011" s="4"/>
    </row>
    <row r="16021" spans="30:30" ht="11" x14ac:dyDescent="0.3">
      <c r="AD16021" s="4"/>
    </row>
    <row r="16031" spans="30:30" ht="11" x14ac:dyDescent="0.3">
      <c r="AD16031" s="4"/>
    </row>
    <row r="16041" spans="30:30" ht="11" x14ac:dyDescent="0.3">
      <c r="AD16041" s="4"/>
    </row>
    <row r="16051" spans="30:30" ht="11" x14ac:dyDescent="0.3">
      <c r="AD16051" s="4"/>
    </row>
    <row r="16061" spans="30:30" ht="11" x14ac:dyDescent="0.3">
      <c r="AD16061" s="4"/>
    </row>
    <row r="16071" spans="30:30" ht="11" x14ac:dyDescent="0.3">
      <c r="AD16071" s="4"/>
    </row>
    <row r="16081" spans="30:30" ht="11" x14ac:dyDescent="0.3">
      <c r="AD16081" s="4"/>
    </row>
    <row r="16091" spans="30:30" ht="11" x14ac:dyDescent="0.3">
      <c r="AD16091" s="4"/>
    </row>
    <row r="16101" spans="30:30" ht="11" x14ac:dyDescent="0.3">
      <c r="AD16101" s="4"/>
    </row>
    <row r="16111" spans="30:30" ht="11" x14ac:dyDescent="0.3">
      <c r="AD16111" s="4"/>
    </row>
    <row r="16121" spans="30:30" ht="11" x14ac:dyDescent="0.3">
      <c r="AD16121" s="4"/>
    </row>
    <row r="16131" spans="30:30" ht="11" x14ac:dyDescent="0.3">
      <c r="AD16131" s="4"/>
    </row>
    <row r="16141" spans="30:30" ht="11" x14ac:dyDescent="0.3">
      <c r="AD16141" s="4"/>
    </row>
    <row r="16151" spans="30:30" ht="11" x14ac:dyDescent="0.3">
      <c r="AD16151" s="4"/>
    </row>
    <row r="16161" spans="30:30" ht="11" x14ac:dyDescent="0.3">
      <c r="AD16161" s="4"/>
    </row>
    <row r="16171" spans="30:30" ht="11" x14ac:dyDescent="0.3">
      <c r="AD16171" s="4"/>
    </row>
    <row r="16181" spans="30:30" ht="11" x14ac:dyDescent="0.3">
      <c r="AD16181" s="4"/>
    </row>
    <row r="16191" spans="30:30" ht="11" x14ac:dyDescent="0.3">
      <c r="AD16191" s="4"/>
    </row>
    <row r="16201" spans="30:30" ht="11" x14ac:dyDescent="0.3">
      <c r="AD16201" s="4"/>
    </row>
    <row r="16211" spans="30:30" ht="11" x14ac:dyDescent="0.3">
      <c r="AD16211" s="4"/>
    </row>
    <row r="16221" spans="30:30" ht="11" x14ac:dyDescent="0.3">
      <c r="AD16221" s="4"/>
    </row>
    <row r="16231" spans="30:30" ht="11" x14ac:dyDescent="0.3">
      <c r="AD16231" s="4"/>
    </row>
    <row r="16241" spans="30:30" ht="11" x14ac:dyDescent="0.3">
      <c r="AD16241" s="4"/>
    </row>
    <row r="16251" spans="30:30" ht="11" x14ac:dyDescent="0.3">
      <c r="AD16251" s="4"/>
    </row>
    <row r="16261" spans="30:30" ht="11" x14ac:dyDescent="0.3">
      <c r="AD16261" s="4"/>
    </row>
    <row r="16271" spans="30:30" ht="11" x14ac:dyDescent="0.3">
      <c r="AD16271" s="4"/>
    </row>
    <row r="16281" spans="30:30" ht="11" x14ac:dyDescent="0.3">
      <c r="AD16281" s="4"/>
    </row>
    <row r="16291" spans="30:30" ht="11" x14ac:dyDescent="0.3">
      <c r="AD16291" s="4"/>
    </row>
    <row r="16301" spans="30:30" ht="11" x14ac:dyDescent="0.3">
      <c r="AD16301" s="4"/>
    </row>
    <row r="16311" spans="30:30" ht="11" x14ac:dyDescent="0.3">
      <c r="AD16311" s="4"/>
    </row>
    <row r="16321" spans="30:30" ht="11" x14ac:dyDescent="0.3">
      <c r="AD16321" s="4"/>
    </row>
    <row r="16331" spans="30:30" ht="11" x14ac:dyDescent="0.3">
      <c r="AD16331" s="4"/>
    </row>
    <row r="16341" spans="30:30" ht="11" x14ac:dyDescent="0.3">
      <c r="AD16341" s="4"/>
    </row>
    <row r="16351" spans="30:30" ht="11" x14ac:dyDescent="0.3">
      <c r="AD16351" s="4"/>
    </row>
    <row r="16361" spans="30:30" ht="11" x14ac:dyDescent="0.3">
      <c r="AD16361" s="4"/>
    </row>
    <row r="16371" spans="30:30" ht="11" x14ac:dyDescent="0.3">
      <c r="AD16371" s="4"/>
    </row>
    <row r="16381" spans="30:30" ht="11" x14ac:dyDescent="0.3">
      <c r="AD16381" s="4"/>
    </row>
    <row r="16391" spans="30:30" ht="11" x14ac:dyDescent="0.3">
      <c r="AD16391" s="4"/>
    </row>
    <row r="16401" spans="30:30" ht="11" x14ac:dyDescent="0.3">
      <c r="AD16401" s="4"/>
    </row>
    <row r="16411" spans="30:30" ht="11" x14ac:dyDescent="0.3">
      <c r="AD16411" s="4"/>
    </row>
    <row r="16421" spans="30:30" ht="11" x14ac:dyDescent="0.3">
      <c r="AD16421" s="4"/>
    </row>
    <row r="16431" spans="30:30" ht="11" x14ac:dyDescent="0.3">
      <c r="AD16431" s="4"/>
    </row>
    <row r="16441" spans="30:30" ht="11" x14ac:dyDescent="0.3">
      <c r="AD16441" s="4"/>
    </row>
    <row r="16451" spans="30:30" ht="11" x14ac:dyDescent="0.3">
      <c r="AD16451" s="4"/>
    </row>
    <row r="16461" spans="30:30" ht="11" x14ac:dyDescent="0.3">
      <c r="AD16461" s="4"/>
    </row>
    <row r="16471" spans="30:30" ht="11" x14ac:dyDescent="0.3">
      <c r="AD16471" s="4"/>
    </row>
    <row r="16481" spans="30:30" ht="11" x14ac:dyDescent="0.3">
      <c r="AD16481" s="4"/>
    </row>
    <row r="16491" spans="30:30" ht="11" x14ac:dyDescent="0.3">
      <c r="AD16491" s="4"/>
    </row>
    <row r="16501" spans="30:30" ht="11" x14ac:dyDescent="0.3">
      <c r="AD16501" s="4"/>
    </row>
    <row r="16511" spans="30:30" ht="11" x14ac:dyDescent="0.3">
      <c r="AD16511" s="4"/>
    </row>
    <row r="16521" spans="30:30" ht="11" x14ac:dyDescent="0.3">
      <c r="AD16521" s="4"/>
    </row>
    <row r="16531" spans="30:30" ht="11" x14ac:dyDescent="0.3">
      <c r="AD16531" s="4"/>
    </row>
    <row r="16541" spans="30:30" ht="11" x14ac:dyDescent="0.3">
      <c r="AD16541" s="4"/>
    </row>
    <row r="16551" spans="30:30" ht="11" x14ac:dyDescent="0.3">
      <c r="AD16551" s="4"/>
    </row>
    <row r="16561" spans="30:30" ht="11" x14ac:dyDescent="0.3">
      <c r="AD16561" s="4"/>
    </row>
    <row r="16571" spans="30:30" ht="11" x14ac:dyDescent="0.3">
      <c r="AD16571" s="4"/>
    </row>
    <row r="16581" spans="30:30" ht="11" x14ac:dyDescent="0.3">
      <c r="AD16581" s="4"/>
    </row>
    <row r="16591" spans="30:30" ht="11" x14ac:dyDescent="0.3">
      <c r="AD16591" s="4"/>
    </row>
    <row r="16601" spans="30:30" ht="11" x14ac:dyDescent="0.3">
      <c r="AD16601" s="4"/>
    </row>
    <row r="16611" spans="30:30" ht="11" x14ac:dyDescent="0.3">
      <c r="AD16611" s="4"/>
    </row>
    <row r="16621" spans="30:30" ht="11" x14ac:dyDescent="0.3">
      <c r="AD16621" s="4"/>
    </row>
    <row r="16631" spans="30:30" ht="11" x14ac:dyDescent="0.3">
      <c r="AD16631" s="4"/>
    </row>
    <row r="16641" spans="30:30" ht="11" x14ac:dyDescent="0.3">
      <c r="AD16641" s="4"/>
    </row>
    <row r="16651" spans="30:30" ht="11" x14ac:dyDescent="0.3">
      <c r="AD16651" s="4"/>
    </row>
    <row r="16661" spans="30:30" ht="11" x14ac:dyDescent="0.3">
      <c r="AD16661" s="4"/>
    </row>
    <row r="16671" spans="30:30" ht="11" x14ac:dyDescent="0.3">
      <c r="AD16671" s="4"/>
    </row>
    <row r="16681" spans="30:30" ht="11" x14ac:dyDescent="0.3">
      <c r="AD16681" s="4"/>
    </row>
    <row r="16691" spans="30:30" ht="11" x14ac:dyDescent="0.3">
      <c r="AD16691" s="4"/>
    </row>
    <row r="16701" spans="30:30" ht="11" x14ac:dyDescent="0.3">
      <c r="AD16701" s="4"/>
    </row>
    <row r="16711" spans="30:30" ht="11" x14ac:dyDescent="0.3">
      <c r="AD16711" s="4"/>
    </row>
    <row r="16721" spans="30:30" ht="11" x14ac:dyDescent="0.3">
      <c r="AD16721" s="4"/>
    </row>
    <row r="16731" spans="30:30" ht="11" x14ac:dyDescent="0.3">
      <c r="AD16731" s="4"/>
    </row>
    <row r="16741" spans="30:30" ht="11" x14ac:dyDescent="0.3">
      <c r="AD16741" s="4"/>
    </row>
    <row r="16751" spans="30:30" ht="11" x14ac:dyDescent="0.3">
      <c r="AD16751" s="4"/>
    </row>
    <row r="16761" spans="30:30" ht="11" x14ac:dyDescent="0.3">
      <c r="AD16761" s="4"/>
    </row>
    <row r="16771" spans="30:30" ht="11" x14ac:dyDescent="0.3">
      <c r="AD16771" s="4"/>
    </row>
    <row r="16781" spans="30:30" ht="11" x14ac:dyDescent="0.3">
      <c r="AD16781" s="4"/>
    </row>
    <row r="16791" spans="30:30" ht="11" x14ac:dyDescent="0.3">
      <c r="AD16791" s="4"/>
    </row>
    <row r="16801" spans="30:30" ht="11" x14ac:dyDescent="0.3">
      <c r="AD16801" s="4"/>
    </row>
    <row r="16811" spans="30:30" ht="11" x14ac:dyDescent="0.3">
      <c r="AD16811" s="4"/>
    </row>
    <row r="16821" spans="30:30" ht="11" x14ac:dyDescent="0.3">
      <c r="AD16821" s="4"/>
    </row>
    <row r="16831" spans="30:30" ht="11" x14ac:dyDescent="0.3">
      <c r="AD16831" s="4"/>
    </row>
    <row r="16841" spans="30:30" ht="11" x14ac:dyDescent="0.3">
      <c r="AD16841" s="4"/>
    </row>
    <row r="16851" spans="30:30" ht="11" x14ac:dyDescent="0.3">
      <c r="AD16851" s="4"/>
    </row>
    <row r="16861" spans="30:30" ht="11" x14ac:dyDescent="0.3">
      <c r="AD16861" s="4"/>
    </row>
    <row r="16871" spans="30:30" ht="11" x14ac:dyDescent="0.3">
      <c r="AD16871" s="4"/>
    </row>
    <row r="16881" spans="30:30" ht="11" x14ac:dyDescent="0.3">
      <c r="AD16881" s="4"/>
    </row>
    <row r="16891" spans="30:30" ht="11" x14ac:dyDescent="0.3">
      <c r="AD16891" s="4"/>
    </row>
    <row r="16901" spans="30:30" ht="11" x14ac:dyDescent="0.3">
      <c r="AD16901" s="4"/>
    </row>
    <row r="16911" spans="30:30" ht="11" x14ac:dyDescent="0.3">
      <c r="AD16911" s="4"/>
    </row>
    <row r="16921" spans="30:30" ht="11" x14ac:dyDescent="0.3">
      <c r="AD16921" s="4"/>
    </row>
    <row r="16931" spans="30:30" ht="11" x14ac:dyDescent="0.3">
      <c r="AD16931" s="4"/>
    </row>
    <row r="16941" spans="30:30" ht="11" x14ac:dyDescent="0.3">
      <c r="AD16941" s="4"/>
    </row>
    <row r="16951" spans="30:30" ht="11" x14ac:dyDescent="0.3">
      <c r="AD16951" s="4"/>
    </row>
    <row r="16961" spans="30:30" ht="11" x14ac:dyDescent="0.3">
      <c r="AD16961" s="4"/>
    </row>
    <row r="16971" spans="30:30" ht="11" x14ac:dyDescent="0.3">
      <c r="AD16971" s="4"/>
    </row>
    <row r="16981" spans="30:30" ht="11" x14ac:dyDescent="0.3">
      <c r="AD16981" s="4"/>
    </row>
    <row r="16991" spans="30:30" ht="11" x14ac:dyDescent="0.3">
      <c r="AD16991" s="4"/>
    </row>
    <row r="17001" spans="30:30" ht="11" x14ac:dyDescent="0.3">
      <c r="AD17001" s="4"/>
    </row>
    <row r="17011" spans="30:30" ht="11" x14ac:dyDescent="0.3">
      <c r="AD17011" s="4"/>
    </row>
    <row r="17021" spans="30:30" ht="11" x14ac:dyDescent="0.3">
      <c r="AD17021" s="4"/>
    </row>
    <row r="17031" spans="30:30" ht="11" x14ac:dyDescent="0.3">
      <c r="AD17031" s="4"/>
    </row>
    <row r="17041" spans="30:30" ht="11" x14ac:dyDescent="0.3">
      <c r="AD17041" s="4"/>
    </row>
    <row r="17051" spans="30:30" ht="11" x14ac:dyDescent="0.3">
      <c r="AD17051" s="4"/>
    </row>
    <row r="17061" spans="30:30" ht="11" x14ac:dyDescent="0.3">
      <c r="AD17061" s="4"/>
    </row>
    <row r="17071" spans="30:30" ht="11" x14ac:dyDescent="0.3">
      <c r="AD17071" s="4"/>
    </row>
    <row r="17081" spans="30:30" ht="11" x14ac:dyDescent="0.3">
      <c r="AD17081" s="4"/>
    </row>
    <row r="17091" spans="30:30" ht="11" x14ac:dyDescent="0.3">
      <c r="AD17091" s="4"/>
    </row>
    <row r="17101" spans="30:30" ht="11" x14ac:dyDescent="0.3">
      <c r="AD17101" s="4"/>
    </row>
    <row r="17111" spans="30:30" ht="11" x14ac:dyDescent="0.3">
      <c r="AD17111" s="4"/>
    </row>
    <row r="17121" spans="30:30" ht="11" x14ac:dyDescent="0.3">
      <c r="AD17121" s="4"/>
    </row>
    <row r="17131" spans="30:30" ht="11" x14ac:dyDescent="0.3">
      <c r="AD17131" s="4"/>
    </row>
    <row r="17141" spans="30:30" ht="11" x14ac:dyDescent="0.3">
      <c r="AD17141" s="4"/>
    </row>
    <row r="17151" spans="30:30" ht="11" x14ac:dyDescent="0.3">
      <c r="AD17151" s="4"/>
    </row>
    <row r="17161" spans="30:30" ht="11" x14ac:dyDescent="0.3">
      <c r="AD17161" s="4"/>
    </row>
    <row r="17171" spans="30:30" ht="11" x14ac:dyDescent="0.3">
      <c r="AD17171" s="4"/>
    </row>
    <row r="17181" spans="30:30" ht="11" x14ac:dyDescent="0.3">
      <c r="AD17181" s="4"/>
    </row>
    <row r="17191" spans="30:30" ht="11" x14ac:dyDescent="0.3">
      <c r="AD17191" s="4"/>
    </row>
    <row r="17201" spans="30:30" ht="11" x14ac:dyDescent="0.3">
      <c r="AD17201" s="4"/>
    </row>
    <row r="17211" spans="30:30" ht="11" x14ac:dyDescent="0.3">
      <c r="AD17211" s="4"/>
    </row>
    <row r="17221" spans="30:30" ht="11" x14ac:dyDescent="0.3">
      <c r="AD17221" s="4"/>
    </row>
    <row r="17231" spans="30:30" ht="11" x14ac:dyDescent="0.3">
      <c r="AD17231" s="4"/>
    </row>
    <row r="17241" spans="30:30" ht="11" x14ac:dyDescent="0.3">
      <c r="AD17241" s="4"/>
    </row>
    <row r="17251" spans="30:30" ht="11" x14ac:dyDescent="0.3">
      <c r="AD17251" s="4"/>
    </row>
    <row r="17261" spans="30:30" ht="11" x14ac:dyDescent="0.3">
      <c r="AD17261" s="4"/>
    </row>
    <row r="17271" spans="30:30" ht="11" x14ac:dyDescent="0.3">
      <c r="AD17271" s="4"/>
    </row>
    <row r="17281" spans="30:30" ht="11" x14ac:dyDescent="0.3">
      <c r="AD17281" s="4"/>
    </row>
    <row r="17291" spans="30:30" ht="11" x14ac:dyDescent="0.3">
      <c r="AD17291" s="4"/>
    </row>
    <row r="17301" spans="30:30" ht="11" x14ac:dyDescent="0.3">
      <c r="AD17301" s="4"/>
    </row>
    <row r="17311" spans="30:30" ht="11" x14ac:dyDescent="0.3">
      <c r="AD17311" s="4"/>
    </row>
    <row r="17321" spans="30:30" ht="11" x14ac:dyDescent="0.3">
      <c r="AD17321" s="4"/>
    </row>
    <row r="17331" spans="30:30" ht="11" x14ac:dyDescent="0.3">
      <c r="AD17331" s="4"/>
    </row>
    <row r="17341" spans="30:30" ht="11" x14ac:dyDescent="0.3">
      <c r="AD17341" s="4"/>
    </row>
    <row r="17351" spans="30:30" ht="11" x14ac:dyDescent="0.3">
      <c r="AD17351" s="4"/>
    </row>
    <row r="17361" spans="30:30" ht="11" x14ac:dyDescent="0.3">
      <c r="AD17361" s="4"/>
    </row>
    <row r="17371" spans="30:30" ht="11" x14ac:dyDescent="0.3">
      <c r="AD17371" s="4"/>
    </row>
    <row r="17381" spans="30:30" ht="11" x14ac:dyDescent="0.3">
      <c r="AD17381" s="4"/>
    </row>
    <row r="17391" spans="30:30" ht="11" x14ac:dyDescent="0.3">
      <c r="AD17391" s="4"/>
    </row>
    <row r="17401" spans="30:30" ht="11" x14ac:dyDescent="0.3">
      <c r="AD17401" s="4"/>
    </row>
    <row r="17411" spans="30:30" ht="11" x14ac:dyDescent="0.3">
      <c r="AD17411" s="4"/>
    </row>
    <row r="17421" spans="30:30" ht="11" x14ac:dyDescent="0.3">
      <c r="AD17421" s="4"/>
    </row>
    <row r="17431" spans="30:30" ht="11" x14ac:dyDescent="0.3">
      <c r="AD17431" s="4"/>
    </row>
    <row r="17441" spans="30:30" ht="11" x14ac:dyDescent="0.3">
      <c r="AD17441" s="4"/>
    </row>
    <row r="17451" spans="30:30" ht="11" x14ac:dyDescent="0.3">
      <c r="AD17451" s="4"/>
    </row>
    <row r="17461" spans="30:30" ht="11" x14ac:dyDescent="0.3">
      <c r="AD17461" s="4"/>
    </row>
    <row r="17471" spans="30:30" ht="11" x14ac:dyDescent="0.3">
      <c r="AD17471" s="4"/>
    </row>
    <row r="17481" spans="30:30" ht="11" x14ac:dyDescent="0.3">
      <c r="AD17481" s="4"/>
    </row>
    <row r="17491" spans="30:30" ht="11" x14ac:dyDescent="0.3">
      <c r="AD17491" s="4"/>
    </row>
    <row r="17501" spans="30:30" ht="11" x14ac:dyDescent="0.3">
      <c r="AD17501" s="4"/>
    </row>
    <row r="17511" spans="30:30" ht="11" x14ac:dyDescent="0.3">
      <c r="AD17511" s="4"/>
    </row>
    <row r="17521" spans="30:30" ht="11" x14ac:dyDescent="0.3">
      <c r="AD17521" s="4"/>
    </row>
    <row r="17531" spans="30:30" ht="11" x14ac:dyDescent="0.3">
      <c r="AD17531" s="4"/>
    </row>
    <row r="17541" spans="30:30" ht="11" x14ac:dyDescent="0.3">
      <c r="AD17541" s="4"/>
    </row>
    <row r="17551" spans="30:30" ht="11" x14ac:dyDescent="0.3">
      <c r="AD17551" s="4"/>
    </row>
    <row r="17561" spans="30:30" ht="11" x14ac:dyDescent="0.3">
      <c r="AD17561" s="4"/>
    </row>
    <row r="17571" spans="30:30" ht="11" x14ac:dyDescent="0.3">
      <c r="AD17571" s="4"/>
    </row>
    <row r="17581" spans="30:30" ht="11" x14ac:dyDescent="0.3">
      <c r="AD17581" s="4"/>
    </row>
    <row r="17591" spans="30:30" ht="11" x14ac:dyDescent="0.3">
      <c r="AD17591" s="4"/>
    </row>
    <row r="17601" spans="30:30" ht="11" x14ac:dyDescent="0.3">
      <c r="AD17601" s="4"/>
    </row>
    <row r="17611" spans="30:30" ht="11" x14ac:dyDescent="0.3">
      <c r="AD17611" s="4"/>
    </row>
    <row r="17621" spans="30:30" ht="11" x14ac:dyDescent="0.3">
      <c r="AD17621" s="4"/>
    </row>
    <row r="17631" spans="30:30" ht="11" x14ac:dyDescent="0.3">
      <c r="AD17631" s="4"/>
    </row>
    <row r="17641" spans="30:30" ht="11" x14ac:dyDescent="0.3">
      <c r="AD17641" s="4"/>
    </row>
    <row r="17651" spans="30:30" ht="11" x14ac:dyDescent="0.3">
      <c r="AD17651" s="4"/>
    </row>
    <row r="17661" spans="30:30" ht="11" x14ac:dyDescent="0.3">
      <c r="AD17661" s="4"/>
    </row>
    <row r="17671" spans="30:30" ht="11" x14ac:dyDescent="0.3">
      <c r="AD17671" s="4"/>
    </row>
    <row r="17681" spans="30:30" ht="11" x14ac:dyDescent="0.3">
      <c r="AD17681" s="4"/>
    </row>
    <row r="17691" spans="30:30" ht="11" x14ac:dyDescent="0.3">
      <c r="AD17691" s="4"/>
    </row>
    <row r="17701" spans="30:30" ht="11" x14ac:dyDescent="0.3">
      <c r="AD17701" s="4"/>
    </row>
    <row r="17711" spans="30:30" ht="11" x14ac:dyDescent="0.3">
      <c r="AD17711" s="4"/>
    </row>
    <row r="17721" spans="30:30" ht="11" x14ac:dyDescent="0.3">
      <c r="AD17721" s="4"/>
    </row>
    <row r="17731" spans="30:30" ht="11" x14ac:dyDescent="0.3">
      <c r="AD17731" s="4"/>
    </row>
    <row r="17741" spans="30:30" ht="11" x14ac:dyDescent="0.3">
      <c r="AD17741" s="4"/>
    </row>
    <row r="17751" spans="30:30" ht="11" x14ac:dyDescent="0.3">
      <c r="AD17751" s="4"/>
    </row>
    <row r="17761" spans="30:30" ht="11" x14ac:dyDescent="0.3">
      <c r="AD17761" s="4"/>
    </row>
    <row r="17771" spans="30:30" ht="11" x14ac:dyDescent="0.3">
      <c r="AD17771" s="4"/>
    </row>
    <row r="17781" spans="30:30" ht="11" x14ac:dyDescent="0.3">
      <c r="AD17781" s="4"/>
    </row>
    <row r="17791" spans="30:30" ht="11" x14ac:dyDescent="0.3">
      <c r="AD17791" s="4"/>
    </row>
    <row r="17801" spans="30:30" ht="11" x14ac:dyDescent="0.3">
      <c r="AD17801" s="4"/>
    </row>
    <row r="17811" spans="30:30" ht="11" x14ac:dyDescent="0.3">
      <c r="AD17811" s="4"/>
    </row>
    <row r="17821" spans="30:30" ht="11" x14ac:dyDescent="0.3">
      <c r="AD17821" s="4"/>
    </row>
    <row r="17831" spans="30:30" ht="11" x14ac:dyDescent="0.3">
      <c r="AD17831" s="4"/>
    </row>
    <row r="17841" spans="30:30" ht="11" x14ac:dyDescent="0.3">
      <c r="AD17841" s="4"/>
    </row>
    <row r="17851" spans="30:30" ht="11" x14ac:dyDescent="0.3">
      <c r="AD17851" s="4"/>
    </row>
    <row r="17861" spans="30:30" ht="11" x14ac:dyDescent="0.3">
      <c r="AD17861" s="4"/>
    </row>
    <row r="17871" spans="30:30" ht="11" x14ac:dyDescent="0.3">
      <c r="AD17871" s="4"/>
    </row>
    <row r="17881" spans="30:30" ht="11" x14ac:dyDescent="0.3">
      <c r="AD17881" s="4"/>
    </row>
    <row r="17891" spans="30:30" ht="11" x14ac:dyDescent="0.3">
      <c r="AD17891" s="4"/>
    </row>
    <row r="17901" spans="30:30" ht="11" x14ac:dyDescent="0.3">
      <c r="AD17901" s="4"/>
    </row>
    <row r="17911" spans="30:30" ht="11" x14ac:dyDescent="0.3">
      <c r="AD17911" s="4"/>
    </row>
    <row r="17921" spans="30:30" ht="11" x14ac:dyDescent="0.3">
      <c r="AD17921" s="4"/>
    </row>
    <row r="17931" spans="30:30" ht="11" x14ac:dyDescent="0.3">
      <c r="AD17931" s="4"/>
    </row>
    <row r="17941" spans="30:30" ht="11" x14ac:dyDescent="0.3">
      <c r="AD17941" s="4"/>
    </row>
    <row r="17951" spans="30:30" ht="11" x14ac:dyDescent="0.3">
      <c r="AD17951" s="4"/>
    </row>
    <row r="17961" spans="30:30" ht="11" x14ac:dyDescent="0.3">
      <c r="AD17961" s="4"/>
    </row>
    <row r="17971" spans="30:30" ht="11" x14ac:dyDescent="0.3">
      <c r="AD17971" s="4"/>
    </row>
    <row r="17981" spans="30:30" ht="11" x14ac:dyDescent="0.3">
      <c r="AD17981" s="4"/>
    </row>
    <row r="17991" spans="30:30" ht="11" x14ac:dyDescent="0.3">
      <c r="AD17991" s="4"/>
    </row>
    <row r="18001" spans="30:30" ht="11" x14ac:dyDescent="0.3">
      <c r="AD18001" s="4"/>
    </row>
    <row r="18011" spans="30:30" ht="11" x14ac:dyDescent="0.3">
      <c r="AD18011" s="4"/>
    </row>
    <row r="18021" spans="30:30" ht="11" x14ac:dyDescent="0.3">
      <c r="AD18021" s="4"/>
    </row>
    <row r="18031" spans="30:30" ht="11" x14ac:dyDescent="0.3">
      <c r="AD18031" s="4"/>
    </row>
    <row r="18041" spans="30:30" ht="11" x14ac:dyDescent="0.3">
      <c r="AD18041" s="4"/>
    </row>
    <row r="18051" spans="30:30" ht="11" x14ac:dyDescent="0.3">
      <c r="AD18051" s="4"/>
    </row>
    <row r="18061" spans="30:30" ht="11" x14ac:dyDescent="0.3">
      <c r="AD18061" s="4"/>
    </row>
    <row r="18071" spans="30:30" ht="11" x14ac:dyDescent="0.3">
      <c r="AD18071" s="4"/>
    </row>
    <row r="18081" spans="30:30" ht="11" x14ac:dyDescent="0.3">
      <c r="AD18081" s="4"/>
    </row>
    <row r="18091" spans="30:30" ht="11" x14ac:dyDescent="0.3">
      <c r="AD18091" s="4"/>
    </row>
    <row r="18101" spans="30:30" ht="11" x14ac:dyDescent="0.3">
      <c r="AD18101" s="4"/>
    </row>
    <row r="18111" spans="30:30" ht="11" x14ac:dyDescent="0.3">
      <c r="AD18111" s="4"/>
    </row>
    <row r="18121" spans="30:30" ht="11" x14ac:dyDescent="0.3">
      <c r="AD18121" s="4"/>
    </row>
    <row r="18131" spans="30:30" ht="11" x14ac:dyDescent="0.3">
      <c r="AD18131" s="4"/>
    </row>
    <row r="18141" spans="30:30" ht="11" x14ac:dyDescent="0.3">
      <c r="AD18141" s="4"/>
    </row>
    <row r="18151" spans="30:30" ht="11" x14ac:dyDescent="0.3">
      <c r="AD18151" s="4"/>
    </row>
    <row r="18161" spans="30:30" ht="11" x14ac:dyDescent="0.3">
      <c r="AD18161" s="4"/>
    </row>
    <row r="18171" spans="30:30" ht="11" x14ac:dyDescent="0.3">
      <c r="AD18171" s="4"/>
    </row>
    <row r="18181" spans="30:30" ht="11" x14ac:dyDescent="0.3">
      <c r="AD18181" s="4"/>
    </row>
    <row r="18191" spans="30:30" ht="11" x14ac:dyDescent="0.3">
      <c r="AD18191" s="4"/>
    </row>
    <row r="18201" spans="30:30" ht="11" x14ac:dyDescent="0.3">
      <c r="AD18201" s="4"/>
    </row>
    <row r="18211" spans="30:30" ht="11" x14ac:dyDescent="0.3">
      <c r="AD18211" s="4"/>
    </row>
    <row r="18221" spans="30:30" ht="11" x14ac:dyDescent="0.3">
      <c r="AD18221" s="4"/>
    </row>
    <row r="18231" spans="30:30" ht="11" x14ac:dyDescent="0.3">
      <c r="AD18231" s="4"/>
    </row>
    <row r="18241" spans="30:30" ht="11" x14ac:dyDescent="0.3">
      <c r="AD18241" s="4"/>
    </row>
    <row r="18251" spans="30:30" ht="11" x14ac:dyDescent="0.3">
      <c r="AD18251" s="4"/>
    </row>
    <row r="18261" spans="30:30" ht="11" x14ac:dyDescent="0.3">
      <c r="AD18261" s="4"/>
    </row>
    <row r="18271" spans="30:30" ht="11" x14ac:dyDescent="0.3">
      <c r="AD18271" s="4"/>
    </row>
    <row r="18281" spans="30:30" ht="11" x14ac:dyDescent="0.3">
      <c r="AD18281" s="4"/>
    </row>
    <row r="18291" spans="30:30" ht="11" x14ac:dyDescent="0.3">
      <c r="AD18291" s="4"/>
    </row>
    <row r="18301" spans="30:30" ht="11" x14ac:dyDescent="0.3">
      <c r="AD18301" s="4"/>
    </row>
    <row r="18311" spans="30:30" ht="11" x14ac:dyDescent="0.3">
      <c r="AD18311" s="4"/>
    </row>
    <row r="18321" spans="30:30" ht="11" x14ac:dyDescent="0.3">
      <c r="AD18321" s="4"/>
    </row>
    <row r="18331" spans="30:30" ht="11" x14ac:dyDescent="0.3">
      <c r="AD18331" s="4"/>
    </row>
    <row r="18341" spans="30:30" ht="11" x14ac:dyDescent="0.3">
      <c r="AD18341" s="4"/>
    </row>
    <row r="18351" spans="30:30" ht="11" x14ac:dyDescent="0.3">
      <c r="AD18351" s="4"/>
    </row>
    <row r="18361" spans="30:30" ht="11" x14ac:dyDescent="0.3">
      <c r="AD18361" s="4"/>
    </row>
    <row r="18371" spans="30:30" ht="11" x14ac:dyDescent="0.3">
      <c r="AD18371" s="4"/>
    </row>
    <row r="18381" spans="30:30" ht="11" x14ac:dyDescent="0.3">
      <c r="AD18381" s="4"/>
    </row>
    <row r="18391" spans="30:30" ht="11" x14ac:dyDescent="0.3">
      <c r="AD18391" s="4"/>
    </row>
    <row r="18401" spans="30:30" ht="11" x14ac:dyDescent="0.3">
      <c r="AD18401" s="4"/>
    </row>
    <row r="18411" spans="30:30" ht="11" x14ac:dyDescent="0.3">
      <c r="AD18411" s="4"/>
    </row>
    <row r="18421" spans="30:30" ht="11" x14ac:dyDescent="0.3">
      <c r="AD18421" s="4"/>
    </row>
    <row r="18431" spans="30:30" ht="11" x14ac:dyDescent="0.3">
      <c r="AD18431" s="4"/>
    </row>
    <row r="18441" spans="30:30" ht="11" x14ac:dyDescent="0.3">
      <c r="AD18441" s="4"/>
    </row>
    <row r="18451" spans="30:30" ht="11" x14ac:dyDescent="0.3">
      <c r="AD18451" s="4"/>
    </row>
    <row r="18461" spans="30:30" ht="11" x14ac:dyDescent="0.3">
      <c r="AD18461" s="4"/>
    </row>
    <row r="18471" spans="30:30" ht="11" x14ac:dyDescent="0.3">
      <c r="AD18471" s="4"/>
    </row>
    <row r="18481" spans="30:30" ht="11" x14ac:dyDescent="0.3">
      <c r="AD18481" s="4"/>
    </row>
    <row r="18491" spans="30:30" ht="11" x14ac:dyDescent="0.3">
      <c r="AD18491" s="4"/>
    </row>
    <row r="18501" spans="30:30" ht="11" x14ac:dyDescent="0.3">
      <c r="AD18501" s="4"/>
    </row>
    <row r="18511" spans="30:30" ht="11" x14ac:dyDescent="0.3">
      <c r="AD18511" s="4"/>
    </row>
    <row r="18521" spans="30:30" ht="11" x14ac:dyDescent="0.3">
      <c r="AD18521" s="4"/>
    </row>
    <row r="18531" spans="30:30" ht="11" x14ac:dyDescent="0.3">
      <c r="AD18531" s="4"/>
    </row>
    <row r="18541" spans="30:30" ht="11" x14ac:dyDescent="0.3">
      <c r="AD18541" s="4"/>
    </row>
    <row r="18551" spans="30:30" ht="11" x14ac:dyDescent="0.3">
      <c r="AD18551" s="4"/>
    </row>
    <row r="18561" spans="30:30" ht="11" x14ac:dyDescent="0.3">
      <c r="AD18561" s="4"/>
    </row>
    <row r="18571" spans="30:30" ht="11" x14ac:dyDescent="0.3">
      <c r="AD18571" s="4"/>
    </row>
    <row r="18581" spans="30:30" ht="11" x14ac:dyDescent="0.3">
      <c r="AD18581" s="4"/>
    </row>
    <row r="18591" spans="30:30" ht="11" x14ac:dyDescent="0.3">
      <c r="AD18591" s="4"/>
    </row>
    <row r="18601" spans="30:30" ht="11" x14ac:dyDescent="0.3">
      <c r="AD18601" s="4"/>
    </row>
    <row r="18611" spans="30:30" ht="11" x14ac:dyDescent="0.3">
      <c r="AD18611" s="4"/>
    </row>
    <row r="18621" spans="30:30" ht="11" x14ac:dyDescent="0.3">
      <c r="AD18621" s="4"/>
    </row>
    <row r="18631" spans="30:30" ht="11" x14ac:dyDescent="0.3">
      <c r="AD18631" s="4"/>
    </row>
    <row r="18641" spans="30:30" ht="11" x14ac:dyDescent="0.3">
      <c r="AD18641" s="4"/>
    </row>
    <row r="18651" spans="30:30" ht="11" x14ac:dyDescent="0.3">
      <c r="AD18651" s="4"/>
    </row>
    <row r="18661" spans="30:30" ht="11" x14ac:dyDescent="0.3">
      <c r="AD18661" s="4"/>
    </row>
    <row r="18671" spans="30:30" ht="11" x14ac:dyDescent="0.3">
      <c r="AD18671" s="4"/>
    </row>
    <row r="18681" spans="30:30" ht="11" x14ac:dyDescent="0.3">
      <c r="AD18681" s="4"/>
    </row>
    <row r="18691" spans="30:30" ht="11" x14ac:dyDescent="0.3">
      <c r="AD18691" s="4"/>
    </row>
    <row r="18701" spans="30:30" ht="11" x14ac:dyDescent="0.3">
      <c r="AD18701" s="4"/>
    </row>
    <row r="18711" spans="30:30" ht="11" x14ac:dyDescent="0.3">
      <c r="AD18711" s="4"/>
    </row>
    <row r="18721" spans="30:30" ht="11" x14ac:dyDescent="0.3">
      <c r="AD18721" s="4"/>
    </row>
    <row r="18731" spans="30:30" ht="11" x14ac:dyDescent="0.3">
      <c r="AD18731" s="4"/>
    </row>
    <row r="18741" spans="30:30" ht="11" x14ac:dyDescent="0.3">
      <c r="AD18741" s="4"/>
    </row>
    <row r="18751" spans="30:30" ht="11" x14ac:dyDescent="0.3">
      <c r="AD18751" s="4"/>
    </row>
    <row r="18761" spans="30:30" ht="11" x14ac:dyDescent="0.3">
      <c r="AD18761" s="4"/>
    </row>
    <row r="18771" spans="30:30" ht="11" x14ac:dyDescent="0.3">
      <c r="AD18771" s="4"/>
    </row>
    <row r="18781" spans="30:30" ht="11" x14ac:dyDescent="0.3">
      <c r="AD18781" s="4"/>
    </row>
    <row r="18791" spans="30:30" ht="11" x14ac:dyDescent="0.3">
      <c r="AD18791" s="4"/>
    </row>
    <row r="18801" spans="30:30" ht="11" x14ac:dyDescent="0.3">
      <c r="AD18801" s="4"/>
    </row>
    <row r="18811" spans="30:30" ht="11" x14ac:dyDescent="0.3">
      <c r="AD18811" s="4"/>
    </row>
    <row r="18821" spans="30:30" ht="11" x14ac:dyDescent="0.3">
      <c r="AD18821" s="4"/>
    </row>
    <row r="18831" spans="30:30" ht="11" x14ac:dyDescent="0.3">
      <c r="AD18831" s="4"/>
    </row>
    <row r="18841" spans="30:30" ht="11" x14ac:dyDescent="0.3">
      <c r="AD18841" s="4"/>
    </row>
    <row r="18851" spans="30:30" ht="11" x14ac:dyDescent="0.3">
      <c r="AD18851" s="4"/>
    </row>
    <row r="18861" spans="30:30" ht="11" x14ac:dyDescent="0.3">
      <c r="AD18861" s="4"/>
    </row>
    <row r="18871" spans="30:30" ht="11" x14ac:dyDescent="0.3">
      <c r="AD18871" s="4"/>
    </row>
    <row r="18881" spans="30:30" ht="11" x14ac:dyDescent="0.3">
      <c r="AD18881" s="4"/>
    </row>
    <row r="18891" spans="30:30" ht="11" x14ac:dyDescent="0.3">
      <c r="AD18891" s="4"/>
    </row>
    <row r="18901" spans="30:30" ht="11" x14ac:dyDescent="0.3">
      <c r="AD18901" s="4"/>
    </row>
    <row r="18911" spans="30:30" ht="11" x14ac:dyDescent="0.3">
      <c r="AD18911" s="4"/>
    </row>
    <row r="18921" spans="30:30" ht="11" x14ac:dyDescent="0.3">
      <c r="AD18921" s="4"/>
    </row>
    <row r="18931" spans="30:30" ht="11" x14ac:dyDescent="0.3">
      <c r="AD18931" s="4"/>
    </row>
    <row r="18941" spans="30:30" ht="11" x14ac:dyDescent="0.3">
      <c r="AD18941" s="4"/>
    </row>
    <row r="18951" spans="30:30" ht="11" x14ac:dyDescent="0.3">
      <c r="AD18951" s="4"/>
    </row>
    <row r="18961" spans="30:30" ht="11" x14ac:dyDescent="0.3">
      <c r="AD18961" s="4"/>
    </row>
    <row r="18971" spans="30:30" ht="11" x14ac:dyDescent="0.3">
      <c r="AD18971" s="4"/>
    </row>
    <row r="18981" spans="30:30" ht="11" x14ac:dyDescent="0.3">
      <c r="AD18981" s="4"/>
    </row>
    <row r="18991" spans="30:30" ht="11" x14ac:dyDescent="0.3">
      <c r="AD18991" s="4"/>
    </row>
    <row r="19001" spans="30:30" ht="11" x14ac:dyDescent="0.3">
      <c r="AD19001" s="4"/>
    </row>
    <row r="19011" spans="30:30" ht="11" x14ac:dyDescent="0.3">
      <c r="AD19011" s="4"/>
    </row>
    <row r="19021" spans="30:30" ht="11" x14ac:dyDescent="0.3">
      <c r="AD19021" s="4"/>
    </row>
    <row r="19031" spans="30:30" ht="11" x14ac:dyDescent="0.3">
      <c r="AD19031" s="4"/>
    </row>
    <row r="19041" spans="30:30" ht="11" x14ac:dyDescent="0.3">
      <c r="AD19041" s="4"/>
    </row>
    <row r="19051" spans="30:30" ht="11" x14ac:dyDescent="0.3">
      <c r="AD19051" s="4"/>
    </row>
    <row r="19061" spans="30:30" ht="11" x14ac:dyDescent="0.3">
      <c r="AD19061" s="4"/>
    </row>
    <row r="19071" spans="30:30" ht="11" x14ac:dyDescent="0.3">
      <c r="AD19071" s="4"/>
    </row>
    <row r="19081" spans="30:30" ht="11" x14ac:dyDescent="0.3">
      <c r="AD19081" s="4"/>
    </row>
    <row r="19091" spans="30:30" ht="11" x14ac:dyDescent="0.3">
      <c r="AD19091" s="4"/>
    </row>
    <row r="19101" spans="30:30" ht="11" x14ac:dyDescent="0.3">
      <c r="AD19101" s="4"/>
    </row>
    <row r="19111" spans="30:30" ht="11" x14ac:dyDescent="0.3">
      <c r="AD19111" s="4"/>
    </row>
    <row r="19121" spans="30:30" ht="11" x14ac:dyDescent="0.3">
      <c r="AD19121" s="4"/>
    </row>
    <row r="19131" spans="30:30" ht="11" x14ac:dyDescent="0.3">
      <c r="AD19131" s="4"/>
    </row>
    <row r="19141" spans="30:30" ht="11" x14ac:dyDescent="0.3">
      <c r="AD19141" s="4"/>
    </row>
    <row r="19151" spans="30:30" ht="11" x14ac:dyDescent="0.3">
      <c r="AD19151" s="4"/>
    </row>
    <row r="19161" spans="30:30" ht="11" x14ac:dyDescent="0.3">
      <c r="AD19161" s="4"/>
    </row>
    <row r="19171" spans="30:30" ht="11" x14ac:dyDescent="0.3">
      <c r="AD19171" s="4"/>
    </row>
    <row r="19181" spans="30:30" ht="11" x14ac:dyDescent="0.3">
      <c r="AD19181" s="4"/>
    </row>
    <row r="19191" spans="30:30" ht="11" x14ac:dyDescent="0.3">
      <c r="AD19191" s="4"/>
    </row>
    <row r="19201" spans="30:30" ht="11" x14ac:dyDescent="0.3">
      <c r="AD19201" s="4"/>
    </row>
    <row r="19211" spans="30:30" ht="11" x14ac:dyDescent="0.3">
      <c r="AD19211" s="4"/>
    </row>
    <row r="19221" spans="30:30" ht="11" x14ac:dyDescent="0.3">
      <c r="AD19221" s="4"/>
    </row>
    <row r="19231" spans="30:30" ht="11" x14ac:dyDescent="0.3">
      <c r="AD19231" s="4"/>
    </row>
    <row r="19241" spans="30:30" ht="11" x14ac:dyDescent="0.3">
      <c r="AD19241" s="4"/>
    </row>
    <row r="19251" spans="30:30" ht="11" x14ac:dyDescent="0.3">
      <c r="AD19251" s="4"/>
    </row>
    <row r="19261" spans="30:30" ht="11" x14ac:dyDescent="0.3">
      <c r="AD19261" s="4"/>
    </row>
    <row r="19271" spans="30:30" ht="11" x14ac:dyDescent="0.3">
      <c r="AD19271" s="4"/>
    </row>
    <row r="19281" spans="30:30" ht="11" x14ac:dyDescent="0.3">
      <c r="AD19281" s="4"/>
    </row>
    <row r="19291" spans="30:30" ht="11" x14ac:dyDescent="0.3">
      <c r="AD19291" s="4"/>
    </row>
    <row r="19301" spans="30:30" ht="11" x14ac:dyDescent="0.3">
      <c r="AD19301" s="4"/>
    </row>
    <row r="19311" spans="30:30" ht="11" x14ac:dyDescent="0.3">
      <c r="AD19311" s="4"/>
    </row>
    <row r="19321" spans="30:30" ht="11" x14ac:dyDescent="0.3">
      <c r="AD19321" s="4"/>
    </row>
    <row r="19331" spans="30:30" ht="11" x14ac:dyDescent="0.3">
      <c r="AD19331" s="4"/>
    </row>
    <row r="19341" spans="30:30" ht="11" x14ac:dyDescent="0.3">
      <c r="AD19341" s="4"/>
    </row>
    <row r="19351" spans="30:30" ht="11" x14ac:dyDescent="0.3">
      <c r="AD19351" s="4"/>
    </row>
    <row r="19361" spans="30:30" ht="11" x14ac:dyDescent="0.3">
      <c r="AD19361" s="4"/>
    </row>
    <row r="19371" spans="30:30" ht="11" x14ac:dyDescent="0.3">
      <c r="AD19371" s="4"/>
    </row>
    <row r="19381" spans="30:30" ht="11" x14ac:dyDescent="0.3">
      <c r="AD19381" s="4"/>
    </row>
    <row r="19391" spans="30:30" ht="11" x14ac:dyDescent="0.3">
      <c r="AD19391" s="4"/>
    </row>
    <row r="19401" spans="30:30" ht="11" x14ac:dyDescent="0.3">
      <c r="AD19401" s="4"/>
    </row>
    <row r="19411" spans="30:30" ht="11" x14ac:dyDescent="0.3">
      <c r="AD19411" s="4"/>
    </row>
    <row r="19421" spans="30:30" ht="11" x14ac:dyDescent="0.3">
      <c r="AD19421" s="4"/>
    </row>
    <row r="19431" spans="30:30" ht="11" x14ac:dyDescent="0.3">
      <c r="AD19431" s="4"/>
    </row>
    <row r="19441" spans="30:30" ht="11" x14ac:dyDescent="0.3">
      <c r="AD19441" s="4"/>
    </row>
    <row r="19451" spans="30:30" ht="11" x14ac:dyDescent="0.3">
      <c r="AD19451" s="4"/>
    </row>
    <row r="19461" spans="30:30" ht="11" x14ac:dyDescent="0.3">
      <c r="AD19461" s="4"/>
    </row>
    <row r="19471" spans="30:30" ht="11" x14ac:dyDescent="0.3">
      <c r="AD19471" s="4"/>
    </row>
    <row r="19481" spans="30:30" ht="11" x14ac:dyDescent="0.3">
      <c r="AD19481" s="4"/>
    </row>
    <row r="19491" spans="30:30" ht="11" x14ac:dyDescent="0.3">
      <c r="AD19491" s="4"/>
    </row>
    <row r="19501" spans="30:30" ht="11" x14ac:dyDescent="0.3">
      <c r="AD19501" s="4"/>
    </row>
    <row r="19511" spans="30:30" ht="11" x14ac:dyDescent="0.3">
      <c r="AD19511" s="4"/>
    </row>
    <row r="19521" spans="30:30" ht="11" x14ac:dyDescent="0.3">
      <c r="AD19521" s="4"/>
    </row>
    <row r="19531" spans="30:30" ht="11" x14ac:dyDescent="0.3">
      <c r="AD19531" s="4"/>
    </row>
    <row r="19541" spans="30:30" ht="11" x14ac:dyDescent="0.3">
      <c r="AD19541" s="4"/>
    </row>
    <row r="19551" spans="30:30" ht="11" x14ac:dyDescent="0.3">
      <c r="AD19551" s="4"/>
    </row>
    <row r="19561" spans="30:30" ht="11" x14ac:dyDescent="0.3">
      <c r="AD19561" s="4"/>
    </row>
    <row r="19571" spans="30:30" ht="11" x14ac:dyDescent="0.3">
      <c r="AD19571" s="4"/>
    </row>
    <row r="19581" spans="30:30" ht="11" x14ac:dyDescent="0.3">
      <c r="AD19581" s="4"/>
    </row>
    <row r="19591" spans="30:30" ht="11" x14ac:dyDescent="0.3">
      <c r="AD19591" s="4"/>
    </row>
    <row r="19601" spans="30:30" ht="11" x14ac:dyDescent="0.3">
      <c r="AD19601" s="4"/>
    </row>
    <row r="19611" spans="30:30" ht="11" x14ac:dyDescent="0.3">
      <c r="AD19611" s="4"/>
    </row>
    <row r="19621" spans="30:30" ht="11" x14ac:dyDescent="0.3">
      <c r="AD19621" s="4"/>
    </row>
    <row r="19631" spans="30:30" ht="11" x14ac:dyDescent="0.3">
      <c r="AD19631" s="4"/>
    </row>
    <row r="19641" spans="30:30" ht="11" x14ac:dyDescent="0.3">
      <c r="AD19641" s="4"/>
    </row>
    <row r="19651" spans="30:30" ht="11" x14ac:dyDescent="0.3">
      <c r="AD19651" s="4"/>
    </row>
    <row r="19661" spans="30:30" ht="11" x14ac:dyDescent="0.3">
      <c r="AD19661" s="4"/>
    </row>
    <row r="19671" spans="30:30" ht="11" x14ac:dyDescent="0.3">
      <c r="AD19671" s="4"/>
    </row>
    <row r="19681" spans="30:30" ht="11" x14ac:dyDescent="0.3">
      <c r="AD19681" s="4"/>
    </row>
    <row r="19691" spans="30:30" ht="11" x14ac:dyDescent="0.3">
      <c r="AD19691" s="4"/>
    </row>
    <row r="19701" spans="30:30" ht="11" x14ac:dyDescent="0.3">
      <c r="AD19701" s="4"/>
    </row>
    <row r="19711" spans="30:30" ht="11" x14ac:dyDescent="0.3">
      <c r="AD19711" s="4"/>
    </row>
    <row r="19721" spans="30:30" ht="11" x14ac:dyDescent="0.3">
      <c r="AD19721" s="4"/>
    </row>
    <row r="19731" spans="30:30" ht="11" x14ac:dyDescent="0.3">
      <c r="AD19731" s="4"/>
    </row>
    <row r="19741" spans="30:30" ht="11" x14ac:dyDescent="0.3">
      <c r="AD19741" s="4"/>
    </row>
    <row r="19751" spans="30:30" ht="11" x14ac:dyDescent="0.3">
      <c r="AD19751" s="4"/>
    </row>
    <row r="19761" spans="30:30" ht="11" x14ac:dyDescent="0.3">
      <c r="AD19761" s="4"/>
    </row>
    <row r="19771" spans="30:30" ht="11" x14ac:dyDescent="0.3">
      <c r="AD19771" s="4"/>
    </row>
    <row r="19781" spans="30:30" ht="11" x14ac:dyDescent="0.3">
      <c r="AD19781" s="4"/>
    </row>
    <row r="19791" spans="30:30" ht="11" x14ac:dyDescent="0.3">
      <c r="AD19791" s="4"/>
    </row>
    <row r="19801" spans="30:30" ht="11" x14ac:dyDescent="0.3">
      <c r="AD19801" s="4"/>
    </row>
    <row r="19811" spans="30:30" ht="11" x14ac:dyDescent="0.3">
      <c r="AD19811" s="4"/>
    </row>
    <row r="19821" spans="30:30" ht="11" x14ac:dyDescent="0.3">
      <c r="AD19821" s="4"/>
    </row>
    <row r="19831" spans="30:30" ht="11" x14ac:dyDescent="0.3">
      <c r="AD19831" s="4"/>
    </row>
    <row r="19841" spans="30:30" ht="11" x14ac:dyDescent="0.3">
      <c r="AD19841" s="4"/>
    </row>
    <row r="19851" spans="30:30" ht="11" x14ac:dyDescent="0.3">
      <c r="AD19851" s="4"/>
    </row>
    <row r="19861" spans="30:30" ht="11" x14ac:dyDescent="0.3">
      <c r="AD19861" s="4"/>
    </row>
    <row r="19871" spans="30:30" ht="11" x14ac:dyDescent="0.3">
      <c r="AD19871" s="4"/>
    </row>
    <row r="19881" spans="30:30" ht="11" x14ac:dyDescent="0.3">
      <c r="AD19881" s="4"/>
    </row>
    <row r="19891" spans="30:30" ht="11" x14ac:dyDescent="0.3">
      <c r="AD19891" s="4"/>
    </row>
    <row r="19901" spans="30:30" ht="11" x14ac:dyDescent="0.3">
      <c r="AD19901" s="4"/>
    </row>
    <row r="19911" spans="30:30" ht="11" x14ac:dyDescent="0.3">
      <c r="AD19911" s="4"/>
    </row>
    <row r="19921" spans="30:30" ht="11" x14ac:dyDescent="0.3">
      <c r="AD19921" s="4"/>
    </row>
    <row r="19931" spans="30:30" ht="11" x14ac:dyDescent="0.3">
      <c r="AD19931" s="4"/>
    </row>
    <row r="19941" spans="30:30" ht="11" x14ac:dyDescent="0.3">
      <c r="AD19941" s="4"/>
    </row>
    <row r="19951" spans="30:30" ht="11" x14ac:dyDescent="0.3">
      <c r="AD19951" s="4"/>
    </row>
    <row r="19961" spans="30:30" ht="11" x14ac:dyDescent="0.3">
      <c r="AD19961" s="4"/>
    </row>
    <row r="19971" spans="30:30" ht="11" x14ac:dyDescent="0.3">
      <c r="AD19971" s="4"/>
    </row>
    <row r="19981" spans="30:30" ht="11" x14ac:dyDescent="0.3">
      <c r="AD19981" s="4"/>
    </row>
    <row r="19991" spans="30:30" ht="11" x14ac:dyDescent="0.3">
      <c r="AD19991" s="4"/>
    </row>
    <row r="20001" spans="30:30" ht="11" x14ac:dyDescent="0.3">
      <c r="AD20001" s="4"/>
    </row>
    <row r="20011" spans="30:30" ht="11" x14ac:dyDescent="0.3">
      <c r="AD20011" s="4"/>
    </row>
    <row r="20021" spans="30:30" ht="11" x14ac:dyDescent="0.3">
      <c r="AD20021" s="4"/>
    </row>
    <row r="20031" spans="30:30" ht="11" x14ac:dyDescent="0.3">
      <c r="AD20031" s="4"/>
    </row>
    <row r="20041" spans="30:30" ht="11" x14ac:dyDescent="0.3">
      <c r="AD20041" s="4"/>
    </row>
    <row r="20051" spans="30:30" ht="11" x14ac:dyDescent="0.3">
      <c r="AD20051" s="4"/>
    </row>
    <row r="20061" spans="30:30" ht="11" x14ac:dyDescent="0.3">
      <c r="AD20061" s="4"/>
    </row>
    <row r="20071" spans="30:30" ht="11" x14ac:dyDescent="0.3">
      <c r="AD20071" s="4"/>
    </row>
    <row r="20081" spans="30:30" ht="11" x14ac:dyDescent="0.3">
      <c r="AD20081" s="4"/>
    </row>
    <row r="20091" spans="30:30" ht="11" x14ac:dyDescent="0.3">
      <c r="AD20091" s="4"/>
    </row>
    <row r="20101" spans="30:30" ht="11" x14ac:dyDescent="0.3">
      <c r="AD20101" s="4"/>
    </row>
    <row r="20111" spans="30:30" ht="11" x14ac:dyDescent="0.3">
      <c r="AD20111" s="4"/>
    </row>
    <row r="20121" spans="30:30" ht="11" x14ac:dyDescent="0.3">
      <c r="AD20121" s="4"/>
    </row>
    <row r="20131" spans="30:30" ht="11" x14ac:dyDescent="0.3">
      <c r="AD20131" s="4"/>
    </row>
    <row r="20141" spans="30:30" ht="11" x14ac:dyDescent="0.3">
      <c r="AD20141" s="4"/>
    </row>
    <row r="20151" spans="30:30" ht="11" x14ac:dyDescent="0.3">
      <c r="AD20151" s="4"/>
    </row>
    <row r="20161" spans="30:30" ht="11" x14ac:dyDescent="0.3">
      <c r="AD20161" s="4"/>
    </row>
    <row r="20171" spans="30:30" ht="11" x14ac:dyDescent="0.3">
      <c r="AD20171" s="4"/>
    </row>
    <row r="20181" spans="30:30" ht="11" x14ac:dyDescent="0.3">
      <c r="AD20181" s="4"/>
    </row>
    <row r="20191" spans="30:30" ht="11" x14ac:dyDescent="0.3">
      <c r="AD20191" s="4"/>
    </row>
    <row r="20201" spans="30:30" ht="11" x14ac:dyDescent="0.3">
      <c r="AD20201" s="4"/>
    </row>
    <row r="20211" spans="30:30" ht="11" x14ac:dyDescent="0.3">
      <c r="AD20211" s="4"/>
    </row>
    <row r="20221" spans="30:30" ht="11" x14ac:dyDescent="0.3">
      <c r="AD20221" s="4"/>
    </row>
    <row r="20231" spans="30:30" ht="11" x14ac:dyDescent="0.3">
      <c r="AD20231" s="4"/>
    </row>
    <row r="20241" spans="30:30" ht="11" x14ac:dyDescent="0.3">
      <c r="AD20241" s="4"/>
    </row>
    <row r="20251" spans="30:30" ht="11" x14ac:dyDescent="0.3">
      <c r="AD20251" s="4"/>
    </row>
    <row r="20261" spans="30:30" ht="11" x14ac:dyDescent="0.3">
      <c r="AD20261" s="4"/>
    </row>
    <row r="20271" spans="30:30" ht="11" x14ac:dyDescent="0.3">
      <c r="AD20271" s="4"/>
    </row>
    <row r="20281" spans="30:30" ht="11" x14ac:dyDescent="0.3">
      <c r="AD20281" s="4"/>
    </row>
    <row r="20291" spans="30:30" ht="11" x14ac:dyDescent="0.3">
      <c r="AD20291" s="4"/>
    </row>
    <row r="20301" spans="30:30" ht="11" x14ac:dyDescent="0.3">
      <c r="AD20301" s="4"/>
    </row>
    <row r="20311" spans="30:30" ht="11" x14ac:dyDescent="0.3">
      <c r="AD20311" s="4"/>
    </row>
    <row r="20321" spans="30:30" ht="11" x14ac:dyDescent="0.3">
      <c r="AD20321" s="4"/>
    </row>
    <row r="20331" spans="30:30" ht="11" x14ac:dyDescent="0.3">
      <c r="AD20331" s="4"/>
    </row>
    <row r="20341" spans="30:30" ht="11" x14ac:dyDescent="0.3">
      <c r="AD20341" s="4"/>
    </row>
    <row r="20351" spans="30:30" ht="11" x14ac:dyDescent="0.3">
      <c r="AD20351" s="4"/>
    </row>
    <row r="20361" spans="30:30" ht="11" x14ac:dyDescent="0.3">
      <c r="AD20361" s="4"/>
    </row>
    <row r="20371" spans="30:30" ht="11" x14ac:dyDescent="0.3">
      <c r="AD20371" s="4"/>
    </row>
    <row r="20381" spans="30:30" ht="11" x14ac:dyDescent="0.3">
      <c r="AD20381" s="4"/>
    </row>
    <row r="20391" spans="30:30" ht="11" x14ac:dyDescent="0.3">
      <c r="AD20391" s="4"/>
    </row>
    <row r="20401" spans="30:30" ht="11" x14ac:dyDescent="0.3">
      <c r="AD20401" s="4"/>
    </row>
    <row r="20411" spans="30:30" ht="11" x14ac:dyDescent="0.3">
      <c r="AD20411" s="4"/>
    </row>
    <row r="20421" spans="30:30" ht="11" x14ac:dyDescent="0.3">
      <c r="AD20421" s="4"/>
    </row>
    <row r="20431" spans="30:30" ht="11" x14ac:dyDescent="0.3">
      <c r="AD20431" s="4"/>
    </row>
    <row r="20441" spans="30:30" ht="11" x14ac:dyDescent="0.3">
      <c r="AD20441" s="4"/>
    </row>
    <row r="20451" spans="30:30" ht="11" x14ac:dyDescent="0.3">
      <c r="AD20451" s="4"/>
    </row>
    <row r="20461" spans="30:30" ht="11" x14ac:dyDescent="0.3">
      <c r="AD20461" s="4"/>
    </row>
    <row r="20471" spans="30:30" ht="11" x14ac:dyDescent="0.3">
      <c r="AD20471" s="4"/>
    </row>
    <row r="20481" spans="30:30" ht="11" x14ac:dyDescent="0.3">
      <c r="AD20481" s="4"/>
    </row>
    <row r="20491" spans="30:30" ht="11" x14ac:dyDescent="0.3">
      <c r="AD20491" s="4"/>
    </row>
    <row r="20501" spans="30:30" ht="11" x14ac:dyDescent="0.3">
      <c r="AD20501" s="4"/>
    </row>
    <row r="20511" spans="30:30" ht="11" x14ac:dyDescent="0.3">
      <c r="AD20511" s="4"/>
    </row>
    <row r="20521" spans="30:30" ht="11" x14ac:dyDescent="0.3">
      <c r="AD20521" s="4"/>
    </row>
    <row r="20531" spans="30:30" ht="11" x14ac:dyDescent="0.3">
      <c r="AD20531" s="4"/>
    </row>
    <row r="20541" spans="30:30" ht="11" x14ac:dyDescent="0.3">
      <c r="AD20541" s="4"/>
    </row>
    <row r="20551" spans="30:30" ht="11" x14ac:dyDescent="0.3">
      <c r="AD20551" s="4"/>
    </row>
    <row r="20561" spans="30:30" ht="11" x14ac:dyDescent="0.3">
      <c r="AD20561" s="4"/>
    </row>
    <row r="20571" spans="30:30" ht="11" x14ac:dyDescent="0.3">
      <c r="AD20571" s="4"/>
    </row>
    <row r="20581" spans="30:30" ht="11" x14ac:dyDescent="0.3">
      <c r="AD20581" s="4"/>
    </row>
    <row r="20591" spans="30:30" ht="11" x14ac:dyDescent="0.3">
      <c r="AD20591" s="4"/>
    </row>
    <row r="20601" spans="30:30" ht="11" x14ac:dyDescent="0.3">
      <c r="AD20601" s="4"/>
    </row>
    <row r="20611" spans="30:30" ht="11" x14ac:dyDescent="0.3">
      <c r="AD20611" s="4"/>
    </row>
    <row r="20621" spans="30:30" ht="11" x14ac:dyDescent="0.3">
      <c r="AD20621" s="4"/>
    </row>
    <row r="20631" spans="30:30" ht="11" x14ac:dyDescent="0.3">
      <c r="AD20631" s="4"/>
    </row>
    <row r="20641" spans="30:30" ht="11" x14ac:dyDescent="0.3">
      <c r="AD20641" s="4"/>
    </row>
    <row r="20651" spans="30:30" ht="11" x14ac:dyDescent="0.3">
      <c r="AD20651" s="4"/>
    </row>
    <row r="20661" spans="30:30" ht="11" x14ac:dyDescent="0.3">
      <c r="AD20661" s="4"/>
    </row>
    <row r="20671" spans="30:30" ht="11" x14ac:dyDescent="0.3">
      <c r="AD20671" s="4"/>
    </row>
    <row r="20681" spans="30:30" ht="11" x14ac:dyDescent="0.3">
      <c r="AD20681" s="4"/>
    </row>
    <row r="20691" spans="30:30" ht="11" x14ac:dyDescent="0.3">
      <c r="AD20691" s="4"/>
    </row>
    <row r="20701" spans="30:30" ht="11" x14ac:dyDescent="0.3">
      <c r="AD20701" s="4"/>
    </row>
    <row r="20711" spans="30:30" ht="11" x14ac:dyDescent="0.3">
      <c r="AD20711" s="4"/>
    </row>
    <row r="20721" spans="30:30" ht="11" x14ac:dyDescent="0.3">
      <c r="AD20721" s="4"/>
    </row>
    <row r="20731" spans="30:30" ht="11" x14ac:dyDescent="0.3">
      <c r="AD20731" s="4"/>
    </row>
    <row r="20741" spans="30:30" ht="11" x14ac:dyDescent="0.3">
      <c r="AD20741" s="4"/>
    </row>
    <row r="20751" spans="30:30" ht="11" x14ac:dyDescent="0.3">
      <c r="AD20751" s="4"/>
    </row>
    <row r="20761" spans="30:30" ht="11" x14ac:dyDescent="0.3">
      <c r="AD20761" s="4"/>
    </row>
    <row r="20771" spans="30:30" ht="11" x14ac:dyDescent="0.3">
      <c r="AD20771" s="4"/>
    </row>
    <row r="20781" spans="30:30" ht="11" x14ac:dyDescent="0.3">
      <c r="AD20781" s="4"/>
    </row>
    <row r="20791" spans="30:30" ht="11" x14ac:dyDescent="0.3">
      <c r="AD20791" s="4"/>
    </row>
    <row r="20801" spans="30:30" ht="11" x14ac:dyDescent="0.3">
      <c r="AD20801" s="4"/>
    </row>
    <row r="20811" spans="30:30" ht="11" x14ac:dyDescent="0.3">
      <c r="AD20811" s="4"/>
    </row>
    <row r="20821" spans="30:30" ht="11" x14ac:dyDescent="0.3">
      <c r="AD20821" s="4"/>
    </row>
    <row r="20831" spans="30:30" ht="11" x14ac:dyDescent="0.3">
      <c r="AD20831" s="4"/>
    </row>
    <row r="20841" spans="30:30" ht="11" x14ac:dyDescent="0.3">
      <c r="AD20841" s="4"/>
    </row>
    <row r="20851" spans="30:30" ht="11" x14ac:dyDescent="0.3">
      <c r="AD20851" s="4"/>
    </row>
    <row r="20861" spans="30:30" ht="11" x14ac:dyDescent="0.3">
      <c r="AD20861" s="4"/>
    </row>
    <row r="20871" spans="30:30" ht="11" x14ac:dyDescent="0.3">
      <c r="AD20871" s="4"/>
    </row>
    <row r="20881" spans="30:30" ht="11" x14ac:dyDescent="0.3">
      <c r="AD20881" s="4"/>
    </row>
    <row r="20891" spans="30:30" ht="11" x14ac:dyDescent="0.3">
      <c r="AD20891" s="4"/>
    </row>
    <row r="20901" spans="30:30" ht="11" x14ac:dyDescent="0.3">
      <c r="AD20901" s="4"/>
    </row>
    <row r="20911" spans="30:30" ht="11" x14ac:dyDescent="0.3">
      <c r="AD20911" s="4"/>
    </row>
    <row r="20921" spans="30:30" ht="11" x14ac:dyDescent="0.3">
      <c r="AD20921" s="4"/>
    </row>
    <row r="20931" spans="30:30" ht="11" x14ac:dyDescent="0.3">
      <c r="AD20931" s="4"/>
    </row>
    <row r="20941" spans="30:30" ht="11" x14ac:dyDescent="0.3">
      <c r="AD20941" s="4"/>
    </row>
    <row r="20951" spans="30:30" ht="11" x14ac:dyDescent="0.3">
      <c r="AD20951" s="4"/>
    </row>
    <row r="20961" spans="30:30" ht="11" x14ac:dyDescent="0.3">
      <c r="AD20961" s="4"/>
    </row>
    <row r="20971" spans="30:30" ht="11" x14ac:dyDescent="0.3">
      <c r="AD20971" s="4"/>
    </row>
    <row r="20981" spans="30:30" ht="11" x14ac:dyDescent="0.3">
      <c r="AD20981" s="4"/>
    </row>
    <row r="20991" spans="30:30" ht="11" x14ac:dyDescent="0.3">
      <c r="AD20991" s="4"/>
    </row>
    <row r="21001" spans="30:30" ht="11" x14ac:dyDescent="0.3">
      <c r="AD21001" s="4"/>
    </row>
    <row r="21011" spans="30:30" ht="11" x14ac:dyDescent="0.3">
      <c r="AD21011" s="4"/>
    </row>
    <row r="21021" spans="30:30" ht="11" x14ac:dyDescent="0.3">
      <c r="AD21021" s="4"/>
    </row>
    <row r="21031" spans="30:30" ht="11" x14ac:dyDescent="0.3">
      <c r="AD21031" s="4"/>
    </row>
    <row r="21041" spans="30:30" ht="11" x14ac:dyDescent="0.3">
      <c r="AD21041" s="4"/>
    </row>
    <row r="21051" spans="30:30" ht="11" x14ac:dyDescent="0.3">
      <c r="AD21051" s="4"/>
    </row>
    <row r="21061" spans="30:30" ht="11" x14ac:dyDescent="0.3">
      <c r="AD21061" s="4"/>
    </row>
    <row r="21071" spans="30:30" ht="11" x14ac:dyDescent="0.3">
      <c r="AD21071" s="4"/>
    </row>
    <row r="21081" spans="30:30" ht="11" x14ac:dyDescent="0.3">
      <c r="AD21081" s="4"/>
    </row>
    <row r="21091" spans="30:30" ht="11" x14ac:dyDescent="0.3">
      <c r="AD21091" s="4"/>
    </row>
    <row r="21101" spans="30:30" ht="11" x14ac:dyDescent="0.3">
      <c r="AD21101" s="4"/>
    </row>
    <row r="21111" spans="30:30" ht="11" x14ac:dyDescent="0.3">
      <c r="AD21111" s="4"/>
    </row>
    <row r="21121" spans="30:30" ht="11" x14ac:dyDescent="0.3">
      <c r="AD21121" s="4"/>
    </row>
    <row r="21131" spans="30:30" ht="11" x14ac:dyDescent="0.3">
      <c r="AD21131" s="4"/>
    </row>
    <row r="21141" spans="30:30" ht="11" x14ac:dyDescent="0.3">
      <c r="AD21141" s="4"/>
    </row>
    <row r="21151" spans="30:30" ht="11" x14ac:dyDescent="0.3">
      <c r="AD21151" s="4"/>
    </row>
    <row r="21161" spans="30:30" ht="11" x14ac:dyDescent="0.3">
      <c r="AD21161" s="4"/>
    </row>
    <row r="21171" spans="30:30" ht="11" x14ac:dyDescent="0.3">
      <c r="AD21171" s="4"/>
    </row>
    <row r="21181" spans="30:30" ht="11" x14ac:dyDescent="0.3">
      <c r="AD21181" s="4"/>
    </row>
    <row r="21191" spans="30:30" ht="11" x14ac:dyDescent="0.3">
      <c r="AD21191" s="4"/>
    </row>
    <row r="21201" spans="30:30" ht="11" x14ac:dyDescent="0.3">
      <c r="AD21201" s="4"/>
    </row>
    <row r="21211" spans="30:30" ht="11" x14ac:dyDescent="0.3">
      <c r="AD21211" s="4"/>
    </row>
    <row r="21221" spans="30:30" ht="11" x14ac:dyDescent="0.3">
      <c r="AD21221" s="4"/>
    </row>
    <row r="21231" spans="30:30" ht="11" x14ac:dyDescent="0.3">
      <c r="AD21231" s="4"/>
    </row>
    <row r="21241" spans="30:30" ht="11" x14ac:dyDescent="0.3">
      <c r="AD21241" s="4"/>
    </row>
    <row r="21251" spans="30:30" ht="11" x14ac:dyDescent="0.3">
      <c r="AD21251" s="4"/>
    </row>
    <row r="21261" spans="30:30" ht="11" x14ac:dyDescent="0.3">
      <c r="AD21261" s="4"/>
    </row>
    <row r="21271" spans="30:30" ht="11" x14ac:dyDescent="0.3">
      <c r="AD21271" s="4"/>
    </row>
    <row r="21281" spans="30:30" ht="11" x14ac:dyDescent="0.3">
      <c r="AD21281" s="4"/>
    </row>
    <row r="21291" spans="30:30" ht="11" x14ac:dyDescent="0.3">
      <c r="AD21291" s="4"/>
    </row>
    <row r="21301" spans="30:30" ht="11" x14ac:dyDescent="0.3">
      <c r="AD21301" s="4"/>
    </row>
    <row r="21311" spans="30:30" ht="11" x14ac:dyDescent="0.3">
      <c r="AD21311" s="4"/>
    </row>
    <row r="21321" spans="30:30" ht="11" x14ac:dyDescent="0.3">
      <c r="AD21321" s="4"/>
    </row>
    <row r="21331" spans="30:30" ht="11" x14ac:dyDescent="0.3">
      <c r="AD21331" s="4"/>
    </row>
    <row r="21341" spans="30:30" ht="11" x14ac:dyDescent="0.3">
      <c r="AD21341" s="4"/>
    </row>
    <row r="21351" spans="30:30" ht="11" x14ac:dyDescent="0.3">
      <c r="AD21351" s="4"/>
    </row>
    <row r="21361" spans="30:30" ht="11" x14ac:dyDescent="0.3">
      <c r="AD21361" s="4"/>
    </row>
    <row r="21371" spans="30:30" ht="11" x14ac:dyDescent="0.3">
      <c r="AD21371" s="4"/>
    </row>
    <row r="21381" spans="30:30" ht="11" x14ac:dyDescent="0.3">
      <c r="AD21381" s="4"/>
    </row>
    <row r="21391" spans="30:30" ht="11" x14ac:dyDescent="0.3">
      <c r="AD21391" s="4"/>
    </row>
    <row r="21401" spans="30:30" ht="11" x14ac:dyDescent="0.3">
      <c r="AD21401" s="4"/>
    </row>
    <row r="21411" spans="30:30" ht="11" x14ac:dyDescent="0.3">
      <c r="AD21411" s="4"/>
    </row>
    <row r="21421" spans="30:30" ht="11" x14ac:dyDescent="0.3">
      <c r="AD21421" s="4"/>
    </row>
    <row r="21431" spans="30:30" ht="11" x14ac:dyDescent="0.3">
      <c r="AD21431" s="4"/>
    </row>
    <row r="21441" spans="30:30" ht="11" x14ac:dyDescent="0.3">
      <c r="AD21441" s="4"/>
    </row>
    <row r="21451" spans="30:30" ht="11" x14ac:dyDescent="0.3">
      <c r="AD21451" s="4"/>
    </row>
    <row r="21461" spans="30:30" ht="11" x14ac:dyDescent="0.3">
      <c r="AD21461" s="4"/>
    </row>
    <row r="21471" spans="30:30" ht="11" x14ac:dyDescent="0.3">
      <c r="AD21471" s="4"/>
    </row>
    <row r="21481" spans="30:30" ht="11" x14ac:dyDescent="0.3">
      <c r="AD21481" s="4"/>
    </row>
    <row r="21491" spans="30:30" ht="11" x14ac:dyDescent="0.3">
      <c r="AD21491" s="4"/>
    </row>
    <row r="21501" spans="30:30" ht="11" x14ac:dyDescent="0.3">
      <c r="AD21501" s="4"/>
    </row>
    <row r="21511" spans="30:30" ht="11" x14ac:dyDescent="0.3">
      <c r="AD21511" s="4"/>
    </row>
    <row r="21521" spans="30:30" ht="11" x14ac:dyDescent="0.3">
      <c r="AD21521" s="4"/>
    </row>
    <row r="21531" spans="30:30" ht="11" x14ac:dyDescent="0.3">
      <c r="AD21531" s="4"/>
    </row>
    <row r="21541" spans="30:30" ht="11" x14ac:dyDescent="0.3">
      <c r="AD21541" s="4"/>
    </row>
    <row r="21551" spans="30:30" ht="11" x14ac:dyDescent="0.3">
      <c r="AD21551" s="4"/>
    </row>
    <row r="21561" spans="30:30" ht="11" x14ac:dyDescent="0.3">
      <c r="AD21561" s="4"/>
    </row>
    <row r="21571" spans="30:30" ht="11" x14ac:dyDescent="0.3">
      <c r="AD21571" s="4"/>
    </row>
    <row r="21581" spans="30:30" ht="11" x14ac:dyDescent="0.3">
      <c r="AD21581" s="4"/>
    </row>
    <row r="21591" spans="30:30" ht="11" x14ac:dyDescent="0.3">
      <c r="AD21591" s="4"/>
    </row>
    <row r="21601" spans="30:30" ht="11" x14ac:dyDescent="0.3">
      <c r="AD21601" s="4"/>
    </row>
    <row r="21611" spans="30:30" ht="11" x14ac:dyDescent="0.3">
      <c r="AD21611" s="4"/>
    </row>
    <row r="21621" spans="30:30" ht="11" x14ac:dyDescent="0.3">
      <c r="AD21621" s="4"/>
    </row>
    <row r="21631" spans="30:30" ht="11" x14ac:dyDescent="0.3">
      <c r="AD21631" s="4"/>
    </row>
    <row r="21641" spans="30:30" ht="11" x14ac:dyDescent="0.3">
      <c r="AD21641" s="4"/>
    </row>
    <row r="21651" spans="30:30" ht="11" x14ac:dyDescent="0.3">
      <c r="AD21651" s="4"/>
    </row>
    <row r="21661" spans="30:30" ht="11" x14ac:dyDescent="0.3">
      <c r="AD21661" s="4"/>
    </row>
    <row r="21671" spans="30:30" ht="11" x14ac:dyDescent="0.3">
      <c r="AD21671" s="4"/>
    </row>
    <row r="21681" spans="30:30" ht="11" x14ac:dyDescent="0.3">
      <c r="AD21681" s="4"/>
    </row>
    <row r="21691" spans="30:30" ht="11" x14ac:dyDescent="0.3">
      <c r="AD21691" s="4"/>
    </row>
    <row r="21701" spans="30:30" ht="11" x14ac:dyDescent="0.3">
      <c r="AD21701" s="4"/>
    </row>
    <row r="21711" spans="30:30" ht="11" x14ac:dyDescent="0.3">
      <c r="AD21711" s="4"/>
    </row>
    <row r="21721" spans="30:30" ht="11" x14ac:dyDescent="0.3">
      <c r="AD21721" s="4"/>
    </row>
    <row r="21731" spans="30:30" ht="11" x14ac:dyDescent="0.3">
      <c r="AD21731" s="4"/>
    </row>
    <row r="21741" spans="30:30" ht="11" x14ac:dyDescent="0.3">
      <c r="AD21741" s="4"/>
    </row>
    <row r="21751" spans="30:30" ht="11" x14ac:dyDescent="0.3">
      <c r="AD21751" s="4"/>
    </row>
    <row r="21761" spans="30:30" ht="11" x14ac:dyDescent="0.3">
      <c r="AD21761" s="4"/>
    </row>
    <row r="21771" spans="30:30" ht="11" x14ac:dyDescent="0.3">
      <c r="AD21771" s="4"/>
    </row>
    <row r="21781" spans="30:30" ht="11" x14ac:dyDescent="0.3">
      <c r="AD21781" s="4"/>
    </row>
    <row r="21791" spans="30:30" ht="11" x14ac:dyDescent="0.3">
      <c r="AD21791" s="4"/>
    </row>
    <row r="21801" spans="30:30" ht="11" x14ac:dyDescent="0.3">
      <c r="AD21801" s="4"/>
    </row>
    <row r="21811" spans="30:30" ht="11" x14ac:dyDescent="0.3">
      <c r="AD21811" s="4"/>
    </row>
    <row r="21821" spans="30:30" ht="11" x14ac:dyDescent="0.3">
      <c r="AD21821" s="4"/>
    </row>
    <row r="21831" spans="30:30" ht="11" x14ac:dyDescent="0.3">
      <c r="AD21831" s="4"/>
    </row>
    <row r="21841" spans="30:30" ht="11" x14ac:dyDescent="0.3">
      <c r="AD21841" s="4"/>
    </row>
    <row r="21851" spans="30:30" ht="11" x14ac:dyDescent="0.3">
      <c r="AD21851" s="4"/>
    </row>
    <row r="21861" spans="30:30" ht="11" x14ac:dyDescent="0.3">
      <c r="AD21861" s="4"/>
    </row>
    <row r="21871" spans="30:30" ht="11" x14ac:dyDescent="0.3">
      <c r="AD21871" s="4"/>
    </row>
    <row r="21881" spans="30:30" ht="11" x14ac:dyDescent="0.3">
      <c r="AD21881" s="4"/>
    </row>
    <row r="21891" spans="30:30" ht="11" x14ac:dyDescent="0.3">
      <c r="AD21891" s="4"/>
    </row>
    <row r="21901" spans="30:30" ht="11" x14ac:dyDescent="0.3">
      <c r="AD21901" s="4"/>
    </row>
    <row r="21911" spans="30:30" ht="11" x14ac:dyDescent="0.3">
      <c r="AD21911" s="4"/>
    </row>
    <row r="21921" spans="30:30" ht="11" x14ac:dyDescent="0.3">
      <c r="AD21921" s="4"/>
    </row>
    <row r="21931" spans="30:30" ht="11" x14ac:dyDescent="0.3">
      <c r="AD21931" s="4"/>
    </row>
    <row r="21941" spans="30:30" ht="11" x14ac:dyDescent="0.3">
      <c r="AD21941" s="4"/>
    </row>
    <row r="21951" spans="30:30" ht="11" x14ac:dyDescent="0.3">
      <c r="AD21951" s="4"/>
    </row>
    <row r="21961" spans="30:30" ht="11" x14ac:dyDescent="0.3">
      <c r="AD21961" s="4"/>
    </row>
    <row r="21971" spans="30:30" ht="11" x14ac:dyDescent="0.3">
      <c r="AD21971" s="4"/>
    </row>
    <row r="21981" spans="30:30" ht="11" x14ac:dyDescent="0.3">
      <c r="AD21981" s="4"/>
    </row>
    <row r="21991" spans="30:30" ht="11" x14ac:dyDescent="0.3">
      <c r="AD21991" s="4"/>
    </row>
    <row r="22001" spans="30:30" ht="11" x14ac:dyDescent="0.3">
      <c r="AD22001" s="4"/>
    </row>
    <row r="22011" spans="30:30" ht="11" x14ac:dyDescent="0.3">
      <c r="AD22011" s="4"/>
    </row>
    <row r="22021" spans="30:30" ht="11" x14ac:dyDescent="0.3">
      <c r="AD22021" s="4"/>
    </row>
    <row r="22031" spans="30:30" ht="11" x14ac:dyDescent="0.3">
      <c r="AD22031" s="4"/>
    </row>
    <row r="22041" spans="30:30" ht="11" x14ac:dyDescent="0.3">
      <c r="AD22041" s="4"/>
    </row>
    <row r="22051" spans="30:30" ht="11" x14ac:dyDescent="0.3">
      <c r="AD22051" s="4"/>
    </row>
    <row r="22061" spans="30:30" ht="11" x14ac:dyDescent="0.3">
      <c r="AD22061" s="4"/>
    </row>
    <row r="22071" spans="30:30" ht="11" x14ac:dyDescent="0.3">
      <c r="AD22071" s="4"/>
    </row>
    <row r="22081" spans="30:30" ht="11" x14ac:dyDescent="0.3">
      <c r="AD22081" s="4"/>
    </row>
    <row r="22091" spans="30:30" ht="11" x14ac:dyDescent="0.3">
      <c r="AD22091" s="4"/>
    </row>
    <row r="22101" spans="30:30" ht="11" x14ac:dyDescent="0.3">
      <c r="AD22101" s="4"/>
    </row>
    <row r="22111" spans="30:30" ht="11" x14ac:dyDescent="0.3">
      <c r="AD22111" s="4"/>
    </row>
    <row r="22121" spans="30:30" ht="11" x14ac:dyDescent="0.3">
      <c r="AD22121" s="4"/>
    </row>
    <row r="22131" spans="30:30" ht="11" x14ac:dyDescent="0.3">
      <c r="AD22131" s="4"/>
    </row>
    <row r="22141" spans="30:30" ht="11" x14ac:dyDescent="0.3">
      <c r="AD22141" s="4"/>
    </row>
    <row r="22151" spans="30:30" ht="11" x14ac:dyDescent="0.3">
      <c r="AD22151" s="4"/>
    </row>
    <row r="22161" spans="30:30" ht="11" x14ac:dyDescent="0.3">
      <c r="AD22161" s="4"/>
    </row>
    <row r="22171" spans="30:30" ht="11" x14ac:dyDescent="0.3">
      <c r="AD22171" s="4"/>
    </row>
    <row r="22181" spans="30:30" ht="11" x14ac:dyDescent="0.3">
      <c r="AD22181" s="4"/>
    </row>
    <row r="22191" spans="30:30" ht="11" x14ac:dyDescent="0.3">
      <c r="AD22191" s="4"/>
    </row>
    <row r="22201" spans="30:30" ht="11" x14ac:dyDescent="0.3">
      <c r="AD22201" s="4"/>
    </row>
    <row r="22211" spans="30:30" ht="11" x14ac:dyDescent="0.3">
      <c r="AD22211" s="4"/>
    </row>
    <row r="22221" spans="30:30" ht="11" x14ac:dyDescent="0.3">
      <c r="AD22221" s="4"/>
    </row>
    <row r="22231" spans="30:30" ht="11" x14ac:dyDescent="0.3">
      <c r="AD22231" s="4"/>
    </row>
    <row r="22241" spans="30:30" ht="11" x14ac:dyDescent="0.3">
      <c r="AD22241" s="4"/>
    </row>
    <row r="22251" spans="30:30" ht="11" x14ac:dyDescent="0.3">
      <c r="AD22251" s="4"/>
    </row>
    <row r="22261" spans="30:30" ht="11" x14ac:dyDescent="0.3">
      <c r="AD22261" s="4"/>
    </row>
    <row r="22271" spans="30:30" ht="11" x14ac:dyDescent="0.3">
      <c r="AD22271" s="4"/>
    </row>
    <row r="22281" spans="30:30" ht="11" x14ac:dyDescent="0.3">
      <c r="AD22281" s="4"/>
    </row>
    <row r="22291" spans="30:30" ht="11" x14ac:dyDescent="0.3">
      <c r="AD22291" s="4"/>
    </row>
    <row r="22301" spans="30:30" ht="11" x14ac:dyDescent="0.3">
      <c r="AD22301" s="4"/>
    </row>
    <row r="22311" spans="30:30" ht="11" x14ac:dyDescent="0.3">
      <c r="AD22311" s="4"/>
    </row>
    <row r="22321" spans="30:30" ht="11" x14ac:dyDescent="0.3">
      <c r="AD22321" s="4"/>
    </row>
    <row r="22331" spans="30:30" ht="11" x14ac:dyDescent="0.3">
      <c r="AD22331" s="4"/>
    </row>
    <row r="22341" spans="30:30" ht="11" x14ac:dyDescent="0.3">
      <c r="AD22341" s="4"/>
    </row>
    <row r="22351" spans="30:30" ht="11" x14ac:dyDescent="0.3">
      <c r="AD22351" s="4"/>
    </row>
    <row r="22361" spans="30:30" ht="11" x14ac:dyDescent="0.3">
      <c r="AD22361" s="4"/>
    </row>
    <row r="22371" spans="30:30" ht="11" x14ac:dyDescent="0.3">
      <c r="AD22371" s="4"/>
    </row>
    <row r="22381" spans="30:30" ht="11" x14ac:dyDescent="0.3">
      <c r="AD22381" s="4"/>
    </row>
    <row r="22391" spans="30:30" ht="11" x14ac:dyDescent="0.3">
      <c r="AD22391" s="4"/>
    </row>
    <row r="22401" spans="30:30" ht="11" x14ac:dyDescent="0.3">
      <c r="AD22401" s="4"/>
    </row>
    <row r="22411" spans="30:30" ht="11" x14ac:dyDescent="0.3">
      <c r="AD22411" s="4"/>
    </row>
    <row r="22421" spans="30:30" ht="11" x14ac:dyDescent="0.3">
      <c r="AD22421" s="4"/>
    </row>
    <row r="22431" spans="30:30" ht="11" x14ac:dyDescent="0.3">
      <c r="AD22431" s="4"/>
    </row>
    <row r="22441" spans="30:30" ht="11" x14ac:dyDescent="0.3">
      <c r="AD22441" s="4"/>
    </row>
    <row r="22451" spans="30:30" ht="11" x14ac:dyDescent="0.3">
      <c r="AD22451" s="4"/>
    </row>
    <row r="22461" spans="30:30" ht="11" x14ac:dyDescent="0.3">
      <c r="AD22461" s="4"/>
    </row>
    <row r="22471" spans="30:30" ht="11" x14ac:dyDescent="0.3">
      <c r="AD22471" s="4"/>
    </row>
    <row r="22481" spans="30:30" ht="11" x14ac:dyDescent="0.3">
      <c r="AD22481" s="4"/>
    </row>
    <row r="22491" spans="30:30" ht="11" x14ac:dyDescent="0.3">
      <c r="AD22491" s="4"/>
    </row>
    <row r="22501" spans="30:30" ht="11" x14ac:dyDescent="0.3">
      <c r="AD22501" s="4"/>
    </row>
    <row r="22511" spans="30:30" ht="11" x14ac:dyDescent="0.3">
      <c r="AD22511" s="4"/>
    </row>
    <row r="22521" spans="30:30" ht="11" x14ac:dyDescent="0.3">
      <c r="AD22521" s="4"/>
    </row>
    <row r="22531" spans="30:30" ht="11" x14ac:dyDescent="0.3">
      <c r="AD22531" s="4"/>
    </row>
    <row r="22541" spans="30:30" ht="11" x14ac:dyDescent="0.3">
      <c r="AD22541" s="4"/>
    </row>
    <row r="22551" spans="30:30" ht="11" x14ac:dyDescent="0.3">
      <c r="AD22551" s="4"/>
    </row>
    <row r="22561" spans="30:30" ht="11" x14ac:dyDescent="0.3">
      <c r="AD22561" s="4"/>
    </row>
    <row r="22571" spans="30:30" ht="11" x14ac:dyDescent="0.3">
      <c r="AD22571" s="4"/>
    </row>
    <row r="22581" spans="30:30" ht="11" x14ac:dyDescent="0.3">
      <c r="AD22581" s="4"/>
    </row>
    <row r="22591" spans="30:30" ht="11" x14ac:dyDescent="0.3">
      <c r="AD22591" s="4"/>
    </row>
    <row r="22601" spans="30:30" ht="11" x14ac:dyDescent="0.3">
      <c r="AD22601" s="4"/>
    </row>
    <row r="22611" spans="30:30" ht="11" x14ac:dyDescent="0.3">
      <c r="AD22611" s="4"/>
    </row>
    <row r="22621" spans="30:30" ht="11" x14ac:dyDescent="0.3">
      <c r="AD22621" s="4"/>
    </row>
    <row r="22631" spans="30:30" ht="11" x14ac:dyDescent="0.3">
      <c r="AD22631" s="4"/>
    </row>
    <row r="22641" spans="30:30" ht="11" x14ac:dyDescent="0.3">
      <c r="AD22641" s="4"/>
    </row>
    <row r="22651" spans="30:30" ht="11" x14ac:dyDescent="0.3">
      <c r="AD22651" s="4"/>
    </row>
    <row r="22661" spans="30:30" ht="11" x14ac:dyDescent="0.3">
      <c r="AD22661" s="4"/>
    </row>
    <row r="22671" spans="30:30" ht="11" x14ac:dyDescent="0.3">
      <c r="AD22671" s="4"/>
    </row>
    <row r="22681" spans="30:30" ht="11" x14ac:dyDescent="0.3">
      <c r="AD22681" s="4"/>
    </row>
    <row r="22691" spans="30:30" ht="11" x14ac:dyDescent="0.3">
      <c r="AD22691" s="4"/>
    </row>
    <row r="22701" spans="30:30" ht="11" x14ac:dyDescent="0.3">
      <c r="AD22701" s="4"/>
    </row>
    <row r="22711" spans="30:30" ht="11" x14ac:dyDescent="0.3">
      <c r="AD22711" s="4"/>
    </row>
    <row r="22721" spans="30:30" ht="11" x14ac:dyDescent="0.3">
      <c r="AD22721" s="4"/>
    </row>
    <row r="22731" spans="30:30" ht="11" x14ac:dyDescent="0.3">
      <c r="AD22731" s="4"/>
    </row>
    <row r="22741" spans="30:30" ht="11" x14ac:dyDescent="0.3">
      <c r="AD22741" s="4"/>
    </row>
    <row r="22751" spans="30:30" ht="11" x14ac:dyDescent="0.3">
      <c r="AD22751" s="4"/>
    </row>
    <row r="22761" spans="30:30" ht="11" x14ac:dyDescent="0.3">
      <c r="AD22761" s="4"/>
    </row>
    <row r="22771" spans="30:30" ht="11" x14ac:dyDescent="0.3">
      <c r="AD22771" s="4"/>
    </row>
    <row r="22781" spans="30:30" ht="11" x14ac:dyDescent="0.3">
      <c r="AD22781" s="4"/>
    </row>
    <row r="22791" spans="30:30" ht="11" x14ac:dyDescent="0.3">
      <c r="AD22791" s="4"/>
    </row>
    <row r="22801" spans="30:30" ht="11" x14ac:dyDescent="0.3">
      <c r="AD22801" s="4"/>
    </row>
    <row r="22811" spans="30:30" ht="11" x14ac:dyDescent="0.3">
      <c r="AD22811" s="4"/>
    </row>
    <row r="22821" spans="30:30" ht="11" x14ac:dyDescent="0.3">
      <c r="AD22821" s="4"/>
    </row>
    <row r="22831" spans="30:30" ht="11" x14ac:dyDescent="0.3">
      <c r="AD22831" s="4"/>
    </row>
    <row r="22841" spans="30:30" ht="11" x14ac:dyDescent="0.3">
      <c r="AD22841" s="4"/>
    </row>
    <row r="22851" spans="30:30" ht="11" x14ac:dyDescent="0.3">
      <c r="AD22851" s="4"/>
    </row>
    <row r="22861" spans="30:30" ht="11" x14ac:dyDescent="0.3">
      <c r="AD22861" s="4"/>
    </row>
    <row r="22871" spans="30:30" ht="11" x14ac:dyDescent="0.3">
      <c r="AD22871" s="4"/>
    </row>
    <row r="22881" spans="30:30" ht="11" x14ac:dyDescent="0.3">
      <c r="AD22881" s="4"/>
    </row>
    <row r="22891" spans="30:30" ht="11" x14ac:dyDescent="0.3">
      <c r="AD22891" s="4"/>
    </row>
    <row r="22901" spans="30:30" ht="11" x14ac:dyDescent="0.3">
      <c r="AD22901" s="4"/>
    </row>
    <row r="22911" spans="30:30" ht="11" x14ac:dyDescent="0.3">
      <c r="AD22911" s="4"/>
    </row>
    <row r="22921" spans="30:30" ht="11" x14ac:dyDescent="0.3">
      <c r="AD22921" s="4"/>
    </row>
    <row r="22931" spans="30:30" ht="11" x14ac:dyDescent="0.3">
      <c r="AD22931" s="4"/>
    </row>
    <row r="22941" spans="30:30" ht="11" x14ac:dyDescent="0.3">
      <c r="AD22941" s="4"/>
    </row>
    <row r="22951" spans="30:30" ht="11" x14ac:dyDescent="0.3">
      <c r="AD22951" s="4"/>
    </row>
    <row r="22961" spans="30:30" ht="11" x14ac:dyDescent="0.3">
      <c r="AD22961" s="4"/>
    </row>
    <row r="22971" spans="30:30" ht="11" x14ac:dyDescent="0.3">
      <c r="AD22971" s="4"/>
    </row>
    <row r="22981" spans="30:30" ht="11" x14ac:dyDescent="0.3">
      <c r="AD22981" s="4"/>
    </row>
    <row r="22991" spans="30:30" ht="11" x14ac:dyDescent="0.3">
      <c r="AD22991" s="4"/>
    </row>
    <row r="23001" spans="30:30" ht="11" x14ac:dyDescent="0.3">
      <c r="AD23001" s="4"/>
    </row>
    <row r="23011" spans="30:30" ht="11" x14ac:dyDescent="0.3">
      <c r="AD23011" s="4"/>
    </row>
    <row r="23021" spans="30:30" ht="11" x14ac:dyDescent="0.3">
      <c r="AD23021" s="4"/>
    </row>
    <row r="23031" spans="30:30" ht="11" x14ac:dyDescent="0.3">
      <c r="AD23031" s="4"/>
    </row>
    <row r="23041" spans="30:30" ht="11" x14ac:dyDescent="0.3">
      <c r="AD23041" s="4"/>
    </row>
    <row r="23051" spans="30:30" ht="11" x14ac:dyDescent="0.3">
      <c r="AD23051" s="4"/>
    </row>
    <row r="23061" spans="30:30" ht="11" x14ac:dyDescent="0.3">
      <c r="AD23061" s="4"/>
    </row>
    <row r="23071" spans="30:30" ht="11" x14ac:dyDescent="0.3">
      <c r="AD23071" s="4"/>
    </row>
    <row r="23081" spans="30:30" ht="11" x14ac:dyDescent="0.3">
      <c r="AD23081" s="4"/>
    </row>
    <row r="23091" spans="30:30" ht="11" x14ac:dyDescent="0.3">
      <c r="AD23091" s="4"/>
    </row>
    <row r="23101" spans="30:30" ht="11" x14ac:dyDescent="0.3">
      <c r="AD23101" s="4"/>
    </row>
    <row r="23111" spans="30:30" ht="11" x14ac:dyDescent="0.3">
      <c r="AD23111" s="4"/>
    </row>
    <row r="23121" spans="30:30" ht="11" x14ac:dyDescent="0.3">
      <c r="AD23121" s="4"/>
    </row>
    <row r="23131" spans="30:30" ht="11" x14ac:dyDescent="0.3">
      <c r="AD23131" s="4"/>
    </row>
    <row r="23141" spans="30:30" ht="11" x14ac:dyDescent="0.3">
      <c r="AD23141" s="4"/>
    </row>
    <row r="23151" spans="30:30" ht="11" x14ac:dyDescent="0.3">
      <c r="AD23151" s="4"/>
    </row>
    <row r="23161" spans="30:30" ht="11" x14ac:dyDescent="0.3">
      <c r="AD23161" s="4"/>
    </row>
    <row r="23171" spans="30:30" ht="11" x14ac:dyDescent="0.3">
      <c r="AD23171" s="4"/>
    </row>
    <row r="23181" spans="30:30" ht="11" x14ac:dyDescent="0.3">
      <c r="AD23181" s="4"/>
    </row>
    <row r="23191" spans="30:30" ht="11" x14ac:dyDescent="0.3">
      <c r="AD23191" s="4"/>
    </row>
    <row r="23201" spans="30:30" ht="11" x14ac:dyDescent="0.3">
      <c r="AD23201" s="4"/>
    </row>
    <row r="23211" spans="30:30" ht="11" x14ac:dyDescent="0.3">
      <c r="AD23211" s="4"/>
    </row>
    <row r="23221" spans="30:30" ht="11" x14ac:dyDescent="0.3">
      <c r="AD23221" s="4"/>
    </row>
    <row r="23231" spans="30:30" ht="11" x14ac:dyDescent="0.3">
      <c r="AD23231" s="4"/>
    </row>
    <row r="23241" spans="30:30" ht="11" x14ac:dyDescent="0.3">
      <c r="AD23241" s="4"/>
    </row>
    <row r="23251" spans="30:30" ht="11" x14ac:dyDescent="0.3">
      <c r="AD23251" s="4"/>
    </row>
    <row r="23261" spans="30:30" ht="11" x14ac:dyDescent="0.3">
      <c r="AD23261" s="4"/>
    </row>
    <row r="23271" spans="30:30" ht="11" x14ac:dyDescent="0.3">
      <c r="AD23271" s="4"/>
    </row>
    <row r="23281" spans="30:30" ht="11" x14ac:dyDescent="0.3">
      <c r="AD23281" s="4"/>
    </row>
    <row r="23291" spans="30:30" ht="11" x14ac:dyDescent="0.3">
      <c r="AD23291" s="4"/>
    </row>
    <row r="23301" spans="30:30" ht="11" x14ac:dyDescent="0.3">
      <c r="AD23301" s="4"/>
    </row>
    <row r="23311" spans="30:30" ht="11" x14ac:dyDescent="0.3">
      <c r="AD23311" s="4"/>
    </row>
    <row r="23321" spans="30:30" ht="11" x14ac:dyDescent="0.3">
      <c r="AD23321" s="4"/>
    </row>
    <row r="23331" spans="30:30" ht="11" x14ac:dyDescent="0.3">
      <c r="AD23331" s="4"/>
    </row>
    <row r="23341" spans="30:30" ht="11" x14ac:dyDescent="0.3">
      <c r="AD23341" s="4"/>
    </row>
    <row r="23351" spans="30:30" ht="11" x14ac:dyDescent="0.3">
      <c r="AD23351" s="4"/>
    </row>
    <row r="23361" spans="30:30" ht="11" x14ac:dyDescent="0.3">
      <c r="AD23361" s="4"/>
    </row>
    <row r="23371" spans="30:30" ht="11" x14ac:dyDescent="0.3">
      <c r="AD23371" s="4"/>
    </row>
    <row r="23381" spans="30:30" ht="11" x14ac:dyDescent="0.3">
      <c r="AD23381" s="4"/>
    </row>
    <row r="23391" spans="30:30" ht="11" x14ac:dyDescent="0.3">
      <c r="AD23391" s="4"/>
    </row>
    <row r="23401" spans="30:30" ht="11" x14ac:dyDescent="0.3">
      <c r="AD23401" s="4"/>
    </row>
    <row r="23411" spans="30:30" ht="11" x14ac:dyDescent="0.3">
      <c r="AD23411" s="4"/>
    </row>
    <row r="23421" spans="30:30" ht="11" x14ac:dyDescent="0.3">
      <c r="AD23421" s="4"/>
    </row>
    <row r="23431" spans="30:30" ht="11" x14ac:dyDescent="0.3">
      <c r="AD23431" s="4"/>
    </row>
    <row r="23441" spans="30:30" ht="11" x14ac:dyDescent="0.3">
      <c r="AD23441" s="4"/>
    </row>
    <row r="23451" spans="30:30" ht="11" x14ac:dyDescent="0.3">
      <c r="AD23451" s="4"/>
    </row>
    <row r="23461" spans="30:30" ht="11" x14ac:dyDescent="0.3">
      <c r="AD23461" s="4"/>
    </row>
    <row r="23471" spans="30:30" ht="11" x14ac:dyDescent="0.3">
      <c r="AD23471" s="4"/>
    </row>
    <row r="23481" spans="30:30" ht="11" x14ac:dyDescent="0.3">
      <c r="AD23481" s="4"/>
    </row>
    <row r="23491" spans="30:30" ht="11" x14ac:dyDescent="0.3">
      <c r="AD23491" s="4"/>
    </row>
    <row r="23501" spans="30:30" ht="11" x14ac:dyDescent="0.3">
      <c r="AD23501" s="4"/>
    </row>
    <row r="23511" spans="30:30" ht="11" x14ac:dyDescent="0.3">
      <c r="AD23511" s="4"/>
    </row>
    <row r="23521" spans="30:30" ht="11" x14ac:dyDescent="0.3">
      <c r="AD23521" s="4"/>
    </row>
    <row r="23531" spans="30:30" ht="11" x14ac:dyDescent="0.3">
      <c r="AD23531" s="4"/>
    </row>
    <row r="23541" spans="30:30" ht="11" x14ac:dyDescent="0.3">
      <c r="AD23541" s="4"/>
    </row>
    <row r="23551" spans="30:30" ht="11" x14ac:dyDescent="0.3">
      <c r="AD23551" s="4"/>
    </row>
    <row r="23561" spans="30:30" ht="11" x14ac:dyDescent="0.3">
      <c r="AD23561" s="4"/>
    </row>
    <row r="23571" spans="30:30" ht="11" x14ac:dyDescent="0.3">
      <c r="AD23571" s="4"/>
    </row>
    <row r="23581" spans="30:30" ht="11" x14ac:dyDescent="0.3">
      <c r="AD23581" s="4"/>
    </row>
    <row r="23591" spans="30:30" ht="11" x14ac:dyDescent="0.3">
      <c r="AD23591" s="4"/>
    </row>
    <row r="23601" spans="30:30" ht="11" x14ac:dyDescent="0.3">
      <c r="AD23601" s="4"/>
    </row>
    <row r="23611" spans="30:30" ht="11" x14ac:dyDescent="0.3">
      <c r="AD23611" s="4"/>
    </row>
    <row r="23621" spans="30:30" ht="11" x14ac:dyDescent="0.3">
      <c r="AD23621" s="4"/>
    </row>
    <row r="23631" spans="30:30" ht="11" x14ac:dyDescent="0.3">
      <c r="AD23631" s="4"/>
    </row>
    <row r="23641" spans="30:30" ht="11" x14ac:dyDescent="0.3">
      <c r="AD23641" s="4"/>
    </row>
    <row r="23651" spans="30:30" ht="11" x14ac:dyDescent="0.3">
      <c r="AD23651" s="4"/>
    </row>
    <row r="23661" spans="30:30" ht="11" x14ac:dyDescent="0.3">
      <c r="AD23661" s="4"/>
    </row>
    <row r="23671" spans="30:30" ht="11" x14ac:dyDescent="0.3">
      <c r="AD23671" s="4"/>
    </row>
    <row r="23681" spans="30:30" ht="11" x14ac:dyDescent="0.3">
      <c r="AD23681" s="4"/>
    </row>
    <row r="23691" spans="30:30" ht="11" x14ac:dyDescent="0.3">
      <c r="AD23691" s="4"/>
    </row>
    <row r="23701" spans="30:30" ht="11" x14ac:dyDescent="0.3">
      <c r="AD23701" s="4"/>
    </row>
    <row r="23711" spans="30:30" ht="11" x14ac:dyDescent="0.3">
      <c r="AD23711" s="4"/>
    </row>
    <row r="23721" spans="30:30" ht="11" x14ac:dyDescent="0.3">
      <c r="AD23721" s="4"/>
    </row>
    <row r="23731" spans="30:30" ht="11" x14ac:dyDescent="0.3">
      <c r="AD23731" s="4"/>
    </row>
    <row r="23741" spans="30:30" ht="11" x14ac:dyDescent="0.3">
      <c r="AD23741" s="4"/>
    </row>
    <row r="23751" spans="30:30" ht="11" x14ac:dyDescent="0.3">
      <c r="AD23751" s="4"/>
    </row>
    <row r="23761" spans="30:30" ht="11" x14ac:dyDescent="0.3">
      <c r="AD23761" s="4"/>
    </row>
    <row r="23771" spans="30:30" ht="11" x14ac:dyDescent="0.3">
      <c r="AD23771" s="4"/>
    </row>
    <row r="23781" spans="30:30" ht="11" x14ac:dyDescent="0.3">
      <c r="AD23781" s="4"/>
    </row>
    <row r="23791" spans="30:30" ht="11" x14ac:dyDescent="0.3">
      <c r="AD23791" s="4"/>
    </row>
    <row r="23801" spans="30:30" ht="11" x14ac:dyDescent="0.3">
      <c r="AD23801" s="4"/>
    </row>
    <row r="23811" spans="30:30" ht="11" x14ac:dyDescent="0.3">
      <c r="AD23811" s="4"/>
    </row>
    <row r="23821" spans="30:30" ht="11" x14ac:dyDescent="0.3">
      <c r="AD23821" s="4"/>
    </row>
    <row r="23831" spans="30:30" ht="11" x14ac:dyDescent="0.3">
      <c r="AD23831" s="4"/>
    </row>
    <row r="23841" spans="30:30" ht="11" x14ac:dyDescent="0.3">
      <c r="AD23841" s="4"/>
    </row>
    <row r="23851" spans="30:30" ht="11" x14ac:dyDescent="0.3">
      <c r="AD23851" s="4"/>
    </row>
    <row r="23861" spans="30:30" ht="11" x14ac:dyDescent="0.3">
      <c r="AD23861" s="4"/>
    </row>
    <row r="23871" spans="30:30" ht="11" x14ac:dyDescent="0.3">
      <c r="AD23871" s="4"/>
    </row>
    <row r="23881" spans="30:30" ht="11" x14ac:dyDescent="0.3">
      <c r="AD23881" s="4"/>
    </row>
    <row r="23891" spans="30:30" ht="11" x14ac:dyDescent="0.3">
      <c r="AD23891" s="4"/>
    </row>
    <row r="23901" spans="30:30" ht="11" x14ac:dyDescent="0.3">
      <c r="AD23901" s="4"/>
    </row>
    <row r="23911" spans="30:30" ht="11" x14ac:dyDescent="0.3">
      <c r="AD23911" s="4"/>
    </row>
    <row r="23921" spans="30:30" ht="11" x14ac:dyDescent="0.3">
      <c r="AD23921" s="4"/>
    </row>
    <row r="23931" spans="30:30" ht="11" x14ac:dyDescent="0.3">
      <c r="AD23931" s="4"/>
    </row>
    <row r="23941" spans="30:30" ht="11" x14ac:dyDescent="0.3">
      <c r="AD23941" s="4"/>
    </row>
    <row r="23951" spans="30:30" ht="11" x14ac:dyDescent="0.3">
      <c r="AD23951" s="4"/>
    </row>
    <row r="23961" spans="30:30" ht="11" x14ac:dyDescent="0.3">
      <c r="AD23961" s="4"/>
    </row>
    <row r="23971" spans="30:30" ht="11" x14ac:dyDescent="0.3">
      <c r="AD23971" s="4"/>
    </row>
    <row r="23981" spans="30:30" ht="11" x14ac:dyDescent="0.3">
      <c r="AD23981" s="4"/>
    </row>
    <row r="23991" spans="30:30" ht="11" x14ac:dyDescent="0.3">
      <c r="AD23991" s="4"/>
    </row>
    <row r="24001" spans="30:30" ht="11" x14ac:dyDescent="0.3">
      <c r="AD24001" s="4"/>
    </row>
    <row r="24011" spans="30:30" ht="11" x14ac:dyDescent="0.3">
      <c r="AD24011" s="4"/>
    </row>
    <row r="24021" spans="30:30" ht="11" x14ac:dyDescent="0.3">
      <c r="AD24021" s="4"/>
    </row>
    <row r="24031" spans="30:30" ht="11" x14ac:dyDescent="0.3">
      <c r="AD24031" s="4"/>
    </row>
    <row r="24041" spans="30:30" ht="11" x14ac:dyDescent="0.3">
      <c r="AD24041" s="4"/>
    </row>
    <row r="24051" spans="30:30" ht="11" x14ac:dyDescent="0.3">
      <c r="AD24051" s="4"/>
    </row>
    <row r="24061" spans="30:30" ht="11" x14ac:dyDescent="0.3">
      <c r="AD24061" s="4"/>
    </row>
    <row r="24071" spans="30:30" ht="11" x14ac:dyDescent="0.3">
      <c r="AD24071" s="4"/>
    </row>
    <row r="24081" spans="30:30" ht="11" x14ac:dyDescent="0.3">
      <c r="AD24081" s="4"/>
    </row>
    <row r="24091" spans="30:30" ht="11" x14ac:dyDescent="0.3">
      <c r="AD24091" s="4"/>
    </row>
    <row r="24101" spans="30:30" ht="11" x14ac:dyDescent="0.3">
      <c r="AD24101" s="4"/>
    </row>
    <row r="24111" spans="30:30" ht="11" x14ac:dyDescent="0.3">
      <c r="AD24111" s="4"/>
    </row>
    <row r="24121" spans="30:30" ht="11" x14ac:dyDescent="0.3">
      <c r="AD24121" s="4"/>
    </row>
    <row r="24131" spans="30:30" ht="11" x14ac:dyDescent="0.3">
      <c r="AD24131" s="4"/>
    </row>
    <row r="24141" spans="30:30" ht="11" x14ac:dyDescent="0.3">
      <c r="AD24141" s="4"/>
    </row>
    <row r="24151" spans="30:30" ht="11" x14ac:dyDescent="0.3">
      <c r="AD24151" s="4"/>
    </row>
    <row r="24161" spans="30:30" ht="11" x14ac:dyDescent="0.3">
      <c r="AD24161" s="4"/>
    </row>
    <row r="24171" spans="30:30" ht="11" x14ac:dyDescent="0.3">
      <c r="AD24171" s="4"/>
    </row>
    <row r="24181" spans="30:30" ht="11" x14ac:dyDescent="0.3">
      <c r="AD24181" s="4"/>
    </row>
    <row r="24191" spans="30:30" ht="11" x14ac:dyDescent="0.3">
      <c r="AD24191" s="4"/>
    </row>
    <row r="24201" spans="30:30" ht="11" x14ac:dyDescent="0.3">
      <c r="AD24201" s="4"/>
    </row>
    <row r="24211" spans="30:30" ht="11" x14ac:dyDescent="0.3">
      <c r="AD24211" s="4"/>
    </row>
    <row r="24221" spans="30:30" ht="11" x14ac:dyDescent="0.3">
      <c r="AD24221" s="4"/>
    </row>
    <row r="24231" spans="30:30" ht="11" x14ac:dyDescent="0.3">
      <c r="AD24231" s="4"/>
    </row>
    <row r="24241" spans="30:30" ht="11" x14ac:dyDescent="0.3">
      <c r="AD24241" s="4"/>
    </row>
    <row r="24251" spans="30:30" ht="11" x14ac:dyDescent="0.3">
      <c r="AD24251" s="4"/>
    </row>
    <row r="24261" spans="30:30" ht="11" x14ac:dyDescent="0.3">
      <c r="AD24261" s="4"/>
    </row>
    <row r="24271" spans="30:30" ht="11" x14ac:dyDescent="0.3">
      <c r="AD24271" s="4"/>
    </row>
    <row r="24281" spans="30:30" ht="11" x14ac:dyDescent="0.3">
      <c r="AD24281" s="4"/>
    </row>
    <row r="24291" spans="30:30" ht="11" x14ac:dyDescent="0.3">
      <c r="AD24291" s="4"/>
    </row>
    <row r="24301" spans="30:30" ht="11" x14ac:dyDescent="0.3">
      <c r="AD24301" s="4"/>
    </row>
    <row r="24311" spans="30:30" ht="11" x14ac:dyDescent="0.3">
      <c r="AD24311" s="4"/>
    </row>
    <row r="24321" spans="30:30" ht="11" x14ac:dyDescent="0.3">
      <c r="AD24321" s="4"/>
    </row>
    <row r="24331" spans="30:30" ht="11" x14ac:dyDescent="0.3">
      <c r="AD24331" s="4"/>
    </row>
    <row r="24341" spans="30:30" ht="11" x14ac:dyDescent="0.3">
      <c r="AD24341" s="4"/>
    </row>
    <row r="24351" spans="30:30" ht="11" x14ac:dyDescent="0.3">
      <c r="AD24351" s="4"/>
    </row>
    <row r="24361" spans="30:30" ht="11" x14ac:dyDescent="0.3">
      <c r="AD24361" s="4"/>
    </row>
    <row r="24371" spans="30:30" ht="11" x14ac:dyDescent="0.3">
      <c r="AD24371" s="4"/>
    </row>
    <row r="24381" spans="30:30" ht="11" x14ac:dyDescent="0.3">
      <c r="AD24381" s="4"/>
    </row>
    <row r="24391" spans="30:30" ht="11" x14ac:dyDescent="0.3">
      <c r="AD24391" s="4"/>
    </row>
    <row r="24401" spans="30:30" ht="11" x14ac:dyDescent="0.3">
      <c r="AD24401" s="4"/>
    </row>
    <row r="24411" spans="30:30" ht="11" x14ac:dyDescent="0.3">
      <c r="AD24411" s="4"/>
    </row>
    <row r="24421" spans="30:30" ht="11" x14ac:dyDescent="0.3">
      <c r="AD24421" s="4"/>
    </row>
    <row r="24431" spans="30:30" ht="11" x14ac:dyDescent="0.3">
      <c r="AD24431" s="4"/>
    </row>
    <row r="24441" spans="30:30" ht="11" x14ac:dyDescent="0.3">
      <c r="AD24441" s="4"/>
    </row>
    <row r="24451" spans="30:30" ht="11" x14ac:dyDescent="0.3">
      <c r="AD24451" s="4"/>
    </row>
    <row r="24461" spans="30:30" ht="11" x14ac:dyDescent="0.3">
      <c r="AD24461" s="4"/>
    </row>
    <row r="24471" spans="30:30" ht="11" x14ac:dyDescent="0.3">
      <c r="AD24471" s="4"/>
    </row>
    <row r="24481" spans="30:30" ht="11" x14ac:dyDescent="0.3">
      <c r="AD24481" s="4"/>
    </row>
    <row r="24491" spans="30:30" ht="11" x14ac:dyDescent="0.3">
      <c r="AD24491" s="4"/>
    </row>
    <row r="24501" spans="30:30" ht="11" x14ac:dyDescent="0.3">
      <c r="AD24501" s="4"/>
    </row>
    <row r="24511" spans="30:30" ht="11" x14ac:dyDescent="0.3">
      <c r="AD24511" s="4"/>
    </row>
    <row r="24521" spans="30:30" ht="11" x14ac:dyDescent="0.3">
      <c r="AD24521" s="4"/>
    </row>
    <row r="24531" spans="30:30" ht="11" x14ac:dyDescent="0.3">
      <c r="AD24531" s="4"/>
    </row>
    <row r="24541" spans="30:30" ht="11" x14ac:dyDescent="0.3">
      <c r="AD24541" s="4"/>
    </row>
    <row r="24551" spans="30:30" ht="11" x14ac:dyDescent="0.3">
      <c r="AD24551" s="4"/>
    </row>
    <row r="24561" spans="30:30" ht="11" x14ac:dyDescent="0.3">
      <c r="AD24561" s="4"/>
    </row>
    <row r="24571" spans="30:30" ht="11" x14ac:dyDescent="0.3">
      <c r="AD24571" s="4"/>
    </row>
    <row r="24581" spans="30:30" ht="11" x14ac:dyDescent="0.3">
      <c r="AD24581" s="4"/>
    </row>
    <row r="24591" spans="30:30" ht="11" x14ac:dyDescent="0.3">
      <c r="AD24591" s="4"/>
    </row>
    <row r="24601" spans="30:30" ht="11" x14ac:dyDescent="0.3">
      <c r="AD24601" s="4"/>
    </row>
    <row r="24611" spans="30:30" ht="11" x14ac:dyDescent="0.3">
      <c r="AD24611" s="4"/>
    </row>
    <row r="24621" spans="30:30" ht="11" x14ac:dyDescent="0.3">
      <c r="AD24621" s="4"/>
    </row>
    <row r="24631" spans="30:30" ht="11" x14ac:dyDescent="0.3">
      <c r="AD24631" s="4"/>
    </row>
    <row r="24641" spans="30:30" ht="11" x14ac:dyDescent="0.3">
      <c r="AD24641" s="4"/>
    </row>
    <row r="24651" spans="30:30" ht="11" x14ac:dyDescent="0.3">
      <c r="AD24651" s="4"/>
    </row>
    <row r="24661" spans="30:30" ht="11" x14ac:dyDescent="0.3">
      <c r="AD24661" s="4"/>
    </row>
    <row r="24671" spans="30:30" ht="11" x14ac:dyDescent="0.3">
      <c r="AD24671" s="4"/>
    </row>
    <row r="24681" spans="30:30" ht="11" x14ac:dyDescent="0.3">
      <c r="AD24681" s="4"/>
    </row>
    <row r="24691" spans="30:30" ht="11" x14ac:dyDescent="0.3">
      <c r="AD24691" s="4"/>
    </row>
    <row r="24701" spans="30:30" ht="11" x14ac:dyDescent="0.3">
      <c r="AD24701" s="4"/>
    </row>
    <row r="24711" spans="30:30" ht="11" x14ac:dyDescent="0.3">
      <c r="AD24711" s="4"/>
    </row>
    <row r="24721" spans="30:30" ht="11" x14ac:dyDescent="0.3">
      <c r="AD24721" s="4"/>
    </row>
    <row r="24731" spans="30:30" ht="11" x14ac:dyDescent="0.3">
      <c r="AD24731" s="4"/>
    </row>
    <row r="24741" spans="30:30" ht="11" x14ac:dyDescent="0.3">
      <c r="AD24741" s="4"/>
    </row>
    <row r="24751" spans="30:30" ht="11" x14ac:dyDescent="0.3">
      <c r="AD24751" s="4"/>
    </row>
    <row r="24761" spans="30:30" ht="11" x14ac:dyDescent="0.3">
      <c r="AD24761" s="4"/>
    </row>
    <row r="24771" spans="30:30" ht="11" x14ac:dyDescent="0.3">
      <c r="AD24771" s="4"/>
    </row>
    <row r="24781" spans="30:30" ht="11" x14ac:dyDescent="0.3">
      <c r="AD24781" s="4"/>
    </row>
    <row r="24791" spans="30:30" ht="11" x14ac:dyDescent="0.3">
      <c r="AD24791" s="4"/>
    </row>
    <row r="24801" spans="30:30" ht="11" x14ac:dyDescent="0.3">
      <c r="AD24801" s="4"/>
    </row>
    <row r="24811" spans="30:30" ht="11" x14ac:dyDescent="0.3">
      <c r="AD24811" s="4"/>
    </row>
    <row r="24821" spans="30:30" ht="11" x14ac:dyDescent="0.3">
      <c r="AD24821" s="4"/>
    </row>
    <row r="24831" spans="30:30" ht="11" x14ac:dyDescent="0.3">
      <c r="AD24831" s="4"/>
    </row>
    <row r="24841" spans="30:30" ht="11" x14ac:dyDescent="0.3">
      <c r="AD24841" s="4"/>
    </row>
    <row r="24851" spans="30:30" ht="11" x14ac:dyDescent="0.3">
      <c r="AD24851" s="4"/>
    </row>
    <row r="24861" spans="30:30" ht="11" x14ac:dyDescent="0.3">
      <c r="AD24861" s="4"/>
    </row>
    <row r="24871" spans="30:30" ht="11" x14ac:dyDescent="0.3">
      <c r="AD24871" s="4"/>
    </row>
    <row r="24881" spans="30:30" ht="11" x14ac:dyDescent="0.3">
      <c r="AD24881" s="4"/>
    </row>
    <row r="24891" spans="30:30" ht="11" x14ac:dyDescent="0.3">
      <c r="AD24891" s="4"/>
    </row>
    <row r="24901" spans="30:30" ht="11" x14ac:dyDescent="0.3">
      <c r="AD24901" s="4"/>
    </row>
    <row r="24911" spans="30:30" ht="11" x14ac:dyDescent="0.3">
      <c r="AD24911" s="4"/>
    </row>
    <row r="24921" spans="30:30" ht="11" x14ac:dyDescent="0.3">
      <c r="AD24921" s="4"/>
    </row>
    <row r="24931" spans="30:30" ht="11" x14ac:dyDescent="0.3">
      <c r="AD24931" s="4"/>
    </row>
    <row r="24941" spans="30:30" ht="11" x14ac:dyDescent="0.3">
      <c r="AD24941" s="4"/>
    </row>
    <row r="24951" spans="30:30" ht="11" x14ac:dyDescent="0.3">
      <c r="AD24951" s="4"/>
    </row>
    <row r="24961" spans="30:30" ht="11" x14ac:dyDescent="0.3">
      <c r="AD24961" s="4"/>
    </row>
    <row r="24971" spans="30:30" ht="11" x14ac:dyDescent="0.3">
      <c r="AD24971" s="4"/>
    </row>
    <row r="24981" spans="30:30" ht="11" x14ac:dyDescent="0.3">
      <c r="AD24981" s="4"/>
    </row>
    <row r="24991" spans="30:30" ht="11" x14ac:dyDescent="0.3">
      <c r="AD24991" s="4"/>
    </row>
    <row r="25001" spans="30:30" ht="11" x14ac:dyDescent="0.3">
      <c r="AD25001" s="4"/>
    </row>
    <row r="25011" spans="30:30" ht="11" x14ac:dyDescent="0.3">
      <c r="AD25011" s="4"/>
    </row>
    <row r="25021" spans="30:30" ht="11" x14ac:dyDescent="0.3">
      <c r="AD25021" s="4"/>
    </row>
    <row r="25031" spans="30:30" ht="11" x14ac:dyDescent="0.3">
      <c r="AD25031" s="4"/>
    </row>
    <row r="25041" spans="30:30" ht="11" x14ac:dyDescent="0.3">
      <c r="AD25041" s="4"/>
    </row>
    <row r="25051" spans="30:30" ht="11" x14ac:dyDescent="0.3">
      <c r="AD25051" s="4"/>
    </row>
    <row r="25061" spans="30:30" ht="11" x14ac:dyDescent="0.3">
      <c r="AD25061" s="4"/>
    </row>
    <row r="25071" spans="30:30" ht="11" x14ac:dyDescent="0.3">
      <c r="AD25071" s="4"/>
    </row>
    <row r="25081" spans="30:30" ht="11" x14ac:dyDescent="0.3">
      <c r="AD25081" s="4"/>
    </row>
    <row r="25091" spans="30:30" ht="11" x14ac:dyDescent="0.3">
      <c r="AD25091" s="4"/>
    </row>
    <row r="25101" spans="30:30" ht="11" x14ac:dyDescent="0.3">
      <c r="AD25101" s="4"/>
    </row>
    <row r="25111" spans="30:30" ht="11" x14ac:dyDescent="0.3">
      <c r="AD25111" s="4"/>
    </row>
    <row r="25121" spans="30:30" ht="11" x14ac:dyDescent="0.3">
      <c r="AD25121" s="4"/>
    </row>
    <row r="25131" spans="30:30" ht="11" x14ac:dyDescent="0.3">
      <c r="AD25131" s="4"/>
    </row>
    <row r="25141" spans="30:30" ht="11" x14ac:dyDescent="0.3">
      <c r="AD25141" s="4"/>
    </row>
    <row r="25151" spans="30:30" ht="11" x14ac:dyDescent="0.3">
      <c r="AD25151" s="4"/>
    </row>
    <row r="25161" spans="30:30" ht="11" x14ac:dyDescent="0.3">
      <c r="AD25161" s="4"/>
    </row>
    <row r="25171" spans="30:30" ht="11" x14ac:dyDescent="0.3">
      <c r="AD25171" s="4"/>
    </row>
    <row r="25181" spans="30:30" ht="11" x14ac:dyDescent="0.3">
      <c r="AD25181" s="4"/>
    </row>
    <row r="25191" spans="30:30" ht="11" x14ac:dyDescent="0.3">
      <c r="AD25191" s="4"/>
    </row>
    <row r="25201" spans="30:30" ht="11" x14ac:dyDescent="0.3">
      <c r="AD25201" s="4"/>
    </row>
    <row r="25211" spans="30:30" ht="11" x14ac:dyDescent="0.3">
      <c r="AD25211" s="4"/>
    </row>
    <row r="25221" spans="30:30" ht="11" x14ac:dyDescent="0.3">
      <c r="AD25221" s="4"/>
    </row>
    <row r="25231" spans="30:30" ht="11" x14ac:dyDescent="0.3">
      <c r="AD25231" s="4"/>
    </row>
    <row r="25241" spans="30:30" ht="11" x14ac:dyDescent="0.3">
      <c r="AD25241" s="4"/>
    </row>
    <row r="25251" spans="30:30" ht="11" x14ac:dyDescent="0.3">
      <c r="AD25251" s="4"/>
    </row>
    <row r="25261" spans="30:30" ht="11" x14ac:dyDescent="0.3">
      <c r="AD25261" s="4"/>
    </row>
    <row r="25271" spans="30:30" ht="11" x14ac:dyDescent="0.3">
      <c r="AD25271" s="4"/>
    </row>
    <row r="25281" spans="30:30" ht="11" x14ac:dyDescent="0.3">
      <c r="AD25281" s="4"/>
    </row>
    <row r="25291" spans="30:30" ht="11" x14ac:dyDescent="0.3">
      <c r="AD25291" s="4"/>
    </row>
    <row r="25301" spans="30:30" ht="11" x14ac:dyDescent="0.3">
      <c r="AD25301" s="4"/>
    </row>
    <row r="25311" spans="30:30" ht="11" x14ac:dyDescent="0.3">
      <c r="AD25311" s="4"/>
    </row>
    <row r="25321" spans="30:30" ht="11" x14ac:dyDescent="0.3">
      <c r="AD25321" s="4"/>
    </row>
    <row r="25331" spans="30:30" ht="11" x14ac:dyDescent="0.3">
      <c r="AD25331" s="4"/>
    </row>
    <row r="25341" spans="30:30" ht="11" x14ac:dyDescent="0.3">
      <c r="AD25341" s="4"/>
    </row>
    <row r="25351" spans="30:30" ht="11" x14ac:dyDescent="0.3">
      <c r="AD25351" s="4"/>
    </row>
    <row r="25361" spans="30:30" ht="11" x14ac:dyDescent="0.3">
      <c r="AD25361" s="4"/>
    </row>
    <row r="25371" spans="30:30" ht="11" x14ac:dyDescent="0.3">
      <c r="AD25371" s="4"/>
    </row>
    <row r="25381" spans="30:30" ht="11" x14ac:dyDescent="0.3">
      <c r="AD25381" s="4"/>
    </row>
    <row r="25391" spans="30:30" ht="11" x14ac:dyDescent="0.3">
      <c r="AD25391" s="4"/>
    </row>
    <row r="25401" spans="30:30" ht="11" x14ac:dyDescent="0.3">
      <c r="AD25401" s="4"/>
    </row>
    <row r="25411" spans="30:30" ht="11" x14ac:dyDescent="0.3">
      <c r="AD25411" s="4"/>
    </row>
    <row r="25421" spans="30:30" ht="11" x14ac:dyDescent="0.3">
      <c r="AD25421" s="4"/>
    </row>
    <row r="25431" spans="30:30" ht="11" x14ac:dyDescent="0.3">
      <c r="AD25431" s="4"/>
    </row>
    <row r="25441" spans="30:30" ht="11" x14ac:dyDescent="0.3">
      <c r="AD25441" s="4"/>
    </row>
    <row r="25451" spans="30:30" ht="11" x14ac:dyDescent="0.3">
      <c r="AD25451" s="4"/>
    </row>
    <row r="25461" spans="30:30" ht="11" x14ac:dyDescent="0.3">
      <c r="AD25461" s="4"/>
    </row>
    <row r="25471" spans="30:30" ht="11" x14ac:dyDescent="0.3">
      <c r="AD25471" s="4"/>
    </row>
    <row r="25481" spans="30:30" ht="11" x14ac:dyDescent="0.3">
      <c r="AD25481" s="4"/>
    </row>
    <row r="25491" spans="30:30" ht="11" x14ac:dyDescent="0.3">
      <c r="AD25491" s="4"/>
    </row>
    <row r="25501" spans="30:30" ht="11" x14ac:dyDescent="0.3">
      <c r="AD25501" s="4"/>
    </row>
    <row r="25511" spans="30:30" ht="11" x14ac:dyDescent="0.3">
      <c r="AD25511" s="4"/>
    </row>
    <row r="25521" spans="30:30" ht="11" x14ac:dyDescent="0.3">
      <c r="AD25521" s="4"/>
    </row>
    <row r="25531" spans="30:30" ht="11" x14ac:dyDescent="0.3">
      <c r="AD25531" s="4"/>
    </row>
    <row r="25541" spans="30:30" ht="11" x14ac:dyDescent="0.3">
      <c r="AD25541" s="4"/>
    </row>
    <row r="25551" spans="30:30" ht="11" x14ac:dyDescent="0.3">
      <c r="AD25551" s="4"/>
    </row>
    <row r="25561" spans="30:30" ht="11" x14ac:dyDescent="0.3">
      <c r="AD25561" s="4"/>
    </row>
    <row r="25571" spans="30:30" ht="11" x14ac:dyDescent="0.3">
      <c r="AD25571" s="4"/>
    </row>
    <row r="25581" spans="30:30" ht="11" x14ac:dyDescent="0.3">
      <c r="AD25581" s="4"/>
    </row>
    <row r="25591" spans="30:30" ht="11" x14ac:dyDescent="0.3">
      <c r="AD25591" s="4"/>
    </row>
    <row r="25601" spans="30:30" ht="11" x14ac:dyDescent="0.3">
      <c r="AD25601" s="4"/>
    </row>
    <row r="25611" spans="30:30" ht="11" x14ac:dyDescent="0.3">
      <c r="AD25611" s="4"/>
    </row>
    <row r="25621" spans="30:30" ht="11" x14ac:dyDescent="0.3">
      <c r="AD25621" s="4"/>
    </row>
    <row r="25631" spans="30:30" ht="11" x14ac:dyDescent="0.3">
      <c r="AD25631" s="4"/>
    </row>
    <row r="25641" spans="30:30" ht="11" x14ac:dyDescent="0.3">
      <c r="AD25641" s="4"/>
    </row>
    <row r="25651" spans="30:30" ht="11" x14ac:dyDescent="0.3">
      <c r="AD25651" s="4"/>
    </row>
    <row r="25661" spans="30:30" ht="11" x14ac:dyDescent="0.3">
      <c r="AD25661" s="4"/>
    </row>
    <row r="25671" spans="30:30" ht="11" x14ac:dyDescent="0.3">
      <c r="AD25671" s="4"/>
    </row>
    <row r="25681" spans="30:30" ht="11" x14ac:dyDescent="0.3">
      <c r="AD25681" s="4"/>
    </row>
    <row r="25691" spans="30:30" ht="11" x14ac:dyDescent="0.3">
      <c r="AD25691" s="4"/>
    </row>
    <row r="25701" spans="30:30" ht="11" x14ac:dyDescent="0.3">
      <c r="AD25701" s="4"/>
    </row>
    <row r="25711" spans="30:30" ht="11" x14ac:dyDescent="0.3">
      <c r="AD25711" s="4"/>
    </row>
    <row r="25721" spans="30:30" ht="11" x14ac:dyDescent="0.3">
      <c r="AD25721" s="4"/>
    </row>
    <row r="25731" spans="30:30" ht="11" x14ac:dyDescent="0.3">
      <c r="AD25731" s="4"/>
    </row>
    <row r="25741" spans="30:30" ht="11" x14ac:dyDescent="0.3">
      <c r="AD25741" s="4"/>
    </row>
    <row r="25751" spans="30:30" ht="11" x14ac:dyDescent="0.3">
      <c r="AD25751" s="4"/>
    </row>
    <row r="25761" spans="30:30" ht="11" x14ac:dyDescent="0.3">
      <c r="AD25761" s="4"/>
    </row>
    <row r="25771" spans="30:30" ht="11" x14ac:dyDescent="0.3">
      <c r="AD25771" s="4"/>
    </row>
    <row r="25781" spans="30:30" ht="11" x14ac:dyDescent="0.3">
      <c r="AD25781" s="4"/>
    </row>
    <row r="25791" spans="30:30" ht="11" x14ac:dyDescent="0.3">
      <c r="AD25791" s="4"/>
    </row>
    <row r="25801" spans="30:30" ht="11" x14ac:dyDescent="0.3">
      <c r="AD25801" s="4"/>
    </row>
    <row r="25811" spans="30:30" ht="11" x14ac:dyDescent="0.3">
      <c r="AD25811" s="4"/>
    </row>
    <row r="25821" spans="30:30" ht="11" x14ac:dyDescent="0.3">
      <c r="AD25821" s="4"/>
    </row>
    <row r="25831" spans="30:30" ht="11" x14ac:dyDescent="0.3">
      <c r="AD25831" s="4"/>
    </row>
    <row r="25841" spans="30:30" ht="11" x14ac:dyDescent="0.3">
      <c r="AD25841" s="4"/>
    </row>
    <row r="25851" spans="30:30" ht="11" x14ac:dyDescent="0.3">
      <c r="AD25851" s="4"/>
    </row>
    <row r="25861" spans="30:30" ht="11" x14ac:dyDescent="0.3">
      <c r="AD25861" s="4"/>
    </row>
    <row r="25871" spans="30:30" ht="11" x14ac:dyDescent="0.3">
      <c r="AD25871" s="4"/>
    </row>
    <row r="25881" spans="30:30" ht="11" x14ac:dyDescent="0.3">
      <c r="AD25881" s="4"/>
    </row>
    <row r="25891" spans="30:30" ht="11" x14ac:dyDescent="0.3">
      <c r="AD25891" s="4"/>
    </row>
    <row r="25901" spans="30:30" ht="11" x14ac:dyDescent="0.3">
      <c r="AD25901" s="4"/>
    </row>
    <row r="25911" spans="30:30" ht="11" x14ac:dyDescent="0.3">
      <c r="AD25911" s="4"/>
    </row>
    <row r="25921" spans="30:30" ht="11" x14ac:dyDescent="0.3">
      <c r="AD25921" s="4"/>
    </row>
    <row r="25931" spans="30:30" ht="11" x14ac:dyDescent="0.3">
      <c r="AD25931" s="4"/>
    </row>
    <row r="25941" spans="30:30" ht="11" x14ac:dyDescent="0.3">
      <c r="AD25941" s="4"/>
    </row>
    <row r="25951" spans="30:30" ht="11" x14ac:dyDescent="0.3">
      <c r="AD25951" s="4"/>
    </row>
    <row r="25961" spans="30:30" ht="11" x14ac:dyDescent="0.3">
      <c r="AD25961" s="4"/>
    </row>
    <row r="25971" spans="30:30" ht="11" x14ac:dyDescent="0.3">
      <c r="AD25971" s="4"/>
    </row>
    <row r="25981" spans="30:30" ht="11" x14ac:dyDescent="0.3">
      <c r="AD25981" s="4"/>
    </row>
    <row r="25991" spans="30:30" ht="11" x14ac:dyDescent="0.3">
      <c r="AD25991" s="4"/>
    </row>
    <row r="26001" spans="30:30" ht="11" x14ac:dyDescent="0.3">
      <c r="AD26001" s="4"/>
    </row>
    <row r="26011" spans="30:30" ht="11" x14ac:dyDescent="0.3">
      <c r="AD26011" s="4"/>
    </row>
    <row r="26021" spans="30:30" ht="11" x14ac:dyDescent="0.3">
      <c r="AD26021" s="4"/>
    </row>
    <row r="26031" spans="30:30" ht="11" x14ac:dyDescent="0.3">
      <c r="AD26031" s="4"/>
    </row>
    <row r="26041" spans="30:30" ht="11" x14ac:dyDescent="0.3">
      <c r="AD26041" s="4"/>
    </row>
    <row r="26051" spans="30:30" ht="11" x14ac:dyDescent="0.3">
      <c r="AD26051" s="4"/>
    </row>
    <row r="26061" spans="30:30" ht="11" x14ac:dyDescent="0.3">
      <c r="AD26061" s="4"/>
    </row>
    <row r="26071" spans="30:30" ht="11" x14ac:dyDescent="0.3">
      <c r="AD26071" s="4"/>
    </row>
    <row r="26081" spans="30:30" ht="11" x14ac:dyDescent="0.3">
      <c r="AD26081" s="4"/>
    </row>
    <row r="26091" spans="30:30" ht="11" x14ac:dyDescent="0.3">
      <c r="AD26091" s="4"/>
    </row>
    <row r="26101" spans="30:30" ht="11" x14ac:dyDescent="0.3">
      <c r="AD26101" s="4"/>
    </row>
    <row r="26111" spans="30:30" ht="11" x14ac:dyDescent="0.3">
      <c r="AD26111" s="4"/>
    </row>
    <row r="26121" spans="30:30" ht="11" x14ac:dyDescent="0.3">
      <c r="AD26121" s="4"/>
    </row>
    <row r="26131" spans="30:30" ht="11" x14ac:dyDescent="0.3">
      <c r="AD26131" s="4"/>
    </row>
    <row r="26141" spans="30:30" ht="11" x14ac:dyDescent="0.3">
      <c r="AD26141" s="4"/>
    </row>
    <row r="26151" spans="30:30" ht="11" x14ac:dyDescent="0.3">
      <c r="AD26151" s="4"/>
    </row>
    <row r="26161" spans="30:30" ht="11" x14ac:dyDescent="0.3">
      <c r="AD26161" s="4"/>
    </row>
    <row r="26171" spans="30:30" ht="11" x14ac:dyDescent="0.3">
      <c r="AD26171" s="4"/>
    </row>
    <row r="26181" spans="30:30" ht="11" x14ac:dyDescent="0.3">
      <c r="AD26181" s="4"/>
    </row>
    <row r="26191" spans="30:30" ht="11" x14ac:dyDescent="0.3">
      <c r="AD26191" s="4"/>
    </row>
    <row r="26201" spans="30:30" ht="11" x14ac:dyDescent="0.3">
      <c r="AD26201" s="4"/>
    </row>
    <row r="26211" spans="30:30" ht="11" x14ac:dyDescent="0.3">
      <c r="AD26211" s="4"/>
    </row>
    <row r="26221" spans="30:30" ht="11" x14ac:dyDescent="0.3">
      <c r="AD26221" s="4"/>
    </row>
    <row r="26231" spans="30:30" ht="11" x14ac:dyDescent="0.3">
      <c r="AD26231" s="4"/>
    </row>
    <row r="26241" spans="30:30" ht="11" x14ac:dyDescent="0.3">
      <c r="AD26241" s="4"/>
    </row>
    <row r="26251" spans="30:30" ht="11" x14ac:dyDescent="0.3">
      <c r="AD26251" s="4"/>
    </row>
    <row r="26261" spans="30:30" ht="11" x14ac:dyDescent="0.3">
      <c r="AD26261" s="4"/>
    </row>
    <row r="26271" spans="30:30" ht="11" x14ac:dyDescent="0.3">
      <c r="AD26271" s="4"/>
    </row>
    <row r="26281" spans="30:30" ht="11" x14ac:dyDescent="0.3">
      <c r="AD26281" s="4"/>
    </row>
    <row r="26291" spans="30:30" ht="11" x14ac:dyDescent="0.3">
      <c r="AD26291" s="4"/>
    </row>
    <row r="26301" spans="30:30" ht="11" x14ac:dyDescent="0.3">
      <c r="AD26301" s="4"/>
    </row>
    <row r="26311" spans="30:30" ht="11" x14ac:dyDescent="0.3">
      <c r="AD26311" s="4"/>
    </row>
    <row r="26321" spans="30:30" ht="11" x14ac:dyDescent="0.3">
      <c r="AD26321" s="4"/>
    </row>
    <row r="26331" spans="30:30" ht="11" x14ac:dyDescent="0.3">
      <c r="AD26331" s="4"/>
    </row>
    <row r="26341" spans="30:30" ht="11" x14ac:dyDescent="0.3">
      <c r="AD26341" s="4"/>
    </row>
    <row r="26351" spans="30:30" ht="11" x14ac:dyDescent="0.3">
      <c r="AD26351" s="4"/>
    </row>
    <row r="26361" spans="30:30" ht="11" x14ac:dyDescent="0.3">
      <c r="AD26361" s="4"/>
    </row>
    <row r="26371" spans="30:30" ht="11" x14ac:dyDescent="0.3">
      <c r="AD26371" s="4"/>
    </row>
    <row r="26381" spans="30:30" ht="11" x14ac:dyDescent="0.3">
      <c r="AD26381" s="4"/>
    </row>
    <row r="26391" spans="30:30" ht="11" x14ac:dyDescent="0.3">
      <c r="AD26391" s="4"/>
    </row>
    <row r="26401" spans="30:30" ht="11" x14ac:dyDescent="0.3">
      <c r="AD26401" s="4"/>
    </row>
    <row r="26411" spans="30:30" ht="11" x14ac:dyDescent="0.3">
      <c r="AD26411" s="4"/>
    </row>
    <row r="26421" spans="30:30" ht="11" x14ac:dyDescent="0.3">
      <c r="AD26421" s="4"/>
    </row>
    <row r="26431" spans="30:30" ht="11" x14ac:dyDescent="0.3">
      <c r="AD26431" s="4"/>
    </row>
    <row r="26441" spans="30:30" ht="11" x14ac:dyDescent="0.3">
      <c r="AD26441" s="4"/>
    </row>
    <row r="26451" spans="30:30" ht="11" x14ac:dyDescent="0.3">
      <c r="AD26451" s="4"/>
    </row>
    <row r="26461" spans="30:30" ht="11" x14ac:dyDescent="0.3">
      <c r="AD26461" s="4"/>
    </row>
    <row r="26471" spans="30:30" ht="11" x14ac:dyDescent="0.3">
      <c r="AD26471" s="4"/>
    </row>
    <row r="26481" spans="30:30" ht="11" x14ac:dyDescent="0.3">
      <c r="AD26481" s="4"/>
    </row>
    <row r="26491" spans="30:30" ht="11" x14ac:dyDescent="0.3">
      <c r="AD26491" s="4"/>
    </row>
    <row r="26501" spans="30:30" ht="11" x14ac:dyDescent="0.3">
      <c r="AD26501" s="4"/>
    </row>
    <row r="26511" spans="30:30" ht="11" x14ac:dyDescent="0.3">
      <c r="AD26511" s="4"/>
    </row>
    <row r="26521" spans="30:30" ht="11" x14ac:dyDescent="0.3">
      <c r="AD26521" s="4"/>
    </row>
    <row r="26531" spans="30:30" ht="11" x14ac:dyDescent="0.3">
      <c r="AD26531" s="4"/>
    </row>
    <row r="26541" spans="30:30" ht="11" x14ac:dyDescent="0.3">
      <c r="AD26541" s="4"/>
    </row>
    <row r="26551" spans="30:30" ht="11" x14ac:dyDescent="0.3">
      <c r="AD26551" s="4"/>
    </row>
    <row r="26561" spans="30:30" ht="11" x14ac:dyDescent="0.3">
      <c r="AD26561" s="4"/>
    </row>
    <row r="26571" spans="30:30" ht="11" x14ac:dyDescent="0.3">
      <c r="AD26571" s="4"/>
    </row>
    <row r="26581" spans="30:30" ht="11" x14ac:dyDescent="0.3">
      <c r="AD26581" s="4"/>
    </row>
    <row r="26591" spans="30:30" ht="11" x14ac:dyDescent="0.3">
      <c r="AD26591" s="4"/>
    </row>
    <row r="26601" spans="30:30" ht="11" x14ac:dyDescent="0.3">
      <c r="AD26601" s="4"/>
    </row>
    <row r="26611" spans="30:30" ht="11" x14ac:dyDescent="0.3">
      <c r="AD26611" s="4"/>
    </row>
    <row r="26621" spans="30:30" ht="11" x14ac:dyDescent="0.3">
      <c r="AD26621" s="4"/>
    </row>
    <row r="26631" spans="30:30" ht="11" x14ac:dyDescent="0.3">
      <c r="AD26631" s="4"/>
    </row>
    <row r="26641" spans="30:30" ht="11" x14ac:dyDescent="0.3">
      <c r="AD26641" s="4"/>
    </row>
    <row r="26651" spans="30:30" ht="11" x14ac:dyDescent="0.3">
      <c r="AD26651" s="4"/>
    </row>
    <row r="26661" spans="30:30" ht="11" x14ac:dyDescent="0.3">
      <c r="AD26661" s="4"/>
    </row>
    <row r="26671" spans="30:30" ht="11" x14ac:dyDescent="0.3">
      <c r="AD26671" s="4"/>
    </row>
    <row r="26681" spans="30:30" ht="11" x14ac:dyDescent="0.3">
      <c r="AD26681" s="4"/>
    </row>
    <row r="26691" spans="30:30" ht="11" x14ac:dyDescent="0.3">
      <c r="AD26691" s="4"/>
    </row>
    <row r="26701" spans="30:30" ht="11" x14ac:dyDescent="0.3">
      <c r="AD26701" s="4"/>
    </row>
    <row r="26711" spans="30:30" ht="11" x14ac:dyDescent="0.3">
      <c r="AD26711" s="4"/>
    </row>
    <row r="26721" spans="30:30" ht="11" x14ac:dyDescent="0.3">
      <c r="AD26721" s="4"/>
    </row>
    <row r="26731" spans="30:30" ht="11" x14ac:dyDescent="0.3">
      <c r="AD26731" s="4"/>
    </row>
    <row r="26741" spans="30:30" ht="11" x14ac:dyDescent="0.3">
      <c r="AD26741" s="4"/>
    </row>
    <row r="26751" spans="30:30" ht="11" x14ac:dyDescent="0.3">
      <c r="AD26751" s="4"/>
    </row>
    <row r="26761" spans="30:30" ht="11" x14ac:dyDescent="0.3">
      <c r="AD26761" s="4"/>
    </row>
    <row r="26771" spans="30:30" ht="11" x14ac:dyDescent="0.3">
      <c r="AD26771" s="4"/>
    </row>
    <row r="26781" spans="30:30" ht="11" x14ac:dyDescent="0.3">
      <c r="AD26781" s="4"/>
    </row>
    <row r="26791" spans="30:30" ht="11" x14ac:dyDescent="0.3">
      <c r="AD26791" s="4"/>
    </row>
    <row r="26801" spans="30:30" ht="11" x14ac:dyDescent="0.3">
      <c r="AD26801" s="4"/>
    </row>
    <row r="26811" spans="30:30" ht="11" x14ac:dyDescent="0.3">
      <c r="AD26811" s="4"/>
    </row>
    <row r="26821" spans="30:30" ht="11" x14ac:dyDescent="0.3">
      <c r="AD26821" s="4"/>
    </row>
    <row r="26831" spans="30:30" ht="11" x14ac:dyDescent="0.3">
      <c r="AD26831" s="4"/>
    </row>
    <row r="26841" spans="30:30" ht="11" x14ac:dyDescent="0.3">
      <c r="AD26841" s="4"/>
    </row>
    <row r="26851" spans="30:30" ht="11" x14ac:dyDescent="0.3">
      <c r="AD26851" s="4"/>
    </row>
    <row r="26861" spans="30:30" ht="11" x14ac:dyDescent="0.3">
      <c r="AD26861" s="4"/>
    </row>
    <row r="26871" spans="30:30" ht="11" x14ac:dyDescent="0.3">
      <c r="AD26871" s="4"/>
    </row>
    <row r="26881" spans="30:30" ht="11" x14ac:dyDescent="0.3">
      <c r="AD26881" s="4"/>
    </row>
    <row r="26891" spans="30:30" ht="11" x14ac:dyDescent="0.3">
      <c r="AD26891" s="4"/>
    </row>
    <row r="26901" spans="30:30" ht="11" x14ac:dyDescent="0.3">
      <c r="AD26901" s="4"/>
    </row>
    <row r="26911" spans="30:30" ht="11" x14ac:dyDescent="0.3">
      <c r="AD26911" s="4"/>
    </row>
    <row r="26921" spans="30:30" ht="11" x14ac:dyDescent="0.3">
      <c r="AD26921" s="4"/>
    </row>
    <row r="26931" spans="30:30" ht="11" x14ac:dyDescent="0.3">
      <c r="AD26931" s="4"/>
    </row>
    <row r="26941" spans="30:30" ht="11" x14ac:dyDescent="0.3">
      <c r="AD26941" s="4"/>
    </row>
    <row r="26951" spans="30:30" ht="11" x14ac:dyDescent="0.3">
      <c r="AD26951" s="4"/>
    </row>
    <row r="26961" spans="30:30" ht="11" x14ac:dyDescent="0.3">
      <c r="AD26961" s="4"/>
    </row>
    <row r="26971" spans="30:30" ht="11" x14ac:dyDescent="0.3">
      <c r="AD26971" s="4"/>
    </row>
    <row r="26981" spans="30:30" ht="11" x14ac:dyDescent="0.3">
      <c r="AD26981" s="4"/>
    </row>
    <row r="26991" spans="30:30" ht="11" x14ac:dyDescent="0.3">
      <c r="AD26991" s="4"/>
    </row>
    <row r="27001" spans="30:30" ht="11" x14ac:dyDescent="0.3">
      <c r="AD27001" s="4"/>
    </row>
    <row r="27011" spans="30:30" ht="11" x14ac:dyDescent="0.3">
      <c r="AD27011" s="4"/>
    </row>
    <row r="27021" spans="30:30" ht="11" x14ac:dyDescent="0.3">
      <c r="AD27021" s="4"/>
    </row>
    <row r="27031" spans="30:30" ht="11" x14ac:dyDescent="0.3">
      <c r="AD27031" s="4"/>
    </row>
    <row r="27041" spans="30:30" ht="11" x14ac:dyDescent="0.3">
      <c r="AD27041" s="4"/>
    </row>
    <row r="27051" spans="30:30" ht="11" x14ac:dyDescent="0.3">
      <c r="AD27051" s="4"/>
    </row>
    <row r="27061" spans="30:30" ht="11" x14ac:dyDescent="0.3">
      <c r="AD27061" s="4"/>
    </row>
    <row r="27071" spans="30:30" ht="11" x14ac:dyDescent="0.3">
      <c r="AD27071" s="4"/>
    </row>
    <row r="27081" spans="30:30" ht="11" x14ac:dyDescent="0.3">
      <c r="AD27081" s="4"/>
    </row>
    <row r="27091" spans="30:30" ht="11" x14ac:dyDescent="0.3">
      <c r="AD27091" s="4"/>
    </row>
    <row r="27101" spans="30:30" ht="11" x14ac:dyDescent="0.3">
      <c r="AD27101" s="4"/>
    </row>
    <row r="27111" spans="30:30" ht="11" x14ac:dyDescent="0.3">
      <c r="AD27111" s="4"/>
    </row>
    <row r="27121" spans="30:30" ht="11" x14ac:dyDescent="0.3">
      <c r="AD27121" s="4"/>
    </row>
    <row r="27131" spans="30:30" ht="11" x14ac:dyDescent="0.3">
      <c r="AD27131" s="4"/>
    </row>
    <row r="27141" spans="30:30" ht="11" x14ac:dyDescent="0.3">
      <c r="AD27141" s="4"/>
    </row>
    <row r="27151" spans="30:30" ht="11" x14ac:dyDescent="0.3">
      <c r="AD27151" s="4"/>
    </row>
    <row r="27161" spans="30:30" ht="11" x14ac:dyDescent="0.3">
      <c r="AD27161" s="4"/>
    </row>
    <row r="27171" spans="30:30" ht="11" x14ac:dyDescent="0.3">
      <c r="AD27171" s="4"/>
    </row>
    <row r="27181" spans="30:30" ht="11" x14ac:dyDescent="0.3">
      <c r="AD27181" s="4"/>
    </row>
    <row r="27191" spans="30:30" ht="11" x14ac:dyDescent="0.3">
      <c r="AD27191" s="4"/>
    </row>
    <row r="27201" spans="30:30" ht="11" x14ac:dyDescent="0.3">
      <c r="AD27201" s="4"/>
    </row>
    <row r="27211" spans="30:30" ht="11" x14ac:dyDescent="0.3">
      <c r="AD27211" s="4"/>
    </row>
    <row r="27221" spans="30:30" ht="11" x14ac:dyDescent="0.3">
      <c r="AD27221" s="4"/>
    </row>
    <row r="27231" spans="30:30" ht="11" x14ac:dyDescent="0.3">
      <c r="AD27231" s="4"/>
    </row>
    <row r="27241" spans="30:30" ht="11" x14ac:dyDescent="0.3">
      <c r="AD27241" s="4"/>
    </row>
    <row r="27251" spans="30:30" ht="11" x14ac:dyDescent="0.3">
      <c r="AD27251" s="4"/>
    </row>
    <row r="27261" spans="30:30" ht="11" x14ac:dyDescent="0.3">
      <c r="AD27261" s="4"/>
    </row>
    <row r="27271" spans="30:30" ht="11" x14ac:dyDescent="0.3">
      <c r="AD27271" s="4"/>
    </row>
    <row r="27281" spans="30:30" ht="11" x14ac:dyDescent="0.3">
      <c r="AD27281" s="4"/>
    </row>
    <row r="27291" spans="30:30" ht="11" x14ac:dyDescent="0.3">
      <c r="AD27291" s="4"/>
    </row>
    <row r="27301" spans="30:30" ht="11" x14ac:dyDescent="0.3">
      <c r="AD27301" s="4"/>
    </row>
    <row r="27311" spans="30:30" ht="11" x14ac:dyDescent="0.3">
      <c r="AD27311" s="4"/>
    </row>
    <row r="27321" spans="30:30" ht="11" x14ac:dyDescent="0.3">
      <c r="AD27321" s="4"/>
    </row>
    <row r="27331" spans="30:30" ht="11" x14ac:dyDescent="0.3">
      <c r="AD27331" s="4"/>
    </row>
    <row r="27341" spans="30:30" ht="11" x14ac:dyDescent="0.3">
      <c r="AD27341" s="4"/>
    </row>
    <row r="27351" spans="30:30" ht="11" x14ac:dyDescent="0.3">
      <c r="AD27351" s="4"/>
    </row>
    <row r="27361" spans="30:30" ht="11" x14ac:dyDescent="0.3">
      <c r="AD27361" s="4"/>
    </row>
    <row r="27371" spans="30:30" ht="11" x14ac:dyDescent="0.3">
      <c r="AD27371" s="4"/>
    </row>
    <row r="27381" spans="30:30" ht="11" x14ac:dyDescent="0.3">
      <c r="AD27381" s="4"/>
    </row>
    <row r="27391" spans="30:30" ht="11" x14ac:dyDescent="0.3">
      <c r="AD27391" s="4"/>
    </row>
    <row r="27401" spans="30:30" ht="11" x14ac:dyDescent="0.3">
      <c r="AD27401" s="4"/>
    </row>
    <row r="27411" spans="30:30" ht="11" x14ac:dyDescent="0.3">
      <c r="AD27411" s="4"/>
    </row>
    <row r="27421" spans="30:30" ht="11" x14ac:dyDescent="0.3">
      <c r="AD27421" s="4"/>
    </row>
    <row r="27431" spans="30:30" ht="11" x14ac:dyDescent="0.3">
      <c r="AD27431" s="4"/>
    </row>
    <row r="27441" spans="30:30" ht="11" x14ac:dyDescent="0.3">
      <c r="AD27441" s="4"/>
    </row>
    <row r="27451" spans="30:30" ht="11" x14ac:dyDescent="0.3">
      <c r="AD27451" s="4"/>
    </row>
    <row r="27461" spans="30:30" ht="11" x14ac:dyDescent="0.3">
      <c r="AD27461" s="4"/>
    </row>
    <row r="27471" spans="30:30" ht="11" x14ac:dyDescent="0.3">
      <c r="AD27471" s="4"/>
    </row>
    <row r="27481" spans="30:30" ht="11" x14ac:dyDescent="0.3">
      <c r="AD27481" s="4"/>
    </row>
    <row r="27491" spans="30:30" ht="11" x14ac:dyDescent="0.3">
      <c r="AD27491" s="4"/>
    </row>
    <row r="27501" spans="30:30" ht="11" x14ac:dyDescent="0.3">
      <c r="AD27501" s="4"/>
    </row>
    <row r="27511" spans="30:30" ht="11" x14ac:dyDescent="0.3">
      <c r="AD27511" s="4"/>
    </row>
    <row r="27521" spans="30:30" ht="11" x14ac:dyDescent="0.3">
      <c r="AD27521" s="4"/>
    </row>
    <row r="27531" spans="30:30" ht="11" x14ac:dyDescent="0.3">
      <c r="AD27531" s="4"/>
    </row>
    <row r="27541" spans="30:30" ht="11" x14ac:dyDescent="0.3">
      <c r="AD27541" s="4"/>
    </row>
    <row r="27551" spans="30:30" ht="11" x14ac:dyDescent="0.3">
      <c r="AD27551" s="4"/>
    </row>
    <row r="27561" spans="30:30" ht="11" x14ac:dyDescent="0.3">
      <c r="AD27561" s="4"/>
    </row>
    <row r="27571" spans="30:30" ht="11" x14ac:dyDescent="0.3">
      <c r="AD27571" s="4"/>
    </row>
    <row r="27581" spans="30:30" ht="11" x14ac:dyDescent="0.3">
      <c r="AD27581" s="4"/>
    </row>
    <row r="27591" spans="30:30" ht="11" x14ac:dyDescent="0.3">
      <c r="AD27591" s="4"/>
    </row>
    <row r="27601" spans="30:30" ht="11" x14ac:dyDescent="0.3">
      <c r="AD27601" s="4"/>
    </row>
    <row r="27611" spans="30:30" ht="11" x14ac:dyDescent="0.3">
      <c r="AD27611" s="4"/>
    </row>
    <row r="27621" spans="30:30" ht="11" x14ac:dyDescent="0.3">
      <c r="AD27621" s="4"/>
    </row>
    <row r="27631" spans="30:30" ht="11" x14ac:dyDescent="0.3">
      <c r="AD27631" s="4"/>
    </row>
    <row r="27641" spans="30:30" ht="11" x14ac:dyDescent="0.3">
      <c r="AD27641" s="4"/>
    </row>
    <row r="27651" spans="30:30" ht="11" x14ac:dyDescent="0.3">
      <c r="AD27651" s="4"/>
    </row>
    <row r="27661" spans="30:30" ht="11" x14ac:dyDescent="0.3">
      <c r="AD27661" s="4"/>
    </row>
    <row r="27671" spans="30:30" ht="11" x14ac:dyDescent="0.3">
      <c r="AD27671" s="4"/>
    </row>
    <row r="27681" spans="30:30" ht="11" x14ac:dyDescent="0.3">
      <c r="AD27681" s="4"/>
    </row>
    <row r="27691" spans="30:30" ht="11" x14ac:dyDescent="0.3">
      <c r="AD27691" s="4"/>
    </row>
    <row r="27701" spans="30:30" ht="11" x14ac:dyDescent="0.3">
      <c r="AD27701" s="4"/>
    </row>
    <row r="27711" spans="30:30" ht="11" x14ac:dyDescent="0.3">
      <c r="AD27711" s="4"/>
    </row>
    <row r="27721" spans="30:30" ht="11" x14ac:dyDescent="0.3">
      <c r="AD27721" s="4"/>
    </row>
    <row r="27731" spans="30:30" ht="11" x14ac:dyDescent="0.3">
      <c r="AD27731" s="4"/>
    </row>
    <row r="27741" spans="30:30" ht="11" x14ac:dyDescent="0.3">
      <c r="AD27741" s="4"/>
    </row>
    <row r="27751" spans="30:30" ht="11" x14ac:dyDescent="0.3">
      <c r="AD27751" s="4"/>
    </row>
    <row r="27761" spans="30:30" ht="11" x14ac:dyDescent="0.3">
      <c r="AD27761" s="4"/>
    </row>
    <row r="27771" spans="30:30" ht="11" x14ac:dyDescent="0.3">
      <c r="AD27771" s="4"/>
    </row>
    <row r="27781" spans="30:30" ht="11" x14ac:dyDescent="0.3">
      <c r="AD27781" s="4"/>
    </row>
    <row r="27791" spans="30:30" ht="11" x14ac:dyDescent="0.3">
      <c r="AD27791" s="4"/>
    </row>
    <row r="27801" spans="30:30" ht="11" x14ac:dyDescent="0.3">
      <c r="AD27801" s="4"/>
    </row>
    <row r="27811" spans="30:30" ht="11" x14ac:dyDescent="0.3">
      <c r="AD27811" s="4"/>
    </row>
    <row r="27821" spans="30:30" ht="11" x14ac:dyDescent="0.3">
      <c r="AD27821" s="4"/>
    </row>
    <row r="27831" spans="30:30" ht="11" x14ac:dyDescent="0.3">
      <c r="AD27831" s="4"/>
    </row>
    <row r="27841" spans="30:30" ht="11" x14ac:dyDescent="0.3">
      <c r="AD27841" s="4"/>
    </row>
    <row r="27851" spans="30:30" ht="11" x14ac:dyDescent="0.3">
      <c r="AD27851" s="4"/>
    </row>
    <row r="27861" spans="30:30" ht="11" x14ac:dyDescent="0.3">
      <c r="AD27861" s="4"/>
    </row>
    <row r="27871" spans="30:30" ht="11" x14ac:dyDescent="0.3">
      <c r="AD27871" s="4"/>
    </row>
    <row r="27881" spans="30:30" ht="11" x14ac:dyDescent="0.3">
      <c r="AD27881" s="4"/>
    </row>
    <row r="27891" spans="30:30" ht="11" x14ac:dyDescent="0.3">
      <c r="AD27891" s="4"/>
    </row>
    <row r="27901" spans="30:30" ht="11" x14ac:dyDescent="0.3">
      <c r="AD27901" s="4"/>
    </row>
    <row r="27911" spans="30:30" ht="11" x14ac:dyDescent="0.3">
      <c r="AD27911" s="4"/>
    </row>
    <row r="27921" spans="30:30" ht="11" x14ac:dyDescent="0.3">
      <c r="AD27921" s="4"/>
    </row>
    <row r="27931" spans="30:30" ht="11" x14ac:dyDescent="0.3">
      <c r="AD27931" s="4"/>
    </row>
    <row r="27941" spans="30:30" ht="11" x14ac:dyDescent="0.3">
      <c r="AD27941" s="4"/>
    </row>
    <row r="27951" spans="30:30" ht="11" x14ac:dyDescent="0.3">
      <c r="AD27951" s="4"/>
    </row>
    <row r="27961" spans="30:30" ht="11" x14ac:dyDescent="0.3">
      <c r="AD27961" s="4"/>
    </row>
    <row r="27971" spans="30:30" ht="11" x14ac:dyDescent="0.3">
      <c r="AD27971" s="4"/>
    </row>
    <row r="27981" spans="30:30" ht="11" x14ac:dyDescent="0.3">
      <c r="AD27981" s="4"/>
    </row>
    <row r="27991" spans="30:30" ht="11" x14ac:dyDescent="0.3">
      <c r="AD27991" s="4"/>
    </row>
    <row r="28001" spans="30:30" ht="11" x14ac:dyDescent="0.3">
      <c r="AD28001" s="4"/>
    </row>
    <row r="28011" spans="30:30" ht="11" x14ac:dyDescent="0.3">
      <c r="AD28011" s="4"/>
    </row>
    <row r="28021" spans="30:30" ht="11" x14ac:dyDescent="0.3">
      <c r="AD28021" s="4"/>
    </row>
    <row r="28031" spans="30:30" ht="11" x14ac:dyDescent="0.3">
      <c r="AD28031" s="4"/>
    </row>
    <row r="28041" spans="30:30" ht="11" x14ac:dyDescent="0.3">
      <c r="AD28041" s="4"/>
    </row>
    <row r="28051" spans="30:30" ht="11" x14ac:dyDescent="0.3">
      <c r="AD28051" s="4"/>
    </row>
    <row r="28061" spans="30:30" ht="11" x14ac:dyDescent="0.3">
      <c r="AD28061" s="4"/>
    </row>
    <row r="28071" spans="30:30" ht="11" x14ac:dyDescent="0.3">
      <c r="AD28071" s="4"/>
    </row>
    <row r="28081" spans="30:30" ht="11" x14ac:dyDescent="0.3">
      <c r="AD28081" s="4"/>
    </row>
    <row r="28091" spans="30:30" ht="11" x14ac:dyDescent="0.3">
      <c r="AD28091" s="4"/>
    </row>
    <row r="28101" spans="30:30" ht="11" x14ac:dyDescent="0.3">
      <c r="AD28101" s="4"/>
    </row>
    <row r="28111" spans="30:30" ht="11" x14ac:dyDescent="0.3">
      <c r="AD28111" s="4"/>
    </row>
    <row r="28121" spans="30:30" ht="11" x14ac:dyDescent="0.3">
      <c r="AD28121" s="4"/>
    </row>
    <row r="28131" spans="30:30" ht="11" x14ac:dyDescent="0.3">
      <c r="AD28131" s="4"/>
    </row>
    <row r="28141" spans="30:30" ht="11" x14ac:dyDescent="0.3">
      <c r="AD28141" s="4"/>
    </row>
    <row r="28151" spans="30:30" ht="11" x14ac:dyDescent="0.3">
      <c r="AD28151" s="4"/>
    </row>
    <row r="28161" spans="30:30" ht="11" x14ac:dyDescent="0.3">
      <c r="AD28161" s="4"/>
    </row>
    <row r="28171" spans="30:30" ht="11" x14ac:dyDescent="0.3">
      <c r="AD28171" s="4"/>
    </row>
    <row r="28181" spans="30:30" ht="11" x14ac:dyDescent="0.3">
      <c r="AD28181" s="4"/>
    </row>
    <row r="28191" spans="30:30" ht="11" x14ac:dyDescent="0.3">
      <c r="AD28191" s="4"/>
    </row>
    <row r="28201" spans="30:30" ht="11" x14ac:dyDescent="0.3">
      <c r="AD28201" s="4"/>
    </row>
    <row r="28211" spans="30:30" ht="11" x14ac:dyDescent="0.3">
      <c r="AD28211" s="4"/>
    </row>
    <row r="28221" spans="30:30" ht="11" x14ac:dyDescent="0.3">
      <c r="AD28221" s="4"/>
    </row>
    <row r="28231" spans="30:30" ht="11" x14ac:dyDescent="0.3">
      <c r="AD28231" s="4"/>
    </row>
    <row r="28241" spans="30:30" ht="11" x14ac:dyDescent="0.3">
      <c r="AD28241" s="4"/>
    </row>
    <row r="28251" spans="30:30" ht="11" x14ac:dyDescent="0.3">
      <c r="AD28251" s="4"/>
    </row>
    <row r="28261" spans="30:30" ht="11" x14ac:dyDescent="0.3">
      <c r="AD28261" s="4"/>
    </row>
    <row r="28271" spans="30:30" ht="11" x14ac:dyDescent="0.3">
      <c r="AD28271" s="4"/>
    </row>
    <row r="28281" spans="30:30" ht="11" x14ac:dyDescent="0.3">
      <c r="AD28281" s="4"/>
    </row>
    <row r="28291" spans="30:30" ht="11" x14ac:dyDescent="0.3">
      <c r="AD28291" s="4"/>
    </row>
    <row r="28301" spans="30:30" ht="11" x14ac:dyDescent="0.3">
      <c r="AD28301" s="4"/>
    </row>
    <row r="28311" spans="30:30" ht="11" x14ac:dyDescent="0.3">
      <c r="AD28311" s="4"/>
    </row>
    <row r="28321" spans="30:30" ht="11" x14ac:dyDescent="0.3">
      <c r="AD28321" s="4"/>
    </row>
    <row r="28331" spans="30:30" ht="11" x14ac:dyDescent="0.3">
      <c r="AD28331" s="4"/>
    </row>
    <row r="28341" spans="30:30" ht="11" x14ac:dyDescent="0.3">
      <c r="AD28341" s="4"/>
    </row>
    <row r="28351" spans="30:30" ht="11" x14ac:dyDescent="0.3">
      <c r="AD28351" s="4"/>
    </row>
    <row r="28361" spans="30:30" ht="11" x14ac:dyDescent="0.3">
      <c r="AD28361" s="4"/>
    </row>
    <row r="28371" spans="30:30" ht="11" x14ac:dyDescent="0.3">
      <c r="AD28371" s="4"/>
    </row>
    <row r="28381" spans="30:30" ht="11" x14ac:dyDescent="0.3">
      <c r="AD28381" s="4"/>
    </row>
    <row r="28391" spans="30:30" ht="11" x14ac:dyDescent="0.3">
      <c r="AD28391" s="4"/>
    </row>
    <row r="28401" spans="30:30" ht="11" x14ac:dyDescent="0.3">
      <c r="AD28401" s="4"/>
    </row>
    <row r="28411" spans="30:30" ht="11" x14ac:dyDescent="0.3">
      <c r="AD28411" s="4"/>
    </row>
    <row r="28421" spans="30:30" ht="11" x14ac:dyDescent="0.3">
      <c r="AD28421" s="4"/>
    </row>
    <row r="28431" spans="30:30" ht="11" x14ac:dyDescent="0.3">
      <c r="AD28431" s="4"/>
    </row>
    <row r="28441" spans="30:30" ht="11" x14ac:dyDescent="0.3">
      <c r="AD28441" s="4"/>
    </row>
    <row r="28451" spans="30:30" ht="11" x14ac:dyDescent="0.3">
      <c r="AD28451" s="4"/>
    </row>
    <row r="28461" spans="30:30" ht="11" x14ac:dyDescent="0.3">
      <c r="AD28461" s="4"/>
    </row>
    <row r="28471" spans="30:30" ht="11" x14ac:dyDescent="0.3">
      <c r="AD28471" s="4"/>
    </row>
    <row r="28481" spans="30:30" ht="11" x14ac:dyDescent="0.3">
      <c r="AD28481" s="4"/>
    </row>
    <row r="28491" spans="30:30" ht="11" x14ac:dyDescent="0.3">
      <c r="AD28491" s="4"/>
    </row>
    <row r="28501" spans="30:30" ht="11" x14ac:dyDescent="0.3">
      <c r="AD28501" s="4"/>
    </row>
    <row r="28511" spans="30:30" ht="11" x14ac:dyDescent="0.3">
      <c r="AD28511" s="4"/>
    </row>
    <row r="28521" spans="30:30" ht="11" x14ac:dyDescent="0.3">
      <c r="AD28521" s="4"/>
    </row>
    <row r="28531" spans="30:30" ht="11" x14ac:dyDescent="0.3">
      <c r="AD28531" s="4"/>
    </row>
    <row r="28541" spans="30:30" ht="11" x14ac:dyDescent="0.3">
      <c r="AD28541" s="4"/>
    </row>
    <row r="28551" spans="30:30" ht="11" x14ac:dyDescent="0.3">
      <c r="AD28551" s="4"/>
    </row>
    <row r="28561" spans="30:30" ht="11" x14ac:dyDescent="0.3">
      <c r="AD28561" s="4"/>
    </row>
    <row r="28571" spans="30:30" ht="11" x14ac:dyDescent="0.3">
      <c r="AD28571" s="4"/>
    </row>
    <row r="28581" spans="30:30" ht="11" x14ac:dyDescent="0.3">
      <c r="AD28581" s="4"/>
    </row>
    <row r="28591" spans="30:30" ht="11" x14ac:dyDescent="0.3">
      <c r="AD28591" s="4"/>
    </row>
    <row r="28601" spans="30:30" ht="11" x14ac:dyDescent="0.3">
      <c r="AD28601" s="4"/>
    </row>
    <row r="28611" spans="30:30" ht="11" x14ac:dyDescent="0.3">
      <c r="AD28611" s="4"/>
    </row>
    <row r="28621" spans="30:30" ht="11" x14ac:dyDescent="0.3">
      <c r="AD28621" s="4"/>
    </row>
    <row r="28631" spans="30:30" ht="11" x14ac:dyDescent="0.3">
      <c r="AD28631" s="4"/>
    </row>
    <row r="28641" spans="30:30" ht="11" x14ac:dyDescent="0.3">
      <c r="AD28641" s="4"/>
    </row>
    <row r="28651" spans="30:30" ht="11" x14ac:dyDescent="0.3">
      <c r="AD28651" s="4"/>
    </row>
    <row r="28661" spans="30:30" ht="11" x14ac:dyDescent="0.3">
      <c r="AD28661" s="4"/>
    </row>
    <row r="28671" spans="30:30" ht="11" x14ac:dyDescent="0.3">
      <c r="AD28671" s="4"/>
    </row>
    <row r="28681" spans="30:30" ht="11" x14ac:dyDescent="0.3">
      <c r="AD28681" s="4"/>
    </row>
    <row r="28691" spans="30:30" ht="11" x14ac:dyDescent="0.3">
      <c r="AD28691" s="4"/>
    </row>
    <row r="28701" spans="30:30" ht="11" x14ac:dyDescent="0.3">
      <c r="AD28701" s="4"/>
    </row>
    <row r="28711" spans="30:30" ht="11" x14ac:dyDescent="0.3">
      <c r="AD28711" s="4"/>
    </row>
    <row r="28721" spans="30:30" ht="11" x14ac:dyDescent="0.3">
      <c r="AD28721" s="4"/>
    </row>
    <row r="28731" spans="30:30" ht="11" x14ac:dyDescent="0.3">
      <c r="AD28731" s="4"/>
    </row>
    <row r="28741" spans="30:30" ht="11" x14ac:dyDescent="0.3">
      <c r="AD28741" s="4"/>
    </row>
    <row r="28751" spans="30:30" ht="11" x14ac:dyDescent="0.3">
      <c r="AD28751" s="4"/>
    </row>
    <row r="28761" spans="30:30" ht="11" x14ac:dyDescent="0.3">
      <c r="AD28761" s="4"/>
    </row>
    <row r="28771" spans="30:30" ht="11" x14ac:dyDescent="0.3">
      <c r="AD28771" s="4"/>
    </row>
    <row r="28781" spans="30:30" ht="11" x14ac:dyDescent="0.3">
      <c r="AD28781" s="4"/>
    </row>
    <row r="28791" spans="30:30" ht="11" x14ac:dyDescent="0.3">
      <c r="AD28791" s="4"/>
    </row>
    <row r="28801" spans="30:30" ht="11" x14ac:dyDescent="0.3">
      <c r="AD28801" s="4"/>
    </row>
    <row r="28811" spans="30:30" ht="11" x14ac:dyDescent="0.3">
      <c r="AD28811" s="4"/>
    </row>
    <row r="28821" spans="30:30" ht="11" x14ac:dyDescent="0.3">
      <c r="AD28821" s="4"/>
    </row>
    <row r="28831" spans="30:30" ht="11" x14ac:dyDescent="0.3">
      <c r="AD28831" s="4"/>
    </row>
    <row r="28841" spans="30:30" ht="11" x14ac:dyDescent="0.3">
      <c r="AD28841" s="4"/>
    </row>
    <row r="28851" spans="30:30" ht="11" x14ac:dyDescent="0.3">
      <c r="AD28851" s="4"/>
    </row>
    <row r="28861" spans="30:30" ht="11" x14ac:dyDescent="0.3">
      <c r="AD28861" s="4"/>
    </row>
    <row r="28871" spans="30:30" ht="11" x14ac:dyDescent="0.3">
      <c r="AD28871" s="4"/>
    </row>
    <row r="28881" spans="30:30" ht="11" x14ac:dyDescent="0.3">
      <c r="AD28881" s="4"/>
    </row>
    <row r="28891" spans="30:30" ht="11" x14ac:dyDescent="0.3">
      <c r="AD28891" s="4"/>
    </row>
    <row r="28901" spans="30:30" ht="11" x14ac:dyDescent="0.3">
      <c r="AD28901" s="4"/>
    </row>
    <row r="28911" spans="30:30" ht="11" x14ac:dyDescent="0.3">
      <c r="AD28911" s="4"/>
    </row>
    <row r="28921" spans="30:30" ht="11" x14ac:dyDescent="0.3">
      <c r="AD28921" s="4"/>
    </row>
    <row r="28931" spans="30:30" ht="11" x14ac:dyDescent="0.3">
      <c r="AD28931" s="4"/>
    </row>
    <row r="28941" spans="30:30" ht="11" x14ac:dyDescent="0.3">
      <c r="AD28941" s="4"/>
    </row>
    <row r="28951" spans="30:30" ht="11" x14ac:dyDescent="0.3">
      <c r="AD28951" s="4"/>
    </row>
    <row r="28961" spans="30:30" ht="11" x14ac:dyDescent="0.3">
      <c r="AD28961" s="4"/>
    </row>
    <row r="28971" spans="30:30" ht="11" x14ac:dyDescent="0.3">
      <c r="AD28971" s="4"/>
    </row>
    <row r="28981" spans="30:30" ht="11" x14ac:dyDescent="0.3">
      <c r="AD28981" s="4"/>
    </row>
    <row r="28991" spans="30:30" ht="11" x14ac:dyDescent="0.3">
      <c r="AD28991" s="4"/>
    </row>
    <row r="29001" spans="30:30" ht="11" x14ac:dyDescent="0.3">
      <c r="AD29001" s="4"/>
    </row>
    <row r="29011" spans="30:30" ht="11" x14ac:dyDescent="0.3">
      <c r="AD29011" s="4"/>
    </row>
    <row r="29021" spans="30:30" ht="11" x14ac:dyDescent="0.3">
      <c r="AD29021" s="4"/>
    </row>
    <row r="29031" spans="30:30" ht="11" x14ac:dyDescent="0.3">
      <c r="AD29031" s="4"/>
    </row>
    <row r="29041" spans="30:30" ht="11" x14ac:dyDescent="0.3">
      <c r="AD29041" s="4"/>
    </row>
    <row r="29051" spans="30:30" ht="11" x14ac:dyDescent="0.3">
      <c r="AD29051" s="4"/>
    </row>
    <row r="29061" spans="30:30" ht="11" x14ac:dyDescent="0.3">
      <c r="AD29061" s="4"/>
    </row>
    <row r="29071" spans="30:30" ht="11" x14ac:dyDescent="0.3">
      <c r="AD29071" s="4"/>
    </row>
    <row r="29081" spans="30:30" ht="11" x14ac:dyDescent="0.3">
      <c r="AD29081" s="4"/>
    </row>
    <row r="29091" spans="30:30" ht="11" x14ac:dyDescent="0.3">
      <c r="AD29091" s="4"/>
    </row>
    <row r="29101" spans="30:30" ht="11" x14ac:dyDescent="0.3">
      <c r="AD29101" s="4"/>
    </row>
    <row r="29111" spans="30:30" ht="11" x14ac:dyDescent="0.3">
      <c r="AD29111" s="4"/>
    </row>
    <row r="29121" spans="30:30" ht="11" x14ac:dyDescent="0.3">
      <c r="AD29121" s="4"/>
    </row>
    <row r="29131" spans="30:30" ht="11" x14ac:dyDescent="0.3">
      <c r="AD29131" s="4"/>
    </row>
    <row r="29141" spans="30:30" ht="11" x14ac:dyDescent="0.3">
      <c r="AD29141" s="4"/>
    </row>
    <row r="29151" spans="30:30" ht="11" x14ac:dyDescent="0.3">
      <c r="AD29151" s="4"/>
    </row>
    <row r="29161" spans="30:30" ht="11" x14ac:dyDescent="0.3">
      <c r="AD29161" s="4"/>
    </row>
    <row r="29171" spans="30:30" ht="11" x14ac:dyDescent="0.3">
      <c r="AD29171" s="4"/>
    </row>
    <row r="29181" spans="30:30" ht="11" x14ac:dyDescent="0.3">
      <c r="AD29181" s="4"/>
    </row>
    <row r="29191" spans="30:30" ht="11" x14ac:dyDescent="0.3">
      <c r="AD29191" s="4"/>
    </row>
    <row r="29201" spans="30:30" ht="11" x14ac:dyDescent="0.3">
      <c r="AD29201" s="4"/>
    </row>
    <row r="29211" spans="30:30" ht="11" x14ac:dyDescent="0.3">
      <c r="AD29211" s="4"/>
    </row>
    <row r="29221" spans="30:30" ht="11" x14ac:dyDescent="0.3">
      <c r="AD29221" s="4"/>
    </row>
    <row r="29231" spans="30:30" ht="11" x14ac:dyDescent="0.3">
      <c r="AD29231" s="4"/>
    </row>
    <row r="29241" spans="30:30" ht="11" x14ac:dyDescent="0.3">
      <c r="AD29241" s="4"/>
    </row>
    <row r="29251" spans="30:30" ht="11" x14ac:dyDescent="0.3">
      <c r="AD29251" s="4"/>
    </row>
    <row r="29261" spans="30:30" ht="11" x14ac:dyDescent="0.3">
      <c r="AD29261" s="4"/>
    </row>
    <row r="29271" spans="30:30" ht="11" x14ac:dyDescent="0.3">
      <c r="AD29271" s="4"/>
    </row>
    <row r="29281" spans="30:30" ht="11" x14ac:dyDescent="0.3">
      <c r="AD29281" s="4"/>
    </row>
    <row r="29291" spans="30:30" ht="11" x14ac:dyDescent="0.3">
      <c r="AD29291" s="4"/>
    </row>
    <row r="29301" spans="30:30" ht="11" x14ac:dyDescent="0.3">
      <c r="AD29301" s="4"/>
    </row>
    <row r="29311" spans="30:30" ht="11" x14ac:dyDescent="0.3">
      <c r="AD29311" s="4"/>
    </row>
    <row r="29321" spans="30:30" ht="11" x14ac:dyDescent="0.3">
      <c r="AD29321" s="4"/>
    </row>
    <row r="29331" spans="30:30" ht="11" x14ac:dyDescent="0.3">
      <c r="AD29331" s="4"/>
    </row>
    <row r="29341" spans="30:30" ht="11" x14ac:dyDescent="0.3">
      <c r="AD29341" s="4"/>
    </row>
    <row r="29351" spans="30:30" ht="11" x14ac:dyDescent="0.3">
      <c r="AD29351" s="4"/>
    </row>
    <row r="29361" spans="30:30" ht="11" x14ac:dyDescent="0.3">
      <c r="AD29361" s="4"/>
    </row>
    <row r="29371" spans="30:30" ht="11" x14ac:dyDescent="0.3">
      <c r="AD29371" s="4"/>
    </row>
    <row r="29381" spans="30:30" ht="11" x14ac:dyDescent="0.3">
      <c r="AD29381" s="4"/>
    </row>
    <row r="29391" spans="30:30" ht="11" x14ac:dyDescent="0.3">
      <c r="AD29391" s="4"/>
    </row>
    <row r="29401" spans="30:30" ht="11" x14ac:dyDescent="0.3">
      <c r="AD29401" s="4"/>
    </row>
    <row r="29411" spans="30:30" ht="11" x14ac:dyDescent="0.3">
      <c r="AD29411" s="4"/>
    </row>
    <row r="29421" spans="30:30" ht="11" x14ac:dyDescent="0.3">
      <c r="AD29421" s="4"/>
    </row>
    <row r="29431" spans="30:30" ht="11" x14ac:dyDescent="0.3">
      <c r="AD29431" s="4"/>
    </row>
    <row r="29441" spans="30:30" ht="11" x14ac:dyDescent="0.3">
      <c r="AD29441" s="4"/>
    </row>
    <row r="29451" spans="30:30" ht="11" x14ac:dyDescent="0.3">
      <c r="AD29451" s="4"/>
    </row>
    <row r="29461" spans="30:30" ht="11" x14ac:dyDescent="0.3">
      <c r="AD29461" s="4"/>
    </row>
    <row r="29471" spans="30:30" ht="11" x14ac:dyDescent="0.3">
      <c r="AD29471" s="4"/>
    </row>
    <row r="29481" spans="30:30" ht="11" x14ac:dyDescent="0.3">
      <c r="AD29481" s="4"/>
    </row>
    <row r="29491" spans="30:30" ht="11" x14ac:dyDescent="0.3">
      <c r="AD29491" s="4"/>
    </row>
    <row r="29501" spans="30:30" ht="11" x14ac:dyDescent="0.3">
      <c r="AD29501" s="4"/>
    </row>
    <row r="29511" spans="30:30" ht="11" x14ac:dyDescent="0.3">
      <c r="AD29511" s="4"/>
    </row>
    <row r="29521" spans="30:30" ht="11" x14ac:dyDescent="0.3">
      <c r="AD29521" s="4"/>
    </row>
    <row r="29531" spans="30:30" ht="11" x14ac:dyDescent="0.3">
      <c r="AD29531" s="4"/>
    </row>
    <row r="29541" spans="30:30" ht="11" x14ac:dyDescent="0.3">
      <c r="AD29541" s="4"/>
    </row>
    <row r="29551" spans="30:30" ht="11" x14ac:dyDescent="0.3">
      <c r="AD29551" s="4"/>
    </row>
    <row r="29561" spans="30:30" ht="11" x14ac:dyDescent="0.3">
      <c r="AD29561" s="4"/>
    </row>
    <row r="29571" spans="30:30" ht="11" x14ac:dyDescent="0.3">
      <c r="AD29571" s="4"/>
    </row>
    <row r="29581" spans="30:30" ht="11" x14ac:dyDescent="0.3">
      <c r="AD29581" s="4"/>
    </row>
    <row r="29591" spans="30:30" ht="11" x14ac:dyDescent="0.3">
      <c r="AD29591" s="4"/>
    </row>
    <row r="29601" spans="30:30" ht="11" x14ac:dyDescent="0.3">
      <c r="AD29601" s="4"/>
    </row>
    <row r="29611" spans="30:30" ht="11" x14ac:dyDescent="0.3">
      <c r="AD29611" s="4"/>
    </row>
    <row r="29621" spans="30:30" ht="11" x14ac:dyDescent="0.3">
      <c r="AD29621" s="4"/>
    </row>
    <row r="29631" spans="30:30" ht="11" x14ac:dyDescent="0.3">
      <c r="AD29631" s="4"/>
    </row>
    <row r="29641" spans="30:30" ht="11" x14ac:dyDescent="0.3">
      <c r="AD29641" s="4"/>
    </row>
    <row r="29651" spans="30:30" ht="11" x14ac:dyDescent="0.3">
      <c r="AD29651" s="4"/>
    </row>
    <row r="29661" spans="30:30" ht="11" x14ac:dyDescent="0.3">
      <c r="AD29661" s="4"/>
    </row>
    <row r="29671" spans="30:30" ht="11" x14ac:dyDescent="0.3">
      <c r="AD29671" s="4"/>
    </row>
    <row r="29681" spans="30:30" ht="11" x14ac:dyDescent="0.3">
      <c r="AD29681" s="4"/>
    </row>
    <row r="29691" spans="30:30" ht="11" x14ac:dyDescent="0.3">
      <c r="AD29691" s="4"/>
    </row>
    <row r="29701" spans="30:30" ht="11" x14ac:dyDescent="0.3">
      <c r="AD29701" s="4"/>
    </row>
    <row r="29711" spans="30:30" ht="11" x14ac:dyDescent="0.3">
      <c r="AD29711" s="4"/>
    </row>
    <row r="29721" spans="30:30" ht="11" x14ac:dyDescent="0.3">
      <c r="AD29721" s="4"/>
    </row>
    <row r="29731" spans="30:30" ht="11" x14ac:dyDescent="0.3">
      <c r="AD29731" s="4"/>
    </row>
    <row r="29741" spans="30:30" ht="11" x14ac:dyDescent="0.3">
      <c r="AD29741" s="4"/>
    </row>
    <row r="29751" spans="30:30" ht="11" x14ac:dyDescent="0.3">
      <c r="AD29751" s="4"/>
    </row>
    <row r="29761" spans="30:30" ht="11" x14ac:dyDescent="0.3">
      <c r="AD29761" s="4"/>
    </row>
    <row r="29771" spans="30:30" ht="11" x14ac:dyDescent="0.3">
      <c r="AD29771" s="4"/>
    </row>
    <row r="29781" spans="30:30" ht="11" x14ac:dyDescent="0.3">
      <c r="AD29781" s="4"/>
    </row>
    <row r="29791" spans="30:30" ht="11" x14ac:dyDescent="0.3">
      <c r="AD29791" s="4"/>
    </row>
    <row r="29801" spans="30:30" ht="11" x14ac:dyDescent="0.3">
      <c r="AD29801" s="4"/>
    </row>
    <row r="29811" spans="30:30" ht="11" x14ac:dyDescent="0.3">
      <c r="AD29811" s="4"/>
    </row>
    <row r="29821" spans="30:30" ht="11" x14ac:dyDescent="0.3">
      <c r="AD29821" s="4"/>
    </row>
    <row r="29831" spans="30:30" ht="11" x14ac:dyDescent="0.3">
      <c r="AD29831" s="4"/>
    </row>
    <row r="29841" spans="30:30" ht="11" x14ac:dyDescent="0.3">
      <c r="AD29841" s="4"/>
    </row>
    <row r="29851" spans="30:30" ht="11" x14ac:dyDescent="0.3">
      <c r="AD29851" s="4"/>
    </row>
    <row r="29861" spans="30:30" ht="11" x14ac:dyDescent="0.3">
      <c r="AD29861" s="4"/>
    </row>
    <row r="29871" spans="30:30" ht="11" x14ac:dyDescent="0.3">
      <c r="AD29871" s="4"/>
    </row>
    <row r="29881" spans="30:30" ht="11" x14ac:dyDescent="0.3">
      <c r="AD29881" s="4"/>
    </row>
    <row r="29891" spans="30:30" ht="11" x14ac:dyDescent="0.3">
      <c r="AD29891" s="4"/>
    </row>
    <row r="29901" spans="30:30" ht="11" x14ac:dyDescent="0.3">
      <c r="AD29901" s="4"/>
    </row>
    <row r="29911" spans="30:30" ht="11" x14ac:dyDescent="0.3">
      <c r="AD29911" s="4"/>
    </row>
    <row r="29921" spans="30:30" ht="11" x14ac:dyDescent="0.3">
      <c r="AD29921" s="4"/>
    </row>
    <row r="29931" spans="30:30" ht="11" x14ac:dyDescent="0.3">
      <c r="AD29931" s="4"/>
    </row>
    <row r="29941" spans="30:30" ht="11" x14ac:dyDescent="0.3">
      <c r="AD29941" s="4"/>
    </row>
    <row r="29951" spans="30:30" ht="11" x14ac:dyDescent="0.3">
      <c r="AD29951" s="4"/>
    </row>
    <row r="29961" spans="30:30" ht="11" x14ac:dyDescent="0.3">
      <c r="AD29961" s="4"/>
    </row>
    <row r="29971" spans="30:30" ht="11" x14ac:dyDescent="0.3">
      <c r="AD29971" s="4"/>
    </row>
    <row r="29981" spans="30:30" ht="11" x14ac:dyDescent="0.3">
      <c r="AD29981" s="4"/>
    </row>
    <row r="29991" spans="30:30" ht="11" x14ac:dyDescent="0.3">
      <c r="AD29991" s="4"/>
    </row>
    <row r="30001" spans="30:30" ht="11" x14ac:dyDescent="0.3">
      <c r="AD30001" s="4"/>
    </row>
    <row r="30011" spans="30:30" ht="11" x14ac:dyDescent="0.3">
      <c r="AD30011" s="4"/>
    </row>
    <row r="30021" spans="30:30" ht="11" x14ac:dyDescent="0.3">
      <c r="AD30021" s="4"/>
    </row>
    <row r="30031" spans="30:30" ht="11" x14ac:dyDescent="0.3">
      <c r="AD30031" s="4"/>
    </row>
    <row r="30041" spans="30:30" ht="11" x14ac:dyDescent="0.3">
      <c r="AD30041" s="4"/>
    </row>
    <row r="30051" spans="30:30" ht="11" x14ac:dyDescent="0.3">
      <c r="AD30051" s="4"/>
    </row>
    <row r="30061" spans="30:30" ht="11" x14ac:dyDescent="0.3">
      <c r="AD30061" s="4"/>
    </row>
    <row r="30071" spans="30:30" ht="11" x14ac:dyDescent="0.3">
      <c r="AD30071" s="4"/>
    </row>
    <row r="30081" spans="30:30" ht="11" x14ac:dyDescent="0.3">
      <c r="AD30081" s="4"/>
    </row>
    <row r="30091" spans="30:30" ht="11" x14ac:dyDescent="0.3">
      <c r="AD30091" s="4"/>
    </row>
    <row r="30101" spans="30:30" ht="11" x14ac:dyDescent="0.3">
      <c r="AD30101" s="4"/>
    </row>
    <row r="30111" spans="30:30" ht="11" x14ac:dyDescent="0.3">
      <c r="AD30111" s="4"/>
    </row>
    <row r="30121" spans="30:30" ht="11" x14ac:dyDescent="0.3">
      <c r="AD30121" s="4"/>
    </row>
    <row r="30131" spans="30:30" ht="11" x14ac:dyDescent="0.3">
      <c r="AD30131" s="4"/>
    </row>
    <row r="30141" spans="30:30" ht="11" x14ac:dyDescent="0.3">
      <c r="AD30141" s="4"/>
    </row>
    <row r="30151" spans="30:30" ht="11" x14ac:dyDescent="0.3">
      <c r="AD30151" s="4"/>
    </row>
    <row r="30161" spans="30:30" ht="11" x14ac:dyDescent="0.3">
      <c r="AD30161" s="4"/>
    </row>
    <row r="30171" spans="30:30" ht="11" x14ac:dyDescent="0.3">
      <c r="AD30171" s="4"/>
    </row>
    <row r="30181" spans="30:30" ht="11" x14ac:dyDescent="0.3">
      <c r="AD30181" s="4"/>
    </row>
    <row r="30191" spans="30:30" ht="11" x14ac:dyDescent="0.3">
      <c r="AD30191" s="4"/>
    </row>
    <row r="30201" spans="30:30" ht="11" x14ac:dyDescent="0.3">
      <c r="AD30201" s="4"/>
    </row>
    <row r="30211" spans="30:30" ht="11" x14ac:dyDescent="0.3">
      <c r="AD30211" s="4"/>
    </row>
    <row r="30221" spans="30:30" ht="11" x14ac:dyDescent="0.3">
      <c r="AD30221" s="4"/>
    </row>
    <row r="30231" spans="30:30" ht="11" x14ac:dyDescent="0.3">
      <c r="AD30231" s="4"/>
    </row>
    <row r="30241" spans="30:30" ht="11" x14ac:dyDescent="0.3">
      <c r="AD30241" s="4"/>
    </row>
    <row r="30251" spans="30:30" ht="11" x14ac:dyDescent="0.3">
      <c r="AD30251" s="4"/>
    </row>
    <row r="30261" spans="30:30" ht="11" x14ac:dyDescent="0.3">
      <c r="AD30261" s="4"/>
    </row>
    <row r="30271" spans="30:30" ht="11" x14ac:dyDescent="0.3">
      <c r="AD30271" s="4"/>
    </row>
    <row r="30281" spans="30:30" ht="11" x14ac:dyDescent="0.3">
      <c r="AD30281" s="4"/>
    </row>
    <row r="30291" spans="30:30" ht="11" x14ac:dyDescent="0.3">
      <c r="AD30291" s="4"/>
    </row>
    <row r="30301" spans="30:30" ht="11" x14ac:dyDescent="0.3">
      <c r="AD30301" s="4"/>
    </row>
    <row r="30311" spans="30:30" ht="11" x14ac:dyDescent="0.3">
      <c r="AD30311" s="4"/>
    </row>
    <row r="30321" spans="30:30" ht="11" x14ac:dyDescent="0.3">
      <c r="AD30321" s="4"/>
    </row>
    <row r="30331" spans="30:30" ht="11" x14ac:dyDescent="0.3">
      <c r="AD30331" s="4"/>
    </row>
    <row r="30341" spans="30:30" ht="11" x14ac:dyDescent="0.3">
      <c r="AD30341" s="4"/>
    </row>
    <row r="30351" spans="30:30" ht="11" x14ac:dyDescent="0.3">
      <c r="AD30351" s="4"/>
    </row>
    <row r="30361" spans="30:30" ht="11" x14ac:dyDescent="0.3">
      <c r="AD30361" s="4"/>
    </row>
    <row r="30371" spans="30:30" ht="11" x14ac:dyDescent="0.3">
      <c r="AD30371" s="4"/>
    </row>
    <row r="30381" spans="30:30" ht="11" x14ac:dyDescent="0.3">
      <c r="AD30381" s="4"/>
    </row>
    <row r="30391" spans="30:30" ht="11" x14ac:dyDescent="0.3">
      <c r="AD30391" s="4"/>
    </row>
    <row r="30401" spans="30:30" ht="11" x14ac:dyDescent="0.3">
      <c r="AD30401" s="4"/>
    </row>
    <row r="30411" spans="30:30" ht="11" x14ac:dyDescent="0.3">
      <c r="AD30411" s="4"/>
    </row>
    <row r="30421" spans="30:30" ht="11" x14ac:dyDescent="0.3">
      <c r="AD30421" s="4"/>
    </row>
    <row r="30431" spans="30:30" ht="11" x14ac:dyDescent="0.3">
      <c r="AD30431" s="4"/>
    </row>
    <row r="30441" spans="30:30" ht="11" x14ac:dyDescent="0.3">
      <c r="AD30441" s="4"/>
    </row>
    <row r="30451" spans="30:30" ht="11" x14ac:dyDescent="0.3">
      <c r="AD30451" s="4"/>
    </row>
    <row r="30461" spans="30:30" ht="11" x14ac:dyDescent="0.3">
      <c r="AD30461" s="4"/>
    </row>
    <row r="30471" spans="30:30" ht="11" x14ac:dyDescent="0.3">
      <c r="AD30471" s="4"/>
    </row>
    <row r="30481" spans="30:30" ht="11" x14ac:dyDescent="0.3">
      <c r="AD30481" s="4"/>
    </row>
    <row r="30491" spans="30:30" ht="11" x14ac:dyDescent="0.3">
      <c r="AD30491" s="4"/>
    </row>
    <row r="30501" spans="30:30" ht="11" x14ac:dyDescent="0.3">
      <c r="AD30501" s="4"/>
    </row>
    <row r="30511" spans="30:30" ht="11" x14ac:dyDescent="0.3">
      <c r="AD30511" s="4"/>
    </row>
    <row r="30521" spans="30:30" ht="11" x14ac:dyDescent="0.3">
      <c r="AD30521" s="4"/>
    </row>
    <row r="30531" spans="30:30" ht="11" x14ac:dyDescent="0.3">
      <c r="AD30531" s="4"/>
    </row>
    <row r="30541" spans="30:30" ht="11" x14ac:dyDescent="0.3">
      <c r="AD30541" s="4"/>
    </row>
    <row r="30551" spans="30:30" ht="11" x14ac:dyDescent="0.3">
      <c r="AD30551" s="4"/>
    </row>
    <row r="30561" spans="30:30" ht="11" x14ac:dyDescent="0.3">
      <c r="AD30561" s="4"/>
    </row>
    <row r="30571" spans="30:30" ht="11" x14ac:dyDescent="0.3">
      <c r="AD30571" s="4"/>
    </row>
    <row r="30581" spans="30:30" ht="11" x14ac:dyDescent="0.3">
      <c r="AD30581" s="4"/>
    </row>
    <row r="30591" spans="30:30" ht="11" x14ac:dyDescent="0.3">
      <c r="AD30591" s="4"/>
    </row>
    <row r="30601" spans="30:30" ht="11" x14ac:dyDescent="0.3">
      <c r="AD30601" s="4"/>
    </row>
    <row r="30611" spans="30:30" ht="11" x14ac:dyDescent="0.3">
      <c r="AD30611" s="4"/>
    </row>
    <row r="30621" spans="30:30" ht="11" x14ac:dyDescent="0.3">
      <c r="AD30621" s="4"/>
    </row>
    <row r="30631" spans="30:30" ht="11" x14ac:dyDescent="0.3">
      <c r="AD30631" s="4"/>
    </row>
    <row r="30641" spans="30:30" ht="11" x14ac:dyDescent="0.3">
      <c r="AD30641" s="4"/>
    </row>
    <row r="30651" spans="30:30" ht="11" x14ac:dyDescent="0.3">
      <c r="AD30651" s="4"/>
    </row>
    <row r="30661" spans="30:30" ht="11" x14ac:dyDescent="0.3">
      <c r="AD30661" s="4"/>
    </row>
    <row r="30671" spans="30:30" ht="11" x14ac:dyDescent="0.3">
      <c r="AD30671" s="4"/>
    </row>
    <row r="30681" spans="30:30" ht="11" x14ac:dyDescent="0.3">
      <c r="AD30681" s="4"/>
    </row>
    <row r="30691" spans="30:30" ht="11" x14ac:dyDescent="0.3">
      <c r="AD30691" s="4"/>
    </row>
    <row r="30701" spans="30:30" ht="11" x14ac:dyDescent="0.3">
      <c r="AD30701" s="4"/>
    </row>
    <row r="30711" spans="30:30" ht="11" x14ac:dyDescent="0.3">
      <c r="AD30711" s="4"/>
    </row>
    <row r="30721" spans="30:30" ht="11" x14ac:dyDescent="0.3">
      <c r="AD30721" s="4"/>
    </row>
    <row r="30731" spans="30:30" ht="11" x14ac:dyDescent="0.3">
      <c r="AD30731" s="4"/>
    </row>
    <row r="30741" spans="30:30" ht="11" x14ac:dyDescent="0.3">
      <c r="AD30741" s="4"/>
    </row>
    <row r="30751" spans="30:30" ht="11" x14ac:dyDescent="0.3">
      <c r="AD30751" s="4"/>
    </row>
    <row r="30761" spans="30:30" ht="11" x14ac:dyDescent="0.3">
      <c r="AD30761" s="4"/>
    </row>
    <row r="30771" spans="30:30" ht="11" x14ac:dyDescent="0.3">
      <c r="AD30771" s="4"/>
    </row>
    <row r="30781" spans="30:30" ht="11" x14ac:dyDescent="0.3">
      <c r="AD30781" s="4"/>
    </row>
    <row r="30791" spans="30:30" ht="11" x14ac:dyDescent="0.3">
      <c r="AD30791" s="4"/>
    </row>
    <row r="30801" spans="30:30" ht="11" x14ac:dyDescent="0.3">
      <c r="AD30801" s="4"/>
    </row>
    <row r="30811" spans="30:30" ht="11" x14ac:dyDescent="0.3">
      <c r="AD30811" s="4"/>
    </row>
    <row r="30821" spans="30:30" ht="11" x14ac:dyDescent="0.3">
      <c r="AD30821" s="4"/>
    </row>
    <row r="30831" spans="30:30" ht="11" x14ac:dyDescent="0.3">
      <c r="AD30831" s="4"/>
    </row>
    <row r="30841" spans="30:30" ht="11" x14ac:dyDescent="0.3">
      <c r="AD30841" s="4"/>
    </row>
    <row r="30851" spans="30:30" ht="11" x14ac:dyDescent="0.3">
      <c r="AD30851" s="4"/>
    </row>
    <row r="30861" spans="30:30" ht="11" x14ac:dyDescent="0.3">
      <c r="AD30861" s="4"/>
    </row>
    <row r="30871" spans="30:30" ht="11" x14ac:dyDescent="0.3">
      <c r="AD30871" s="4"/>
    </row>
    <row r="30881" spans="30:30" ht="11" x14ac:dyDescent="0.3">
      <c r="AD30881" s="4"/>
    </row>
    <row r="30891" spans="30:30" ht="11" x14ac:dyDescent="0.3">
      <c r="AD30891" s="4"/>
    </row>
    <row r="30901" spans="30:30" ht="11" x14ac:dyDescent="0.3">
      <c r="AD30901" s="4"/>
    </row>
    <row r="30911" spans="30:30" ht="11" x14ac:dyDescent="0.3">
      <c r="AD30911" s="4"/>
    </row>
    <row r="30921" spans="30:30" ht="11" x14ac:dyDescent="0.3">
      <c r="AD30921" s="4"/>
    </row>
    <row r="30931" spans="30:30" ht="11" x14ac:dyDescent="0.3">
      <c r="AD30931" s="4"/>
    </row>
    <row r="30941" spans="30:30" ht="11" x14ac:dyDescent="0.3">
      <c r="AD30941" s="4"/>
    </row>
    <row r="30951" spans="30:30" ht="11" x14ac:dyDescent="0.3">
      <c r="AD30951" s="4"/>
    </row>
    <row r="30961" spans="30:30" ht="11" x14ac:dyDescent="0.3">
      <c r="AD30961" s="4"/>
    </row>
    <row r="30971" spans="30:30" ht="11" x14ac:dyDescent="0.3">
      <c r="AD30971" s="4"/>
    </row>
    <row r="30981" spans="30:30" ht="11" x14ac:dyDescent="0.3">
      <c r="AD30981" s="4"/>
    </row>
    <row r="30991" spans="30:30" ht="11" x14ac:dyDescent="0.3">
      <c r="AD30991" s="4"/>
    </row>
    <row r="31001" spans="30:30" ht="11" x14ac:dyDescent="0.3">
      <c r="AD31001" s="4"/>
    </row>
    <row r="31011" spans="30:30" ht="11" x14ac:dyDescent="0.3">
      <c r="AD31011" s="4"/>
    </row>
    <row r="31021" spans="30:30" ht="11" x14ac:dyDescent="0.3">
      <c r="AD31021" s="4"/>
    </row>
    <row r="31031" spans="30:30" ht="11" x14ac:dyDescent="0.3">
      <c r="AD31031" s="4"/>
    </row>
    <row r="31041" spans="30:30" ht="11" x14ac:dyDescent="0.3">
      <c r="AD31041" s="4"/>
    </row>
    <row r="31051" spans="30:30" ht="11" x14ac:dyDescent="0.3">
      <c r="AD31051" s="4"/>
    </row>
    <row r="31061" spans="30:30" ht="11" x14ac:dyDescent="0.3">
      <c r="AD31061" s="4"/>
    </row>
    <row r="31071" spans="30:30" ht="11" x14ac:dyDescent="0.3">
      <c r="AD31071" s="4"/>
    </row>
    <row r="31081" spans="30:30" ht="11" x14ac:dyDescent="0.3">
      <c r="AD31081" s="4"/>
    </row>
    <row r="31091" spans="30:30" ht="11" x14ac:dyDescent="0.3">
      <c r="AD31091" s="4"/>
    </row>
    <row r="31101" spans="30:30" ht="11" x14ac:dyDescent="0.3">
      <c r="AD31101" s="4"/>
    </row>
    <row r="31111" spans="30:30" ht="11" x14ac:dyDescent="0.3">
      <c r="AD31111" s="4"/>
    </row>
    <row r="31121" spans="30:30" ht="11" x14ac:dyDescent="0.3">
      <c r="AD31121" s="4"/>
    </row>
    <row r="31131" spans="30:30" ht="11" x14ac:dyDescent="0.3">
      <c r="AD31131" s="4"/>
    </row>
    <row r="31141" spans="30:30" ht="11" x14ac:dyDescent="0.3">
      <c r="AD31141" s="4"/>
    </row>
    <row r="31151" spans="30:30" ht="11" x14ac:dyDescent="0.3">
      <c r="AD31151" s="4"/>
    </row>
    <row r="31161" spans="30:30" ht="11" x14ac:dyDescent="0.3">
      <c r="AD31161" s="4"/>
    </row>
    <row r="31171" spans="30:30" ht="11" x14ac:dyDescent="0.3">
      <c r="AD31171" s="4"/>
    </row>
    <row r="31181" spans="30:30" ht="11" x14ac:dyDescent="0.3">
      <c r="AD31181" s="4"/>
    </row>
    <row r="31191" spans="30:30" ht="11" x14ac:dyDescent="0.3">
      <c r="AD31191" s="4"/>
    </row>
    <row r="31201" spans="30:30" ht="11" x14ac:dyDescent="0.3">
      <c r="AD31201" s="4"/>
    </row>
    <row r="31211" spans="30:30" ht="11" x14ac:dyDescent="0.3">
      <c r="AD31211" s="4"/>
    </row>
    <row r="31221" spans="30:30" ht="11" x14ac:dyDescent="0.3">
      <c r="AD31221" s="4"/>
    </row>
    <row r="31231" spans="30:30" ht="11" x14ac:dyDescent="0.3">
      <c r="AD31231" s="4"/>
    </row>
    <row r="31241" spans="30:30" ht="11" x14ac:dyDescent="0.3">
      <c r="AD31241" s="4"/>
    </row>
    <row r="31251" spans="30:30" ht="11" x14ac:dyDescent="0.3">
      <c r="AD31251" s="4"/>
    </row>
    <row r="31261" spans="30:30" ht="11" x14ac:dyDescent="0.3">
      <c r="AD31261" s="4"/>
    </row>
    <row r="31271" spans="30:30" ht="11" x14ac:dyDescent="0.3">
      <c r="AD31271" s="4"/>
    </row>
    <row r="31281" spans="30:30" ht="11" x14ac:dyDescent="0.3">
      <c r="AD31281" s="4"/>
    </row>
    <row r="31291" spans="30:30" ht="11" x14ac:dyDescent="0.3">
      <c r="AD31291" s="4"/>
    </row>
    <row r="31301" spans="30:30" ht="11" x14ac:dyDescent="0.3">
      <c r="AD31301" s="4"/>
    </row>
    <row r="31311" spans="30:30" ht="11" x14ac:dyDescent="0.3">
      <c r="AD31311" s="4"/>
    </row>
    <row r="31321" spans="30:30" ht="11" x14ac:dyDescent="0.3">
      <c r="AD31321" s="4"/>
    </row>
    <row r="31331" spans="30:30" ht="11" x14ac:dyDescent="0.3">
      <c r="AD31331" s="4"/>
    </row>
    <row r="31341" spans="30:30" ht="11" x14ac:dyDescent="0.3">
      <c r="AD31341" s="4"/>
    </row>
    <row r="31351" spans="30:30" ht="11" x14ac:dyDescent="0.3">
      <c r="AD31351" s="4"/>
    </row>
    <row r="31361" spans="30:30" ht="11" x14ac:dyDescent="0.3">
      <c r="AD31361" s="4"/>
    </row>
    <row r="31371" spans="30:30" ht="11" x14ac:dyDescent="0.3">
      <c r="AD31371" s="4"/>
    </row>
    <row r="31381" spans="30:30" ht="11" x14ac:dyDescent="0.3">
      <c r="AD31381" s="4"/>
    </row>
    <row r="31391" spans="30:30" ht="11" x14ac:dyDescent="0.3">
      <c r="AD31391" s="4"/>
    </row>
    <row r="31401" spans="30:30" ht="11" x14ac:dyDescent="0.3">
      <c r="AD31401" s="4"/>
    </row>
    <row r="31411" spans="30:30" ht="11" x14ac:dyDescent="0.3">
      <c r="AD31411" s="4"/>
    </row>
    <row r="31421" spans="30:30" ht="11" x14ac:dyDescent="0.3">
      <c r="AD31421" s="4"/>
    </row>
    <row r="31431" spans="30:30" ht="11" x14ac:dyDescent="0.3">
      <c r="AD31431" s="4"/>
    </row>
    <row r="31441" spans="30:30" ht="11" x14ac:dyDescent="0.3">
      <c r="AD31441" s="4"/>
    </row>
    <row r="31451" spans="30:30" ht="11" x14ac:dyDescent="0.3">
      <c r="AD31451" s="4"/>
    </row>
    <row r="31461" spans="30:30" ht="11" x14ac:dyDescent="0.3">
      <c r="AD31461" s="4"/>
    </row>
    <row r="31471" spans="30:30" ht="11" x14ac:dyDescent="0.3">
      <c r="AD31471" s="4"/>
    </row>
    <row r="31481" spans="30:30" ht="11" x14ac:dyDescent="0.3">
      <c r="AD31481" s="4"/>
    </row>
    <row r="31491" spans="30:30" ht="11" x14ac:dyDescent="0.3">
      <c r="AD31491" s="4"/>
    </row>
    <row r="31501" spans="30:30" ht="11" x14ac:dyDescent="0.3">
      <c r="AD31501" s="4"/>
    </row>
    <row r="31511" spans="30:30" ht="11" x14ac:dyDescent="0.3">
      <c r="AD31511" s="4"/>
    </row>
    <row r="31521" spans="30:30" ht="11" x14ac:dyDescent="0.3">
      <c r="AD31521" s="4"/>
    </row>
    <row r="31531" spans="30:30" ht="11" x14ac:dyDescent="0.3">
      <c r="AD31531" s="4"/>
    </row>
    <row r="31541" spans="30:30" ht="11" x14ac:dyDescent="0.3">
      <c r="AD31541" s="4"/>
    </row>
    <row r="31551" spans="30:30" ht="11" x14ac:dyDescent="0.3">
      <c r="AD31551" s="4"/>
    </row>
    <row r="31561" spans="30:30" ht="11" x14ac:dyDescent="0.3">
      <c r="AD31561" s="4"/>
    </row>
    <row r="31571" spans="30:30" ht="11" x14ac:dyDescent="0.3">
      <c r="AD31571" s="4"/>
    </row>
    <row r="31581" spans="30:30" ht="11" x14ac:dyDescent="0.3">
      <c r="AD31581" s="4"/>
    </row>
    <row r="31591" spans="30:30" ht="11" x14ac:dyDescent="0.3">
      <c r="AD31591" s="4"/>
    </row>
    <row r="31601" spans="30:30" ht="11" x14ac:dyDescent="0.3">
      <c r="AD31601" s="4"/>
    </row>
    <row r="31611" spans="30:30" ht="11" x14ac:dyDescent="0.3">
      <c r="AD31611" s="4"/>
    </row>
    <row r="31621" spans="30:30" ht="11" x14ac:dyDescent="0.3">
      <c r="AD31621" s="4"/>
    </row>
    <row r="31631" spans="30:30" ht="11" x14ac:dyDescent="0.3">
      <c r="AD31631" s="4"/>
    </row>
    <row r="31641" spans="30:30" ht="11" x14ac:dyDescent="0.3">
      <c r="AD31641" s="4"/>
    </row>
    <row r="31651" spans="30:30" ht="11" x14ac:dyDescent="0.3">
      <c r="AD31651" s="4"/>
    </row>
    <row r="31661" spans="30:30" ht="11" x14ac:dyDescent="0.3">
      <c r="AD31661" s="4"/>
    </row>
    <row r="31671" spans="30:30" ht="11" x14ac:dyDescent="0.3">
      <c r="AD31671" s="4"/>
    </row>
    <row r="31681" spans="30:30" ht="11" x14ac:dyDescent="0.3">
      <c r="AD31681" s="4"/>
    </row>
    <row r="31691" spans="30:30" ht="11" x14ac:dyDescent="0.3">
      <c r="AD31691" s="4"/>
    </row>
    <row r="31701" spans="30:30" ht="11" x14ac:dyDescent="0.3">
      <c r="AD31701" s="4"/>
    </row>
    <row r="31711" spans="30:30" ht="11" x14ac:dyDescent="0.3">
      <c r="AD31711" s="4"/>
    </row>
    <row r="31721" spans="30:30" ht="11" x14ac:dyDescent="0.3">
      <c r="AD31721" s="4"/>
    </row>
    <row r="31731" spans="30:30" ht="11" x14ac:dyDescent="0.3">
      <c r="AD31731" s="4"/>
    </row>
    <row r="31741" spans="30:30" ht="11" x14ac:dyDescent="0.3">
      <c r="AD31741" s="4"/>
    </row>
    <row r="31751" spans="30:30" ht="11" x14ac:dyDescent="0.3">
      <c r="AD31751" s="4"/>
    </row>
    <row r="31761" spans="30:30" ht="11" x14ac:dyDescent="0.3">
      <c r="AD31761" s="4"/>
    </row>
    <row r="31771" spans="30:30" ht="11" x14ac:dyDescent="0.3">
      <c r="AD31771" s="4"/>
    </row>
    <row r="31781" spans="30:30" ht="11" x14ac:dyDescent="0.3">
      <c r="AD31781" s="4"/>
    </row>
    <row r="31791" spans="30:30" ht="11" x14ac:dyDescent="0.3">
      <c r="AD31791" s="4"/>
    </row>
    <row r="31801" spans="30:30" ht="11" x14ac:dyDescent="0.3">
      <c r="AD31801" s="4"/>
    </row>
    <row r="31811" spans="30:30" ht="11" x14ac:dyDescent="0.3">
      <c r="AD31811" s="4"/>
    </row>
    <row r="31821" spans="30:30" ht="11" x14ac:dyDescent="0.3">
      <c r="AD31821" s="4"/>
    </row>
    <row r="31831" spans="30:30" ht="11" x14ac:dyDescent="0.3">
      <c r="AD31831" s="4"/>
    </row>
    <row r="31841" spans="30:30" ht="11" x14ac:dyDescent="0.3">
      <c r="AD31841" s="4"/>
    </row>
    <row r="31851" spans="30:30" ht="11" x14ac:dyDescent="0.3">
      <c r="AD31851" s="4"/>
    </row>
    <row r="31861" spans="30:30" ht="11" x14ac:dyDescent="0.3">
      <c r="AD31861" s="4"/>
    </row>
    <row r="31871" spans="30:30" ht="11" x14ac:dyDescent="0.3">
      <c r="AD31871" s="4"/>
    </row>
    <row r="31881" spans="30:30" ht="11" x14ac:dyDescent="0.3">
      <c r="AD31881" s="4"/>
    </row>
    <row r="31891" spans="30:30" ht="11" x14ac:dyDescent="0.3">
      <c r="AD31891" s="4"/>
    </row>
    <row r="31901" spans="30:30" ht="11" x14ac:dyDescent="0.3">
      <c r="AD31901" s="4"/>
    </row>
    <row r="31911" spans="30:30" ht="11" x14ac:dyDescent="0.3">
      <c r="AD31911" s="4"/>
    </row>
    <row r="31921" spans="30:30" ht="11" x14ac:dyDescent="0.3">
      <c r="AD31921" s="4"/>
    </row>
    <row r="31931" spans="30:30" ht="11" x14ac:dyDescent="0.3">
      <c r="AD31931" s="4"/>
    </row>
    <row r="31941" spans="30:30" ht="11" x14ac:dyDescent="0.3">
      <c r="AD31941" s="4"/>
    </row>
    <row r="31951" spans="30:30" ht="11" x14ac:dyDescent="0.3">
      <c r="AD31951" s="4"/>
    </row>
    <row r="31961" spans="30:30" ht="11" x14ac:dyDescent="0.3">
      <c r="AD31961" s="4"/>
    </row>
    <row r="31971" spans="30:30" ht="11" x14ac:dyDescent="0.3">
      <c r="AD31971" s="4"/>
    </row>
    <row r="31981" spans="30:30" ht="11" x14ac:dyDescent="0.3">
      <c r="AD31981" s="4"/>
    </row>
    <row r="31991" spans="30:30" ht="11" x14ac:dyDescent="0.3">
      <c r="AD31991" s="4"/>
    </row>
    <row r="32001" spans="30:30" ht="11" x14ac:dyDescent="0.3">
      <c r="AD32001" s="4"/>
    </row>
    <row r="32011" spans="30:30" ht="11" x14ac:dyDescent="0.3">
      <c r="AD32011" s="4"/>
    </row>
    <row r="32021" spans="30:30" ht="11" x14ac:dyDescent="0.3">
      <c r="AD32021" s="4"/>
    </row>
    <row r="32031" spans="30:30" ht="11" x14ac:dyDescent="0.3">
      <c r="AD32031" s="4"/>
    </row>
    <row r="32041" spans="30:30" ht="11" x14ac:dyDescent="0.3">
      <c r="AD32041" s="4"/>
    </row>
    <row r="32051" spans="30:30" ht="11" x14ac:dyDescent="0.3">
      <c r="AD32051" s="4"/>
    </row>
    <row r="32061" spans="30:30" ht="11" x14ac:dyDescent="0.3">
      <c r="AD32061" s="4"/>
    </row>
    <row r="32071" spans="30:30" ht="11" x14ac:dyDescent="0.3">
      <c r="AD32071" s="4"/>
    </row>
    <row r="32081" spans="30:30" ht="11" x14ac:dyDescent="0.3">
      <c r="AD32081" s="4"/>
    </row>
    <row r="32091" spans="30:30" ht="11" x14ac:dyDescent="0.3">
      <c r="AD32091" s="4"/>
    </row>
    <row r="32101" spans="30:30" ht="11" x14ac:dyDescent="0.3">
      <c r="AD32101" s="4"/>
    </row>
    <row r="32111" spans="30:30" ht="11" x14ac:dyDescent="0.3">
      <c r="AD32111" s="4"/>
    </row>
    <row r="32121" spans="30:30" ht="11" x14ac:dyDescent="0.3">
      <c r="AD32121" s="4"/>
    </row>
    <row r="32131" spans="30:30" ht="11" x14ac:dyDescent="0.3">
      <c r="AD32131" s="4"/>
    </row>
    <row r="32141" spans="30:30" ht="11" x14ac:dyDescent="0.3">
      <c r="AD32141" s="4"/>
    </row>
    <row r="32151" spans="30:30" ht="11" x14ac:dyDescent="0.3">
      <c r="AD32151" s="4"/>
    </row>
    <row r="32161" spans="30:30" ht="11" x14ac:dyDescent="0.3">
      <c r="AD32161" s="4"/>
    </row>
    <row r="32171" spans="30:30" ht="11" x14ac:dyDescent="0.3">
      <c r="AD32171" s="4"/>
    </row>
    <row r="32181" spans="30:30" ht="11" x14ac:dyDescent="0.3">
      <c r="AD32181" s="4"/>
    </row>
    <row r="32191" spans="30:30" ht="11" x14ac:dyDescent="0.3">
      <c r="AD32191" s="4"/>
    </row>
    <row r="32201" spans="30:30" ht="11" x14ac:dyDescent="0.3">
      <c r="AD32201" s="4"/>
    </row>
    <row r="32211" spans="30:30" ht="11" x14ac:dyDescent="0.3">
      <c r="AD32211" s="4"/>
    </row>
    <row r="32221" spans="30:30" ht="11" x14ac:dyDescent="0.3">
      <c r="AD32221" s="4"/>
    </row>
    <row r="32231" spans="30:30" ht="11" x14ac:dyDescent="0.3">
      <c r="AD32231" s="4"/>
    </row>
    <row r="32241" spans="30:30" ht="11" x14ac:dyDescent="0.3">
      <c r="AD32241" s="4"/>
    </row>
    <row r="32251" spans="30:30" ht="11" x14ac:dyDescent="0.3">
      <c r="AD32251" s="4"/>
    </row>
    <row r="32261" spans="30:30" ht="11" x14ac:dyDescent="0.3">
      <c r="AD32261" s="4"/>
    </row>
    <row r="32271" spans="30:30" ht="11" x14ac:dyDescent="0.3">
      <c r="AD32271" s="4"/>
    </row>
    <row r="32281" spans="30:30" ht="11" x14ac:dyDescent="0.3">
      <c r="AD32281" s="4"/>
    </row>
    <row r="32291" spans="30:30" ht="11" x14ac:dyDescent="0.3">
      <c r="AD32291" s="4"/>
    </row>
    <row r="32301" spans="30:30" ht="11" x14ac:dyDescent="0.3">
      <c r="AD32301" s="4"/>
    </row>
    <row r="32311" spans="30:30" ht="11" x14ac:dyDescent="0.3">
      <c r="AD32311" s="4"/>
    </row>
    <row r="32321" spans="30:30" ht="11" x14ac:dyDescent="0.3">
      <c r="AD32321" s="4"/>
    </row>
    <row r="32331" spans="30:30" ht="11" x14ac:dyDescent="0.3">
      <c r="AD32331" s="4"/>
    </row>
    <row r="32341" spans="30:30" ht="11" x14ac:dyDescent="0.3">
      <c r="AD32341" s="4"/>
    </row>
    <row r="32351" spans="30:30" ht="11" x14ac:dyDescent="0.3">
      <c r="AD32351" s="4"/>
    </row>
    <row r="32361" spans="30:30" ht="11" x14ac:dyDescent="0.3">
      <c r="AD32361" s="4"/>
    </row>
    <row r="32371" spans="30:30" ht="11" x14ac:dyDescent="0.3">
      <c r="AD32371" s="4"/>
    </row>
    <row r="32381" spans="30:30" ht="11" x14ac:dyDescent="0.3">
      <c r="AD32381" s="4"/>
    </row>
    <row r="32391" spans="30:30" ht="11" x14ac:dyDescent="0.3">
      <c r="AD32391" s="4"/>
    </row>
    <row r="32401" spans="30:30" ht="11" x14ac:dyDescent="0.3">
      <c r="AD32401" s="4"/>
    </row>
    <row r="32411" spans="30:30" ht="11" x14ac:dyDescent="0.3">
      <c r="AD32411" s="4"/>
    </row>
    <row r="32421" spans="30:30" ht="11" x14ac:dyDescent="0.3">
      <c r="AD32421" s="4"/>
    </row>
    <row r="32431" spans="30:30" ht="11" x14ac:dyDescent="0.3">
      <c r="AD32431" s="4"/>
    </row>
    <row r="32441" spans="30:30" ht="11" x14ac:dyDescent="0.3">
      <c r="AD32441" s="4"/>
    </row>
    <row r="32451" spans="30:30" ht="11" x14ac:dyDescent="0.3">
      <c r="AD32451" s="4"/>
    </row>
    <row r="32461" spans="30:30" ht="11" x14ac:dyDescent="0.3">
      <c r="AD32461" s="4"/>
    </row>
    <row r="32471" spans="30:30" ht="11" x14ac:dyDescent="0.3">
      <c r="AD32471" s="4"/>
    </row>
    <row r="32481" spans="30:30" ht="11" x14ac:dyDescent="0.3">
      <c r="AD32481" s="4"/>
    </row>
    <row r="32491" spans="30:30" ht="11" x14ac:dyDescent="0.3">
      <c r="AD32491" s="4"/>
    </row>
    <row r="32501" spans="30:30" ht="11" x14ac:dyDescent="0.3">
      <c r="AD32501" s="4"/>
    </row>
    <row r="32511" spans="30:30" ht="11" x14ac:dyDescent="0.3">
      <c r="AD32511" s="4"/>
    </row>
    <row r="32521" spans="30:30" ht="11" x14ac:dyDescent="0.3">
      <c r="AD32521" s="4"/>
    </row>
    <row r="32531" spans="30:30" ht="11" x14ac:dyDescent="0.3">
      <c r="AD32531" s="4"/>
    </row>
    <row r="32541" spans="30:30" ht="11" x14ac:dyDescent="0.3">
      <c r="AD32541" s="4"/>
    </row>
    <row r="32551" spans="30:30" ht="11" x14ac:dyDescent="0.3">
      <c r="AD32551" s="4"/>
    </row>
    <row r="32561" spans="30:30" ht="11" x14ac:dyDescent="0.3">
      <c r="AD32561" s="4"/>
    </row>
    <row r="32571" spans="30:30" ht="11" x14ac:dyDescent="0.3">
      <c r="AD32571" s="4"/>
    </row>
    <row r="32581" spans="30:30" ht="11" x14ac:dyDescent="0.3">
      <c r="AD32581" s="4"/>
    </row>
    <row r="32591" spans="30:30" ht="11" x14ac:dyDescent="0.3">
      <c r="AD32591" s="4"/>
    </row>
    <row r="32601" spans="30:30" ht="11" x14ac:dyDescent="0.3">
      <c r="AD32601" s="4"/>
    </row>
    <row r="32611" spans="30:30" ht="11" x14ac:dyDescent="0.3">
      <c r="AD32611" s="4"/>
    </row>
    <row r="32621" spans="30:30" ht="11" x14ac:dyDescent="0.3">
      <c r="AD32621" s="4"/>
    </row>
    <row r="32631" spans="30:30" ht="11" x14ac:dyDescent="0.3">
      <c r="AD32631" s="4"/>
    </row>
    <row r="32641" spans="30:30" ht="11" x14ac:dyDescent="0.3">
      <c r="AD32641" s="4"/>
    </row>
    <row r="32651" spans="30:30" ht="11" x14ac:dyDescent="0.3">
      <c r="AD32651" s="4"/>
    </row>
    <row r="32661" spans="30:30" ht="11" x14ac:dyDescent="0.3">
      <c r="AD32661" s="4"/>
    </row>
    <row r="32671" spans="30:30" ht="11" x14ac:dyDescent="0.3">
      <c r="AD32671" s="4"/>
    </row>
    <row r="32681" spans="30:30" ht="11" x14ac:dyDescent="0.3">
      <c r="AD32681" s="4"/>
    </row>
    <row r="32691" spans="30:30" ht="11" x14ac:dyDescent="0.3">
      <c r="AD32691" s="4"/>
    </row>
    <row r="32701" spans="30:30" ht="11" x14ac:dyDescent="0.3">
      <c r="AD32701" s="4"/>
    </row>
    <row r="32711" spans="30:30" ht="11" x14ac:dyDescent="0.3">
      <c r="AD32711" s="4"/>
    </row>
    <row r="32721" spans="30:30" ht="11" x14ac:dyDescent="0.3">
      <c r="AD32721" s="4"/>
    </row>
    <row r="32731" spans="30:30" ht="11" x14ac:dyDescent="0.3">
      <c r="AD32731" s="4"/>
    </row>
    <row r="32741" spans="30:30" ht="11" x14ac:dyDescent="0.3">
      <c r="AD32741" s="4"/>
    </row>
    <row r="32751" spans="30:30" ht="11" x14ac:dyDescent="0.3">
      <c r="AD32751" s="4"/>
    </row>
    <row r="32761" spans="30:30" ht="11" x14ac:dyDescent="0.3">
      <c r="AD32761" s="4"/>
    </row>
    <row r="32771" spans="30:30" ht="11" x14ac:dyDescent="0.3">
      <c r="AD32771" s="4"/>
    </row>
    <row r="32781" spans="30:30" ht="11" x14ac:dyDescent="0.3">
      <c r="AD32781" s="4"/>
    </row>
    <row r="32791" spans="30:30" ht="11" x14ac:dyDescent="0.3">
      <c r="AD32791" s="4"/>
    </row>
    <row r="32801" spans="30:30" ht="11" x14ac:dyDescent="0.3">
      <c r="AD32801" s="4"/>
    </row>
    <row r="32811" spans="30:30" ht="11" x14ac:dyDescent="0.3">
      <c r="AD32811" s="4"/>
    </row>
    <row r="32821" spans="30:30" ht="11" x14ac:dyDescent="0.3">
      <c r="AD32821" s="4"/>
    </row>
    <row r="32831" spans="30:30" ht="11" x14ac:dyDescent="0.3">
      <c r="AD32831" s="4"/>
    </row>
    <row r="32841" spans="30:30" ht="11" x14ac:dyDescent="0.3">
      <c r="AD32841" s="4"/>
    </row>
    <row r="32851" spans="30:30" ht="11" x14ac:dyDescent="0.3">
      <c r="AD32851" s="4"/>
    </row>
    <row r="32861" spans="30:30" ht="11" x14ac:dyDescent="0.3">
      <c r="AD32861" s="4"/>
    </row>
    <row r="32871" spans="30:30" ht="11" x14ac:dyDescent="0.3">
      <c r="AD32871" s="4"/>
    </row>
    <row r="32881" spans="30:30" ht="11" x14ac:dyDescent="0.3">
      <c r="AD32881" s="4"/>
    </row>
    <row r="32891" spans="30:30" ht="11" x14ac:dyDescent="0.3">
      <c r="AD32891" s="4"/>
    </row>
    <row r="32901" spans="30:30" ht="11" x14ac:dyDescent="0.3">
      <c r="AD32901" s="4"/>
    </row>
    <row r="32911" spans="30:30" ht="11" x14ac:dyDescent="0.3">
      <c r="AD32911" s="4"/>
    </row>
    <row r="32921" spans="30:30" ht="11" x14ac:dyDescent="0.3">
      <c r="AD32921" s="4"/>
    </row>
    <row r="32931" spans="30:30" ht="11" x14ac:dyDescent="0.3">
      <c r="AD32931" s="4"/>
    </row>
    <row r="32941" spans="30:30" ht="11" x14ac:dyDescent="0.3">
      <c r="AD32941" s="4"/>
    </row>
    <row r="32951" spans="30:30" ht="11" x14ac:dyDescent="0.3">
      <c r="AD32951" s="4"/>
    </row>
    <row r="32961" spans="30:30" ht="11" x14ac:dyDescent="0.3">
      <c r="AD32961" s="4"/>
    </row>
    <row r="32971" spans="30:30" ht="11" x14ac:dyDescent="0.3">
      <c r="AD32971" s="4"/>
    </row>
    <row r="32981" spans="30:30" ht="11" x14ac:dyDescent="0.3">
      <c r="AD32981" s="4"/>
    </row>
    <row r="32991" spans="30:30" ht="11" x14ac:dyDescent="0.3">
      <c r="AD32991" s="4"/>
    </row>
    <row r="33001" spans="30:30" ht="11" x14ac:dyDescent="0.3">
      <c r="AD33001" s="4"/>
    </row>
    <row r="33011" spans="30:30" ht="11" x14ac:dyDescent="0.3">
      <c r="AD33011" s="4"/>
    </row>
    <row r="33021" spans="30:30" ht="11" x14ac:dyDescent="0.3">
      <c r="AD33021" s="4"/>
    </row>
    <row r="33031" spans="30:30" ht="11" x14ac:dyDescent="0.3">
      <c r="AD33031" s="4"/>
    </row>
    <row r="33041" spans="30:30" ht="11" x14ac:dyDescent="0.3">
      <c r="AD33041" s="4"/>
    </row>
    <row r="33051" spans="30:30" ht="11" x14ac:dyDescent="0.3">
      <c r="AD33051" s="4"/>
    </row>
    <row r="33061" spans="30:30" ht="11" x14ac:dyDescent="0.3">
      <c r="AD33061" s="4"/>
    </row>
    <row r="33071" spans="30:30" ht="11" x14ac:dyDescent="0.3">
      <c r="AD33071" s="4"/>
    </row>
    <row r="33081" spans="30:30" ht="11" x14ac:dyDescent="0.3">
      <c r="AD33081" s="4"/>
    </row>
    <row r="33091" spans="30:30" ht="11" x14ac:dyDescent="0.3">
      <c r="AD33091" s="4"/>
    </row>
    <row r="33101" spans="30:30" ht="11" x14ac:dyDescent="0.3">
      <c r="AD33101" s="4"/>
    </row>
    <row r="33111" spans="30:30" ht="11" x14ac:dyDescent="0.3">
      <c r="AD33111" s="4"/>
    </row>
    <row r="33121" spans="30:30" ht="11" x14ac:dyDescent="0.3">
      <c r="AD33121" s="4"/>
    </row>
    <row r="33131" spans="30:30" ht="11" x14ac:dyDescent="0.3">
      <c r="AD33131" s="4"/>
    </row>
    <row r="33141" spans="30:30" ht="11" x14ac:dyDescent="0.3">
      <c r="AD33141" s="4"/>
    </row>
    <row r="33151" spans="30:30" ht="11" x14ac:dyDescent="0.3">
      <c r="AD33151" s="4"/>
    </row>
    <row r="33161" spans="30:30" ht="11" x14ac:dyDescent="0.3">
      <c r="AD33161" s="4"/>
    </row>
    <row r="33171" spans="30:30" ht="11" x14ac:dyDescent="0.3">
      <c r="AD33171" s="4"/>
    </row>
    <row r="33181" spans="30:30" ht="11" x14ac:dyDescent="0.3">
      <c r="AD33181" s="4"/>
    </row>
    <row r="33191" spans="30:30" ht="11" x14ac:dyDescent="0.3">
      <c r="AD33191" s="4"/>
    </row>
    <row r="33201" spans="30:30" ht="11" x14ac:dyDescent="0.3">
      <c r="AD33201" s="4"/>
    </row>
    <row r="33211" spans="30:30" ht="11" x14ac:dyDescent="0.3">
      <c r="AD33211" s="4"/>
    </row>
    <row r="33221" spans="30:30" ht="11" x14ac:dyDescent="0.3">
      <c r="AD33221" s="4"/>
    </row>
    <row r="33231" spans="30:30" ht="11" x14ac:dyDescent="0.3">
      <c r="AD33231" s="4"/>
    </row>
    <row r="33241" spans="30:30" ht="11" x14ac:dyDescent="0.3">
      <c r="AD33241" s="4"/>
    </row>
    <row r="33251" spans="30:30" ht="11" x14ac:dyDescent="0.3">
      <c r="AD33251" s="4"/>
    </row>
    <row r="33261" spans="30:30" ht="11" x14ac:dyDescent="0.3">
      <c r="AD33261" s="4"/>
    </row>
    <row r="33271" spans="30:30" ht="11" x14ac:dyDescent="0.3">
      <c r="AD33271" s="4"/>
    </row>
    <row r="33281" spans="30:30" ht="11" x14ac:dyDescent="0.3">
      <c r="AD33281" s="4"/>
    </row>
    <row r="33291" spans="30:30" ht="11" x14ac:dyDescent="0.3">
      <c r="AD33291" s="4"/>
    </row>
    <row r="33301" spans="30:30" ht="11" x14ac:dyDescent="0.3">
      <c r="AD33301" s="4"/>
    </row>
    <row r="33311" spans="30:30" ht="11" x14ac:dyDescent="0.3">
      <c r="AD33311" s="4"/>
    </row>
    <row r="33321" spans="30:30" ht="11" x14ac:dyDescent="0.3">
      <c r="AD33321" s="4"/>
    </row>
    <row r="33331" spans="30:30" ht="11" x14ac:dyDescent="0.3">
      <c r="AD33331" s="4"/>
    </row>
    <row r="33341" spans="30:30" ht="11" x14ac:dyDescent="0.3">
      <c r="AD33341" s="4"/>
    </row>
    <row r="33351" spans="30:30" ht="11" x14ac:dyDescent="0.3">
      <c r="AD33351" s="4"/>
    </row>
    <row r="33361" spans="30:30" ht="11" x14ac:dyDescent="0.3">
      <c r="AD33361" s="4"/>
    </row>
    <row r="33371" spans="30:30" ht="11" x14ac:dyDescent="0.3">
      <c r="AD33371" s="4"/>
    </row>
    <row r="33381" spans="30:30" ht="11" x14ac:dyDescent="0.3">
      <c r="AD33381" s="4"/>
    </row>
    <row r="33391" spans="30:30" ht="11" x14ac:dyDescent="0.3">
      <c r="AD33391" s="4"/>
    </row>
    <row r="33401" spans="30:30" ht="11" x14ac:dyDescent="0.3">
      <c r="AD33401" s="4"/>
    </row>
    <row r="33411" spans="30:30" ht="11" x14ac:dyDescent="0.3">
      <c r="AD33411" s="4"/>
    </row>
    <row r="33421" spans="30:30" ht="11" x14ac:dyDescent="0.3">
      <c r="AD33421" s="4"/>
    </row>
    <row r="33431" spans="30:30" ht="11" x14ac:dyDescent="0.3">
      <c r="AD33431" s="4"/>
    </row>
    <row r="33441" spans="30:30" ht="11" x14ac:dyDescent="0.3">
      <c r="AD33441" s="4"/>
    </row>
    <row r="33451" spans="30:30" ht="11" x14ac:dyDescent="0.3">
      <c r="AD33451" s="4"/>
    </row>
    <row r="33461" spans="30:30" ht="11" x14ac:dyDescent="0.3">
      <c r="AD33461" s="4"/>
    </row>
    <row r="33471" spans="30:30" ht="11" x14ac:dyDescent="0.3">
      <c r="AD33471" s="4"/>
    </row>
    <row r="33481" spans="30:30" ht="11" x14ac:dyDescent="0.3">
      <c r="AD33481" s="4"/>
    </row>
    <row r="33491" spans="30:30" ht="11" x14ac:dyDescent="0.3">
      <c r="AD33491" s="4"/>
    </row>
    <row r="33501" spans="30:30" ht="11" x14ac:dyDescent="0.3">
      <c r="AD33501" s="4"/>
    </row>
    <row r="33511" spans="30:30" ht="11" x14ac:dyDescent="0.3">
      <c r="AD33511" s="4"/>
    </row>
    <row r="33521" spans="30:30" ht="11" x14ac:dyDescent="0.3">
      <c r="AD33521" s="4"/>
    </row>
    <row r="33531" spans="30:30" ht="11" x14ac:dyDescent="0.3">
      <c r="AD33531" s="4"/>
    </row>
    <row r="33541" spans="30:30" ht="11" x14ac:dyDescent="0.3">
      <c r="AD33541" s="4"/>
    </row>
    <row r="33551" spans="30:30" ht="11" x14ac:dyDescent="0.3">
      <c r="AD33551" s="4"/>
    </row>
    <row r="33561" spans="30:30" ht="11" x14ac:dyDescent="0.3">
      <c r="AD33561" s="4"/>
    </row>
    <row r="33571" spans="30:30" ht="11" x14ac:dyDescent="0.3">
      <c r="AD33571" s="4"/>
    </row>
    <row r="33581" spans="30:30" ht="11" x14ac:dyDescent="0.3">
      <c r="AD33581" s="4"/>
    </row>
    <row r="33591" spans="30:30" ht="11" x14ac:dyDescent="0.3">
      <c r="AD33591" s="4"/>
    </row>
    <row r="33601" spans="30:30" ht="11" x14ac:dyDescent="0.3">
      <c r="AD33601" s="4"/>
    </row>
    <row r="33611" spans="30:30" ht="11" x14ac:dyDescent="0.3">
      <c r="AD33611" s="4"/>
    </row>
    <row r="33621" spans="30:30" ht="11" x14ac:dyDescent="0.3">
      <c r="AD33621" s="4"/>
    </row>
    <row r="33631" spans="30:30" ht="11" x14ac:dyDescent="0.3">
      <c r="AD33631" s="4"/>
    </row>
    <row r="33641" spans="30:30" ht="11" x14ac:dyDescent="0.3">
      <c r="AD33641" s="4"/>
    </row>
    <row r="33651" spans="30:30" ht="11" x14ac:dyDescent="0.3">
      <c r="AD33651" s="4"/>
    </row>
    <row r="33661" spans="30:30" ht="11" x14ac:dyDescent="0.3">
      <c r="AD33661" s="4"/>
    </row>
    <row r="33671" spans="30:30" ht="11" x14ac:dyDescent="0.3">
      <c r="AD33671" s="4"/>
    </row>
    <row r="33681" spans="30:30" ht="11" x14ac:dyDescent="0.3">
      <c r="AD33681" s="4"/>
    </row>
    <row r="33691" spans="30:30" ht="11" x14ac:dyDescent="0.3">
      <c r="AD33691" s="4"/>
    </row>
    <row r="33701" spans="30:30" ht="11" x14ac:dyDescent="0.3">
      <c r="AD33701" s="4"/>
    </row>
    <row r="33711" spans="30:30" ht="11" x14ac:dyDescent="0.3">
      <c r="AD33711" s="4"/>
    </row>
    <row r="33721" spans="30:30" ht="11" x14ac:dyDescent="0.3">
      <c r="AD33721" s="4"/>
    </row>
    <row r="33731" spans="30:30" ht="11" x14ac:dyDescent="0.3">
      <c r="AD33731" s="4"/>
    </row>
    <row r="33741" spans="30:30" ht="11" x14ac:dyDescent="0.3">
      <c r="AD33741" s="4"/>
    </row>
    <row r="33751" spans="30:30" ht="11" x14ac:dyDescent="0.3">
      <c r="AD33751" s="4"/>
    </row>
    <row r="33761" spans="30:30" ht="11" x14ac:dyDescent="0.3">
      <c r="AD33761" s="4"/>
    </row>
    <row r="33771" spans="30:30" ht="11" x14ac:dyDescent="0.3">
      <c r="AD33771" s="4"/>
    </row>
    <row r="33781" spans="30:30" ht="11" x14ac:dyDescent="0.3">
      <c r="AD33781" s="4"/>
    </row>
    <row r="33791" spans="30:30" ht="11" x14ac:dyDescent="0.3">
      <c r="AD33791" s="4"/>
    </row>
    <row r="33801" spans="30:30" ht="11" x14ac:dyDescent="0.3">
      <c r="AD33801" s="4"/>
    </row>
    <row r="33811" spans="30:30" ht="11" x14ac:dyDescent="0.3">
      <c r="AD33811" s="4"/>
    </row>
    <row r="33821" spans="30:30" ht="11" x14ac:dyDescent="0.3">
      <c r="AD33821" s="4"/>
    </row>
    <row r="33831" spans="30:30" ht="11" x14ac:dyDescent="0.3">
      <c r="AD33831" s="4"/>
    </row>
    <row r="33841" spans="30:30" ht="11" x14ac:dyDescent="0.3">
      <c r="AD33841" s="4"/>
    </row>
    <row r="33851" spans="30:30" ht="11" x14ac:dyDescent="0.3">
      <c r="AD33851" s="4"/>
    </row>
    <row r="33861" spans="30:30" ht="11" x14ac:dyDescent="0.3">
      <c r="AD33861" s="4"/>
    </row>
    <row r="33871" spans="30:30" ht="11" x14ac:dyDescent="0.3">
      <c r="AD33871" s="4"/>
    </row>
    <row r="33881" spans="30:30" ht="11" x14ac:dyDescent="0.3">
      <c r="AD33881" s="4"/>
    </row>
    <row r="33891" spans="30:30" ht="11" x14ac:dyDescent="0.3">
      <c r="AD33891" s="4"/>
    </row>
    <row r="33901" spans="30:30" ht="11" x14ac:dyDescent="0.3">
      <c r="AD33901" s="4"/>
    </row>
    <row r="33911" spans="30:30" ht="11" x14ac:dyDescent="0.3">
      <c r="AD33911" s="4"/>
    </row>
    <row r="33921" spans="30:30" ht="11" x14ac:dyDescent="0.3">
      <c r="AD33921" s="4"/>
    </row>
    <row r="33931" spans="30:30" ht="11" x14ac:dyDescent="0.3">
      <c r="AD33931" s="4"/>
    </row>
    <row r="33941" spans="30:30" ht="11" x14ac:dyDescent="0.3">
      <c r="AD33941" s="4"/>
    </row>
    <row r="33951" spans="30:30" ht="11" x14ac:dyDescent="0.3">
      <c r="AD33951" s="4"/>
    </row>
    <row r="33961" spans="30:30" ht="11" x14ac:dyDescent="0.3">
      <c r="AD33961" s="4"/>
    </row>
    <row r="33971" spans="30:30" ht="11" x14ac:dyDescent="0.3">
      <c r="AD33971" s="4"/>
    </row>
    <row r="33981" spans="30:30" ht="11" x14ac:dyDescent="0.3">
      <c r="AD33981" s="4"/>
    </row>
    <row r="33991" spans="30:30" ht="11" x14ac:dyDescent="0.3">
      <c r="AD33991" s="4"/>
    </row>
    <row r="34001" spans="30:30" ht="11" x14ac:dyDescent="0.3">
      <c r="AD34001" s="4"/>
    </row>
    <row r="34011" spans="30:30" ht="11" x14ac:dyDescent="0.3">
      <c r="AD34011" s="4"/>
    </row>
    <row r="34021" spans="30:30" ht="11" x14ac:dyDescent="0.3">
      <c r="AD34021" s="4"/>
    </row>
    <row r="34031" spans="30:30" ht="11" x14ac:dyDescent="0.3">
      <c r="AD34031" s="4"/>
    </row>
    <row r="34041" spans="30:30" ht="11" x14ac:dyDescent="0.3">
      <c r="AD34041" s="4"/>
    </row>
    <row r="34051" spans="30:30" ht="11" x14ac:dyDescent="0.3">
      <c r="AD34051" s="4"/>
    </row>
    <row r="34061" spans="30:30" ht="11" x14ac:dyDescent="0.3">
      <c r="AD34061" s="4"/>
    </row>
    <row r="34071" spans="30:30" ht="11" x14ac:dyDescent="0.3">
      <c r="AD34071" s="4"/>
    </row>
    <row r="34081" spans="30:30" ht="11" x14ac:dyDescent="0.3">
      <c r="AD34081" s="4"/>
    </row>
    <row r="34091" spans="30:30" ht="11" x14ac:dyDescent="0.3">
      <c r="AD34091" s="4"/>
    </row>
    <row r="34101" spans="30:30" ht="11" x14ac:dyDescent="0.3">
      <c r="AD34101" s="4"/>
    </row>
    <row r="34111" spans="30:30" ht="11" x14ac:dyDescent="0.3">
      <c r="AD34111" s="4"/>
    </row>
    <row r="34121" spans="30:30" ht="11" x14ac:dyDescent="0.3">
      <c r="AD34121" s="4"/>
    </row>
    <row r="34131" spans="30:30" ht="11" x14ac:dyDescent="0.3">
      <c r="AD34131" s="4"/>
    </row>
    <row r="34141" spans="30:30" ht="11" x14ac:dyDescent="0.3">
      <c r="AD34141" s="4"/>
    </row>
    <row r="34151" spans="30:30" ht="11" x14ac:dyDescent="0.3">
      <c r="AD34151" s="4"/>
    </row>
    <row r="34161" spans="30:30" ht="11" x14ac:dyDescent="0.3">
      <c r="AD34161" s="4"/>
    </row>
    <row r="34171" spans="30:30" ht="11" x14ac:dyDescent="0.3">
      <c r="AD34171" s="4"/>
    </row>
    <row r="34181" spans="30:30" ht="11" x14ac:dyDescent="0.3">
      <c r="AD34181" s="4"/>
    </row>
    <row r="34191" spans="30:30" ht="11" x14ac:dyDescent="0.3">
      <c r="AD34191" s="4"/>
    </row>
    <row r="34201" spans="30:30" ht="11" x14ac:dyDescent="0.3">
      <c r="AD34201" s="4"/>
    </row>
    <row r="34211" spans="30:30" ht="11" x14ac:dyDescent="0.3">
      <c r="AD34211" s="4"/>
    </row>
    <row r="34221" spans="30:30" ht="11" x14ac:dyDescent="0.3">
      <c r="AD34221" s="4"/>
    </row>
    <row r="34231" spans="30:30" ht="11" x14ac:dyDescent="0.3">
      <c r="AD34231" s="4"/>
    </row>
    <row r="34241" spans="30:30" ht="11" x14ac:dyDescent="0.3">
      <c r="AD34241" s="4"/>
    </row>
    <row r="34251" spans="30:30" ht="11" x14ac:dyDescent="0.3">
      <c r="AD34251" s="4"/>
    </row>
    <row r="34261" spans="30:30" ht="11" x14ac:dyDescent="0.3">
      <c r="AD34261" s="4"/>
    </row>
    <row r="34271" spans="30:30" ht="11" x14ac:dyDescent="0.3">
      <c r="AD34271" s="4"/>
    </row>
    <row r="34281" spans="30:30" ht="11" x14ac:dyDescent="0.3">
      <c r="AD34281" s="4"/>
    </row>
    <row r="34291" spans="30:30" ht="11" x14ac:dyDescent="0.3">
      <c r="AD34291" s="4"/>
    </row>
    <row r="34301" spans="30:30" ht="11" x14ac:dyDescent="0.3">
      <c r="AD34301" s="4"/>
    </row>
    <row r="34311" spans="30:30" ht="11" x14ac:dyDescent="0.3">
      <c r="AD34311" s="4"/>
    </row>
    <row r="34321" spans="30:30" ht="11" x14ac:dyDescent="0.3">
      <c r="AD34321" s="4"/>
    </row>
    <row r="34331" spans="30:30" ht="11" x14ac:dyDescent="0.3">
      <c r="AD34331" s="4"/>
    </row>
    <row r="34341" spans="30:30" ht="11" x14ac:dyDescent="0.3">
      <c r="AD34341" s="4"/>
    </row>
    <row r="34351" spans="30:30" ht="11" x14ac:dyDescent="0.3">
      <c r="AD34351" s="4"/>
    </row>
    <row r="34361" spans="30:30" ht="11" x14ac:dyDescent="0.3">
      <c r="AD34361" s="4"/>
    </row>
    <row r="34371" spans="30:30" ht="11" x14ac:dyDescent="0.3">
      <c r="AD34371" s="4"/>
    </row>
    <row r="34381" spans="30:30" ht="11" x14ac:dyDescent="0.3">
      <c r="AD34381" s="4"/>
    </row>
    <row r="34391" spans="30:30" ht="11" x14ac:dyDescent="0.3">
      <c r="AD34391" s="4"/>
    </row>
    <row r="34401" spans="30:30" ht="11" x14ac:dyDescent="0.3">
      <c r="AD34401" s="4"/>
    </row>
    <row r="34411" spans="30:30" ht="11" x14ac:dyDescent="0.3">
      <c r="AD34411" s="4"/>
    </row>
    <row r="34421" spans="30:30" ht="11" x14ac:dyDescent="0.3">
      <c r="AD34421" s="4"/>
    </row>
    <row r="34431" spans="30:30" ht="11" x14ac:dyDescent="0.3">
      <c r="AD34431" s="4"/>
    </row>
    <row r="34441" spans="30:30" ht="11" x14ac:dyDescent="0.3">
      <c r="AD34441" s="4"/>
    </row>
    <row r="34451" spans="30:30" ht="11" x14ac:dyDescent="0.3">
      <c r="AD34451" s="4"/>
    </row>
    <row r="34461" spans="30:30" ht="11" x14ac:dyDescent="0.3">
      <c r="AD34461" s="4"/>
    </row>
    <row r="34471" spans="30:30" ht="11" x14ac:dyDescent="0.3">
      <c r="AD34471" s="4"/>
    </row>
    <row r="34481" spans="30:30" ht="11" x14ac:dyDescent="0.3">
      <c r="AD34481" s="4"/>
    </row>
    <row r="34491" spans="30:30" ht="11" x14ac:dyDescent="0.3">
      <c r="AD34491" s="4"/>
    </row>
    <row r="34501" spans="30:30" ht="11" x14ac:dyDescent="0.3">
      <c r="AD34501" s="4"/>
    </row>
    <row r="34511" spans="30:30" ht="11" x14ac:dyDescent="0.3">
      <c r="AD34511" s="4"/>
    </row>
    <row r="34521" spans="30:30" ht="11" x14ac:dyDescent="0.3">
      <c r="AD34521" s="4"/>
    </row>
    <row r="34531" spans="30:30" ht="11" x14ac:dyDescent="0.3">
      <c r="AD34531" s="4"/>
    </row>
    <row r="34541" spans="30:30" ht="11" x14ac:dyDescent="0.3">
      <c r="AD34541" s="4"/>
    </row>
    <row r="34551" spans="30:30" ht="11" x14ac:dyDescent="0.3">
      <c r="AD34551" s="4"/>
    </row>
    <row r="34561" spans="30:30" ht="11" x14ac:dyDescent="0.3">
      <c r="AD34561" s="4"/>
    </row>
    <row r="34571" spans="30:30" ht="11" x14ac:dyDescent="0.3">
      <c r="AD34571" s="4"/>
    </row>
    <row r="34581" spans="30:30" ht="11" x14ac:dyDescent="0.3">
      <c r="AD34581" s="4"/>
    </row>
    <row r="34591" spans="30:30" ht="11" x14ac:dyDescent="0.3">
      <c r="AD34591" s="4"/>
    </row>
    <row r="34601" spans="30:30" ht="11" x14ac:dyDescent="0.3">
      <c r="AD34601" s="4"/>
    </row>
    <row r="34611" spans="30:30" ht="11" x14ac:dyDescent="0.3">
      <c r="AD34611" s="4"/>
    </row>
    <row r="34621" spans="30:30" ht="11" x14ac:dyDescent="0.3">
      <c r="AD34621" s="4"/>
    </row>
    <row r="34631" spans="30:30" ht="11" x14ac:dyDescent="0.3">
      <c r="AD34631" s="4"/>
    </row>
    <row r="34641" spans="30:30" ht="11" x14ac:dyDescent="0.3">
      <c r="AD34641" s="4"/>
    </row>
    <row r="34651" spans="30:30" ht="11" x14ac:dyDescent="0.3">
      <c r="AD34651" s="4"/>
    </row>
    <row r="34661" spans="30:30" ht="11" x14ac:dyDescent="0.3">
      <c r="AD34661" s="4"/>
    </row>
    <row r="34671" spans="30:30" ht="11" x14ac:dyDescent="0.3">
      <c r="AD34671" s="4"/>
    </row>
    <row r="34681" spans="30:30" ht="11" x14ac:dyDescent="0.3">
      <c r="AD34681" s="4"/>
    </row>
    <row r="34691" spans="30:30" ht="11" x14ac:dyDescent="0.3">
      <c r="AD34691" s="4"/>
    </row>
    <row r="34701" spans="30:30" ht="11" x14ac:dyDescent="0.3">
      <c r="AD34701" s="4"/>
    </row>
    <row r="34711" spans="30:30" ht="11" x14ac:dyDescent="0.3">
      <c r="AD34711" s="4"/>
    </row>
    <row r="34721" spans="30:30" ht="11" x14ac:dyDescent="0.3">
      <c r="AD34721" s="4"/>
    </row>
    <row r="34731" spans="30:30" ht="11" x14ac:dyDescent="0.3">
      <c r="AD34731" s="4"/>
    </row>
    <row r="34741" spans="30:30" ht="11" x14ac:dyDescent="0.3">
      <c r="AD34741" s="4"/>
    </row>
    <row r="34751" spans="30:30" ht="11" x14ac:dyDescent="0.3">
      <c r="AD34751" s="4"/>
    </row>
    <row r="34761" spans="30:30" ht="11" x14ac:dyDescent="0.3">
      <c r="AD34761" s="4"/>
    </row>
    <row r="34771" spans="30:30" ht="11" x14ac:dyDescent="0.3">
      <c r="AD34771" s="4"/>
    </row>
    <row r="34781" spans="30:30" ht="11" x14ac:dyDescent="0.3">
      <c r="AD34781" s="4"/>
    </row>
    <row r="34791" spans="30:30" ht="11" x14ac:dyDescent="0.3">
      <c r="AD34791" s="4"/>
    </row>
    <row r="34801" spans="30:30" ht="11" x14ac:dyDescent="0.3">
      <c r="AD34801" s="4"/>
    </row>
    <row r="34811" spans="30:30" ht="11" x14ac:dyDescent="0.3">
      <c r="AD34811" s="4"/>
    </row>
    <row r="34821" spans="30:30" ht="11" x14ac:dyDescent="0.3">
      <c r="AD34821" s="4"/>
    </row>
    <row r="34831" spans="30:30" ht="11" x14ac:dyDescent="0.3">
      <c r="AD34831" s="4"/>
    </row>
    <row r="34841" spans="30:30" ht="11" x14ac:dyDescent="0.3">
      <c r="AD34841" s="4"/>
    </row>
    <row r="34851" spans="30:30" ht="11" x14ac:dyDescent="0.3">
      <c r="AD34851" s="4"/>
    </row>
    <row r="34861" spans="30:30" ht="11" x14ac:dyDescent="0.3">
      <c r="AD34861" s="4"/>
    </row>
    <row r="34871" spans="30:30" ht="11" x14ac:dyDescent="0.3">
      <c r="AD34871" s="4"/>
    </row>
    <row r="34881" spans="30:30" ht="11" x14ac:dyDescent="0.3">
      <c r="AD34881" s="4"/>
    </row>
    <row r="34891" spans="30:30" ht="11" x14ac:dyDescent="0.3">
      <c r="AD34891" s="4"/>
    </row>
    <row r="34901" spans="30:30" ht="11" x14ac:dyDescent="0.3">
      <c r="AD34901" s="4"/>
    </row>
    <row r="34911" spans="30:30" ht="11" x14ac:dyDescent="0.3">
      <c r="AD34911" s="4"/>
    </row>
    <row r="34921" spans="30:30" ht="11" x14ac:dyDescent="0.3">
      <c r="AD34921" s="4"/>
    </row>
    <row r="34931" spans="30:30" ht="11" x14ac:dyDescent="0.3">
      <c r="AD34931" s="4"/>
    </row>
    <row r="34941" spans="30:30" ht="11" x14ac:dyDescent="0.3">
      <c r="AD34941" s="4"/>
    </row>
    <row r="34951" spans="30:30" ht="11" x14ac:dyDescent="0.3">
      <c r="AD34951" s="4"/>
    </row>
    <row r="34961" spans="30:30" ht="11" x14ac:dyDescent="0.3">
      <c r="AD34961" s="4"/>
    </row>
    <row r="34971" spans="30:30" ht="11" x14ac:dyDescent="0.3">
      <c r="AD34971" s="4"/>
    </row>
    <row r="34981" spans="30:30" ht="11" x14ac:dyDescent="0.3">
      <c r="AD34981" s="4"/>
    </row>
    <row r="34991" spans="30:30" ht="11" x14ac:dyDescent="0.3">
      <c r="AD34991" s="4"/>
    </row>
    <row r="35001" spans="30:30" ht="11" x14ac:dyDescent="0.3">
      <c r="AD35001" s="4"/>
    </row>
    <row r="35011" spans="30:30" ht="11" x14ac:dyDescent="0.3">
      <c r="AD35011" s="4"/>
    </row>
    <row r="35021" spans="30:30" ht="11" x14ac:dyDescent="0.3">
      <c r="AD35021" s="4"/>
    </row>
    <row r="35031" spans="30:30" ht="11" x14ac:dyDescent="0.3">
      <c r="AD35031" s="4"/>
    </row>
    <row r="35041" spans="30:30" ht="11" x14ac:dyDescent="0.3">
      <c r="AD35041" s="4"/>
    </row>
    <row r="35051" spans="30:30" ht="11" x14ac:dyDescent="0.3">
      <c r="AD35051" s="4"/>
    </row>
    <row r="35061" spans="30:30" ht="11" x14ac:dyDescent="0.3">
      <c r="AD35061" s="4"/>
    </row>
    <row r="35071" spans="30:30" ht="11" x14ac:dyDescent="0.3">
      <c r="AD35071" s="4"/>
    </row>
    <row r="35081" spans="30:30" ht="11" x14ac:dyDescent="0.3">
      <c r="AD35081" s="4"/>
    </row>
    <row r="35091" spans="30:30" ht="11" x14ac:dyDescent="0.3">
      <c r="AD35091" s="4"/>
    </row>
    <row r="35101" spans="30:30" ht="11" x14ac:dyDescent="0.3">
      <c r="AD35101" s="4"/>
    </row>
    <row r="35111" spans="30:30" ht="11" x14ac:dyDescent="0.3">
      <c r="AD35111" s="4"/>
    </row>
    <row r="35121" spans="30:30" ht="11" x14ac:dyDescent="0.3">
      <c r="AD35121" s="4"/>
    </row>
    <row r="35131" spans="30:30" ht="11" x14ac:dyDescent="0.3">
      <c r="AD35131" s="4"/>
    </row>
    <row r="35141" spans="30:30" ht="11" x14ac:dyDescent="0.3">
      <c r="AD35141" s="4"/>
    </row>
    <row r="35151" spans="30:30" ht="11" x14ac:dyDescent="0.3">
      <c r="AD35151" s="4"/>
    </row>
    <row r="35161" spans="30:30" ht="11" x14ac:dyDescent="0.3">
      <c r="AD35161" s="4"/>
    </row>
    <row r="35171" spans="30:30" ht="11" x14ac:dyDescent="0.3">
      <c r="AD35171" s="4"/>
    </row>
    <row r="35181" spans="30:30" ht="11" x14ac:dyDescent="0.3">
      <c r="AD35181" s="4"/>
    </row>
    <row r="35191" spans="30:30" ht="11" x14ac:dyDescent="0.3">
      <c r="AD35191" s="4"/>
    </row>
    <row r="35201" spans="30:30" ht="11" x14ac:dyDescent="0.3">
      <c r="AD35201" s="4"/>
    </row>
    <row r="35211" spans="30:30" ht="11" x14ac:dyDescent="0.3">
      <c r="AD35211" s="4"/>
    </row>
    <row r="35221" spans="30:30" ht="11" x14ac:dyDescent="0.3">
      <c r="AD35221" s="4"/>
    </row>
    <row r="35231" spans="30:30" ht="11" x14ac:dyDescent="0.3">
      <c r="AD35231" s="4"/>
    </row>
    <row r="35241" spans="30:30" ht="11" x14ac:dyDescent="0.3">
      <c r="AD35241" s="4"/>
    </row>
    <row r="35251" spans="30:30" ht="11" x14ac:dyDescent="0.3">
      <c r="AD35251" s="4"/>
    </row>
    <row r="35261" spans="30:30" ht="11" x14ac:dyDescent="0.3">
      <c r="AD35261" s="4"/>
    </row>
    <row r="35271" spans="30:30" ht="11" x14ac:dyDescent="0.3">
      <c r="AD35271" s="4"/>
    </row>
    <row r="35281" spans="30:30" ht="11" x14ac:dyDescent="0.3">
      <c r="AD35281" s="4"/>
    </row>
    <row r="35291" spans="30:30" ht="11" x14ac:dyDescent="0.3">
      <c r="AD35291" s="4"/>
    </row>
    <row r="35301" spans="30:30" ht="11" x14ac:dyDescent="0.3">
      <c r="AD35301" s="4"/>
    </row>
    <row r="35311" spans="30:30" ht="11" x14ac:dyDescent="0.3">
      <c r="AD35311" s="4"/>
    </row>
    <row r="35321" spans="30:30" ht="11" x14ac:dyDescent="0.3">
      <c r="AD35321" s="4"/>
    </row>
    <row r="35331" spans="30:30" ht="11" x14ac:dyDescent="0.3">
      <c r="AD35331" s="4"/>
    </row>
    <row r="35341" spans="30:30" ht="11" x14ac:dyDescent="0.3">
      <c r="AD35341" s="4"/>
    </row>
    <row r="35351" spans="30:30" ht="11" x14ac:dyDescent="0.3">
      <c r="AD35351" s="4"/>
    </row>
    <row r="35361" spans="30:30" ht="11" x14ac:dyDescent="0.3">
      <c r="AD35361" s="4"/>
    </row>
    <row r="35371" spans="30:30" ht="11" x14ac:dyDescent="0.3">
      <c r="AD35371" s="4"/>
    </row>
    <row r="35381" spans="30:30" ht="11" x14ac:dyDescent="0.3">
      <c r="AD35381" s="4"/>
    </row>
    <row r="35391" spans="30:30" ht="11" x14ac:dyDescent="0.3">
      <c r="AD35391" s="4"/>
    </row>
    <row r="35401" spans="30:30" ht="11" x14ac:dyDescent="0.3">
      <c r="AD35401" s="4"/>
    </row>
    <row r="35411" spans="30:30" ht="11" x14ac:dyDescent="0.3">
      <c r="AD35411" s="4"/>
    </row>
    <row r="35421" spans="30:30" ht="11" x14ac:dyDescent="0.3">
      <c r="AD35421" s="4"/>
    </row>
    <row r="35431" spans="30:30" ht="11" x14ac:dyDescent="0.3">
      <c r="AD35431" s="4"/>
    </row>
    <row r="35441" spans="30:30" ht="11" x14ac:dyDescent="0.3">
      <c r="AD35441" s="4"/>
    </row>
    <row r="35451" spans="30:30" ht="11" x14ac:dyDescent="0.3">
      <c r="AD35451" s="4"/>
    </row>
    <row r="35461" spans="30:30" ht="11" x14ac:dyDescent="0.3">
      <c r="AD35461" s="4"/>
    </row>
    <row r="35471" spans="30:30" ht="11" x14ac:dyDescent="0.3">
      <c r="AD35471" s="4"/>
    </row>
    <row r="35481" spans="30:30" ht="11" x14ac:dyDescent="0.3">
      <c r="AD35481" s="4"/>
    </row>
    <row r="35491" spans="30:30" ht="11" x14ac:dyDescent="0.3">
      <c r="AD35491" s="4"/>
    </row>
    <row r="35501" spans="30:30" ht="11" x14ac:dyDescent="0.3">
      <c r="AD35501" s="4"/>
    </row>
    <row r="35511" spans="30:30" ht="11" x14ac:dyDescent="0.3">
      <c r="AD35511" s="4"/>
    </row>
    <row r="35521" spans="30:30" ht="11" x14ac:dyDescent="0.3">
      <c r="AD35521" s="4"/>
    </row>
    <row r="35531" spans="30:30" ht="11" x14ac:dyDescent="0.3">
      <c r="AD35531" s="4"/>
    </row>
    <row r="35541" spans="30:30" ht="11" x14ac:dyDescent="0.3">
      <c r="AD35541" s="4"/>
    </row>
    <row r="35551" spans="30:30" ht="11" x14ac:dyDescent="0.3">
      <c r="AD35551" s="4"/>
    </row>
    <row r="35561" spans="30:30" ht="11" x14ac:dyDescent="0.3">
      <c r="AD35561" s="4"/>
    </row>
    <row r="35571" spans="30:30" ht="11" x14ac:dyDescent="0.3">
      <c r="AD35571" s="4"/>
    </row>
    <row r="35581" spans="30:30" ht="11" x14ac:dyDescent="0.3">
      <c r="AD35581" s="4"/>
    </row>
    <row r="35591" spans="30:30" ht="11" x14ac:dyDescent="0.3">
      <c r="AD35591" s="4"/>
    </row>
    <row r="35601" spans="30:30" ht="11" x14ac:dyDescent="0.3">
      <c r="AD35601" s="4"/>
    </row>
    <row r="35611" spans="30:30" ht="11" x14ac:dyDescent="0.3">
      <c r="AD35611" s="4"/>
    </row>
    <row r="35621" spans="30:30" ht="11" x14ac:dyDescent="0.3">
      <c r="AD35621" s="4"/>
    </row>
    <row r="35631" spans="30:30" ht="11" x14ac:dyDescent="0.3">
      <c r="AD35631" s="4"/>
    </row>
    <row r="35641" spans="30:30" ht="11" x14ac:dyDescent="0.3">
      <c r="AD35641" s="4"/>
    </row>
    <row r="35651" spans="30:30" ht="11" x14ac:dyDescent="0.3">
      <c r="AD35651" s="4"/>
    </row>
    <row r="35661" spans="30:30" ht="11" x14ac:dyDescent="0.3">
      <c r="AD35661" s="4"/>
    </row>
    <row r="35671" spans="30:30" ht="11" x14ac:dyDescent="0.3">
      <c r="AD35671" s="4"/>
    </row>
    <row r="35681" spans="30:30" ht="11" x14ac:dyDescent="0.3">
      <c r="AD35681" s="4"/>
    </row>
    <row r="35691" spans="30:30" ht="11" x14ac:dyDescent="0.3">
      <c r="AD35691" s="4"/>
    </row>
    <row r="35701" spans="30:30" ht="11" x14ac:dyDescent="0.3">
      <c r="AD35701" s="4"/>
    </row>
    <row r="35711" spans="30:30" ht="11" x14ac:dyDescent="0.3">
      <c r="AD35711" s="4"/>
    </row>
    <row r="35721" spans="30:30" ht="11" x14ac:dyDescent="0.3">
      <c r="AD35721" s="4"/>
    </row>
    <row r="35731" spans="30:30" ht="11" x14ac:dyDescent="0.3">
      <c r="AD35731" s="4"/>
    </row>
    <row r="35741" spans="30:30" ht="11" x14ac:dyDescent="0.3">
      <c r="AD35741" s="4"/>
    </row>
    <row r="35751" spans="30:30" ht="11" x14ac:dyDescent="0.3">
      <c r="AD35751" s="4"/>
    </row>
    <row r="35761" spans="30:30" ht="11" x14ac:dyDescent="0.3">
      <c r="AD35761" s="4"/>
    </row>
    <row r="35771" spans="30:30" ht="11" x14ac:dyDescent="0.3">
      <c r="AD35771" s="4"/>
    </row>
    <row r="35781" spans="30:30" ht="11" x14ac:dyDescent="0.3">
      <c r="AD35781" s="4"/>
    </row>
    <row r="35791" spans="30:30" ht="11" x14ac:dyDescent="0.3">
      <c r="AD35791" s="4"/>
    </row>
    <row r="35801" spans="30:30" ht="11" x14ac:dyDescent="0.3">
      <c r="AD35801" s="4"/>
    </row>
    <row r="35811" spans="30:30" ht="11" x14ac:dyDescent="0.3">
      <c r="AD35811" s="4"/>
    </row>
    <row r="35821" spans="30:30" ht="11" x14ac:dyDescent="0.3">
      <c r="AD35821" s="4"/>
    </row>
    <row r="35831" spans="30:30" ht="11" x14ac:dyDescent="0.3">
      <c r="AD35831" s="4"/>
    </row>
    <row r="35841" spans="30:30" ht="11" x14ac:dyDescent="0.3">
      <c r="AD35841" s="4"/>
    </row>
    <row r="35851" spans="30:30" ht="11" x14ac:dyDescent="0.3">
      <c r="AD35851" s="4"/>
    </row>
    <row r="35861" spans="30:30" ht="11" x14ac:dyDescent="0.3">
      <c r="AD35861" s="4"/>
    </row>
    <row r="35871" spans="30:30" ht="11" x14ac:dyDescent="0.3">
      <c r="AD35871" s="4"/>
    </row>
    <row r="35881" spans="30:30" ht="11" x14ac:dyDescent="0.3">
      <c r="AD35881" s="4"/>
    </row>
    <row r="35891" spans="30:30" ht="11" x14ac:dyDescent="0.3">
      <c r="AD35891" s="4"/>
    </row>
    <row r="35901" spans="30:30" ht="11" x14ac:dyDescent="0.3">
      <c r="AD35901" s="4"/>
    </row>
    <row r="35911" spans="30:30" ht="11" x14ac:dyDescent="0.3">
      <c r="AD35911" s="4"/>
    </row>
    <row r="35921" spans="30:30" ht="11" x14ac:dyDescent="0.3">
      <c r="AD35921" s="4"/>
    </row>
    <row r="35931" spans="30:30" ht="11" x14ac:dyDescent="0.3">
      <c r="AD35931" s="4"/>
    </row>
    <row r="35941" spans="30:30" ht="11" x14ac:dyDescent="0.3">
      <c r="AD35941" s="4"/>
    </row>
    <row r="35951" spans="30:30" ht="11" x14ac:dyDescent="0.3">
      <c r="AD35951" s="4"/>
    </row>
    <row r="35961" spans="30:30" ht="11" x14ac:dyDescent="0.3">
      <c r="AD35961" s="4"/>
    </row>
    <row r="35971" spans="30:30" ht="11" x14ac:dyDescent="0.3">
      <c r="AD35971" s="4"/>
    </row>
    <row r="35981" spans="30:30" ht="11" x14ac:dyDescent="0.3">
      <c r="AD35981" s="4"/>
    </row>
    <row r="35991" spans="30:30" ht="11" x14ac:dyDescent="0.3">
      <c r="AD35991" s="4"/>
    </row>
    <row r="36001" spans="30:30" ht="11" x14ac:dyDescent="0.3">
      <c r="AD36001" s="4"/>
    </row>
    <row r="36011" spans="30:30" ht="11" x14ac:dyDescent="0.3">
      <c r="AD36011" s="4"/>
    </row>
    <row r="36021" spans="30:30" ht="11" x14ac:dyDescent="0.3">
      <c r="AD36021" s="4"/>
    </row>
    <row r="36031" spans="30:30" ht="11" x14ac:dyDescent="0.3">
      <c r="AD36031" s="4"/>
    </row>
    <row r="36041" spans="30:30" ht="11" x14ac:dyDescent="0.3">
      <c r="AD36041" s="4"/>
    </row>
    <row r="36051" spans="30:30" ht="11" x14ac:dyDescent="0.3">
      <c r="AD36051" s="4"/>
    </row>
    <row r="36061" spans="30:30" ht="11" x14ac:dyDescent="0.3">
      <c r="AD36061" s="4"/>
    </row>
    <row r="36071" spans="30:30" ht="11" x14ac:dyDescent="0.3">
      <c r="AD36071" s="4"/>
    </row>
    <row r="36081" spans="30:30" ht="11" x14ac:dyDescent="0.3">
      <c r="AD36081" s="4"/>
    </row>
    <row r="36091" spans="30:30" ht="11" x14ac:dyDescent="0.3">
      <c r="AD36091" s="4"/>
    </row>
    <row r="36101" spans="30:30" ht="11" x14ac:dyDescent="0.3">
      <c r="AD36101" s="4"/>
    </row>
    <row r="36111" spans="30:30" ht="11" x14ac:dyDescent="0.3">
      <c r="AD36111" s="4"/>
    </row>
    <row r="36121" spans="30:30" ht="11" x14ac:dyDescent="0.3">
      <c r="AD36121" s="4"/>
    </row>
    <row r="36131" spans="30:30" ht="11" x14ac:dyDescent="0.3">
      <c r="AD36131" s="4"/>
    </row>
    <row r="36141" spans="30:30" ht="11" x14ac:dyDescent="0.3">
      <c r="AD36141" s="4"/>
    </row>
    <row r="36151" spans="30:30" ht="11" x14ac:dyDescent="0.3">
      <c r="AD36151" s="4"/>
    </row>
    <row r="36161" spans="30:30" ht="11" x14ac:dyDescent="0.3">
      <c r="AD36161" s="4"/>
    </row>
    <row r="36171" spans="30:30" ht="11" x14ac:dyDescent="0.3">
      <c r="AD36171" s="4"/>
    </row>
    <row r="36181" spans="30:30" ht="11" x14ac:dyDescent="0.3">
      <c r="AD36181" s="4"/>
    </row>
    <row r="36191" spans="30:30" ht="11" x14ac:dyDescent="0.3">
      <c r="AD36191" s="4"/>
    </row>
    <row r="36201" spans="30:30" ht="11" x14ac:dyDescent="0.3">
      <c r="AD36201" s="4"/>
    </row>
    <row r="36211" spans="30:30" ht="11" x14ac:dyDescent="0.3">
      <c r="AD36211" s="4"/>
    </row>
    <row r="36221" spans="30:30" ht="11" x14ac:dyDescent="0.3">
      <c r="AD36221" s="4"/>
    </row>
    <row r="36231" spans="30:30" ht="11" x14ac:dyDescent="0.3">
      <c r="AD36231" s="4"/>
    </row>
    <row r="36241" spans="30:30" ht="11" x14ac:dyDescent="0.3">
      <c r="AD36241" s="4"/>
    </row>
    <row r="36251" spans="30:30" ht="11" x14ac:dyDescent="0.3">
      <c r="AD36251" s="4"/>
    </row>
    <row r="36261" spans="30:30" ht="11" x14ac:dyDescent="0.3">
      <c r="AD36261" s="4"/>
    </row>
    <row r="36271" spans="30:30" ht="11" x14ac:dyDescent="0.3">
      <c r="AD36271" s="4"/>
    </row>
    <row r="36281" spans="30:30" ht="11" x14ac:dyDescent="0.3">
      <c r="AD36281" s="4"/>
    </row>
    <row r="36291" spans="30:30" ht="11" x14ac:dyDescent="0.3">
      <c r="AD36291" s="4"/>
    </row>
    <row r="36301" spans="30:30" ht="11" x14ac:dyDescent="0.3">
      <c r="AD36301" s="4"/>
    </row>
    <row r="36311" spans="30:30" ht="11" x14ac:dyDescent="0.3">
      <c r="AD36311" s="4"/>
    </row>
    <row r="36321" spans="30:30" ht="11" x14ac:dyDescent="0.3">
      <c r="AD36321" s="4"/>
    </row>
    <row r="36331" spans="30:30" ht="11" x14ac:dyDescent="0.3">
      <c r="AD36331" s="4"/>
    </row>
    <row r="36341" spans="30:30" ht="11" x14ac:dyDescent="0.3">
      <c r="AD36341" s="4"/>
    </row>
    <row r="36351" spans="30:30" ht="11" x14ac:dyDescent="0.3">
      <c r="AD36351" s="4"/>
    </row>
    <row r="36361" spans="30:30" ht="11" x14ac:dyDescent="0.3">
      <c r="AD36361" s="4"/>
    </row>
    <row r="36371" spans="30:30" ht="11" x14ac:dyDescent="0.3">
      <c r="AD36371" s="4"/>
    </row>
    <row r="36381" spans="30:30" ht="11" x14ac:dyDescent="0.3">
      <c r="AD36381" s="4"/>
    </row>
    <row r="36391" spans="30:30" ht="11" x14ac:dyDescent="0.3">
      <c r="AD36391" s="4"/>
    </row>
    <row r="36401" spans="30:30" ht="11" x14ac:dyDescent="0.3">
      <c r="AD36401" s="4"/>
    </row>
    <row r="36411" spans="30:30" ht="11" x14ac:dyDescent="0.3">
      <c r="AD36411" s="4"/>
    </row>
    <row r="36421" spans="30:30" ht="11" x14ac:dyDescent="0.3">
      <c r="AD36421" s="4"/>
    </row>
    <row r="36431" spans="30:30" ht="11" x14ac:dyDescent="0.3">
      <c r="AD36431" s="4"/>
    </row>
    <row r="36441" spans="30:30" ht="11" x14ac:dyDescent="0.3">
      <c r="AD36441" s="4"/>
    </row>
    <row r="36451" spans="30:30" ht="11" x14ac:dyDescent="0.3">
      <c r="AD36451" s="4"/>
    </row>
    <row r="36461" spans="30:30" ht="11" x14ac:dyDescent="0.3">
      <c r="AD36461" s="4"/>
    </row>
    <row r="36471" spans="30:30" ht="11" x14ac:dyDescent="0.3">
      <c r="AD36471" s="4"/>
    </row>
    <row r="36481" spans="30:30" ht="11" x14ac:dyDescent="0.3">
      <c r="AD36481" s="4"/>
    </row>
    <row r="36491" spans="30:30" ht="11" x14ac:dyDescent="0.3">
      <c r="AD36491" s="4"/>
    </row>
    <row r="36501" spans="30:30" ht="11" x14ac:dyDescent="0.3">
      <c r="AD36501" s="4"/>
    </row>
    <row r="36511" spans="30:30" ht="11" x14ac:dyDescent="0.3">
      <c r="AD36511" s="4"/>
    </row>
    <row r="36521" spans="30:30" ht="11" x14ac:dyDescent="0.3">
      <c r="AD36521" s="4"/>
    </row>
    <row r="36531" spans="30:30" ht="11" x14ac:dyDescent="0.3">
      <c r="AD36531" s="4"/>
    </row>
    <row r="36541" spans="30:30" ht="11" x14ac:dyDescent="0.3">
      <c r="AD36541" s="4"/>
    </row>
    <row r="36551" spans="30:30" ht="11" x14ac:dyDescent="0.3">
      <c r="AD36551" s="4"/>
    </row>
    <row r="36561" spans="30:30" ht="11" x14ac:dyDescent="0.3">
      <c r="AD36561" s="4"/>
    </row>
    <row r="36571" spans="30:30" ht="11" x14ac:dyDescent="0.3">
      <c r="AD36571" s="4"/>
    </row>
    <row r="36581" spans="30:30" ht="11" x14ac:dyDescent="0.3">
      <c r="AD36581" s="4"/>
    </row>
    <row r="36591" spans="30:30" ht="11" x14ac:dyDescent="0.3">
      <c r="AD36591" s="4"/>
    </row>
    <row r="36601" spans="30:30" ht="11" x14ac:dyDescent="0.3">
      <c r="AD36601" s="4"/>
    </row>
    <row r="36611" spans="30:30" ht="11" x14ac:dyDescent="0.3">
      <c r="AD36611" s="4"/>
    </row>
    <row r="36621" spans="30:30" ht="11" x14ac:dyDescent="0.3">
      <c r="AD36621" s="4"/>
    </row>
    <row r="36631" spans="30:30" ht="11" x14ac:dyDescent="0.3">
      <c r="AD36631" s="4"/>
    </row>
    <row r="36641" spans="30:30" ht="11" x14ac:dyDescent="0.3">
      <c r="AD36641" s="4"/>
    </row>
    <row r="36651" spans="30:30" ht="11" x14ac:dyDescent="0.3">
      <c r="AD36651" s="4"/>
    </row>
    <row r="36661" spans="30:30" ht="11" x14ac:dyDescent="0.3">
      <c r="AD36661" s="4"/>
    </row>
    <row r="36671" spans="30:30" ht="11" x14ac:dyDescent="0.3">
      <c r="AD36671" s="4"/>
    </row>
    <row r="36681" spans="30:30" ht="11" x14ac:dyDescent="0.3">
      <c r="AD36681" s="4"/>
    </row>
    <row r="36691" spans="30:30" ht="11" x14ac:dyDescent="0.3">
      <c r="AD36691" s="4"/>
    </row>
    <row r="36701" spans="30:30" ht="11" x14ac:dyDescent="0.3">
      <c r="AD36701" s="4"/>
    </row>
    <row r="36711" spans="30:30" ht="11" x14ac:dyDescent="0.3">
      <c r="AD36711" s="4"/>
    </row>
    <row r="36721" spans="30:30" ht="11" x14ac:dyDescent="0.3">
      <c r="AD36721" s="4"/>
    </row>
    <row r="36731" spans="30:30" ht="11" x14ac:dyDescent="0.3">
      <c r="AD36731" s="4"/>
    </row>
    <row r="36741" spans="30:30" ht="11" x14ac:dyDescent="0.3">
      <c r="AD36741" s="4"/>
    </row>
    <row r="36751" spans="30:30" ht="11" x14ac:dyDescent="0.3">
      <c r="AD36751" s="4"/>
    </row>
    <row r="36761" spans="30:30" ht="11" x14ac:dyDescent="0.3">
      <c r="AD36761" s="4"/>
    </row>
    <row r="36771" spans="30:30" ht="11" x14ac:dyDescent="0.3">
      <c r="AD36771" s="4"/>
    </row>
    <row r="36781" spans="30:30" ht="11" x14ac:dyDescent="0.3">
      <c r="AD36781" s="4"/>
    </row>
    <row r="36791" spans="30:30" ht="11" x14ac:dyDescent="0.3">
      <c r="AD36791" s="4"/>
    </row>
    <row r="36801" spans="30:30" ht="11" x14ac:dyDescent="0.3">
      <c r="AD36801" s="4"/>
    </row>
    <row r="36811" spans="30:30" ht="11" x14ac:dyDescent="0.3">
      <c r="AD36811" s="4"/>
    </row>
    <row r="36821" spans="30:30" ht="11" x14ac:dyDescent="0.3">
      <c r="AD36821" s="4"/>
    </row>
    <row r="36831" spans="30:30" ht="11" x14ac:dyDescent="0.3">
      <c r="AD36831" s="4"/>
    </row>
    <row r="36841" spans="30:30" ht="11" x14ac:dyDescent="0.3">
      <c r="AD36841" s="4"/>
    </row>
    <row r="36851" spans="30:30" ht="11" x14ac:dyDescent="0.3">
      <c r="AD36851" s="4"/>
    </row>
    <row r="36861" spans="30:30" ht="11" x14ac:dyDescent="0.3">
      <c r="AD36861" s="4"/>
    </row>
    <row r="36871" spans="30:30" ht="11" x14ac:dyDescent="0.3">
      <c r="AD36871" s="4"/>
    </row>
    <row r="36881" spans="30:30" ht="11" x14ac:dyDescent="0.3">
      <c r="AD36881" s="4"/>
    </row>
    <row r="36891" spans="30:30" ht="11" x14ac:dyDescent="0.3">
      <c r="AD36891" s="4"/>
    </row>
    <row r="36901" spans="30:30" ht="11" x14ac:dyDescent="0.3">
      <c r="AD36901" s="4"/>
    </row>
    <row r="36911" spans="30:30" ht="11" x14ac:dyDescent="0.3">
      <c r="AD36911" s="4"/>
    </row>
    <row r="36921" spans="30:30" ht="11" x14ac:dyDescent="0.3">
      <c r="AD36921" s="4"/>
    </row>
    <row r="36931" spans="30:30" ht="11" x14ac:dyDescent="0.3">
      <c r="AD36931" s="4"/>
    </row>
    <row r="36941" spans="30:30" ht="11" x14ac:dyDescent="0.3">
      <c r="AD36941" s="4"/>
    </row>
    <row r="36951" spans="30:30" ht="11" x14ac:dyDescent="0.3">
      <c r="AD36951" s="4"/>
    </row>
    <row r="36961" spans="30:30" ht="11" x14ac:dyDescent="0.3">
      <c r="AD36961" s="4"/>
    </row>
    <row r="36971" spans="30:30" ht="11" x14ac:dyDescent="0.3">
      <c r="AD36971" s="4"/>
    </row>
    <row r="36981" spans="30:30" ht="11" x14ac:dyDescent="0.3">
      <c r="AD36981" s="4"/>
    </row>
    <row r="36991" spans="30:30" ht="11" x14ac:dyDescent="0.3">
      <c r="AD36991" s="4"/>
    </row>
    <row r="37001" spans="30:30" ht="11" x14ac:dyDescent="0.3">
      <c r="AD37001" s="4"/>
    </row>
    <row r="37011" spans="30:30" ht="11" x14ac:dyDescent="0.3">
      <c r="AD37011" s="4"/>
    </row>
    <row r="37021" spans="30:30" ht="11" x14ac:dyDescent="0.3">
      <c r="AD37021" s="4"/>
    </row>
    <row r="37031" spans="30:30" ht="11" x14ac:dyDescent="0.3">
      <c r="AD37031" s="4"/>
    </row>
    <row r="37041" spans="30:30" ht="11" x14ac:dyDescent="0.3">
      <c r="AD37041" s="4"/>
    </row>
    <row r="37051" spans="30:30" ht="11" x14ac:dyDescent="0.3">
      <c r="AD37051" s="4"/>
    </row>
    <row r="37061" spans="30:30" ht="11" x14ac:dyDescent="0.3">
      <c r="AD37061" s="4"/>
    </row>
    <row r="37071" spans="30:30" ht="11" x14ac:dyDescent="0.3">
      <c r="AD37071" s="4"/>
    </row>
    <row r="37081" spans="30:30" ht="11" x14ac:dyDescent="0.3">
      <c r="AD37081" s="4"/>
    </row>
    <row r="37091" spans="30:30" ht="11" x14ac:dyDescent="0.3">
      <c r="AD37091" s="4"/>
    </row>
    <row r="37101" spans="30:30" ht="11" x14ac:dyDescent="0.3">
      <c r="AD37101" s="4"/>
    </row>
    <row r="37111" spans="30:30" ht="11" x14ac:dyDescent="0.3">
      <c r="AD37111" s="4"/>
    </row>
    <row r="37121" spans="30:30" ht="11" x14ac:dyDescent="0.3">
      <c r="AD37121" s="4"/>
    </row>
    <row r="37131" spans="30:30" ht="11" x14ac:dyDescent="0.3">
      <c r="AD37131" s="4"/>
    </row>
    <row r="37141" spans="30:30" ht="11" x14ac:dyDescent="0.3">
      <c r="AD37141" s="4"/>
    </row>
    <row r="37151" spans="30:30" ht="11" x14ac:dyDescent="0.3">
      <c r="AD37151" s="4"/>
    </row>
    <row r="37161" spans="30:30" ht="11" x14ac:dyDescent="0.3">
      <c r="AD37161" s="4"/>
    </row>
    <row r="37171" spans="30:30" ht="11" x14ac:dyDescent="0.3">
      <c r="AD37171" s="4"/>
    </row>
    <row r="37181" spans="30:30" ht="11" x14ac:dyDescent="0.3">
      <c r="AD37181" s="4"/>
    </row>
    <row r="37191" spans="30:30" ht="11" x14ac:dyDescent="0.3">
      <c r="AD37191" s="4"/>
    </row>
    <row r="37201" spans="30:30" ht="11" x14ac:dyDescent="0.3">
      <c r="AD37201" s="4"/>
    </row>
    <row r="37211" spans="30:30" ht="11" x14ac:dyDescent="0.3">
      <c r="AD37211" s="4"/>
    </row>
    <row r="37221" spans="30:30" ht="11" x14ac:dyDescent="0.3">
      <c r="AD37221" s="4"/>
    </row>
    <row r="37231" spans="30:30" ht="11" x14ac:dyDescent="0.3">
      <c r="AD37231" s="4"/>
    </row>
    <row r="37241" spans="30:30" ht="11" x14ac:dyDescent="0.3">
      <c r="AD37241" s="4"/>
    </row>
    <row r="37251" spans="30:30" ht="11" x14ac:dyDescent="0.3">
      <c r="AD37251" s="4"/>
    </row>
    <row r="37261" spans="30:30" ht="11" x14ac:dyDescent="0.3">
      <c r="AD37261" s="4"/>
    </row>
    <row r="37271" spans="30:30" ht="11" x14ac:dyDescent="0.3">
      <c r="AD37271" s="4"/>
    </row>
    <row r="37281" spans="30:30" ht="11" x14ac:dyDescent="0.3">
      <c r="AD37281" s="4"/>
    </row>
    <row r="37291" spans="30:30" ht="11" x14ac:dyDescent="0.3">
      <c r="AD37291" s="4"/>
    </row>
    <row r="37301" spans="30:30" ht="11" x14ac:dyDescent="0.3">
      <c r="AD37301" s="4"/>
    </row>
    <row r="37311" spans="30:30" ht="11" x14ac:dyDescent="0.3">
      <c r="AD37311" s="4"/>
    </row>
    <row r="37321" spans="30:30" ht="11" x14ac:dyDescent="0.3">
      <c r="AD37321" s="4"/>
    </row>
    <row r="37331" spans="30:30" ht="11" x14ac:dyDescent="0.3">
      <c r="AD37331" s="4"/>
    </row>
    <row r="37341" spans="30:30" ht="11" x14ac:dyDescent="0.3">
      <c r="AD37341" s="4"/>
    </row>
    <row r="37351" spans="30:30" ht="11" x14ac:dyDescent="0.3">
      <c r="AD37351" s="4"/>
    </row>
    <row r="37361" spans="30:30" ht="11" x14ac:dyDescent="0.3">
      <c r="AD37361" s="4"/>
    </row>
    <row r="37371" spans="30:30" ht="11" x14ac:dyDescent="0.3">
      <c r="AD37371" s="4"/>
    </row>
    <row r="37381" spans="30:30" ht="11" x14ac:dyDescent="0.3">
      <c r="AD37381" s="4"/>
    </row>
    <row r="37391" spans="30:30" ht="11" x14ac:dyDescent="0.3">
      <c r="AD37391" s="4"/>
    </row>
    <row r="37401" spans="30:30" ht="11" x14ac:dyDescent="0.3">
      <c r="AD37401" s="4"/>
    </row>
    <row r="37411" spans="30:30" ht="11" x14ac:dyDescent="0.3">
      <c r="AD37411" s="4"/>
    </row>
    <row r="37421" spans="30:30" ht="11" x14ac:dyDescent="0.3">
      <c r="AD37421" s="4"/>
    </row>
    <row r="37431" spans="30:30" ht="11" x14ac:dyDescent="0.3">
      <c r="AD37431" s="4"/>
    </row>
    <row r="37441" spans="30:30" ht="11" x14ac:dyDescent="0.3">
      <c r="AD37441" s="4"/>
    </row>
    <row r="37451" spans="30:30" ht="11" x14ac:dyDescent="0.3">
      <c r="AD37451" s="4"/>
    </row>
    <row r="37461" spans="30:30" ht="11" x14ac:dyDescent="0.3">
      <c r="AD37461" s="4"/>
    </row>
    <row r="37471" spans="30:30" ht="11" x14ac:dyDescent="0.3">
      <c r="AD37471" s="4"/>
    </row>
    <row r="37481" spans="30:30" ht="11" x14ac:dyDescent="0.3">
      <c r="AD37481" s="4"/>
    </row>
    <row r="37491" spans="30:30" ht="11" x14ac:dyDescent="0.3">
      <c r="AD37491" s="4"/>
    </row>
    <row r="37501" spans="30:30" ht="11" x14ac:dyDescent="0.3">
      <c r="AD37501" s="4"/>
    </row>
    <row r="37511" spans="30:30" ht="11" x14ac:dyDescent="0.3">
      <c r="AD37511" s="4"/>
    </row>
    <row r="37521" spans="30:30" ht="11" x14ac:dyDescent="0.3">
      <c r="AD37521" s="4"/>
    </row>
    <row r="37531" spans="30:30" ht="11" x14ac:dyDescent="0.3">
      <c r="AD37531" s="4"/>
    </row>
    <row r="37541" spans="30:30" ht="11" x14ac:dyDescent="0.3">
      <c r="AD37541" s="4"/>
    </row>
    <row r="37551" spans="30:30" ht="11" x14ac:dyDescent="0.3">
      <c r="AD37551" s="4"/>
    </row>
    <row r="37561" spans="30:30" ht="11" x14ac:dyDescent="0.3">
      <c r="AD37561" s="4"/>
    </row>
    <row r="37571" spans="30:30" ht="11" x14ac:dyDescent="0.3">
      <c r="AD37571" s="4"/>
    </row>
    <row r="37581" spans="30:30" ht="11" x14ac:dyDescent="0.3">
      <c r="AD37581" s="4"/>
    </row>
    <row r="37591" spans="30:30" ht="11" x14ac:dyDescent="0.3">
      <c r="AD37591" s="4"/>
    </row>
    <row r="37601" spans="30:30" ht="11" x14ac:dyDescent="0.3">
      <c r="AD37601" s="4"/>
    </row>
    <row r="37611" spans="30:30" ht="11" x14ac:dyDescent="0.3">
      <c r="AD37611" s="4"/>
    </row>
    <row r="37621" spans="30:30" ht="11" x14ac:dyDescent="0.3">
      <c r="AD37621" s="4"/>
    </row>
    <row r="37631" spans="30:30" ht="11" x14ac:dyDescent="0.3">
      <c r="AD37631" s="4"/>
    </row>
    <row r="37641" spans="30:30" ht="11" x14ac:dyDescent="0.3">
      <c r="AD37641" s="4"/>
    </row>
    <row r="37651" spans="30:30" ht="11" x14ac:dyDescent="0.3">
      <c r="AD37651" s="4"/>
    </row>
    <row r="37661" spans="30:30" ht="11" x14ac:dyDescent="0.3">
      <c r="AD37661" s="4"/>
    </row>
    <row r="37671" spans="30:30" ht="11" x14ac:dyDescent="0.3">
      <c r="AD37671" s="4"/>
    </row>
    <row r="37681" spans="30:30" ht="11" x14ac:dyDescent="0.3">
      <c r="AD37681" s="4"/>
    </row>
    <row r="37691" spans="30:30" ht="11" x14ac:dyDescent="0.3">
      <c r="AD37691" s="4"/>
    </row>
    <row r="37701" spans="30:30" ht="11" x14ac:dyDescent="0.3">
      <c r="AD37701" s="4"/>
    </row>
    <row r="37711" spans="30:30" ht="11" x14ac:dyDescent="0.3">
      <c r="AD37711" s="4"/>
    </row>
    <row r="37721" spans="30:30" ht="11" x14ac:dyDescent="0.3">
      <c r="AD37721" s="4"/>
    </row>
    <row r="37731" spans="30:30" ht="11" x14ac:dyDescent="0.3">
      <c r="AD37731" s="4"/>
    </row>
    <row r="37741" spans="30:30" ht="11" x14ac:dyDescent="0.3">
      <c r="AD37741" s="4"/>
    </row>
    <row r="37751" spans="30:30" ht="11" x14ac:dyDescent="0.3">
      <c r="AD37751" s="4"/>
    </row>
    <row r="37761" spans="30:30" ht="11" x14ac:dyDescent="0.3">
      <c r="AD37761" s="4"/>
    </row>
    <row r="37771" spans="30:30" ht="11" x14ac:dyDescent="0.3">
      <c r="AD37771" s="4"/>
    </row>
    <row r="37781" spans="30:30" ht="11" x14ac:dyDescent="0.3">
      <c r="AD37781" s="4"/>
    </row>
    <row r="37791" spans="30:30" ht="11" x14ac:dyDescent="0.3">
      <c r="AD37791" s="4"/>
    </row>
    <row r="37801" spans="30:30" ht="11" x14ac:dyDescent="0.3">
      <c r="AD37801" s="4"/>
    </row>
    <row r="37811" spans="30:30" ht="11" x14ac:dyDescent="0.3">
      <c r="AD37811" s="4"/>
    </row>
    <row r="37821" spans="30:30" ht="11" x14ac:dyDescent="0.3">
      <c r="AD37821" s="4"/>
    </row>
    <row r="37831" spans="30:30" ht="11" x14ac:dyDescent="0.3">
      <c r="AD37831" s="4"/>
    </row>
    <row r="37841" spans="30:30" ht="11" x14ac:dyDescent="0.3">
      <c r="AD37841" s="4"/>
    </row>
    <row r="37851" spans="30:30" ht="11" x14ac:dyDescent="0.3">
      <c r="AD37851" s="4"/>
    </row>
    <row r="37861" spans="30:30" ht="11" x14ac:dyDescent="0.3">
      <c r="AD37861" s="4"/>
    </row>
    <row r="37871" spans="30:30" ht="11" x14ac:dyDescent="0.3">
      <c r="AD37871" s="4"/>
    </row>
    <row r="37881" spans="30:30" ht="11" x14ac:dyDescent="0.3">
      <c r="AD37881" s="4"/>
    </row>
    <row r="37891" spans="30:30" ht="11" x14ac:dyDescent="0.3">
      <c r="AD37891" s="4"/>
    </row>
    <row r="37901" spans="30:30" ht="11" x14ac:dyDescent="0.3">
      <c r="AD37901" s="4"/>
    </row>
    <row r="37911" spans="30:30" ht="11" x14ac:dyDescent="0.3">
      <c r="AD37911" s="4"/>
    </row>
    <row r="37921" spans="30:30" ht="11" x14ac:dyDescent="0.3">
      <c r="AD37921" s="4"/>
    </row>
    <row r="37931" spans="30:30" ht="11" x14ac:dyDescent="0.3">
      <c r="AD37931" s="4"/>
    </row>
    <row r="37941" spans="30:30" ht="11" x14ac:dyDescent="0.3">
      <c r="AD37941" s="4"/>
    </row>
    <row r="37951" spans="30:30" ht="11" x14ac:dyDescent="0.3">
      <c r="AD37951" s="4"/>
    </row>
    <row r="37961" spans="30:30" ht="11" x14ac:dyDescent="0.3">
      <c r="AD37961" s="4"/>
    </row>
    <row r="37971" spans="30:30" ht="11" x14ac:dyDescent="0.3">
      <c r="AD37971" s="4"/>
    </row>
    <row r="37981" spans="30:30" ht="11" x14ac:dyDescent="0.3">
      <c r="AD37981" s="4"/>
    </row>
    <row r="37991" spans="30:30" ht="11" x14ac:dyDescent="0.3">
      <c r="AD37991" s="4"/>
    </row>
    <row r="38001" spans="30:30" ht="11" x14ac:dyDescent="0.3">
      <c r="AD38001" s="4"/>
    </row>
    <row r="38011" spans="30:30" ht="11" x14ac:dyDescent="0.3">
      <c r="AD38011" s="4"/>
    </row>
    <row r="38021" spans="30:30" ht="11" x14ac:dyDescent="0.3">
      <c r="AD38021" s="4"/>
    </row>
    <row r="38031" spans="30:30" ht="11" x14ac:dyDescent="0.3">
      <c r="AD38031" s="4"/>
    </row>
    <row r="38041" spans="30:30" ht="11" x14ac:dyDescent="0.3">
      <c r="AD38041" s="4"/>
    </row>
    <row r="38051" spans="30:30" ht="11" x14ac:dyDescent="0.3">
      <c r="AD38051" s="4"/>
    </row>
    <row r="38061" spans="30:30" ht="11" x14ac:dyDescent="0.3">
      <c r="AD38061" s="4"/>
    </row>
    <row r="38071" spans="30:30" ht="11" x14ac:dyDescent="0.3">
      <c r="AD38071" s="4"/>
    </row>
    <row r="38081" spans="30:30" ht="11" x14ac:dyDescent="0.3">
      <c r="AD38081" s="4"/>
    </row>
    <row r="38091" spans="30:30" ht="11" x14ac:dyDescent="0.3">
      <c r="AD38091" s="4"/>
    </row>
    <row r="38101" spans="30:30" ht="11" x14ac:dyDescent="0.3">
      <c r="AD38101" s="4"/>
    </row>
    <row r="38111" spans="30:30" ht="11" x14ac:dyDescent="0.3">
      <c r="AD38111" s="4"/>
    </row>
    <row r="38121" spans="30:30" ht="11" x14ac:dyDescent="0.3">
      <c r="AD38121" s="4"/>
    </row>
    <row r="38131" spans="30:30" ht="11" x14ac:dyDescent="0.3">
      <c r="AD38131" s="4"/>
    </row>
    <row r="38141" spans="30:30" ht="11" x14ac:dyDescent="0.3">
      <c r="AD38141" s="4"/>
    </row>
    <row r="38151" spans="30:30" ht="11" x14ac:dyDescent="0.3">
      <c r="AD38151" s="4"/>
    </row>
    <row r="38161" spans="30:30" ht="11" x14ac:dyDescent="0.3">
      <c r="AD38161" s="4"/>
    </row>
    <row r="38171" spans="30:30" ht="11" x14ac:dyDescent="0.3">
      <c r="AD38171" s="4"/>
    </row>
    <row r="38181" spans="30:30" ht="11" x14ac:dyDescent="0.3">
      <c r="AD38181" s="4"/>
    </row>
    <row r="38191" spans="30:30" ht="11" x14ac:dyDescent="0.3">
      <c r="AD38191" s="4"/>
    </row>
    <row r="38201" spans="30:30" ht="11" x14ac:dyDescent="0.3">
      <c r="AD38201" s="4"/>
    </row>
    <row r="38211" spans="30:30" ht="11" x14ac:dyDescent="0.3">
      <c r="AD38211" s="4"/>
    </row>
    <row r="38221" spans="30:30" ht="11" x14ac:dyDescent="0.3">
      <c r="AD38221" s="4"/>
    </row>
    <row r="38231" spans="30:30" ht="11" x14ac:dyDescent="0.3">
      <c r="AD38231" s="4"/>
    </row>
    <row r="38241" spans="30:30" ht="11" x14ac:dyDescent="0.3">
      <c r="AD38241" s="4"/>
    </row>
    <row r="38251" spans="30:30" ht="11" x14ac:dyDescent="0.3">
      <c r="AD38251" s="4"/>
    </row>
    <row r="38261" spans="30:30" ht="11" x14ac:dyDescent="0.3">
      <c r="AD38261" s="4"/>
    </row>
    <row r="38271" spans="30:30" ht="11" x14ac:dyDescent="0.3">
      <c r="AD38271" s="4"/>
    </row>
    <row r="38281" spans="30:30" ht="11" x14ac:dyDescent="0.3">
      <c r="AD38281" s="4"/>
    </row>
    <row r="38291" spans="30:30" ht="11" x14ac:dyDescent="0.3">
      <c r="AD38291" s="4"/>
    </row>
    <row r="38301" spans="30:30" ht="11" x14ac:dyDescent="0.3">
      <c r="AD38301" s="4"/>
    </row>
    <row r="38311" spans="30:30" ht="11" x14ac:dyDescent="0.3">
      <c r="AD38311" s="4"/>
    </row>
    <row r="38321" spans="30:30" ht="11" x14ac:dyDescent="0.3">
      <c r="AD38321" s="4"/>
    </row>
    <row r="38331" spans="30:30" ht="11" x14ac:dyDescent="0.3">
      <c r="AD38331" s="4"/>
    </row>
    <row r="38341" spans="30:30" ht="11" x14ac:dyDescent="0.3">
      <c r="AD38341" s="4"/>
    </row>
    <row r="38351" spans="30:30" ht="11" x14ac:dyDescent="0.3">
      <c r="AD38351" s="4"/>
    </row>
    <row r="38361" spans="30:30" ht="11" x14ac:dyDescent="0.3">
      <c r="AD38361" s="4"/>
    </row>
    <row r="38371" spans="30:30" ht="11" x14ac:dyDescent="0.3">
      <c r="AD38371" s="4"/>
    </row>
    <row r="38381" spans="30:30" ht="11" x14ac:dyDescent="0.3">
      <c r="AD38381" s="4"/>
    </row>
    <row r="38391" spans="30:30" ht="11" x14ac:dyDescent="0.3">
      <c r="AD38391" s="4"/>
    </row>
    <row r="38401" spans="30:30" ht="11" x14ac:dyDescent="0.3">
      <c r="AD38401" s="4"/>
    </row>
    <row r="38411" spans="30:30" ht="11" x14ac:dyDescent="0.3">
      <c r="AD38411" s="4"/>
    </row>
    <row r="38421" spans="30:30" ht="11" x14ac:dyDescent="0.3">
      <c r="AD38421" s="4"/>
    </row>
    <row r="38431" spans="30:30" ht="11" x14ac:dyDescent="0.3">
      <c r="AD38431" s="4"/>
    </row>
    <row r="38441" spans="30:30" ht="11" x14ac:dyDescent="0.3">
      <c r="AD38441" s="4"/>
    </row>
    <row r="38451" spans="30:30" ht="11" x14ac:dyDescent="0.3">
      <c r="AD38451" s="4"/>
    </row>
    <row r="38461" spans="30:30" ht="11" x14ac:dyDescent="0.3">
      <c r="AD38461" s="4"/>
    </row>
    <row r="38471" spans="30:30" ht="11" x14ac:dyDescent="0.3">
      <c r="AD38471" s="4"/>
    </row>
    <row r="38481" spans="30:30" ht="11" x14ac:dyDescent="0.3">
      <c r="AD38481" s="4"/>
    </row>
    <row r="38491" spans="30:30" ht="11" x14ac:dyDescent="0.3">
      <c r="AD38491" s="4"/>
    </row>
    <row r="38501" spans="30:30" ht="11" x14ac:dyDescent="0.3">
      <c r="AD38501" s="4"/>
    </row>
    <row r="38511" spans="30:30" ht="11" x14ac:dyDescent="0.3">
      <c r="AD38511" s="4"/>
    </row>
    <row r="38521" spans="30:30" ht="11" x14ac:dyDescent="0.3">
      <c r="AD38521" s="4"/>
    </row>
    <row r="38531" spans="30:30" ht="11" x14ac:dyDescent="0.3">
      <c r="AD38531" s="4"/>
    </row>
    <row r="38541" spans="30:30" ht="11" x14ac:dyDescent="0.3">
      <c r="AD38541" s="4"/>
    </row>
    <row r="38551" spans="30:30" ht="11" x14ac:dyDescent="0.3">
      <c r="AD38551" s="4"/>
    </row>
    <row r="38561" spans="30:30" ht="11" x14ac:dyDescent="0.3">
      <c r="AD38561" s="4"/>
    </row>
    <row r="38571" spans="30:30" ht="11" x14ac:dyDescent="0.3">
      <c r="AD38571" s="4"/>
    </row>
    <row r="38581" spans="30:30" ht="11" x14ac:dyDescent="0.3">
      <c r="AD38581" s="4"/>
    </row>
    <row r="38591" spans="30:30" ht="11" x14ac:dyDescent="0.3">
      <c r="AD38591" s="4"/>
    </row>
    <row r="38601" spans="30:30" ht="11" x14ac:dyDescent="0.3">
      <c r="AD38601" s="4"/>
    </row>
    <row r="38611" spans="30:30" ht="11" x14ac:dyDescent="0.3">
      <c r="AD38611" s="4"/>
    </row>
    <row r="38621" spans="30:30" ht="11" x14ac:dyDescent="0.3">
      <c r="AD38621" s="4"/>
    </row>
    <row r="38631" spans="30:30" ht="11" x14ac:dyDescent="0.3">
      <c r="AD38631" s="4"/>
    </row>
    <row r="38641" spans="30:30" ht="11" x14ac:dyDescent="0.3">
      <c r="AD38641" s="4"/>
    </row>
    <row r="38651" spans="30:30" ht="11" x14ac:dyDescent="0.3">
      <c r="AD38651" s="4"/>
    </row>
    <row r="38661" spans="30:30" ht="11" x14ac:dyDescent="0.3">
      <c r="AD38661" s="4"/>
    </row>
    <row r="38671" spans="30:30" ht="11" x14ac:dyDescent="0.3">
      <c r="AD38671" s="4"/>
    </row>
    <row r="38681" spans="30:30" ht="11" x14ac:dyDescent="0.3">
      <c r="AD38681" s="4"/>
    </row>
    <row r="38691" spans="30:30" ht="11" x14ac:dyDescent="0.3">
      <c r="AD38691" s="4"/>
    </row>
    <row r="38701" spans="30:30" ht="11" x14ac:dyDescent="0.3">
      <c r="AD38701" s="4"/>
    </row>
    <row r="38711" spans="30:30" ht="11" x14ac:dyDescent="0.3">
      <c r="AD38711" s="4"/>
    </row>
    <row r="38721" spans="30:30" ht="11" x14ac:dyDescent="0.3">
      <c r="AD38721" s="4"/>
    </row>
    <row r="38731" spans="30:30" ht="11" x14ac:dyDescent="0.3">
      <c r="AD38731" s="4"/>
    </row>
    <row r="38741" spans="30:30" ht="11" x14ac:dyDescent="0.3">
      <c r="AD38741" s="4"/>
    </row>
    <row r="38751" spans="30:30" ht="11" x14ac:dyDescent="0.3">
      <c r="AD38751" s="4"/>
    </row>
    <row r="38761" spans="30:30" ht="11" x14ac:dyDescent="0.3">
      <c r="AD38761" s="4"/>
    </row>
    <row r="38771" spans="30:30" ht="11" x14ac:dyDescent="0.3">
      <c r="AD38771" s="4"/>
    </row>
    <row r="38781" spans="30:30" ht="11" x14ac:dyDescent="0.3">
      <c r="AD38781" s="4"/>
    </row>
    <row r="38791" spans="30:30" ht="11" x14ac:dyDescent="0.3">
      <c r="AD38791" s="4"/>
    </row>
    <row r="38801" spans="30:30" ht="11" x14ac:dyDescent="0.3">
      <c r="AD38801" s="4"/>
    </row>
    <row r="38811" spans="30:30" ht="11" x14ac:dyDescent="0.3">
      <c r="AD38811" s="4"/>
    </row>
    <row r="38821" spans="30:30" ht="11" x14ac:dyDescent="0.3">
      <c r="AD38821" s="4"/>
    </row>
    <row r="38831" spans="30:30" ht="11" x14ac:dyDescent="0.3">
      <c r="AD38831" s="4"/>
    </row>
    <row r="38841" spans="30:30" ht="11" x14ac:dyDescent="0.3">
      <c r="AD38841" s="4"/>
    </row>
    <row r="38851" spans="30:30" ht="11" x14ac:dyDescent="0.3">
      <c r="AD38851" s="4"/>
    </row>
    <row r="38861" spans="30:30" ht="11" x14ac:dyDescent="0.3">
      <c r="AD38861" s="4"/>
    </row>
    <row r="38871" spans="30:30" ht="11" x14ac:dyDescent="0.3">
      <c r="AD38871" s="4"/>
    </row>
    <row r="38881" spans="30:30" ht="11" x14ac:dyDescent="0.3">
      <c r="AD38881" s="4"/>
    </row>
    <row r="38891" spans="30:30" ht="11" x14ac:dyDescent="0.3">
      <c r="AD38891" s="4"/>
    </row>
    <row r="38901" spans="30:30" ht="11" x14ac:dyDescent="0.3">
      <c r="AD38901" s="4"/>
    </row>
    <row r="38911" spans="30:30" ht="11" x14ac:dyDescent="0.3">
      <c r="AD38911" s="4"/>
    </row>
    <row r="38921" spans="30:30" ht="11" x14ac:dyDescent="0.3">
      <c r="AD38921" s="4"/>
    </row>
    <row r="38931" spans="30:30" ht="11" x14ac:dyDescent="0.3">
      <c r="AD38931" s="4"/>
    </row>
    <row r="38941" spans="30:30" ht="11" x14ac:dyDescent="0.3">
      <c r="AD38941" s="4"/>
    </row>
    <row r="38951" spans="30:30" ht="11" x14ac:dyDescent="0.3">
      <c r="AD38951" s="4"/>
    </row>
    <row r="38961" spans="30:30" ht="11" x14ac:dyDescent="0.3">
      <c r="AD38961" s="4"/>
    </row>
    <row r="38971" spans="30:30" ht="11" x14ac:dyDescent="0.3">
      <c r="AD38971" s="4"/>
    </row>
    <row r="38981" spans="30:30" ht="11" x14ac:dyDescent="0.3">
      <c r="AD38981" s="4"/>
    </row>
    <row r="38991" spans="30:30" ht="11" x14ac:dyDescent="0.3">
      <c r="AD38991" s="4"/>
    </row>
    <row r="39001" spans="30:30" ht="11" x14ac:dyDescent="0.3">
      <c r="AD39001" s="4"/>
    </row>
    <row r="39011" spans="30:30" ht="11" x14ac:dyDescent="0.3">
      <c r="AD39011" s="4"/>
    </row>
    <row r="39021" spans="30:30" ht="11" x14ac:dyDescent="0.3">
      <c r="AD39021" s="4"/>
    </row>
    <row r="39031" spans="30:30" ht="11" x14ac:dyDescent="0.3">
      <c r="AD39031" s="4"/>
    </row>
    <row r="39041" spans="30:30" ht="11" x14ac:dyDescent="0.3">
      <c r="AD39041" s="4"/>
    </row>
    <row r="39051" spans="30:30" ht="11" x14ac:dyDescent="0.3">
      <c r="AD39051" s="4"/>
    </row>
    <row r="39061" spans="30:30" ht="11" x14ac:dyDescent="0.3">
      <c r="AD39061" s="4"/>
    </row>
    <row r="39071" spans="30:30" ht="11" x14ac:dyDescent="0.3">
      <c r="AD39071" s="4"/>
    </row>
    <row r="39081" spans="30:30" ht="11" x14ac:dyDescent="0.3">
      <c r="AD39081" s="4"/>
    </row>
    <row r="39091" spans="30:30" ht="11" x14ac:dyDescent="0.3">
      <c r="AD39091" s="4"/>
    </row>
    <row r="39101" spans="30:30" ht="11" x14ac:dyDescent="0.3">
      <c r="AD39101" s="4"/>
    </row>
    <row r="39111" spans="30:30" ht="11" x14ac:dyDescent="0.3">
      <c r="AD39111" s="4"/>
    </row>
    <row r="39121" spans="30:30" ht="11" x14ac:dyDescent="0.3">
      <c r="AD39121" s="4"/>
    </row>
    <row r="39131" spans="30:30" ht="11" x14ac:dyDescent="0.3">
      <c r="AD39131" s="4"/>
    </row>
    <row r="39141" spans="30:30" ht="11" x14ac:dyDescent="0.3">
      <c r="AD39141" s="4"/>
    </row>
    <row r="39151" spans="30:30" ht="11" x14ac:dyDescent="0.3">
      <c r="AD39151" s="4"/>
    </row>
    <row r="39161" spans="30:30" ht="11" x14ac:dyDescent="0.3">
      <c r="AD39161" s="4"/>
    </row>
    <row r="39171" spans="30:30" ht="11" x14ac:dyDescent="0.3">
      <c r="AD39171" s="4"/>
    </row>
    <row r="39181" spans="30:30" ht="11" x14ac:dyDescent="0.3">
      <c r="AD39181" s="4"/>
    </row>
    <row r="39191" spans="30:30" ht="11" x14ac:dyDescent="0.3">
      <c r="AD39191" s="4"/>
    </row>
    <row r="39201" spans="30:30" ht="11" x14ac:dyDescent="0.3">
      <c r="AD39201" s="4"/>
    </row>
    <row r="39211" spans="30:30" ht="11" x14ac:dyDescent="0.3">
      <c r="AD39211" s="4"/>
    </row>
    <row r="39221" spans="30:30" ht="11" x14ac:dyDescent="0.3">
      <c r="AD39221" s="4"/>
    </row>
    <row r="39231" spans="30:30" ht="11" x14ac:dyDescent="0.3">
      <c r="AD39231" s="4"/>
    </row>
    <row r="39241" spans="30:30" ht="11" x14ac:dyDescent="0.3">
      <c r="AD39241" s="4"/>
    </row>
    <row r="39251" spans="30:30" ht="11" x14ac:dyDescent="0.3">
      <c r="AD39251" s="4"/>
    </row>
    <row r="39261" spans="30:30" ht="11" x14ac:dyDescent="0.3">
      <c r="AD39261" s="4"/>
    </row>
    <row r="39271" spans="30:30" ht="11" x14ac:dyDescent="0.3">
      <c r="AD39271" s="4"/>
    </row>
    <row r="39281" spans="30:30" ht="11" x14ac:dyDescent="0.3">
      <c r="AD39281" s="4"/>
    </row>
    <row r="39291" spans="30:30" ht="11" x14ac:dyDescent="0.3">
      <c r="AD39291" s="4"/>
    </row>
    <row r="39301" spans="30:30" ht="11" x14ac:dyDescent="0.3">
      <c r="AD39301" s="4"/>
    </row>
    <row r="39311" spans="30:30" ht="11" x14ac:dyDescent="0.3">
      <c r="AD39311" s="4"/>
    </row>
    <row r="39321" spans="30:30" ht="11" x14ac:dyDescent="0.3">
      <c r="AD39321" s="4"/>
    </row>
    <row r="39331" spans="30:30" ht="11" x14ac:dyDescent="0.3">
      <c r="AD39331" s="4"/>
    </row>
    <row r="39341" spans="30:30" ht="11" x14ac:dyDescent="0.3">
      <c r="AD39341" s="4"/>
    </row>
    <row r="39351" spans="30:30" ht="11" x14ac:dyDescent="0.3">
      <c r="AD39351" s="4"/>
    </row>
    <row r="39361" spans="30:30" ht="11" x14ac:dyDescent="0.3">
      <c r="AD39361" s="4"/>
    </row>
    <row r="39371" spans="30:30" ht="11" x14ac:dyDescent="0.3">
      <c r="AD39371" s="4"/>
    </row>
    <row r="39381" spans="30:30" ht="11" x14ac:dyDescent="0.3">
      <c r="AD39381" s="4"/>
    </row>
    <row r="39391" spans="30:30" ht="11" x14ac:dyDescent="0.3">
      <c r="AD39391" s="4"/>
    </row>
    <row r="39401" spans="30:30" ht="11" x14ac:dyDescent="0.3">
      <c r="AD39401" s="4"/>
    </row>
    <row r="39411" spans="30:30" ht="11" x14ac:dyDescent="0.3">
      <c r="AD39411" s="4"/>
    </row>
    <row r="39421" spans="30:30" ht="11" x14ac:dyDescent="0.3">
      <c r="AD39421" s="4"/>
    </row>
    <row r="39431" spans="30:30" ht="11" x14ac:dyDescent="0.3">
      <c r="AD39431" s="4"/>
    </row>
    <row r="39441" spans="30:30" ht="11" x14ac:dyDescent="0.3">
      <c r="AD39441" s="4"/>
    </row>
    <row r="39451" spans="30:30" ht="11" x14ac:dyDescent="0.3">
      <c r="AD39451" s="4"/>
    </row>
    <row r="39461" spans="30:30" ht="11" x14ac:dyDescent="0.3">
      <c r="AD39461" s="4"/>
    </row>
    <row r="39471" spans="30:30" ht="11" x14ac:dyDescent="0.3">
      <c r="AD39471" s="4"/>
    </row>
    <row r="39481" spans="30:30" ht="11" x14ac:dyDescent="0.3">
      <c r="AD39481" s="4"/>
    </row>
    <row r="39491" spans="30:30" ht="11" x14ac:dyDescent="0.3">
      <c r="AD39491" s="4"/>
    </row>
    <row r="39501" spans="30:30" ht="11" x14ac:dyDescent="0.3">
      <c r="AD39501" s="4"/>
    </row>
    <row r="39511" spans="30:30" ht="11" x14ac:dyDescent="0.3">
      <c r="AD39511" s="4"/>
    </row>
    <row r="39521" spans="30:30" ht="11" x14ac:dyDescent="0.3">
      <c r="AD39521" s="4"/>
    </row>
    <row r="39531" spans="30:30" ht="11" x14ac:dyDescent="0.3">
      <c r="AD39531" s="4"/>
    </row>
    <row r="39541" spans="30:30" ht="11" x14ac:dyDescent="0.3">
      <c r="AD39541" s="4"/>
    </row>
    <row r="39551" spans="30:30" ht="11" x14ac:dyDescent="0.3">
      <c r="AD39551" s="4"/>
    </row>
    <row r="39561" spans="30:30" ht="11" x14ac:dyDescent="0.3">
      <c r="AD39561" s="4"/>
    </row>
    <row r="39571" spans="30:30" ht="11" x14ac:dyDescent="0.3">
      <c r="AD39571" s="4"/>
    </row>
    <row r="39581" spans="30:30" ht="11" x14ac:dyDescent="0.3">
      <c r="AD39581" s="4"/>
    </row>
    <row r="39591" spans="30:30" ht="11" x14ac:dyDescent="0.3">
      <c r="AD39591" s="4"/>
    </row>
    <row r="39601" spans="30:30" ht="11" x14ac:dyDescent="0.3">
      <c r="AD39601" s="4"/>
    </row>
    <row r="39611" spans="30:30" ht="11" x14ac:dyDescent="0.3">
      <c r="AD39611" s="4"/>
    </row>
    <row r="39621" spans="30:30" ht="11" x14ac:dyDescent="0.3">
      <c r="AD39621" s="4"/>
    </row>
    <row r="39631" spans="30:30" ht="11" x14ac:dyDescent="0.3">
      <c r="AD39631" s="4"/>
    </row>
    <row r="39641" spans="30:30" ht="11" x14ac:dyDescent="0.3">
      <c r="AD39641" s="4"/>
    </row>
    <row r="39651" spans="30:30" ht="11" x14ac:dyDescent="0.3">
      <c r="AD39651" s="4"/>
    </row>
    <row r="39661" spans="30:30" ht="11" x14ac:dyDescent="0.3">
      <c r="AD39661" s="4"/>
    </row>
    <row r="39671" spans="30:30" ht="11" x14ac:dyDescent="0.3">
      <c r="AD39671" s="4"/>
    </row>
    <row r="39681" spans="30:30" ht="11" x14ac:dyDescent="0.3">
      <c r="AD39681" s="4"/>
    </row>
    <row r="39691" spans="30:30" ht="11" x14ac:dyDescent="0.3">
      <c r="AD39691" s="4"/>
    </row>
    <row r="39701" spans="30:30" ht="11" x14ac:dyDescent="0.3">
      <c r="AD39701" s="4"/>
    </row>
    <row r="39711" spans="30:30" ht="11" x14ac:dyDescent="0.3">
      <c r="AD39711" s="4"/>
    </row>
    <row r="39721" spans="30:30" ht="11" x14ac:dyDescent="0.3">
      <c r="AD39721" s="4"/>
    </row>
    <row r="39731" spans="30:30" ht="11" x14ac:dyDescent="0.3">
      <c r="AD39731" s="4"/>
    </row>
    <row r="39741" spans="30:30" ht="11" x14ac:dyDescent="0.3">
      <c r="AD39741" s="4"/>
    </row>
    <row r="39751" spans="30:30" ht="11" x14ac:dyDescent="0.3">
      <c r="AD39751" s="4"/>
    </row>
    <row r="39761" spans="30:30" ht="11" x14ac:dyDescent="0.3">
      <c r="AD39761" s="4"/>
    </row>
    <row r="39771" spans="30:30" ht="11" x14ac:dyDescent="0.3">
      <c r="AD39771" s="4"/>
    </row>
    <row r="39781" spans="30:30" ht="11" x14ac:dyDescent="0.3">
      <c r="AD39781" s="4"/>
    </row>
    <row r="39791" spans="30:30" ht="11" x14ac:dyDescent="0.3">
      <c r="AD39791" s="4"/>
    </row>
    <row r="39801" spans="30:30" ht="11" x14ac:dyDescent="0.3">
      <c r="AD39801" s="4"/>
    </row>
    <row r="39811" spans="30:30" ht="11" x14ac:dyDescent="0.3">
      <c r="AD39811" s="4"/>
    </row>
    <row r="39821" spans="30:30" ht="11" x14ac:dyDescent="0.3">
      <c r="AD39821" s="4"/>
    </row>
    <row r="39831" spans="30:30" ht="11" x14ac:dyDescent="0.3">
      <c r="AD39831" s="4"/>
    </row>
    <row r="39841" spans="30:30" ht="11" x14ac:dyDescent="0.3">
      <c r="AD39841" s="4"/>
    </row>
    <row r="39851" spans="30:30" ht="11" x14ac:dyDescent="0.3">
      <c r="AD39851" s="4"/>
    </row>
    <row r="39861" spans="30:30" ht="11" x14ac:dyDescent="0.3">
      <c r="AD39861" s="4"/>
    </row>
    <row r="39871" spans="30:30" ht="11" x14ac:dyDescent="0.3">
      <c r="AD39871" s="4"/>
    </row>
    <row r="39881" spans="30:30" ht="11" x14ac:dyDescent="0.3">
      <c r="AD39881" s="4"/>
    </row>
    <row r="39891" spans="30:30" ht="11" x14ac:dyDescent="0.3">
      <c r="AD39891" s="4"/>
    </row>
    <row r="39901" spans="30:30" ht="11" x14ac:dyDescent="0.3">
      <c r="AD39901" s="4"/>
    </row>
    <row r="39911" spans="30:30" ht="11" x14ac:dyDescent="0.3">
      <c r="AD39911" s="4"/>
    </row>
    <row r="39921" spans="30:30" ht="11" x14ac:dyDescent="0.3">
      <c r="AD39921" s="4"/>
    </row>
    <row r="39931" spans="30:30" ht="11" x14ac:dyDescent="0.3">
      <c r="AD39931" s="4"/>
    </row>
    <row r="39941" spans="30:30" ht="11" x14ac:dyDescent="0.3">
      <c r="AD39941" s="4"/>
    </row>
    <row r="39951" spans="30:30" ht="11" x14ac:dyDescent="0.3">
      <c r="AD39951" s="4"/>
    </row>
    <row r="39961" spans="30:30" ht="11" x14ac:dyDescent="0.3">
      <c r="AD39961" s="4"/>
    </row>
    <row r="39971" spans="30:30" ht="11" x14ac:dyDescent="0.3">
      <c r="AD39971" s="4"/>
    </row>
    <row r="39981" spans="30:30" ht="11" x14ac:dyDescent="0.3">
      <c r="AD39981" s="4"/>
    </row>
    <row r="39991" spans="30:30" ht="11" x14ac:dyDescent="0.3">
      <c r="AD39991" s="4"/>
    </row>
    <row r="40001" spans="30:30" ht="11" x14ac:dyDescent="0.3">
      <c r="AD40001" s="4"/>
    </row>
    <row r="40011" spans="30:30" ht="11" x14ac:dyDescent="0.3">
      <c r="AD40011" s="4"/>
    </row>
    <row r="40021" spans="30:30" ht="11" x14ac:dyDescent="0.3">
      <c r="AD40021" s="4"/>
    </row>
    <row r="40031" spans="30:30" ht="11" x14ac:dyDescent="0.3">
      <c r="AD40031" s="4"/>
    </row>
    <row r="40041" spans="30:30" ht="11" x14ac:dyDescent="0.3">
      <c r="AD40041" s="4"/>
    </row>
    <row r="40051" spans="30:30" ht="11" x14ac:dyDescent="0.3">
      <c r="AD40051" s="4"/>
    </row>
    <row r="40061" spans="30:30" ht="11" x14ac:dyDescent="0.3">
      <c r="AD40061" s="4"/>
    </row>
    <row r="40071" spans="30:30" ht="11" x14ac:dyDescent="0.3">
      <c r="AD40071" s="4"/>
    </row>
    <row r="40081" spans="30:30" ht="11" x14ac:dyDescent="0.3">
      <c r="AD40081" s="4"/>
    </row>
    <row r="40091" spans="30:30" ht="11" x14ac:dyDescent="0.3">
      <c r="AD40091" s="4"/>
    </row>
    <row r="40101" spans="30:30" ht="11" x14ac:dyDescent="0.3">
      <c r="AD40101" s="4"/>
    </row>
    <row r="40111" spans="30:30" ht="11" x14ac:dyDescent="0.3">
      <c r="AD40111" s="4"/>
    </row>
    <row r="40121" spans="30:30" ht="11" x14ac:dyDescent="0.3">
      <c r="AD40121" s="4"/>
    </row>
    <row r="40131" spans="30:30" ht="11" x14ac:dyDescent="0.3">
      <c r="AD40131" s="4"/>
    </row>
    <row r="40141" spans="30:30" ht="11" x14ac:dyDescent="0.3">
      <c r="AD40141" s="4"/>
    </row>
    <row r="40151" spans="30:30" ht="11" x14ac:dyDescent="0.3">
      <c r="AD40151" s="4"/>
    </row>
    <row r="40161" spans="30:30" ht="11" x14ac:dyDescent="0.3">
      <c r="AD40161" s="4"/>
    </row>
    <row r="40171" spans="30:30" ht="11" x14ac:dyDescent="0.3">
      <c r="AD40171" s="4"/>
    </row>
    <row r="40181" spans="30:30" ht="11" x14ac:dyDescent="0.3">
      <c r="AD40181" s="4"/>
    </row>
    <row r="40191" spans="30:30" ht="11" x14ac:dyDescent="0.3">
      <c r="AD40191" s="4"/>
    </row>
    <row r="40201" spans="30:30" ht="11" x14ac:dyDescent="0.3">
      <c r="AD40201" s="4"/>
    </row>
    <row r="40211" spans="30:30" ht="11" x14ac:dyDescent="0.3">
      <c r="AD40211" s="4"/>
    </row>
    <row r="40221" spans="30:30" ht="11" x14ac:dyDescent="0.3">
      <c r="AD40221" s="4"/>
    </row>
    <row r="40231" spans="30:30" ht="11" x14ac:dyDescent="0.3">
      <c r="AD40231" s="4"/>
    </row>
    <row r="40241" spans="30:30" ht="11" x14ac:dyDescent="0.3">
      <c r="AD40241" s="4"/>
    </row>
    <row r="40251" spans="30:30" ht="11" x14ac:dyDescent="0.3">
      <c r="AD40251" s="4"/>
    </row>
    <row r="40261" spans="30:30" ht="11" x14ac:dyDescent="0.3">
      <c r="AD40261" s="4"/>
    </row>
    <row r="40271" spans="30:30" ht="11" x14ac:dyDescent="0.3">
      <c r="AD40271" s="4"/>
    </row>
    <row r="40281" spans="30:30" ht="11" x14ac:dyDescent="0.3">
      <c r="AD40281" s="4"/>
    </row>
    <row r="40291" spans="30:30" ht="11" x14ac:dyDescent="0.3">
      <c r="AD40291" s="4"/>
    </row>
    <row r="40301" spans="30:30" ht="11" x14ac:dyDescent="0.3">
      <c r="AD40301" s="4"/>
    </row>
    <row r="40311" spans="30:30" ht="11" x14ac:dyDescent="0.3">
      <c r="AD40311" s="4"/>
    </row>
    <row r="40321" spans="30:30" ht="11" x14ac:dyDescent="0.3">
      <c r="AD40321" s="4"/>
    </row>
    <row r="40331" spans="30:30" ht="11" x14ac:dyDescent="0.3">
      <c r="AD40331" s="4"/>
    </row>
    <row r="40341" spans="30:30" ht="11" x14ac:dyDescent="0.3">
      <c r="AD40341" s="4"/>
    </row>
    <row r="40351" spans="30:30" ht="11" x14ac:dyDescent="0.3">
      <c r="AD40351" s="4"/>
    </row>
    <row r="40361" spans="30:30" ht="11" x14ac:dyDescent="0.3">
      <c r="AD40361" s="4"/>
    </row>
    <row r="40371" spans="30:30" ht="11" x14ac:dyDescent="0.3">
      <c r="AD40371" s="4"/>
    </row>
    <row r="40381" spans="30:30" ht="11" x14ac:dyDescent="0.3">
      <c r="AD40381" s="4"/>
    </row>
    <row r="40391" spans="30:30" ht="11" x14ac:dyDescent="0.3">
      <c r="AD40391" s="4"/>
    </row>
    <row r="40401" spans="30:30" ht="11" x14ac:dyDescent="0.3">
      <c r="AD40401" s="4"/>
    </row>
    <row r="40411" spans="30:30" ht="11" x14ac:dyDescent="0.3">
      <c r="AD40411" s="4"/>
    </row>
    <row r="40421" spans="30:30" ht="11" x14ac:dyDescent="0.3">
      <c r="AD40421" s="4"/>
    </row>
    <row r="40431" spans="30:30" ht="11" x14ac:dyDescent="0.3">
      <c r="AD40431" s="4"/>
    </row>
    <row r="40441" spans="30:30" ht="11" x14ac:dyDescent="0.3">
      <c r="AD40441" s="4"/>
    </row>
    <row r="40451" spans="30:30" ht="11" x14ac:dyDescent="0.3">
      <c r="AD40451" s="4"/>
    </row>
    <row r="40461" spans="30:30" ht="11" x14ac:dyDescent="0.3">
      <c r="AD40461" s="4"/>
    </row>
    <row r="40471" spans="30:30" ht="11" x14ac:dyDescent="0.3">
      <c r="AD40471" s="4"/>
    </row>
    <row r="40481" spans="30:30" ht="11" x14ac:dyDescent="0.3">
      <c r="AD40481" s="4"/>
    </row>
    <row r="40491" spans="30:30" ht="11" x14ac:dyDescent="0.3">
      <c r="AD40491" s="4"/>
    </row>
    <row r="40501" spans="30:30" ht="11" x14ac:dyDescent="0.3">
      <c r="AD40501" s="4"/>
    </row>
    <row r="40511" spans="30:30" ht="11" x14ac:dyDescent="0.3">
      <c r="AD40511" s="4"/>
    </row>
    <row r="40521" spans="30:30" ht="11" x14ac:dyDescent="0.3">
      <c r="AD40521" s="4"/>
    </row>
    <row r="40531" spans="30:30" ht="11" x14ac:dyDescent="0.3">
      <c r="AD40531" s="4"/>
    </row>
    <row r="40541" spans="30:30" ht="11" x14ac:dyDescent="0.3">
      <c r="AD40541" s="4"/>
    </row>
    <row r="40551" spans="30:30" ht="11" x14ac:dyDescent="0.3">
      <c r="AD40551" s="4"/>
    </row>
    <row r="40561" spans="30:30" ht="11" x14ac:dyDescent="0.3">
      <c r="AD40561" s="4"/>
    </row>
    <row r="40571" spans="30:30" ht="11" x14ac:dyDescent="0.3">
      <c r="AD40571" s="4"/>
    </row>
    <row r="40581" spans="30:30" ht="11" x14ac:dyDescent="0.3">
      <c r="AD40581" s="4"/>
    </row>
    <row r="40591" spans="30:30" ht="11" x14ac:dyDescent="0.3">
      <c r="AD40591" s="4"/>
    </row>
    <row r="40601" spans="30:30" ht="11" x14ac:dyDescent="0.3">
      <c r="AD40601" s="4"/>
    </row>
    <row r="40611" spans="30:30" ht="11" x14ac:dyDescent="0.3">
      <c r="AD40611" s="4"/>
    </row>
    <row r="40621" spans="30:30" ht="11" x14ac:dyDescent="0.3">
      <c r="AD40621" s="4"/>
    </row>
    <row r="40631" spans="30:30" ht="11" x14ac:dyDescent="0.3">
      <c r="AD40631" s="4"/>
    </row>
    <row r="40641" spans="30:30" ht="11" x14ac:dyDescent="0.3">
      <c r="AD40641" s="4"/>
    </row>
    <row r="40651" spans="30:30" ht="11" x14ac:dyDescent="0.3">
      <c r="AD40651" s="4"/>
    </row>
    <row r="40661" spans="30:30" ht="11" x14ac:dyDescent="0.3">
      <c r="AD40661" s="4"/>
    </row>
    <row r="40671" spans="30:30" ht="11" x14ac:dyDescent="0.3">
      <c r="AD40671" s="4"/>
    </row>
    <row r="40681" spans="30:30" ht="11" x14ac:dyDescent="0.3">
      <c r="AD40681" s="4"/>
    </row>
    <row r="40691" spans="30:30" ht="11" x14ac:dyDescent="0.3">
      <c r="AD40691" s="4"/>
    </row>
    <row r="40701" spans="30:30" ht="11" x14ac:dyDescent="0.3">
      <c r="AD40701" s="4"/>
    </row>
    <row r="40711" spans="30:30" ht="11" x14ac:dyDescent="0.3">
      <c r="AD40711" s="4"/>
    </row>
    <row r="40721" spans="30:30" ht="11" x14ac:dyDescent="0.3">
      <c r="AD40721" s="4"/>
    </row>
    <row r="40731" spans="30:30" ht="11" x14ac:dyDescent="0.3">
      <c r="AD40731" s="4"/>
    </row>
    <row r="40741" spans="30:30" ht="11" x14ac:dyDescent="0.3">
      <c r="AD40741" s="4"/>
    </row>
    <row r="40751" spans="30:30" ht="11" x14ac:dyDescent="0.3">
      <c r="AD40751" s="4"/>
    </row>
    <row r="40761" spans="30:30" ht="11" x14ac:dyDescent="0.3">
      <c r="AD40761" s="4"/>
    </row>
    <row r="40771" spans="30:30" ht="11" x14ac:dyDescent="0.3">
      <c r="AD40771" s="4"/>
    </row>
    <row r="40781" spans="30:30" ht="11" x14ac:dyDescent="0.3">
      <c r="AD40781" s="4"/>
    </row>
    <row r="40791" spans="30:30" ht="11" x14ac:dyDescent="0.3">
      <c r="AD40791" s="4"/>
    </row>
    <row r="40801" spans="30:30" ht="11" x14ac:dyDescent="0.3">
      <c r="AD40801" s="4"/>
    </row>
    <row r="40811" spans="30:30" ht="11" x14ac:dyDescent="0.3">
      <c r="AD40811" s="4"/>
    </row>
    <row r="40821" spans="30:30" ht="11" x14ac:dyDescent="0.3">
      <c r="AD40821" s="4"/>
    </row>
    <row r="40831" spans="30:30" ht="11" x14ac:dyDescent="0.3">
      <c r="AD40831" s="4"/>
    </row>
    <row r="40841" spans="30:30" ht="11" x14ac:dyDescent="0.3">
      <c r="AD40841" s="4"/>
    </row>
    <row r="40851" spans="30:30" ht="11" x14ac:dyDescent="0.3">
      <c r="AD40851" s="4"/>
    </row>
    <row r="40861" spans="30:30" ht="11" x14ac:dyDescent="0.3">
      <c r="AD40861" s="4"/>
    </row>
    <row r="40871" spans="30:30" ht="11" x14ac:dyDescent="0.3">
      <c r="AD40871" s="4"/>
    </row>
    <row r="40881" spans="30:30" ht="11" x14ac:dyDescent="0.3">
      <c r="AD40881" s="4"/>
    </row>
    <row r="40891" spans="30:30" ht="11" x14ac:dyDescent="0.3">
      <c r="AD40891" s="4"/>
    </row>
    <row r="40901" spans="30:30" ht="11" x14ac:dyDescent="0.3">
      <c r="AD40901" s="4"/>
    </row>
    <row r="40911" spans="30:30" ht="11" x14ac:dyDescent="0.3">
      <c r="AD40911" s="4"/>
    </row>
    <row r="40921" spans="30:30" ht="11" x14ac:dyDescent="0.3">
      <c r="AD40921" s="4"/>
    </row>
    <row r="40931" spans="30:30" ht="11" x14ac:dyDescent="0.3">
      <c r="AD40931" s="4"/>
    </row>
    <row r="40941" spans="30:30" ht="11" x14ac:dyDescent="0.3">
      <c r="AD40941" s="4"/>
    </row>
    <row r="40951" spans="30:30" ht="11" x14ac:dyDescent="0.3">
      <c r="AD40951" s="4"/>
    </row>
    <row r="40961" spans="30:30" ht="11" x14ac:dyDescent="0.3">
      <c r="AD40961" s="4"/>
    </row>
    <row r="40971" spans="30:30" ht="11" x14ac:dyDescent="0.3">
      <c r="AD40971" s="4"/>
    </row>
    <row r="40981" spans="30:30" ht="11" x14ac:dyDescent="0.3">
      <c r="AD40981" s="4"/>
    </row>
    <row r="40991" spans="30:30" ht="11" x14ac:dyDescent="0.3">
      <c r="AD40991" s="4"/>
    </row>
    <row r="41001" spans="30:30" ht="11" x14ac:dyDescent="0.3">
      <c r="AD41001" s="4"/>
    </row>
    <row r="41011" spans="30:30" ht="11" x14ac:dyDescent="0.3">
      <c r="AD41011" s="4"/>
    </row>
    <row r="41021" spans="30:30" ht="11" x14ac:dyDescent="0.3">
      <c r="AD41021" s="4"/>
    </row>
    <row r="41031" spans="30:30" ht="11" x14ac:dyDescent="0.3">
      <c r="AD41031" s="4"/>
    </row>
    <row r="41041" spans="30:30" ht="11" x14ac:dyDescent="0.3">
      <c r="AD41041" s="4"/>
    </row>
    <row r="41051" spans="30:30" ht="11" x14ac:dyDescent="0.3">
      <c r="AD41051" s="4"/>
    </row>
    <row r="41061" spans="30:30" ht="11" x14ac:dyDescent="0.3">
      <c r="AD41061" s="4"/>
    </row>
    <row r="41071" spans="30:30" ht="11" x14ac:dyDescent="0.3">
      <c r="AD41071" s="4"/>
    </row>
    <row r="41081" spans="30:30" ht="11" x14ac:dyDescent="0.3">
      <c r="AD41081" s="4"/>
    </row>
    <row r="41091" spans="30:30" ht="11" x14ac:dyDescent="0.3">
      <c r="AD41091" s="4"/>
    </row>
    <row r="41101" spans="30:30" ht="11" x14ac:dyDescent="0.3">
      <c r="AD41101" s="4"/>
    </row>
    <row r="41111" spans="30:30" ht="11" x14ac:dyDescent="0.3">
      <c r="AD41111" s="4"/>
    </row>
    <row r="41121" spans="30:30" ht="11" x14ac:dyDescent="0.3">
      <c r="AD41121" s="4"/>
    </row>
    <row r="41131" spans="30:30" ht="11" x14ac:dyDescent="0.3">
      <c r="AD41131" s="4"/>
    </row>
    <row r="41141" spans="30:30" ht="11" x14ac:dyDescent="0.3">
      <c r="AD41141" s="4"/>
    </row>
    <row r="41151" spans="30:30" ht="11" x14ac:dyDescent="0.3">
      <c r="AD41151" s="4"/>
    </row>
    <row r="41161" spans="30:30" ht="11" x14ac:dyDescent="0.3">
      <c r="AD41161" s="4"/>
    </row>
    <row r="41171" spans="30:30" ht="11" x14ac:dyDescent="0.3">
      <c r="AD41171" s="4"/>
    </row>
    <row r="41181" spans="30:30" ht="11" x14ac:dyDescent="0.3">
      <c r="AD41181" s="4"/>
    </row>
    <row r="41191" spans="30:30" ht="11" x14ac:dyDescent="0.3">
      <c r="AD41191" s="4"/>
    </row>
    <row r="41201" spans="30:30" ht="11" x14ac:dyDescent="0.3">
      <c r="AD41201" s="4"/>
    </row>
    <row r="41211" spans="30:30" ht="11" x14ac:dyDescent="0.3">
      <c r="AD41211" s="4"/>
    </row>
    <row r="41221" spans="30:30" ht="11" x14ac:dyDescent="0.3">
      <c r="AD41221" s="4"/>
    </row>
    <row r="41231" spans="30:30" ht="11" x14ac:dyDescent="0.3">
      <c r="AD41231" s="4"/>
    </row>
    <row r="41241" spans="30:30" ht="11" x14ac:dyDescent="0.3">
      <c r="AD41241" s="4"/>
    </row>
    <row r="41251" spans="30:30" ht="11" x14ac:dyDescent="0.3">
      <c r="AD41251" s="4"/>
    </row>
    <row r="41261" spans="30:30" ht="11" x14ac:dyDescent="0.3">
      <c r="AD41261" s="4"/>
    </row>
    <row r="41271" spans="30:30" ht="11" x14ac:dyDescent="0.3">
      <c r="AD41271" s="4"/>
    </row>
    <row r="41281" spans="30:30" ht="11" x14ac:dyDescent="0.3">
      <c r="AD41281" s="4"/>
    </row>
    <row r="41291" spans="30:30" ht="11" x14ac:dyDescent="0.3">
      <c r="AD41291" s="4"/>
    </row>
    <row r="41301" spans="30:30" ht="11" x14ac:dyDescent="0.3">
      <c r="AD41301" s="4"/>
    </row>
    <row r="41311" spans="30:30" ht="11" x14ac:dyDescent="0.3">
      <c r="AD41311" s="4"/>
    </row>
    <row r="41321" spans="30:30" ht="11" x14ac:dyDescent="0.3">
      <c r="AD41321" s="4"/>
    </row>
    <row r="41331" spans="30:30" ht="11" x14ac:dyDescent="0.3">
      <c r="AD41331" s="4"/>
    </row>
    <row r="41341" spans="30:30" ht="11" x14ac:dyDescent="0.3">
      <c r="AD41341" s="4"/>
    </row>
    <row r="41351" spans="30:30" ht="11" x14ac:dyDescent="0.3">
      <c r="AD41351" s="4"/>
    </row>
    <row r="41361" spans="30:30" ht="11" x14ac:dyDescent="0.3">
      <c r="AD41361" s="4"/>
    </row>
    <row r="41371" spans="30:30" ht="11" x14ac:dyDescent="0.3">
      <c r="AD41371" s="4"/>
    </row>
    <row r="41381" spans="30:30" ht="11" x14ac:dyDescent="0.3">
      <c r="AD41381" s="4"/>
    </row>
    <row r="41391" spans="30:30" ht="11" x14ac:dyDescent="0.3">
      <c r="AD41391" s="4"/>
    </row>
    <row r="41401" spans="30:30" ht="11" x14ac:dyDescent="0.3">
      <c r="AD41401" s="4"/>
    </row>
    <row r="41411" spans="30:30" ht="11" x14ac:dyDescent="0.3">
      <c r="AD41411" s="4"/>
    </row>
    <row r="41421" spans="30:30" ht="11" x14ac:dyDescent="0.3">
      <c r="AD41421" s="4"/>
    </row>
    <row r="41431" spans="30:30" ht="11" x14ac:dyDescent="0.3">
      <c r="AD41431" s="4"/>
    </row>
    <row r="41441" spans="30:30" ht="11" x14ac:dyDescent="0.3">
      <c r="AD41441" s="4"/>
    </row>
    <row r="41451" spans="30:30" ht="11" x14ac:dyDescent="0.3">
      <c r="AD41451" s="4"/>
    </row>
    <row r="41461" spans="30:30" ht="11" x14ac:dyDescent="0.3">
      <c r="AD41461" s="4"/>
    </row>
    <row r="41471" spans="30:30" ht="11" x14ac:dyDescent="0.3">
      <c r="AD41471" s="4"/>
    </row>
    <row r="41481" spans="30:30" ht="11" x14ac:dyDescent="0.3">
      <c r="AD41481" s="4"/>
    </row>
    <row r="41491" spans="30:30" ht="11" x14ac:dyDescent="0.3">
      <c r="AD41491" s="4"/>
    </row>
    <row r="41501" spans="30:30" ht="11" x14ac:dyDescent="0.3">
      <c r="AD41501" s="4"/>
    </row>
    <row r="41511" spans="30:30" ht="11" x14ac:dyDescent="0.3">
      <c r="AD41511" s="4"/>
    </row>
    <row r="41521" spans="30:30" ht="11" x14ac:dyDescent="0.3">
      <c r="AD41521" s="4"/>
    </row>
    <row r="41531" spans="30:30" ht="11" x14ac:dyDescent="0.3">
      <c r="AD41531" s="4"/>
    </row>
    <row r="41541" spans="30:30" ht="11" x14ac:dyDescent="0.3">
      <c r="AD41541" s="4"/>
    </row>
    <row r="41551" spans="30:30" ht="11" x14ac:dyDescent="0.3">
      <c r="AD41551" s="4"/>
    </row>
    <row r="41561" spans="30:30" ht="11" x14ac:dyDescent="0.3">
      <c r="AD41561" s="4"/>
    </row>
    <row r="41571" spans="30:30" ht="11" x14ac:dyDescent="0.3">
      <c r="AD41571" s="4"/>
    </row>
    <row r="41581" spans="30:30" ht="11" x14ac:dyDescent="0.3">
      <c r="AD41581" s="4"/>
    </row>
    <row r="41591" spans="30:30" ht="11" x14ac:dyDescent="0.3">
      <c r="AD41591" s="4"/>
    </row>
    <row r="41601" spans="30:30" ht="11" x14ac:dyDescent="0.3">
      <c r="AD41601" s="4"/>
    </row>
    <row r="41611" spans="30:30" ht="11" x14ac:dyDescent="0.3">
      <c r="AD41611" s="4"/>
    </row>
    <row r="41621" spans="30:30" ht="11" x14ac:dyDescent="0.3">
      <c r="AD41621" s="4"/>
    </row>
    <row r="41631" spans="30:30" ht="11" x14ac:dyDescent="0.3">
      <c r="AD41631" s="4"/>
    </row>
    <row r="41641" spans="30:30" ht="11" x14ac:dyDescent="0.3">
      <c r="AD41641" s="4"/>
    </row>
    <row r="41651" spans="30:30" ht="11" x14ac:dyDescent="0.3">
      <c r="AD41651" s="4"/>
    </row>
    <row r="41661" spans="30:30" ht="11" x14ac:dyDescent="0.3">
      <c r="AD41661" s="4"/>
    </row>
    <row r="41671" spans="30:30" ht="11" x14ac:dyDescent="0.3">
      <c r="AD41671" s="4"/>
    </row>
    <row r="41681" spans="30:30" ht="11" x14ac:dyDescent="0.3">
      <c r="AD41681" s="4"/>
    </row>
    <row r="41691" spans="30:30" ht="11" x14ac:dyDescent="0.3">
      <c r="AD41691" s="4"/>
    </row>
    <row r="41701" spans="30:30" ht="11" x14ac:dyDescent="0.3">
      <c r="AD41701" s="4"/>
    </row>
    <row r="41711" spans="30:30" ht="11" x14ac:dyDescent="0.3">
      <c r="AD41711" s="4"/>
    </row>
    <row r="41721" spans="30:30" ht="11" x14ac:dyDescent="0.3">
      <c r="AD41721" s="4"/>
    </row>
    <row r="41731" spans="30:30" ht="11" x14ac:dyDescent="0.3">
      <c r="AD41731" s="4"/>
    </row>
    <row r="41741" spans="30:30" ht="11" x14ac:dyDescent="0.3">
      <c r="AD41741" s="4"/>
    </row>
    <row r="41751" spans="30:30" ht="11" x14ac:dyDescent="0.3">
      <c r="AD41751" s="4"/>
    </row>
    <row r="41761" spans="30:30" ht="11" x14ac:dyDescent="0.3">
      <c r="AD41761" s="4"/>
    </row>
    <row r="41771" spans="30:30" ht="11" x14ac:dyDescent="0.3">
      <c r="AD41771" s="4"/>
    </row>
    <row r="41781" spans="30:30" ht="11" x14ac:dyDescent="0.3">
      <c r="AD41781" s="4"/>
    </row>
    <row r="41791" spans="30:30" ht="11" x14ac:dyDescent="0.3">
      <c r="AD41791" s="4"/>
    </row>
    <row r="41801" spans="30:30" ht="11" x14ac:dyDescent="0.3">
      <c r="AD41801" s="4"/>
    </row>
    <row r="41811" spans="30:30" ht="11" x14ac:dyDescent="0.3">
      <c r="AD41811" s="4"/>
    </row>
    <row r="41821" spans="30:30" ht="11" x14ac:dyDescent="0.3">
      <c r="AD41821" s="4"/>
    </row>
    <row r="41831" spans="30:30" ht="11" x14ac:dyDescent="0.3">
      <c r="AD41831" s="4"/>
    </row>
    <row r="41841" spans="30:30" ht="11" x14ac:dyDescent="0.3">
      <c r="AD41841" s="4"/>
    </row>
    <row r="41851" spans="30:30" ht="11" x14ac:dyDescent="0.3">
      <c r="AD41851" s="4"/>
    </row>
    <row r="41861" spans="30:30" ht="11" x14ac:dyDescent="0.3">
      <c r="AD41861" s="4"/>
    </row>
    <row r="41871" spans="30:30" ht="11" x14ac:dyDescent="0.3">
      <c r="AD41871" s="4"/>
    </row>
    <row r="41881" spans="30:30" ht="11" x14ac:dyDescent="0.3">
      <c r="AD41881" s="4"/>
    </row>
    <row r="41891" spans="30:30" ht="11" x14ac:dyDescent="0.3">
      <c r="AD41891" s="4"/>
    </row>
    <row r="41901" spans="30:30" ht="11" x14ac:dyDescent="0.3">
      <c r="AD41901" s="4"/>
    </row>
    <row r="41911" spans="30:30" ht="11" x14ac:dyDescent="0.3">
      <c r="AD41911" s="4"/>
    </row>
    <row r="41921" spans="30:30" ht="11" x14ac:dyDescent="0.3">
      <c r="AD41921" s="4"/>
    </row>
    <row r="41931" spans="30:30" ht="11" x14ac:dyDescent="0.3">
      <c r="AD41931" s="4"/>
    </row>
    <row r="41941" spans="30:30" ht="11" x14ac:dyDescent="0.3">
      <c r="AD41941" s="4"/>
    </row>
    <row r="41951" spans="30:30" ht="11" x14ac:dyDescent="0.3">
      <c r="AD41951" s="4"/>
    </row>
    <row r="41961" spans="30:30" ht="11" x14ac:dyDescent="0.3">
      <c r="AD41961" s="4"/>
    </row>
    <row r="41971" spans="30:30" ht="11" x14ac:dyDescent="0.3">
      <c r="AD41971" s="4"/>
    </row>
    <row r="41981" spans="30:30" ht="11" x14ac:dyDescent="0.3">
      <c r="AD41981" s="4"/>
    </row>
    <row r="41991" spans="30:30" ht="11" x14ac:dyDescent="0.3">
      <c r="AD41991" s="4"/>
    </row>
    <row r="42001" spans="30:30" ht="11" x14ac:dyDescent="0.3">
      <c r="AD42001" s="4"/>
    </row>
    <row r="42011" spans="30:30" ht="11" x14ac:dyDescent="0.3">
      <c r="AD42011" s="4"/>
    </row>
    <row r="42021" spans="30:30" ht="11" x14ac:dyDescent="0.3">
      <c r="AD42021" s="4"/>
    </row>
    <row r="42031" spans="30:30" ht="11" x14ac:dyDescent="0.3">
      <c r="AD42031" s="4"/>
    </row>
    <row r="42041" spans="30:30" ht="11" x14ac:dyDescent="0.3">
      <c r="AD42041" s="4"/>
    </row>
    <row r="42051" spans="30:30" ht="11" x14ac:dyDescent="0.3">
      <c r="AD42051" s="4"/>
    </row>
    <row r="42061" spans="30:30" ht="11" x14ac:dyDescent="0.3">
      <c r="AD42061" s="4"/>
    </row>
    <row r="42071" spans="30:30" ht="11" x14ac:dyDescent="0.3">
      <c r="AD42071" s="4"/>
    </row>
    <row r="42081" spans="30:30" ht="11" x14ac:dyDescent="0.3">
      <c r="AD42081" s="4"/>
    </row>
    <row r="42091" spans="30:30" ht="11" x14ac:dyDescent="0.3">
      <c r="AD42091" s="4"/>
    </row>
    <row r="42101" spans="30:30" ht="11" x14ac:dyDescent="0.3">
      <c r="AD42101" s="4"/>
    </row>
    <row r="42111" spans="30:30" ht="11" x14ac:dyDescent="0.3">
      <c r="AD42111" s="4"/>
    </row>
    <row r="42121" spans="30:30" ht="11" x14ac:dyDescent="0.3">
      <c r="AD42121" s="4"/>
    </row>
    <row r="42131" spans="30:30" ht="11" x14ac:dyDescent="0.3">
      <c r="AD42131" s="4"/>
    </row>
    <row r="42141" spans="30:30" ht="11" x14ac:dyDescent="0.3">
      <c r="AD42141" s="4"/>
    </row>
    <row r="42151" spans="30:30" ht="11" x14ac:dyDescent="0.3">
      <c r="AD42151" s="4"/>
    </row>
    <row r="42161" spans="30:30" ht="11" x14ac:dyDescent="0.3">
      <c r="AD42161" s="4"/>
    </row>
    <row r="42171" spans="30:30" ht="11" x14ac:dyDescent="0.3">
      <c r="AD42171" s="4"/>
    </row>
    <row r="42181" spans="30:30" ht="11" x14ac:dyDescent="0.3">
      <c r="AD42181" s="4"/>
    </row>
    <row r="42191" spans="30:30" ht="11" x14ac:dyDescent="0.3">
      <c r="AD42191" s="4"/>
    </row>
    <row r="42201" spans="30:30" ht="11" x14ac:dyDescent="0.3">
      <c r="AD42201" s="4"/>
    </row>
    <row r="42211" spans="30:30" ht="11" x14ac:dyDescent="0.3">
      <c r="AD42211" s="4"/>
    </row>
    <row r="42221" spans="30:30" ht="11" x14ac:dyDescent="0.3">
      <c r="AD42221" s="4"/>
    </row>
    <row r="42231" spans="30:30" ht="11" x14ac:dyDescent="0.3">
      <c r="AD42231" s="4"/>
    </row>
    <row r="42241" spans="30:30" ht="11" x14ac:dyDescent="0.3">
      <c r="AD42241" s="4"/>
    </row>
    <row r="42251" spans="30:30" ht="11" x14ac:dyDescent="0.3">
      <c r="AD42251" s="4"/>
    </row>
    <row r="42261" spans="30:30" ht="11" x14ac:dyDescent="0.3">
      <c r="AD42261" s="4"/>
    </row>
    <row r="42271" spans="30:30" ht="11" x14ac:dyDescent="0.3">
      <c r="AD42271" s="4"/>
    </row>
    <row r="42281" spans="30:30" ht="11" x14ac:dyDescent="0.3">
      <c r="AD42281" s="4"/>
    </row>
    <row r="42291" spans="30:30" ht="11" x14ac:dyDescent="0.3">
      <c r="AD42291" s="4"/>
    </row>
    <row r="42301" spans="30:30" ht="11" x14ac:dyDescent="0.3">
      <c r="AD42301" s="4"/>
    </row>
    <row r="42311" spans="30:30" ht="11" x14ac:dyDescent="0.3">
      <c r="AD42311" s="4"/>
    </row>
    <row r="42321" spans="30:30" ht="11" x14ac:dyDescent="0.3">
      <c r="AD42321" s="4"/>
    </row>
    <row r="42331" spans="30:30" ht="11" x14ac:dyDescent="0.3">
      <c r="AD42331" s="4"/>
    </row>
    <row r="42341" spans="30:30" ht="11" x14ac:dyDescent="0.3">
      <c r="AD42341" s="4"/>
    </row>
    <row r="42351" spans="30:30" ht="11" x14ac:dyDescent="0.3">
      <c r="AD42351" s="4"/>
    </row>
    <row r="42361" spans="30:30" ht="11" x14ac:dyDescent="0.3">
      <c r="AD42361" s="4"/>
    </row>
    <row r="42371" spans="30:30" ht="11" x14ac:dyDescent="0.3">
      <c r="AD42371" s="4"/>
    </row>
    <row r="42381" spans="30:30" ht="11" x14ac:dyDescent="0.3">
      <c r="AD42381" s="4"/>
    </row>
    <row r="42391" spans="30:30" ht="11" x14ac:dyDescent="0.3">
      <c r="AD42391" s="4"/>
    </row>
    <row r="42401" spans="30:30" ht="11" x14ac:dyDescent="0.3">
      <c r="AD42401" s="4"/>
    </row>
    <row r="42411" spans="30:30" ht="11" x14ac:dyDescent="0.3">
      <c r="AD42411" s="4"/>
    </row>
    <row r="42421" spans="30:30" ht="11" x14ac:dyDescent="0.3">
      <c r="AD42421" s="4"/>
    </row>
    <row r="42431" spans="30:30" ht="11" x14ac:dyDescent="0.3">
      <c r="AD42431" s="4"/>
    </row>
    <row r="42441" spans="30:30" ht="11" x14ac:dyDescent="0.3">
      <c r="AD42441" s="4"/>
    </row>
    <row r="42451" spans="30:30" ht="11" x14ac:dyDescent="0.3">
      <c r="AD42451" s="4"/>
    </row>
    <row r="42461" spans="30:30" ht="11" x14ac:dyDescent="0.3">
      <c r="AD42461" s="4"/>
    </row>
    <row r="42471" spans="30:30" ht="11" x14ac:dyDescent="0.3">
      <c r="AD42471" s="4"/>
    </row>
    <row r="42481" spans="30:30" ht="11" x14ac:dyDescent="0.3">
      <c r="AD42481" s="4"/>
    </row>
    <row r="42491" spans="30:30" ht="11" x14ac:dyDescent="0.3">
      <c r="AD42491" s="4"/>
    </row>
    <row r="42501" spans="30:30" ht="11" x14ac:dyDescent="0.3">
      <c r="AD42501" s="4"/>
    </row>
    <row r="42511" spans="30:30" ht="11" x14ac:dyDescent="0.3">
      <c r="AD42511" s="4"/>
    </row>
    <row r="42521" spans="30:30" ht="11" x14ac:dyDescent="0.3">
      <c r="AD42521" s="4"/>
    </row>
    <row r="42531" spans="30:30" ht="11" x14ac:dyDescent="0.3">
      <c r="AD42531" s="4"/>
    </row>
    <row r="42541" spans="30:30" ht="11" x14ac:dyDescent="0.3">
      <c r="AD42541" s="4"/>
    </row>
    <row r="42551" spans="30:30" ht="11" x14ac:dyDescent="0.3">
      <c r="AD42551" s="4"/>
    </row>
    <row r="42561" spans="30:30" ht="11" x14ac:dyDescent="0.3">
      <c r="AD42561" s="4"/>
    </row>
    <row r="42571" spans="30:30" ht="11" x14ac:dyDescent="0.3">
      <c r="AD42571" s="4"/>
    </row>
    <row r="42581" spans="30:30" ht="11" x14ac:dyDescent="0.3">
      <c r="AD42581" s="4"/>
    </row>
    <row r="42591" spans="30:30" ht="11" x14ac:dyDescent="0.3">
      <c r="AD42591" s="4"/>
    </row>
    <row r="42601" spans="30:30" ht="11" x14ac:dyDescent="0.3">
      <c r="AD42601" s="4"/>
    </row>
    <row r="42611" spans="30:30" ht="11" x14ac:dyDescent="0.3">
      <c r="AD42611" s="4"/>
    </row>
    <row r="42621" spans="30:30" ht="11" x14ac:dyDescent="0.3">
      <c r="AD42621" s="4"/>
    </row>
    <row r="42631" spans="30:30" ht="11" x14ac:dyDescent="0.3">
      <c r="AD42631" s="4"/>
    </row>
    <row r="42641" spans="30:30" ht="11" x14ac:dyDescent="0.3">
      <c r="AD42641" s="4"/>
    </row>
    <row r="42651" spans="30:30" ht="11" x14ac:dyDescent="0.3">
      <c r="AD42651" s="4"/>
    </row>
    <row r="42661" spans="30:30" ht="11" x14ac:dyDescent="0.3">
      <c r="AD42661" s="4"/>
    </row>
    <row r="42671" spans="30:30" ht="11" x14ac:dyDescent="0.3">
      <c r="AD42671" s="4"/>
    </row>
    <row r="42681" spans="30:30" ht="11" x14ac:dyDescent="0.3">
      <c r="AD42681" s="4"/>
    </row>
    <row r="42691" spans="30:30" ht="11" x14ac:dyDescent="0.3">
      <c r="AD42691" s="4"/>
    </row>
    <row r="42701" spans="30:30" ht="11" x14ac:dyDescent="0.3">
      <c r="AD42701" s="4"/>
    </row>
    <row r="42711" spans="30:30" ht="11" x14ac:dyDescent="0.3">
      <c r="AD42711" s="4"/>
    </row>
    <row r="42721" spans="30:30" ht="11" x14ac:dyDescent="0.3">
      <c r="AD42721" s="4"/>
    </row>
    <row r="42731" spans="30:30" ht="11" x14ac:dyDescent="0.3">
      <c r="AD42731" s="4"/>
    </row>
    <row r="42741" spans="30:30" ht="11" x14ac:dyDescent="0.3">
      <c r="AD42741" s="4"/>
    </row>
    <row r="42751" spans="30:30" ht="11" x14ac:dyDescent="0.3">
      <c r="AD42751" s="4"/>
    </row>
    <row r="42761" spans="30:30" ht="11" x14ac:dyDescent="0.3">
      <c r="AD42761" s="4"/>
    </row>
    <row r="42771" spans="30:30" ht="11" x14ac:dyDescent="0.3">
      <c r="AD42771" s="4"/>
    </row>
    <row r="42781" spans="30:30" ht="11" x14ac:dyDescent="0.3">
      <c r="AD42781" s="4"/>
    </row>
    <row r="42791" spans="30:30" ht="11" x14ac:dyDescent="0.3">
      <c r="AD42791" s="4"/>
    </row>
    <row r="42801" spans="30:30" ht="11" x14ac:dyDescent="0.3">
      <c r="AD42801" s="4"/>
    </row>
    <row r="42811" spans="30:30" ht="11" x14ac:dyDescent="0.3">
      <c r="AD42811" s="4"/>
    </row>
    <row r="42821" spans="30:30" ht="11" x14ac:dyDescent="0.3">
      <c r="AD42821" s="4"/>
    </row>
    <row r="42831" spans="30:30" ht="11" x14ac:dyDescent="0.3">
      <c r="AD42831" s="4"/>
    </row>
    <row r="42841" spans="30:30" ht="11" x14ac:dyDescent="0.3">
      <c r="AD42841" s="4"/>
    </row>
    <row r="42851" spans="30:30" ht="11" x14ac:dyDescent="0.3">
      <c r="AD42851" s="4"/>
    </row>
    <row r="42861" spans="30:30" ht="11" x14ac:dyDescent="0.3">
      <c r="AD42861" s="4"/>
    </row>
    <row r="42871" spans="30:30" ht="11" x14ac:dyDescent="0.3">
      <c r="AD42871" s="4"/>
    </row>
    <row r="42881" spans="30:30" ht="11" x14ac:dyDescent="0.3">
      <c r="AD42881" s="4"/>
    </row>
    <row r="42891" spans="30:30" ht="11" x14ac:dyDescent="0.3">
      <c r="AD42891" s="4"/>
    </row>
    <row r="42901" spans="30:30" ht="11" x14ac:dyDescent="0.3">
      <c r="AD42901" s="4"/>
    </row>
    <row r="42911" spans="30:30" ht="11" x14ac:dyDescent="0.3">
      <c r="AD42911" s="4"/>
    </row>
    <row r="42921" spans="30:30" ht="11" x14ac:dyDescent="0.3">
      <c r="AD42921" s="4"/>
    </row>
    <row r="42931" spans="30:30" ht="11" x14ac:dyDescent="0.3">
      <c r="AD42931" s="4"/>
    </row>
    <row r="42941" spans="30:30" ht="11" x14ac:dyDescent="0.3">
      <c r="AD42941" s="4"/>
    </row>
    <row r="42951" spans="30:30" ht="11" x14ac:dyDescent="0.3">
      <c r="AD42951" s="4"/>
    </row>
    <row r="42961" spans="30:30" ht="11" x14ac:dyDescent="0.3">
      <c r="AD42961" s="4"/>
    </row>
    <row r="42971" spans="30:30" ht="11" x14ac:dyDescent="0.3">
      <c r="AD42971" s="4"/>
    </row>
    <row r="42981" spans="30:30" ht="11" x14ac:dyDescent="0.3">
      <c r="AD42981" s="4"/>
    </row>
    <row r="42991" spans="30:30" ht="11" x14ac:dyDescent="0.3">
      <c r="AD42991" s="4"/>
    </row>
    <row r="43001" spans="30:30" ht="11" x14ac:dyDescent="0.3">
      <c r="AD43001" s="4"/>
    </row>
    <row r="43011" spans="30:30" ht="11" x14ac:dyDescent="0.3">
      <c r="AD43011" s="4"/>
    </row>
    <row r="43021" spans="30:30" ht="11" x14ac:dyDescent="0.3">
      <c r="AD43021" s="4"/>
    </row>
    <row r="43031" spans="30:30" ht="11" x14ac:dyDescent="0.3">
      <c r="AD43031" s="4"/>
    </row>
    <row r="43041" spans="30:30" ht="11" x14ac:dyDescent="0.3">
      <c r="AD43041" s="4"/>
    </row>
    <row r="43051" spans="30:30" ht="11" x14ac:dyDescent="0.3">
      <c r="AD43051" s="4"/>
    </row>
    <row r="43061" spans="30:30" ht="11" x14ac:dyDescent="0.3">
      <c r="AD43061" s="4"/>
    </row>
    <row r="43071" spans="30:30" ht="11" x14ac:dyDescent="0.3">
      <c r="AD43071" s="4"/>
    </row>
    <row r="43081" spans="30:30" ht="11" x14ac:dyDescent="0.3">
      <c r="AD43081" s="4"/>
    </row>
    <row r="43091" spans="30:30" ht="11" x14ac:dyDescent="0.3">
      <c r="AD43091" s="4"/>
    </row>
    <row r="43101" spans="30:30" ht="11" x14ac:dyDescent="0.3">
      <c r="AD43101" s="4"/>
    </row>
    <row r="43111" spans="30:30" ht="11" x14ac:dyDescent="0.3">
      <c r="AD43111" s="4"/>
    </row>
    <row r="43121" spans="30:30" ht="11" x14ac:dyDescent="0.3">
      <c r="AD43121" s="4"/>
    </row>
    <row r="43131" spans="30:30" ht="11" x14ac:dyDescent="0.3">
      <c r="AD43131" s="4"/>
    </row>
    <row r="43141" spans="30:30" ht="11" x14ac:dyDescent="0.3">
      <c r="AD43141" s="4"/>
    </row>
    <row r="43151" spans="30:30" ht="11" x14ac:dyDescent="0.3">
      <c r="AD43151" s="4"/>
    </row>
    <row r="43161" spans="30:30" ht="11" x14ac:dyDescent="0.3">
      <c r="AD43161" s="4"/>
    </row>
    <row r="43171" spans="30:30" ht="11" x14ac:dyDescent="0.3">
      <c r="AD43171" s="4"/>
    </row>
    <row r="43181" spans="30:30" ht="11" x14ac:dyDescent="0.3">
      <c r="AD43181" s="4"/>
    </row>
    <row r="43191" spans="30:30" ht="11" x14ac:dyDescent="0.3">
      <c r="AD43191" s="4"/>
    </row>
    <row r="43201" spans="30:30" ht="11" x14ac:dyDescent="0.3">
      <c r="AD43201" s="4"/>
    </row>
    <row r="43211" spans="30:30" ht="11" x14ac:dyDescent="0.3">
      <c r="AD43211" s="4"/>
    </row>
    <row r="43221" spans="30:30" ht="11" x14ac:dyDescent="0.3">
      <c r="AD43221" s="4"/>
    </row>
    <row r="43231" spans="30:30" ht="11" x14ac:dyDescent="0.3">
      <c r="AD43231" s="4"/>
    </row>
    <row r="43241" spans="30:30" ht="11" x14ac:dyDescent="0.3">
      <c r="AD43241" s="4"/>
    </row>
    <row r="43251" spans="30:30" ht="11" x14ac:dyDescent="0.3">
      <c r="AD43251" s="4"/>
    </row>
    <row r="43261" spans="30:30" ht="11" x14ac:dyDescent="0.3">
      <c r="AD43261" s="4"/>
    </row>
    <row r="43271" spans="30:30" ht="11" x14ac:dyDescent="0.3">
      <c r="AD43271" s="4"/>
    </row>
    <row r="43281" spans="30:30" ht="11" x14ac:dyDescent="0.3">
      <c r="AD43281" s="4"/>
    </row>
    <row r="43291" spans="30:30" ht="11" x14ac:dyDescent="0.3">
      <c r="AD43291" s="4"/>
    </row>
    <row r="43301" spans="30:30" ht="11" x14ac:dyDescent="0.3">
      <c r="AD43301" s="4"/>
    </row>
    <row r="43311" spans="30:30" ht="11" x14ac:dyDescent="0.3">
      <c r="AD43311" s="4"/>
    </row>
    <row r="43321" spans="30:30" ht="11" x14ac:dyDescent="0.3">
      <c r="AD43321" s="4"/>
    </row>
    <row r="43331" spans="30:30" ht="11" x14ac:dyDescent="0.3">
      <c r="AD43331" s="4"/>
    </row>
    <row r="43341" spans="30:30" ht="11" x14ac:dyDescent="0.3">
      <c r="AD43341" s="4"/>
    </row>
    <row r="43351" spans="30:30" ht="11" x14ac:dyDescent="0.3">
      <c r="AD43351" s="4"/>
    </row>
    <row r="43361" spans="30:30" ht="11" x14ac:dyDescent="0.3">
      <c r="AD43361" s="4"/>
    </row>
    <row r="43371" spans="30:30" ht="11" x14ac:dyDescent="0.3">
      <c r="AD43371" s="4"/>
    </row>
    <row r="43381" spans="30:30" ht="11" x14ac:dyDescent="0.3">
      <c r="AD43381" s="4"/>
    </row>
    <row r="43391" spans="30:30" ht="11" x14ac:dyDescent="0.3">
      <c r="AD43391" s="4"/>
    </row>
    <row r="43401" spans="30:30" ht="11" x14ac:dyDescent="0.3">
      <c r="AD43401" s="4"/>
    </row>
    <row r="43411" spans="30:30" ht="11" x14ac:dyDescent="0.3">
      <c r="AD43411" s="4"/>
    </row>
    <row r="43421" spans="30:30" ht="11" x14ac:dyDescent="0.3">
      <c r="AD43421" s="4"/>
    </row>
    <row r="43431" spans="30:30" ht="11" x14ac:dyDescent="0.3">
      <c r="AD43431" s="4"/>
    </row>
    <row r="43441" spans="30:30" ht="11" x14ac:dyDescent="0.3">
      <c r="AD43441" s="4"/>
    </row>
    <row r="43451" spans="30:30" ht="11" x14ac:dyDescent="0.3">
      <c r="AD43451" s="4"/>
    </row>
    <row r="43461" spans="30:30" ht="11" x14ac:dyDescent="0.3">
      <c r="AD43461" s="4"/>
    </row>
    <row r="43471" spans="30:30" ht="11" x14ac:dyDescent="0.3">
      <c r="AD43471" s="4"/>
    </row>
    <row r="43481" spans="30:30" ht="11" x14ac:dyDescent="0.3">
      <c r="AD43481" s="4"/>
    </row>
    <row r="43491" spans="30:30" ht="11" x14ac:dyDescent="0.3">
      <c r="AD43491" s="4"/>
    </row>
    <row r="43501" spans="30:30" ht="11" x14ac:dyDescent="0.3">
      <c r="AD43501" s="4"/>
    </row>
    <row r="43511" spans="30:30" ht="11" x14ac:dyDescent="0.3">
      <c r="AD43511" s="4"/>
    </row>
    <row r="43521" spans="30:30" ht="11" x14ac:dyDescent="0.3">
      <c r="AD43521" s="4"/>
    </row>
    <row r="43531" spans="30:30" ht="11" x14ac:dyDescent="0.3">
      <c r="AD43531" s="4"/>
    </row>
    <row r="43541" spans="30:30" ht="11" x14ac:dyDescent="0.3">
      <c r="AD43541" s="4"/>
    </row>
    <row r="43551" spans="30:30" ht="11" x14ac:dyDescent="0.3">
      <c r="AD43551" s="4"/>
    </row>
    <row r="43561" spans="30:30" ht="11" x14ac:dyDescent="0.3">
      <c r="AD43561" s="4"/>
    </row>
    <row r="43571" spans="30:30" ht="11" x14ac:dyDescent="0.3">
      <c r="AD43571" s="4"/>
    </row>
    <row r="43581" spans="30:30" ht="11" x14ac:dyDescent="0.3">
      <c r="AD43581" s="4"/>
    </row>
    <row r="43591" spans="30:30" ht="11" x14ac:dyDescent="0.3">
      <c r="AD43591" s="4"/>
    </row>
    <row r="43601" spans="30:30" ht="11" x14ac:dyDescent="0.3">
      <c r="AD43601" s="4"/>
    </row>
    <row r="43611" spans="30:30" ht="11" x14ac:dyDescent="0.3">
      <c r="AD43611" s="4"/>
    </row>
    <row r="43621" spans="30:30" ht="11" x14ac:dyDescent="0.3">
      <c r="AD43621" s="4"/>
    </row>
    <row r="43631" spans="30:30" ht="11" x14ac:dyDescent="0.3">
      <c r="AD43631" s="4"/>
    </row>
    <row r="43641" spans="30:30" ht="11" x14ac:dyDescent="0.3">
      <c r="AD43641" s="4"/>
    </row>
    <row r="43651" spans="30:30" ht="11" x14ac:dyDescent="0.3">
      <c r="AD43651" s="4"/>
    </row>
    <row r="43661" spans="30:30" ht="11" x14ac:dyDescent="0.3">
      <c r="AD43661" s="4"/>
    </row>
    <row r="43671" spans="30:30" ht="11" x14ac:dyDescent="0.3">
      <c r="AD43671" s="4"/>
    </row>
    <row r="43681" spans="30:30" ht="11" x14ac:dyDescent="0.3">
      <c r="AD43681" s="4"/>
    </row>
    <row r="43691" spans="30:30" ht="11" x14ac:dyDescent="0.3">
      <c r="AD43691" s="4"/>
    </row>
    <row r="43701" spans="30:30" ht="11" x14ac:dyDescent="0.3">
      <c r="AD43701" s="4"/>
    </row>
    <row r="43711" spans="30:30" ht="11" x14ac:dyDescent="0.3">
      <c r="AD43711" s="4"/>
    </row>
    <row r="43721" spans="30:30" ht="11" x14ac:dyDescent="0.3">
      <c r="AD43721" s="4"/>
    </row>
    <row r="43731" spans="30:30" ht="11" x14ac:dyDescent="0.3">
      <c r="AD43731" s="4"/>
    </row>
    <row r="43741" spans="30:30" ht="11" x14ac:dyDescent="0.3">
      <c r="AD43741" s="4"/>
    </row>
    <row r="43751" spans="30:30" ht="11" x14ac:dyDescent="0.3">
      <c r="AD43751" s="4"/>
    </row>
    <row r="43761" spans="30:30" ht="11" x14ac:dyDescent="0.3">
      <c r="AD43761" s="4"/>
    </row>
    <row r="43771" spans="30:30" ht="11" x14ac:dyDescent="0.3">
      <c r="AD43771" s="4"/>
    </row>
    <row r="43781" spans="30:30" ht="11" x14ac:dyDescent="0.3">
      <c r="AD43781" s="4"/>
    </row>
    <row r="43791" spans="30:30" ht="11" x14ac:dyDescent="0.3">
      <c r="AD43791" s="4"/>
    </row>
    <row r="43801" spans="30:30" ht="11" x14ac:dyDescent="0.3">
      <c r="AD43801" s="4"/>
    </row>
    <row r="43811" spans="30:30" ht="11" x14ac:dyDescent="0.3">
      <c r="AD43811" s="4"/>
    </row>
    <row r="43821" spans="30:30" ht="11" x14ac:dyDescent="0.3">
      <c r="AD43821" s="4"/>
    </row>
    <row r="43831" spans="30:30" ht="11" x14ac:dyDescent="0.3">
      <c r="AD43831" s="4"/>
    </row>
    <row r="43841" spans="30:30" ht="11" x14ac:dyDescent="0.3">
      <c r="AD43841" s="4"/>
    </row>
    <row r="43851" spans="30:30" ht="11" x14ac:dyDescent="0.3">
      <c r="AD43851" s="4"/>
    </row>
    <row r="43861" spans="30:30" ht="11" x14ac:dyDescent="0.3">
      <c r="AD43861" s="4"/>
    </row>
    <row r="43871" spans="30:30" ht="11" x14ac:dyDescent="0.3">
      <c r="AD43871" s="4"/>
    </row>
    <row r="43881" spans="30:30" ht="11" x14ac:dyDescent="0.3">
      <c r="AD43881" s="4"/>
    </row>
    <row r="43891" spans="30:30" ht="11" x14ac:dyDescent="0.3">
      <c r="AD43891" s="4"/>
    </row>
    <row r="43901" spans="30:30" ht="11" x14ac:dyDescent="0.3">
      <c r="AD43901" s="4"/>
    </row>
    <row r="43911" spans="30:30" ht="11" x14ac:dyDescent="0.3">
      <c r="AD43911" s="4"/>
    </row>
    <row r="43921" spans="30:30" ht="11" x14ac:dyDescent="0.3">
      <c r="AD43921" s="4"/>
    </row>
    <row r="43931" spans="30:30" ht="11" x14ac:dyDescent="0.3">
      <c r="AD43931" s="4"/>
    </row>
    <row r="43941" spans="30:30" ht="11" x14ac:dyDescent="0.3">
      <c r="AD43941" s="4"/>
    </row>
    <row r="43951" spans="30:30" ht="11" x14ac:dyDescent="0.3">
      <c r="AD43951" s="4"/>
    </row>
    <row r="43961" spans="30:30" ht="11" x14ac:dyDescent="0.3">
      <c r="AD43961" s="4"/>
    </row>
    <row r="43971" spans="30:30" ht="11" x14ac:dyDescent="0.3">
      <c r="AD43971" s="4"/>
    </row>
    <row r="43981" spans="30:30" ht="11" x14ac:dyDescent="0.3">
      <c r="AD43981" s="4"/>
    </row>
    <row r="43991" spans="30:30" ht="11" x14ac:dyDescent="0.3">
      <c r="AD43991" s="4"/>
    </row>
    <row r="44001" spans="30:30" ht="11" x14ac:dyDescent="0.3">
      <c r="AD44001" s="4"/>
    </row>
    <row r="44011" spans="30:30" ht="11" x14ac:dyDescent="0.3">
      <c r="AD44011" s="4"/>
    </row>
    <row r="44021" spans="30:30" ht="11" x14ac:dyDescent="0.3">
      <c r="AD44021" s="4"/>
    </row>
    <row r="44031" spans="30:30" ht="11" x14ac:dyDescent="0.3">
      <c r="AD44031" s="4"/>
    </row>
    <row r="44041" spans="30:30" ht="11" x14ac:dyDescent="0.3">
      <c r="AD44041" s="4"/>
    </row>
    <row r="44051" spans="30:30" ht="11" x14ac:dyDescent="0.3">
      <c r="AD44051" s="4"/>
    </row>
    <row r="44061" spans="30:30" ht="11" x14ac:dyDescent="0.3">
      <c r="AD44061" s="4"/>
    </row>
    <row r="44071" spans="30:30" ht="11" x14ac:dyDescent="0.3">
      <c r="AD44071" s="4"/>
    </row>
    <row r="44081" spans="30:30" ht="11" x14ac:dyDescent="0.3">
      <c r="AD44081" s="4"/>
    </row>
    <row r="44091" spans="30:30" ht="11" x14ac:dyDescent="0.3">
      <c r="AD44091" s="4"/>
    </row>
    <row r="44101" spans="30:30" ht="11" x14ac:dyDescent="0.3">
      <c r="AD44101" s="4"/>
    </row>
    <row r="44111" spans="30:30" ht="11" x14ac:dyDescent="0.3">
      <c r="AD44111" s="4"/>
    </row>
    <row r="44121" spans="30:30" ht="11" x14ac:dyDescent="0.3">
      <c r="AD44121" s="4"/>
    </row>
    <row r="44131" spans="30:30" ht="11" x14ac:dyDescent="0.3">
      <c r="AD44131" s="4"/>
    </row>
    <row r="44141" spans="30:30" ht="11" x14ac:dyDescent="0.3">
      <c r="AD44141" s="4"/>
    </row>
    <row r="44151" spans="30:30" ht="11" x14ac:dyDescent="0.3">
      <c r="AD44151" s="4"/>
    </row>
    <row r="44161" spans="30:30" ht="11" x14ac:dyDescent="0.3">
      <c r="AD44161" s="4"/>
    </row>
    <row r="44171" spans="30:30" ht="11" x14ac:dyDescent="0.3">
      <c r="AD44171" s="4"/>
    </row>
    <row r="44181" spans="30:30" ht="11" x14ac:dyDescent="0.3">
      <c r="AD44181" s="4"/>
    </row>
    <row r="44191" spans="30:30" ht="11" x14ac:dyDescent="0.3">
      <c r="AD44191" s="4"/>
    </row>
    <row r="44201" spans="30:30" ht="11" x14ac:dyDescent="0.3">
      <c r="AD44201" s="4"/>
    </row>
    <row r="44211" spans="30:30" ht="11" x14ac:dyDescent="0.3">
      <c r="AD44211" s="4"/>
    </row>
    <row r="44221" spans="30:30" ht="11" x14ac:dyDescent="0.3">
      <c r="AD44221" s="4"/>
    </row>
    <row r="44231" spans="30:30" ht="11" x14ac:dyDescent="0.3">
      <c r="AD44231" s="4"/>
    </row>
    <row r="44241" spans="30:30" ht="11" x14ac:dyDescent="0.3">
      <c r="AD44241" s="4"/>
    </row>
    <row r="44251" spans="30:30" ht="11" x14ac:dyDescent="0.3">
      <c r="AD44251" s="4"/>
    </row>
    <row r="44261" spans="30:30" ht="11" x14ac:dyDescent="0.3">
      <c r="AD44261" s="4"/>
    </row>
    <row r="44271" spans="30:30" ht="11" x14ac:dyDescent="0.3">
      <c r="AD44271" s="4"/>
    </row>
    <row r="44281" spans="30:30" ht="11" x14ac:dyDescent="0.3">
      <c r="AD44281" s="4"/>
    </row>
    <row r="44291" spans="30:30" ht="11" x14ac:dyDescent="0.3">
      <c r="AD44291" s="4"/>
    </row>
    <row r="44301" spans="30:30" ht="11" x14ac:dyDescent="0.3">
      <c r="AD44301" s="4"/>
    </row>
    <row r="44311" spans="30:30" ht="11" x14ac:dyDescent="0.3">
      <c r="AD44311" s="4"/>
    </row>
    <row r="44321" spans="30:30" ht="11" x14ac:dyDescent="0.3">
      <c r="AD44321" s="4"/>
    </row>
    <row r="44331" spans="30:30" ht="11" x14ac:dyDescent="0.3">
      <c r="AD44331" s="4"/>
    </row>
    <row r="44341" spans="30:30" ht="11" x14ac:dyDescent="0.3">
      <c r="AD44341" s="4"/>
    </row>
    <row r="44351" spans="30:30" ht="11" x14ac:dyDescent="0.3">
      <c r="AD44351" s="4"/>
    </row>
    <row r="44361" spans="30:30" ht="11" x14ac:dyDescent="0.3">
      <c r="AD44361" s="4"/>
    </row>
    <row r="44371" spans="30:30" ht="11" x14ac:dyDescent="0.3">
      <c r="AD44371" s="4"/>
    </row>
    <row r="44381" spans="30:30" ht="11" x14ac:dyDescent="0.3">
      <c r="AD44381" s="4"/>
    </row>
    <row r="44391" spans="30:30" ht="11" x14ac:dyDescent="0.3">
      <c r="AD44391" s="4"/>
    </row>
    <row r="44401" spans="30:30" ht="11" x14ac:dyDescent="0.3">
      <c r="AD44401" s="4"/>
    </row>
    <row r="44411" spans="30:30" ht="11" x14ac:dyDescent="0.3">
      <c r="AD44411" s="4"/>
    </row>
    <row r="44421" spans="30:30" ht="11" x14ac:dyDescent="0.3">
      <c r="AD44421" s="4"/>
    </row>
    <row r="44431" spans="30:30" ht="11" x14ac:dyDescent="0.3">
      <c r="AD44431" s="4"/>
    </row>
    <row r="44441" spans="30:30" ht="11" x14ac:dyDescent="0.3">
      <c r="AD44441" s="4"/>
    </row>
    <row r="44451" spans="30:30" ht="11" x14ac:dyDescent="0.3">
      <c r="AD44451" s="4"/>
    </row>
    <row r="44461" spans="30:30" ht="11" x14ac:dyDescent="0.3">
      <c r="AD44461" s="4"/>
    </row>
    <row r="44471" spans="30:30" ht="11" x14ac:dyDescent="0.3">
      <c r="AD44471" s="4"/>
    </row>
    <row r="44481" spans="30:30" ht="11" x14ac:dyDescent="0.3">
      <c r="AD44481" s="4"/>
    </row>
    <row r="44491" spans="30:30" ht="11" x14ac:dyDescent="0.3">
      <c r="AD44491" s="4"/>
    </row>
    <row r="44501" spans="30:30" ht="11" x14ac:dyDescent="0.3">
      <c r="AD44501" s="4"/>
    </row>
    <row r="44511" spans="30:30" ht="11" x14ac:dyDescent="0.3">
      <c r="AD44511" s="4"/>
    </row>
    <row r="44521" spans="30:30" ht="11" x14ac:dyDescent="0.3">
      <c r="AD44521" s="4"/>
    </row>
    <row r="44531" spans="30:30" ht="11" x14ac:dyDescent="0.3">
      <c r="AD44531" s="4"/>
    </row>
    <row r="44541" spans="30:30" ht="11" x14ac:dyDescent="0.3">
      <c r="AD44541" s="4"/>
    </row>
    <row r="44551" spans="30:30" ht="11" x14ac:dyDescent="0.3">
      <c r="AD44551" s="4"/>
    </row>
    <row r="44561" spans="30:30" ht="11" x14ac:dyDescent="0.3">
      <c r="AD44561" s="4"/>
    </row>
    <row r="44571" spans="30:30" ht="11" x14ac:dyDescent="0.3">
      <c r="AD44571" s="4"/>
    </row>
    <row r="44581" spans="30:30" ht="11" x14ac:dyDescent="0.3">
      <c r="AD44581" s="4"/>
    </row>
    <row r="44591" spans="30:30" ht="11" x14ac:dyDescent="0.3">
      <c r="AD44591" s="4"/>
    </row>
    <row r="44601" spans="30:30" ht="11" x14ac:dyDescent="0.3">
      <c r="AD44601" s="4"/>
    </row>
    <row r="44611" spans="30:30" ht="11" x14ac:dyDescent="0.3">
      <c r="AD44611" s="4"/>
    </row>
    <row r="44621" spans="30:30" ht="11" x14ac:dyDescent="0.3">
      <c r="AD44621" s="4"/>
    </row>
    <row r="44631" spans="30:30" ht="11" x14ac:dyDescent="0.3">
      <c r="AD44631" s="4"/>
    </row>
    <row r="44641" spans="30:30" ht="11" x14ac:dyDescent="0.3">
      <c r="AD44641" s="4"/>
    </row>
    <row r="44651" spans="30:30" ht="11" x14ac:dyDescent="0.3">
      <c r="AD44651" s="4"/>
    </row>
    <row r="44661" spans="30:30" ht="11" x14ac:dyDescent="0.3">
      <c r="AD44661" s="4"/>
    </row>
    <row r="44671" spans="30:30" ht="11" x14ac:dyDescent="0.3">
      <c r="AD44671" s="4"/>
    </row>
    <row r="44681" spans="30:30" ht="11" x14ac:dyDescent="0.3">
      <c r="AD44681" s="4"/>
    </row>
    <row r="44691" spans="30:30" ht="11" x14ac:dyDescent="0.3">
      <c r="AD44691" s="4"/>
    </row>
    <row r="44701" spans="30:30" ht="11" x14ac:dyDescent="0.3">
      <c r="AD44701" s="4"/>
    </row>
    <row r="44711" spans="30:30" ht="11" x14ac:dyDescent="0.3">
      <c r="AD44711" s="4"/>
    </row>
    <row r="44721" spans="30:30" ht="11" x14ac:dyDescent="0.3">
      <c r="AD44721" s="4"/>
    </row>
    <row r="44731" spans="30:30" ht="11" x14ac:dyDescent="0.3">
      <c r="AD44731" s="4"/>
    </row>
    <row r="44741" spans="30:30" ht="11" x14ac:dyDescent="0.3">
      <c r="AD44741" s="4"/>
    </row>
    <row r="44751" spans="30:30" ht="11" x14ac:dyDescent="0.3">
      <c r="AD44751" s="4"/>
    </row>
    <row r="44761" spans="30:30" ht="11" x14ac:dyDescent="0.3">
      <c r="AD44761" s="4"/>
    </row>
    <row r="44771" spans="30:30" ht="11" x14ac:dyDescent="0.3">
      <c r="AD44771" s="4"/>
    </row>
    <row r="44781" spans="30:30" ht="11" x14ac:dyDescent="0.3">
      <c r="AD44781" s="4"/>
    </row>
    <row r="44791" spans="30:30" ht="11" x14ac:dyDescent="0.3">
      <c r="AD44791" s="4"/>
    </row>
    <row r="44801" spans="30:30" ht="11" x14ac:dyDescent="0.3">
      <c r="AD44801" s="4"/>
    </row>
    <row r="44811" spans="30:30" ht="11" x14ac:dyDescent="0.3">
      <c r="AD44811" s="4"/>
    </row>
    <row r="44821" spans="30:30" ht="11" x14ac:dyDescent="0.3">
      <c r="AD44821" s="4"/>
    </row>
    <row r="44831" spans="30:30" ht="11" x14ac:dyDescent="0.3">
      <c r="AD44831" s="4"/>
    </row>
    <row r="44841" spans="30:30" ht="11" x14ac:dyDescent="0.3">
      <c r="AD44841" s="4"/>
    </row>
    <row r="44851" spans="30:30" ht="11" x14ac:dyDescent="0.3">
      <c r="AD44851" s="4"/>
    </row>
    <row r="44861" spans="30:30" ht="11" x14ac:dyDescent="0.3">
      <c r="AD44861" s="4"/>
    </row>
    <row r="44871" spans="30:30" ht="11" x14ac:dyDescent="0.3">
      <c r="AD44871" s="4"/>
    </row>
    <row r="44881" spans="30:30" ht="11" x14ac:dyDescent="0.3">
      <c r="AD44881" s="4"/>
    </row>
    <row r="44891" spans="30:30" ht="11" x14ac:dyDescent="0.3">
      <c r="AD44891" s="4"/>
    </row>
    <row r="44901" spans="30:30" ht="11" x14ac:dyDescent="0.3">
      <c r="AD44901" s="4"/>
    </row>
    <row r="44911" spans="30:30" ht="11" x14ac:dyDescent="0.3">
      <c r="AD44911" s="4"/>
    </row>
    <row r="44921" spans="30:30" ht="11" x14ac:dyDescent="0.3">
      <c r="AD44921" s="4"/>
    </row>
    <row r="44931" spans="30:30" ht="11" x14ac:dyDescent="0.3">
      <c r="AD44931" s="4"/>
    </row>
    <row r="44941" spans="30:30" ht="11" x14ac:dyDescent="0.3">
      <c r="AD44941" s="4"/>
    </row>
    <row r="44951" spans="30:30" ht="11" x14ac:dyDescent="0.3">
      <c r="AD44951" s="4"/>
    </row>
    <row r="44961" spans="30:30" ht="11" x14ac:dyDescent="0.3">
      <c r="AD44961" s="4"/>
    </row>
    <row r="44971" spans="30:30" ht="11" x14ac:dyDescent="0.3">
      <c r="AD44971" s="4"/>
    </row>
    <row r="44981" spans="30:30" ht="11" x14ac:dyDescent="0.3">
      <c r="AD44981" s="4"/>
    </row>
    <row r="44991" spans="30:30" ht="11" x14ac:dyDescent="0.3">
      <c r="AD44991" s="4"/>
    </row>
    <row r="45001" spans="30:30" ht="11" x14ac:dyDescent="0.3">
      <c r="AD45001" s="4"/>
    </row>
    <row r="45011" spans="30:30" ht="11" x14ac:dyDescent="0.3">
      <c r="AD45011" s="4"/>
    </row>
    <row r="45021" spans="30:30" ht="11" x14ac:dyDescent="0.3">
      <c r="AD45021" s="4"/>
    </row>
    <row r="45031" spans="30:30" ht="11" x14ac:dyDescent="0.3">
      <c r="AD45031" s="4"/>
    </row>
    <row r="45041" spans="30:30" ht="11" x14ac:dyDescent="0.3">
      <c r="AD45041" s="4"/>
    </row>
    <row r="45051" spans="30:30" ht="11" x14ac:dyDescent="0.3">
      <c r="AD45051" s="4"/>
    </row>
    <row r="45061" spans="30:30" ht="11" x14ac:dyDescent="0.3">
      <c r="AD45061" s="4"/>
    </row>
    <row r="45071" spans="30:30" ht="11" x14ac:dyDescent="0.3">
      <c r="AD45071" s="4"/>
    </row>
    <row r="45081" spans="30:30" ht="11" x14ac:dyDescent="0.3">
      <c r="AD45081" s="4"/>
    </row>
    <row r="45091" spans="30:30" ht="11" x14ac:dyDescent="0.3">
      <c r="AD45091" s="4"/>
    </row>
    <row r="45101" spans="30:30" ht="11" x14ac:dyDescent="0.3">
      <c r="AD45101" s="4"/>
    </row>
    <row r="45111" spans="30:30" ht="11" x14ac:dyDescent="0.3">
      <c r="AD45111" s="4"/>
    </row>
    <row r="45121" spans="30:30" ht="11" x14ac:dyDescent="0.3">
      <c r="AD45121" s="4"/>
    </row>
    <row r="45131" spans="30:30" ht="11" x14ac:dyDescent="0.3">
      <c r="AD45131" s="4"/>
    </row>
    <row r="45141" spans="30:30" ht="11" x14ac:dyDescent="0.3">
      <c r="AD45141" s="4"/>
    </row>
    <row r="45151" spans="30:30" ht="11" x14ac:dyDescent="0.3">
      <c r="AD45151" s="4"/>
    </row>
    <row r="45161" spans="30:30" ht="11" x14ac:dyDescent="0.3">
      <c r="AD45161" s="4"/>
    </row>
    <row r="45171" spans="30:30" ht="11" x14ac:dyDescent="0.3">
      <c r="AD45171" s="4"/>
    </row>
    <row r="45181" spans="30:30" ht="11" x14ac:dyDescent="0.3">
      <c r="AD45181" s="4"/>
    </row>
    <row r="45191" spans="30:30" ht="11" x14ac:dyDescent="0.3">
      <c r="AD45191" s="4"/>
    </row>
    <row r="45201" spans="30:30" ht="11" x14ac:dyDescent="0.3">
      <c r="AD45201" s="4"/>
    </row>
    <row r="45211" spans="30:30" ht="11" x14ac:dyDescent="0.3">
      <c r="AD45211" s="4"/>
    </row>
    <row r="45221" spans="30:30" ht="11" x14ac:dyDescent="0.3">
      <c r="AD45221" s="4"/>
    </row>
    <row r="45231" spans="30:30" ht="11" x14ac:dyDescent="0.3">
      <c r="AD45231" s="4"/>
    </row>
    <row r="45241" spans="30:30" ht="11" x14ac:dyDescent="0.3">
      <c r="AD45241" s="4"/>
    </row>
    <row r="45251" spans="30:30" ht="11" x14ac:dyDescent="0.3">
      <c r="AD45251" s="4"/>
    </row>
    <row r="45261" spans="30:30" ht="11" x14ac:dyDescent="0.3">
      <c r="AD45261" s="4"/>
    </row>
    <row r="45271" spans="30:30" ht="11" x14ac:dyDescent="0.3">
      <c r="AD45271" s="4"/>
    </row>
    <row r="45281" spans="30:30" ht="11" x14ac:dyDescent="0.3">
      <c r="AD45281" s="4"/>
    </row>
    <row r="45291" spans="30:30" ht="11" x14ac:dyDescent="0.3">
      <c r="AD45291" s="4"/>
    </row>
    <row r="45301" spans="30:30" ht="11" x14ac:dyDescent="0.3">
      <c r="AD45301" s="4"/>
    </row>
    <row r="45311" spans="30:30" ht="11" x14ac:dyDescent="0.3">
      <c r="AD45311" s="4"/>
    </row>
    <row r="45321" spans="30:30" ht="11" x14ac:dyDescent="0.3">
      <c r="AD45321" s="4"/>
    </row>
    <row r="45331" spans="30:30" ht="11" x14ac:dyDescent="0.3">
      <c r="AD45331" s="4"/>
    </row>
    <row r="45341" spans="30:30" ht="11" x14ac:dyDescent="0.3">
      <c r="AD45341" s="4"/>
    </row>
    <row r="45351" spans="30:30" ht="11" x14ac:dyDescent="0.3">
      <c r="AD45351" s="4"/>
    </row>
    <row r="45361" spans="30:30" ht="11" x14ac:dyDescent="0.3">
      <c r="AD45361" s="4"/>
    </row>
    <row r="45371" spans="30:30" ht="11" x14ac:dyDescent="0.3">
      <c r="AD45371" s="4"/>
    </row>
    <row r="45381" spans="30:30" ht="11" x14ac:dyDescent="0.3">
      <c r="AD45381" s="4"/>
    </row>
    <row r="45391" spans="30:30" ht="11" x14ac:dyDescent="0.3">
      <c r="AD45391" s="4"/>
    </row>
    <row r="45401" spans="30:30" ht="11" x14ac:dyDescent="0.3">
      <c r="AD45401" s="4"/>
    </row>
    <row r="45411" spans="30:30" ht="11" x14ac:dyDescent="0.3">
      <c r="AD45411" s="4"/>
    </row>
    <row r="45421" spans="30:30" ht="11" x14ac:dyDescent="0.3">
      <c r="AD45421" s="4"/>
    </row>
    <row r="45431" spans="30:30" ht="11" x14ac:dyDescent="0.3">
      <c r="AD45431" s="4"/>
    </row>
    <row r="45441" spans="30:30" ht="11" x14ac:dyDescent="0.3">
      <c r="AD45441" s="4"/>
    </row>
    <row r="45451" spans="30:30" ht="11" x14ac:dyDescent="0.3">
      <c r="AD45451" s="4"/>
    </row>
    <row r="45461" spans="30:30" ht="11" x14ac:dyDescent="0.3">
      <c r="AD45461" s="4"/>
    </row>
    <row r="45471" spans="30:30" ht="11" x14ac:dyDescent="0.3">
      <c r="AD45471" s="4"/>
    </row>
    <row r="45481" spans="30:30" ht="11" x14ac:dyDescent="0.3">
      <c r="AD45481" s="4"/>
    </row>
    <row r="45491" spans="30:30" ht="11" x14ac:dyDescent="0.3">
      <c r="AD45491" s="4"/>
    </row>
    <row r="45501" spans="30:30" ht="11" x14ac:dyDescent="0.3">
      <c r="AD45501" s="4"/>
    </row>
    <row r="45511" spans="30:30" ht="11" x14ac:dyDescent="0.3">
      <c r="AD45511" s="4"/>
    </row>
    <row r="45521" spans="30:30" ht="11" x14ac:dyDescent="0.3">
      <c r="AD45521" s="4"/>
    </row>
    <row r="45531" spans="30:30" ht="11" x14ac:dyDescent="0.3">
      <c r="AD45531" s="4"/>
    </row>
    <row r="45541" spans="30:30" ht="11" x14ac:dyDescent="0.3">
      <c r="AD45541" s="4"/>
    </row>
    <row r="45551" spans="30:30" ht="11" x14ac:dyDescent="0.3">
      <c r="AD45551" s="4"/>
    </row>
    <row r="45561" spans="30:30" ht="11" x14ac:dyDescent="0.3">
      <c r="AD45561" s="4"/>
    </row>
    <row r="45571" spans="30:30" ht="11" x14ac:dyDescent="0.3">
      <c r="AD45571" s="4"/>
    </row>
    <row r="45581" spans="30:30" ht="11" x14ac:dyDescent="0.3">
      <c r="AD45581" s="4"/>
    </row>
    <row r="45591" spans="30:30" ht="11" x14ac:dyDescent="0.3">
      <c r="AD45591" s="4"/>
    </row>
    <row r="45601" spans="30:30" ht="11" x14ac:dyDescent="0.3">
      <c r="AD45601" s="4"/>
    </row>
    <row r="45611" spans="30:30" ht="11" x14ac:dyDescent="0.3">
      <c r="AD45611" s="4"/>
    </row>
    <row r="45621" spans="30:30" ht="11" x14ac:dyDescent="0.3">
      <c r="AD45621" s="4"/>
    </row>
    <row r="45631" spans="30:30" ht="11" x14ac:dyDescent="0.3">
      <c r="AD45631" s="4"/>
    </row>
    <row r="45641" spans="30:30" ht="11" x14ac:dyDescent="0.3">
      <c r="AD45641" s="4"/>
    </row>
    <row r="45651" spans="30:30" ht="11" x14ac:dyDescent="0.3">
      <c r="AD45651" s="4"/>
    </row>
    <row r="45661" spans="30:30" ht="11" x14ac:dyDescent="0.3">
      <c r="AD45661" s="4"/>
    </row>
    <row r="45671" spans="30:30" ht="11" x14ac:dyDescent="0.3">
      <c r="AD45671" s="4"/>
    </row>
    <row r="45681" spans="30:30" ht="11" x14ac:dyDescent="0.3">
      <c r="AD45681" s="4"/>
    </row>
    <row r="45691" spans="30:30" ht="11" x14ac:dyDescent="0.3">
      <c r="AD45691" s="4"/>
    </row>
    <row r="45701" spans="30:30" ht="11" x14ac:dyDescent="0.3">
      <c r="AD45701" s="4"/>
    </row>
    <row r="45711" spans="30:30" ht="11" x14ac:dyDescent="0.3">
      <c r="AD45711" s="4"/>
    </row>
    <row r="45721" spans="30:30" ht="11" x14ac:dyDescent="0.3">
      <c r="AD45721" s="4"/>
    </row>
    <row r="45731" spans="30:30" ht="11" x14ac:dyDescent="0.3">
      <c r="AD45731" s="4"/>
    </row>
    <row r="45741" spans="30:30" ht="11" x14ac:dyDescent="0.3">
      <c r="AD45741" s="4"/>
    </row>
    <row r="45751" spans="30:30" ht="11" x14ac:dyDescent="0.3">
      <c r="AD45751" s="4"/>
    </row>
    <row r="45761" spans="30:30" ht="11" x14ac:dyDescent="0.3">
      <c r="AD45761" s="4"/>
    </row>
    <row r="45771" spans="30:30" ht="11" x14ac:dyDescent="0.3">
      <c r="AD45771" s="4"/>
    </row>
    <row r="45781" spans="30:30" ht="11" x14ac:dyDescent="0.3">
      <c r="AD45781" s="4"/>
    </row>
    <row r="45791" spans="30:30" ht="11" x14ac:dyDescent="0.3">
      <c r="AD45791" s="4"/>
    </row>
    <row r="45801" spans="30:30" ht="11" x14ac:dyDescent="0.3">
      <c r="AD45801" s="4"/>
    </row>
    <row r="45811" spans="30:30" ht="11" x14ac:dyDescent="0.3">
      <c r="AD45811" s="4"/>
    </row>
    <row r="45821" spans="30:30" ht="11" x14ac:dyDescent="0.3">
      <c r="AD45821" s="4"/>
    </row>
    <row r="45831" spans="30:30" ht="11" x14ac:dyDescent="0.3">
      <c r="AD45831" s="4"/>
    </row>
    <row r="45841" spans="30:30" ht="11" x14ac:dyDescent="0.3">
      <c r="AD45841" s="4"/>
    </row>
    <row r="45851" spans="30:30" ht="11" x14ac:dyDescent="0.3">
      <c r="AD45851" s="4"/>
    </row>
    <row r="45861" spans="30:30" ht="11" x14ac:dyDescent="0.3">
      <c r="AD45861" s="4"/>
    </row>
    <row r="45871" spans="30:30" ht="11" x14ac:dyDescent="0.3">
      <c r="AD45871" s="4"/>
    </row>
    <row r="45881" spans="30:30" ht="11" x14ac:dyDescent="0.3">
      <c r="AD45881" s="4"/>
    </row>
    <row r="45891" spans="30:30" ht="11" x14ac:dyDescent="0.3">
      <c r="AD45891" s="4"/>
    </row>
    <row r="45901" spans="30:30" ht="11" x14ac:dyDescent="0.3">
      <c r="AD45901" s="4"/>
    </row>
    <row r="45911" spans="30:30" ht="11" x14ac:dyDescent="0.3">
      <c r="AD45911" s="4"/>
    </row>
    <row r="45921" spans="30:30" ht="11" x14ac:dyDescent="0.3">
      <c r="AD45921" s="4"/>
    </row>
    <row r="45931" spans="30:30" ht="11" x14ac:dyDescent="0.3">
      <c r="AD45931" s="4"/>
    </row>
    <row r="45941" spans="30:30" ht="11" x14ac:dyDescent="0.3">
      <c r="AD45941" s="4"/>
    </row>
    <row r="45951" spans="30:30" ht="11" x14ac:dyDescent="0.3">
      <c r="AD45951" s="4"/>
    </row>
    <row r="45961" spans="30:30" ht="11" x14ac:dyDescent="0.3">
      <c r="AD45961" s="4"/>
    </row>
    <row r="45971" spans="30:30" ht="11" x14ac:dyDescent="0.3">
      <c r="AD45971" s="4"/>
    </row>
    <row r="45981" spans="30:30" ht="11" x14ac:dyDescent="0.3">
      <c r="AD45981" s="4"/>
    </row>
    <row r="45991" spans="30:30" ht="11" x14ac:dyDescent="0.3">
      <c r="AD45991" s="4"/>
    </row>
    <row r="46001" spans="30:30" ht="11" x14ac:dyDescent="0.3">
      <c r="AD46001" s="4"/>
    </row>
    <row r="46011" spans="30:30" ht="11" x14ac:dyDescent="0.3">
      <c r="AD46011" s="4"/>
    </row>
    <row r="46021" spans="30:30" ht="11" x14ac:dyDescent="0.3">
      <c r="AD46021" s="4"/>
    </row>
    <row r="46031" spans="30:30" ht="11" x14ac:dyDescent="0.3">
      <c r="AD46031" s="4"/>
    </row>
    <row r="46041" spans="30:30" ht="11" x14ac:dyDescent="0.3">
      <c r="AD46041" s="4"/>
    </row>
    <row r="46051" spans="30:30" ht="11" x14ac:dyDescent="0.3">
      <c r="AD46051" s="4"/>
    </row>
    <row r="46061" spans="30:30" ht="11" x14ac:dyDescent="0.3">
      <c r="AD46061" s="4"/>
    </row>
    <row r="46071" spans="30:30" ht="11" x14ac:dyDescent="0.3">
      <c r="AD46071" s="4"/>
    </row>
    <row r="46081" spans="30:30" ht="11" x14ac:dyDescent="0.3">
      <c r="AD46081" s="4"/>
    </row>
    <row r="46091" spans="30:30" ht="11" x14ac:dyDescent="0.3">
      <c r="AD46091" s="4"/>
    </row>
    <row r="46101" spans="30:30" ht="11" x14ac:dyDescent="0.3">
      <c r="AD46101" s="4"/>
    </row>
    <row r="46111" spans="30:30" ht="11" x14ac:dyDescent="0.3">
      <c r="AD46111" s="4"/>
    </row>
    <row r="46121" spans="30:30" ht="11" x14ac:dyDescent="0.3">
      <c r="AD46121" s="4"/>
    </row>
    <row r="46131" spans="30:30" ht="11" x14ac:dyDescent="0.3">
      <c r="AD46131" s="4"/>
    </row>
    <row r="46141" spans="30:30" ht="11" x14ac:dyDescent="0.3">
      <c r="AD46141" s="4"/>
    </row>
    <row r="46151" spans="30:30" ht="11" x14ac:dyDescent="0.3">
      <c r="AD46151" s="4"/>
    </row>
    <row r="46161" spans="30:30" ht="11" x14ac:dyDescent="0.3">
      <c r="AD46161" s="4"/>
    </row>
    <row r="46171" spans="30:30" ht="11" x14ac:dyDescent="0.3">
      <c r="AD46171" s="4"/>
    </row>
    <row r="46181" spans="30:30" ht="11" x14ac:dyDescent="0.3">
      <c r="AD46181" s="4"/>
    </row>
    <row r="46191" spans="30:30" ht="11" x14ac:dyDescent="0.3">
      <c r="AD46191" s="4"/>
    </row>
    <row r="46201" spans="30:30" ht="11" x14ac:dyDescent="0.3">
      <c r="AD46201" s="4"/>
    </row>
    <row r="46211" spans="30:30" ht="11" x14ac:dyDescent="0.3">
      <c r="AD46211" s="4"/>
    </row>
    <row r="46221" spans="30:30" ht="11" x14ac:dyDescent="0.3">
      <c r="AD46221" s="4"/>
    </row>
    <row r="46231" spans="30:30" ht="11" x14ac:dyDescent="0.3">
      <c r="AD46231" s="4"/>
    </row>
    <row r="46241" spans="30:30" ht="11" x14ac:dyDescent="0.3">
      <c r="AD46241" s="4"/>
    </row>
    <row r="46251" spans="30:30" ht="11" x14ac:dyDescent="0.3">
      <c r="AD46251" s="4"/>
    </row>
    <row r="46261" spans="30:30" ht="11" x14ac:dyDescent="0.3">
      <c r="AD46261" s="4"/>
    </row>
    <row r="46271" spans="30:30" ht="11" x14ac:dyDescent="0.3">
      <c r="AD46271" s="4"/>
    </row>
    <row r="46281" spans="30:30" ht="11" x14ac:dyDescent="0.3">
      <c r="AD46281" s="4"/>
    </row>
    <row r="46291" spans="30:30" ht="11" x14ac:dyDescent="0.3">
      <c r="AD46291" s="4"/>
    </row>
    <row r="46301" spans="30:30" ht="11" x14ac:dyDescent="0.3">
      <c r="AD46301" s="4"/>
    </row>
    <row r="46311" spans="30:30" ht="11" x14ac:dyDescent="0.3">
      <c r="AD46311" s="4"/>
    </row>
    <row r="46321" spans="30:30" ht="11" x14ac:dyDescent="0.3">
      <c r="AD46321" s="4"/>
    </row>
    <row r="46331" spans="30:30" ht="11" x14ac:dyDescent="0.3">
      <c r="AD46331" s="4"/>
    </row>
    <row r="46341" spans="30:30" ht="11" x14ac:dyDescent="0.3">
      <c r="AD46341" s="4"/>
    </row>
    <row r="46351" spans="30:30" ht="11" x14ac:dyDescent="0.3">
      <c r="AD46351" s="4"/>
    </row>
    <row r="46361" spans="30:30" ht="11" x14ac:dyDescent="0.3">
      <c r="AD46361" s="4"/>
    </row>
    <row r="46371" spans="30:30" ht="11" x14ac:dyDescent="0.3">
      <c r="AD46371" s="4"/>
    </row>
    <row r="46381" spans="30:30" ht="11" x14ac:dyDescent="0.3">
      <c r="AD46381" s="4"/>
    </row>
    <row r="46391" spans="30:30" ht="11" x14ac:dyDescent="0.3">
      <c r="AD46391" s="4"/>
    </row>
    <row r="46401" spans="30:30" ht="11" x14ac:dyDescent="0.3">
      <c r="AD46401" s="4"/>
    </row>
    <row r="46411" spans="30:30" ht="11" x14ac:dyDescent="0.3">
      <c r="AD46411" s="4"/>
    </row>
    <row r="46421" spans="30:30" ht="11" x14ac:dyDescent="0.3">
      <c r="AD46421" s="4"/>
    </row>
    <row r="46431" spans="30:30" ht="11" x14ac:dyDescent="0.3">
      <c r="AD46431" s="4"/>
    </row>
    <row r="46441" spans="30:30" ht="11" x14ac:dyDescent="0.3">
      <c r="AD46441" s="4"/>
    </row>
    <row r="46451" spans="30:30" ht="11" x14ac:dyDescent="0.3">
      <c r="AD46451" s="4"/>
    </row>
    <row r="46461" spans="30:30" ht="11" x14ac:dyDescent="0.3">
      <c r="AD46461" s="4"/>
    </row>
    <row r="46471" spans="30:30" ht="11" x14ac:dyDescent="0.3">
      <c r="AD46471" s="4"/>
    </row>
    <row r="46481" spans="30:30" ht="11" x14ac:dyDescent="0.3">
      <c r="AD46481" s="4"/>
    </row>
    <row r="46491" spans="30:30" ht="11" x14ac:dyDescent="0.3">
      <c r="AD46491" s="4"/>
    </row>
    <row r="46501" spans="30:30" ht="11" x14ac:dyDescent="0.3">
      <c r="AD46501" s="4"/>
    </row>
    <row r="46511" spans="30:30" ht="11" x14ac:dyDescent="0.3">
      <c r="AD46511" s="4"/>
    </row>
    <row r="46521" spans="30:30" ht="11" x14ac:dyDescent="0.3">
      <c r="AD46521" s="4"/>
    </row>
    <row r="46531" spans="30:30" ht="11" x14ac:dyDescent="0.3">
      <c r="AD46531" s="4"/>
    </row>
    <row r="46541" spans="30:30" ht="11" x14ac:dyDescent="0.3">
      <c r="AD46541" s="4"/>
    </row>
    <row r="46551" spans="30:30" ht="11" x14ac:dyDescent="0.3">
      <c r="AD46551" s="4"/>
    </row>
    <row r="46561" spans="30:30" ht="11" x14ac:dyDescent="0.3">
      <c r="AD46561" s="4"/>
    </row>
    <row r="46571" spans="30:30" ht="11" x14ac:dyDescent="0.3">
      <c r="AD46571" s="4"/>
    </row>
    <row r="46581" spans="30:30" ht="11" x14ac:dyDescent="0.3">
      <c r="AD46581" s="4"/>
    </row>
    <row r="46591" spans="30:30" ht="11" x14ac:dyDescent="0.3">
      <c r="AD46591" s="4"/>
    </row>
    <row r="46601" spans="30:30" ht="11" x14ac:dyDescent="0.3">
      <c r="AD46601" s="4"/>
    </row>
    <row r="46611" spans="30:30" ht="11" x14ac:dyDescent="0.3">
      <c r="AD46611" s="4"/>
    </row>
    <row r="46621" spans="30:30" ht="11" x14ac:dyDescent="0.3">
      <c r="AD46621" s="4"/>
    </row>
    <row r="46631" spans="30:30" ht="11" x14ac:dyDescent="0.3">
      <c r="AD46631" s="4"/>
    </row>
    <row r="46641" spans="30:30" ht="11" x14ac:dyDescent="0.3">
      <c r="AD46641" s="4"/>
    </row>
    <row r="46651" spans="30:30" ht="11" x14ac:dyDescent="0.3">
      <c r="AD46651" s="4"/>
    </row>
    <row r="46661" spans="30:30" ht="11" x14ac:dyDescent="0.3">
      <c r="AD46661" s="4"/>
    </row>
    <row r="46671" spans="30:30" ht="11" x14ac:dyDescent="0.3">
      <c r="AD46671" s="4"/>
    </row>
    <row r="46681" spans="30:30" ht="11" x14ac:dyDescent="0.3">
      <c r="AD46681" s="4"/>
    </row>
    <row r="46691" spans="30:30" ht="11" x14ac:dyDescent="0.3">
      <c r="AD46691" s="4"/>
    </row>
    <row r="46701" spans="30:30" ht="11" x14ac:dyDescent="0.3">
      <c r="AD46701" s="4"/>
    </row>
    <row r="46711" spans="30:30" ht="11" x14ac:dyDescent="0.3">
      <c r="AD46711" s="4"/>
    </row>
    <row r="46721" spans="30:30" ht="11" x14ac:dyDescent="0.3">
      <c r="AD46721" s="4"/>
    </row>
    <row r="46731" spans="30:30" ht="11" x14ac:dyDescent="0.3">
      <c r="AD46731" s="4"/>
    </row>
    <row r="46741" spans="30:30" ht="11" x14ac:dyDescent="0.3">
      <c r="AD46741" s="4"/>
    </row>
    <row r="46751" spans="30:30" ht="11" x14ac:dyDescent="0.3">
      <c r="AD46751" s="4"/>
    </row>
    <row r="46761" spans="30:30" ht="11" x14ac:dyDescent="0.3">
      <c r="AD46761" s="4"/>
    </row>
    <row r="46771" spans="30:30" ht="11" x14ac:dyDescent="0.3">
      <c r="AD46771" s="4"/>
    </row>
    <row r="46781" spans="30:30" ht="11" x14ac:dyDescent="0.3">
      <c r="AD46781" s="4"/>
    </row>
    <row r="46791" spans="30:30" ht="11" x14ac:dyDescent="0.3">
      <c r="AD46791" s="4"/>
    </row>
    <row r="46801" spans="30:30" ht="11" x14ac:dyDescent="0.3">
      <c r="AD46801" s="4"/>
    </row>
    <row r="46811" spans="30:30" ht="11" x14ac:dyDescent="0.3">
      <c r="AD46811" s="4"/>
    </row>
    <row r="46821" spans="30:30" ht="11" x14ac:dyDescent="0.3">
      <c r="AD46821" s="4"/>
    </row>
    <row r="46831" spans="30:30" ht="11" x14ac:dyDescent="0.3">
      <c r="AD46831" s="4"/>
    </row>
    <row r="46841" spans="30:30" ht="11" x14ac:dyDescent="0.3">
      <c r="AD46841" s="4"/>
    </row>
    <row r="46851" spans="30:30" ht="11" x14ac:dyDescent="0.3">
      <c r="AD46851" s="4"/>
    </row>
    <row r="46861" spans="30:30" ht="11" x14ac:dyDescent="0.3">
      <c r="AD46861" s="4"/>
    </row>
    <row r="46871" spans="30:30" ht="11" x14ac:dyDescent="0.3">
      <c r="AD46871" s="4"/>
    </row>
    <row r="46881" spans="30:30" ht="11" x14ac:dyDescent="0.3">
      <c r="AD46881" s="4"/>
    </row>
    <row r="46891" spans="30:30" ht="11" x14ac:dyDescent="0.3">
      <c r="AD46891" s="4"/>
    </row>
    <row r="46901" spans="30:30" ht="11" x14ac:dyDescent="0.3">
      <c r="AD46901" s="4"/>
    </row>
    <row r="46911" spans="30:30" ht="11" x14ac:dyDescent="0.3">
      <c r="AD46911" s="4"/>
    </row>
    <row r="46921" spans="30:30" ht="11" x14ac:dyDescent="0.3">
      <c r="AD46921" s="4"/>
    </row>
    <row r="46931" spans="30:30" ht="11" x14ac:dyDescent="0.3">
      <c r="AD46931" s="4"/>
    </row>
    <row r="46941" spans="30:30" ht="11" x14ac:dyDescent="0.3">
      <c r="AD46941" s="4"/>
    </row>
    <row r="46951" spans="30:30" ht="11" x14ac:dyDescent="0.3">
      <c r="AD46951" s="4"/>
    </row>
    <row r="46961" spans="30:30" ht="11" x14ac:dyDescent="0.3">
      <c r="AD46961" s="4"/>
    </row>
    <row r="46971" spans="30:30" ht="11" x14ac:dyDescent="0.3">
      <c r="AD46971" s="4"/>
    </row>
    <row r="46981" spans="30:30" ht="11" x14ac:dyDescent="0.3">
      <c r="AD46981" s="4"/>
    </row>
    <row r="46991" spans="30:30" ht="11" x14ac:dyDescent="0.3">
      <c r="AD46991" s="4"/>
    </row>
    <row r="47001" spans="30:30" ht="11" x14ac:dyDescent="0.3">
      <c r="AD47001" s="4"/>
    </row>
    <row r="47011" spans="30:30" ht="11" x14ac:dyDescent="0.3">
      <c r="AD47011" s="4"/>
    </row>
    <row r="47021" spans="30:30" ht="11" x14ac:dyDescent="0.3">
      <c r="AD47021" s="4"/>
    </row>
    <row r="47031" spans="30:30" ht="11" x14ac:dyDescent="0.3">
      <c r="AD47031" s="4"/>
    </row>
    <row r="47041" spans="30:30" ht="11" x14ac:dyDescent="0.3">
      <c r="AD47041" s="4"/>
    </row>
    <row r="47051" spans="30:30" ht="11" x14ac:dyDescent="0.3">
      <c r="AD47051" s="4"/>
    </row>
    <row r="47061" spans="30:30" ht="11" x14ac:dyDescent="0.3">
      <c r="AD47061" s="4"/>
    </row>
    <row r="47071" spans="30:30" ht="11" x14ac:dyDescent="0.3">
      <c r="AD47071" s="4"/>
    </row>
    <row r="47081" spans="30:30" ht="11" x14ac:dyDescent="0.3">
      <c r="AD47081" s="4"/>
    </row>
    <row r="47091" spans="30:30" ht="11" x14ac:dyDescent="0.3">
      <c r="AD47091" s="4"/>
    </row>
    <row r="47101" spans="30:30" ht="11" x14ac:dyDescent="0.3">
      <c r="AD47101" s="4"/>
    </row>
    <row r="47111" spans="30:30" ht="11" x14ac:dyDescent="0.3">
      <c r="AD47111" s="4"/>
    </row>
    <row r="47121" spans="30:30" ht="11" x14ac:dyDescent="0.3">
      <c r="AD47121" s="4"/>
    </row>
    <row r="47131" spans="30:30" ht="11" x14ac:dyDescent="0.3">
      <c r="AD47131" s="4"/>
    </row>
    <row r="47141" spans="30:30" ht="11" x14ac:dyDescent="0.3">
      <c r="AD47141" s="4"/>
    </row>
    <row r="47151" spans="30:30" ht="11" x14ac:dyDescent="0.3">
      <c r="AD47151" s="4"/>
    </row>
    <row r="47161" spans="30:30" ht="11" x14ac:dyDescent="0.3">
      <c r="AD47161" s="4"/>
    </row>
    <row r="47171" spans="30:30" ht="11" x14ac:dyDescent="0.3">
      <c r="AD47171" s="4"/>
    </row>
    <row r="47181" spans="30:30" ht="11" x14ac:dyDescent="0.3">
      <c r="AD47181" s="4"/>
    </row>
    <row r="47191" spans="30:30" ht="11" x14ac:dyDescent="0.3">
      <c r="AD47191" s="4"/>
    </row>
    <row r="47201" spans="30:30" ht="11" x14ac:dyDescent="0.3">
      <c r="AD47201" s="4"/>
    </row>
    <row r="47211" spans="30:30" ht="11" x14ac:dyDescent="0.3">
      <c r="AD47211" s="4"/>
    </row>
    <row r="47221" spans="30:30" ht="11" x14ac:dyDescent="0.3">
      <c r="AD47221" s="4"/>
    </row>
    <row r="47231" spans="30:30" ht="11" x14ac:dyDescent="0.3">
      <c r="AD47231" s="4"/>
    </row>
    <row r="47241" spans="30:30" ht="11" x14ac:dyDescent="0.3">
      <c r="AD47241" s="4"/>
    </row>
    <row r="47251" spans="30:30" ht="11" x14ac:dyDescent="0.3">
      <c r="AD47251" s="4"/>
    </row>
    <row r="47261" spans="30:30" ht="11" x14ac:dyDescent="0.3">
      <c r="AD47261" s="4"/>
    </row>
    <row r="47271" spans="30:30" ht="11" x14ac:dyDescent="0.3">
      <c r="AD47271" s="4"/>
    </row>
    <row r="47281" spans="30:30" ht="11" x14ac:dyDescent="0.3">
      <c r="AD47281" s="4"/>
    </row>
    <row r="47291" spans="30:30" ht="11" x14ac:dyDescent="0.3">
      <c r="AD47291" s="4"/>
    </row>
    <row r="47301" spans="30:30" ht="11" x14ac:dyDescent="0.3">
      <c r="AD47301" s="4"/>
    </row>
    <row r="47311" spans="30:30" ht="11" x14ac:dyDescent="0.3">
      <c r="AD47311" s="4"/>
    </row>
    <row r="47321" spans="30:30" ht="11" x14ac:dyDescent="0.3">
      <c r="AD47321" s="4"/>
    </row>
    <row r="47331" spans="30:30" ht="11" x14ac:dyDescent="0.3">
      <c r="AD47331" s="4"/>
    </row>
    <row r="47341" spans="30:30" ht="11" x14ac:dyDescent="0.3">
      <c r="AD47341" s="4"/>
    </row>
    <row r="47351" spans="30:30" ht="11" x14ac:dyDescent="0.3">
      <c r="AD47351" s="4"/>
    </row>
    <row r="47361" spans="30:30" ht="11" x14ac:dyDescent="0.3">
      <c r="AD47361" s="4"/>
    </row>
    <row r="47371" spans="30:30" ht="11" x14ac:dyDescent="0.3">
      <c r="AD47371" s="4"/>
    </row>
    <row r="47381" spans="30:30" ht="11" x14ac:dyDescent="0.3">
      <c r="AD47381" s="4"/>
    </row>
    <row r="47391" spans="30:30" ht="11" x14ac:dyDescent="0.3">
      <c r="AD47391" s="4"/>
    </row>
    <row r="47401" spans="30:30" ht="11" x14ac:dyDescent="0.3">
      <c r="AD47401" s="4"/>
    </row>
    <row r="47411" spans="30:30" ht="11" x14ac:dyDescent="0.3">
      <c r="AD47411" s="4"/>
    </row>
    <row r="47421" spans="30:30" ht="11" x14ac:dyDescent="0.3">
      <c r="AD47421" s="4"/>
    </row>
    <row r="47431" spans="30:30" ht="11" x14ac:dyDescent="0.3">
      <c r="AD47431" s="4"/>
    </row>
    <row r="47441" spans="30:30" ht="11" x14ac:dyDescent="0.3">
      <c r="AD47441" s="4"/>
    </row>
    <row r="47451" spans="30:30" ht="11" x14ac:dyDescent="0.3">
      <c r="AD47451" s="4"/>
    </row>
    <row r="47461" spans="30:30" ht="11" x14ac:dyDescent="0.3">
      <c r="AD47461" s="4"/>
    </row>
    <row r="47471" spans="30:30" ht="11" x14ac:dyDescent="0.3">
      <c r="AD47471" s="4"/>
    </row>
    <row r="47481" spans="30:30" ht="11" x14ac:dyDescent="0.3">
      <c r="AD47481" s="4"/>
    </row>
    <row r="47491" spans="30:30" ht="11" x14ac:dyDescent="0.3">
      <c r="AD47491" s="4"/>
    </row>
    <row r="47501" spans="30:30" ht="11" x14ac:dyDescent="0.3">
      <c r="AD47501" s="4"/>
    </row>
    <row r="47511" spans="30:30" ht="11" x14ac:dyDescent="0.3">
      <c r="AD47511" s="4"/>
    </row>
    <row r="47521" spans="30:30" ht="11" x14ac:dyDescent="0.3">
      <c r="AD47521" s="4"/>
    </row>
    <row r="47531" spans="30:30" ht="11" x14ac:dyDescent="0.3">
      <c r="AD47531" s="4"/>
    </row>
    <row r="47541" spans="30:30" ht="11" x14ac:dyDescent="0.3">
      <c r="AD47541" s="4"/>
    </row>
    <row r="47551" spans="30:30" ht="11" x14ac:dyDescent="0.3">
      <c r="AD47551" s="4"/>
    </row>
    <row r="47561" spans="30:30" ht="11" x14ac:dyDescent="0.3">
      <c r="AD47561" s="4"/>
    </row>
    <row r="47571" spans="30:30" ht="11" x14ac:dyDescent="0.3">
      <c r="AD47571" s="4"/>
    </row>
    <row r="47581" spans="30:30" ht="11" x14ac:dyDescent="0.3">
      <c r="AD47581" s="4"/>
    </row>
    <row r="47591" spans="30:30" ht="11" x14ac:dyDescent="0.3">
      <c r="AD47591" s="4"/>
    </row>
    <row r="47601" spans="30:30" ht="11" x14ac:dyDescent="0.3">
      <c r="AD47601" s="4"/>
    </row>
    <row r="47611" spans="30:30" ht="11" x14ac:dyDescent="0.3">
      <c r="AD47611" s="4"/>
    </row>
    <row r="47621" spans="30:30" ht="11" x14ac:dyDescent="0.3">
      <c r="AD47621" s="4"/>
    </row>
    <row r="47631" spans="30:30" ht="11" x14ac:dyDescent="0.3">
      <c r="AD47631" s="4"/>
    </row>
    <row r="47641" spans="30:30" ht="11" x14ac:dyDescent="0.3">
      <c r="AD47641" s="4"/>
    </row>
    <row r="47651" spans="30:30" ht="11" x14ac:dyDescent="0.3">
      <c r="AD47651" s="4"/>
    </row>
    <row r="47661" spans="30:30" ht="11" x14ac:dyDescent="0.3">
      <c r="AD47661" s="4"/>
    </row>
    <row r="47671" spans="30:30" ht="11" x14ac:dyDescent="0.3">
      <c r="AD47671" s="4"/>
    </row>
    <row r="47681" spans="30:30" ht="11" x14ac:dyDescent="0.3">
      <c r="AD47681" s="4"/>
    </row>
    <row r="47691" spans="30:30" ht="11" x14ac:dyDescent="0.3">
      <c r="AD47691" s="4"/>
    </row>
    <row r="47701" spans="30:30" ht="11" x14ac:dyDescent="0.3">
      <c r="AD47701" s="4"/>
    </row>
    <row r="47711" spans="30:30" ht="11" x14ac:dyDescent="0.3">
      <c r="AD47711" s="4"/>
    </row>
    <row r="47721" spans="30:30" ht="11" x14ac:dyDescent="0.3">
      <c r="AD47721" s="4"/>
    </row>
    <row r="47731" spans="30:30" ht="11" x14ac:dyDescent="0.3">
      <c r="AD47731" s="4"/>
    </row>
    <row r="47741" spans="30:30" ht="11" x14ac:dyDescent="0.3">
      <c r="AD47741" s="4"/>
    </row>
    <row r="47751" spans="30:30" ht="11" x14ac:dyDescent="0.3">
      <c r="AD47751" s="4"/>
    </row>
    <row r="47761" spans="30:30" ht="11" x14ac:dyDescent="0.3">
      <c r="AD47761" s="4"/>
    </row>
    <row r="47771" spans="30:30" ht="11" x14ac:dyDescent="0.3">
      <c r="AD47771" s="4"/>
    </row>
    <row r="47781" spans="30:30" ht="11" x14ac:dyDescent="0.3">
      <c r="AD47781" s="4"/>
    </row>
    <row r="47791" spans="30:30" ht="11" x14ac:dyDescent="0.3">
      <c r="AD47791" s="4"/>
    </row>
    <row r="47801" spans="30:30" ht="11" x14ac:dyDescent="0.3">
      <c r="AD47801" s="4"/>
    </row>
    <row r="47811" spans="30:30" ht="11" x14ac:dyDescent="0.3">
      <c r="AD47811" s="4"/>
    </row>
    <row r="47821" spans="30:30" ht="11" x14ac:dyDescent="0.3">
      <c r="AD47821" s="4"/>
    </row>
    <row r="47831" spans="30:30" ht="11" x14ac:dyDescent="0.3">
      <c r="AD47831" s="4"/>
    </row>
    <row r="47841" spans="30:30" ht="11" x14ac:dyDescent="0.3">
      <c r="AD47841" s="4"/>
    </row>
    <row r="47851" spans="30:30" ht="11" x14ac:dyDescent="0.3">
      <c r="AD47851" s="4"/>
    </row>
    <row r="47861" spans="30:30" ht="11" x14ac:dyDescent="0.3">
      <c r="AD47861" s="4"/>
    </row>
    <row r="47871" spans="30:30" ht="11" x14ac:dyDescent="0.3">
      <c r="AD47871" s="4"/>
    </row>
    <row r="47881" spans="30:30" ht="11" x14ac:dyDescent="0.3">
      <c r="AD47881" s="4"/>
    </row>
    <row r="47891" spans="30:30" ht="11" x14ac:dyDescent="0.3">
      <c r="AD47891" s="4"/>
    </row>
    <row r="47901" spans="30:30" ht="11" x14ac:dyDescent="0.3">
      <c r="AD47901" s="4"/>
    </row>
    <row r="47911" spans="30:30" ht="11" x14ac:dyDescent="0.3">
      <c r="AD47911" s="4"/>
    </row>
    <row r="47921" spans="30:30" ht="11" x14ac:dyDescent="0.3">
      <c r="AD47921" s="4"/>
    </row>
    <row r="47931" spans="30:30" ht="11" x14ac:dyDescent="0.3">
      <c r="AD47931" s="4"/>
    </row>
    <row r="47941" spans="30:30" ht="11" x14ac:dyDescent="0.3">
      <c r="AD47941" s="4"/>
    </row>
    <row r="47951" spans="30:30" ht="11" x14ac:dyDescent="0.3">
      <c r="AD47951" s="4"/>
    </row>
    <row r="47961" spans="30:30" ht="11" x14ac:dyDescent="0.3">
      <c r="AD47961" s="4"/>
    </row>
    <row r="47971" spans="30:30" ht="11" x14ac:dyDescent="0.3">
      <c r="AD47971" s="4"/>
    </row>
    <row r="47981" spans="30:30" ht="11" x14ac:dyDescent="0.3">
      <c r="AD47981" s="4"/>
    </row>
    <row r="47991" spans="30:30" ht="11" x14ac:dyDescent="0.3">
      <c r="AD47991" s="4"/>
    </row>
    <row r="48001" spans="30:30" ht="11" x14ac:dyDescent="0.3">
      <c r="AD48001" s="4"/>
    </row>
    <row r="48011" spans="30:30" ht="11" x14ac:dyDescent="0.3">
      <c r="AD48011" s="4"/>
    </row>
    <row r="48021" spans="30:30" ht="11" x14ac:dyDescent="0.3">
      <c r="AD48021" s="4"/>
    </row>
    <row r="48031" spans="30:30" ht="11" x14ac:dyDescent="0.3">
      <c r="AD48031" s="4"/>
    </row>
    <row r="48041" spans="30:30" ht="11" x14ac:dyDescent="0.3">
      <c r="AD48041" s="4"/>
    </row>
    <row r="48051" spans="30:30" ht="11" x14ac:dyDescent="0.3">
      <c r="AD48051" s="4"/>
    </row>
    <row r="48061" spans="30:30" ht="11" x14ac:dyDescent="0.3">
      <c r="AD48061" s="4"/>
    </row>
    <row r="48071" spans="30:30" ht="11" x14ac:dyDescent="0.3">
      <c r="AD48071" s="4"/>
    </row>
    <row r="48081" spans="30:30" ht="11" x14ac:dyDescent="0.3">
      <c r="AD48081" s="4"/>
    </row>
    <row r="48091" spans="30:30" ht="11" x14ac:dyDescent="0.3">
      <c r="AD48091" s="4"/>
    </row>
    <row r="48101" spans="30:30" ht="11" x14ac:dyDescent="0.3">
      <c r="AD48101" s="4"/>
    </row>
    <row r="48111" spans="30:30" ht="11" x14ac:dyDescent="0.3">
      <c r="AD48111" s="4"/>
    </row>
    <row r="48121" spans="30:30" ht="11" x14ac:dyDescent="0.3">
      <c r="AD48121" s="4"/>
    </row>
    <row r="48131" spans="30:30" ht="11" x14ac:dyDescent="0.3">
      <c r="AD48131" s="4"/>
    </row>
    <row r="48141" spans="30:30" ht="11" x14ac:dyDescent="0.3">
      <c r="AD48141" s="4"/>
    </row>
    <row r="48151" spans="30:30" ht="11" x14ac:dyDescent="0.3">
      <c r="AD48151" s="4"/>
    </row>
    <row r="48161" spans="30:30" ht="11" x14ac:dyDescent="0.3">
      <c r="AD48161" s="4"/>
    </row>
    <row r="48171" spans="30:30" ht="11" x14ac:dyDescent="0.3">
      <c r="AD48171" s="4"/>
    </row>
    <row r="48181" spans="30:30" ht="11" x14ac:dyDescent="0.3">
      <c r="AD48181" s="4"/>
    </row>
    <row r="48191" spans="30:30" ht="11" x14ac:dyDescent="0.3">
      <c r="AD48191" s="4"/>
    </row>
    <row r="48201" spans="30:30" ht="11" x14ac:dyDescent="0.3">
      <c r="AD48201" s="4"/>
    </row>
    <row r="48211" spans="30:30" ht="11" x14ac:dyDescent="0.3">
      <c r="AD48211" s="4"/>
    </row>
    <row r="48221" spans="30:30" ht="11" x14ac:dyDescent="0.3">
      <c r="AD48221" s="4"/>
    </row>
    <row r="48231" spans="30:30" ht="11" x14ac:dyDescent="0.3">
      <c r="AD48231" s="4"/>
    </row>
    <row r="48241" spans="30:30" ht="11" x14ac:dyDescent="0.3">
      <c r="AD48241" s="4"/>
    </row>
    <row r="48251" spans="30:30" ht="11" x14ac:dyDescent="0.3">
      <c r="AD48251" s="4"/>
    </row>
    <row r="48261" spans="30:30" ht="11" x14ac:dyDescent="0.3">
      <c r="AD48261" s="4"/>
    </row>
    <row r="48271" spans="30:30" ht="11" x14ac:dyDescent="0.3">
      <c r="AD48271" s="4"/>
    </row>
    <row r="48281" spans="30:30" ht="11" x14ac:dyDescent="0.3">
      <c r="AD48281" s="4"/>
    </row>
    <row r="48291" spans="30:30" ht="11" x14ac:dyDescent="0.3">
      <c r="AD48291" s="4"/>
    </row>
    <row r="48301" spans="30:30" ht="11" x14ac:dyDescent="0.3">
      <c r="AD48301" s="4"/>
    </row>
    <row r="48311" spans="30:30" ht="11" x14ac:dyDescent="0.3">
      <c r="AD48311" s="4"/>
    </row>
    <row r="48321" spans="30:30" ht="11" x14ac:dyDescent="0.3">
      <c r="AD48321" s="4"/>
    </row>
    <row r="48331" spans="30:30" ht="11" x14ac:dyDescent="0.3">
      <c r="AD48331" s="4"/>
    </row>
    <row r="48341" spans="30:30" ht="11" x14ac:dyDescent="0.3">
      <c r="AD48341" s="4"/>
    </row>
    <row r="48351" spans="30:30" ht="11" x14ac:dyDescent="0.3">
      <c r="AD48351" s="4"/>
    </row>
    <row r="48361" spans="30:30" ht="11" x14ac:dyDescent="0.3">
      <c r="AD48361" s="4"/>
    </row>
    <row r="48371" spans="30:30" ht="11" x14ac:dyDescent="0.3">
      <c r="AD48371" s="4"/>
    </row>
    <row r="48381" spans="30:30" ht="11" x14ac:dyDescent="0.3">
      <c r="AD48381" s="4"/>
    </row>
    <row r="48391" spans="30:30" ht="11" x14ac:dyDescent="0.3">
      <c r="AD48391" s="4"/>
    </row>
    <row r="48401" spans="30:30" ht="11" x14ac:dyDescent="0.3">
      <c r="AD48401" s="4"/>
    </row>
    <row r="48411" spans="30:30" ht="11" x14ac:dyDescent="0.3">
      <c r="AD48411" s="4"/>
    </row>
    <row r="48421" spans="30:30" ht="11" x14ac:dyDescent="0.3">
      <c r="AD48421" s="4"/>
    </row>
    <row r="48431" spans="30:30" ht="11" x14ac:dyDescent="0.3">
      <c r="AD48431" s="4"/>
    </row>
    <row r="48441" spans="30:30" ht="11" x14ac:dyDescent="0.3">
      <c r="AD48441" s="4"/>
    </row>
    <row r="48451" spans="30:30" ht="11" x14ac:dyDescent="0.3">
      <c r="AD48451" s="4"/>
    </row>
    <row r="48461" spans="30:30" ht="11" x14ac:dyDescent="0.3">
      <c r="AD48461" s="4"/>
    </row>
    <row r="48471" spans="30:30" ht="11" x14ac:dyDescent="0.3">
      <c r="AD48471" s="4"/>
    </row>
    <row r="48481" spans="30:30" ht="11" x14ac:dyDescent="0.3">
      <c r="AD48481" s="4"/>
    </row>
    <row r="48491" spans="30:30" ht="11" x14ac:dyDescent="0.3">
      <c r="AD48491" s="4"/>
    </row>
    <row r="48501" spans="30:30" ht="11" x14ac:dyDescent="0.3">
      <c r="AD48501" s="4"/>
    </row>
    <row r="48511" spans="30:30" ht="11" x14ac:dyDescent="0.3">
      <c r="AD48511" s="4"/>
    </row>
    <row r="48521" spans="30:30" ht="11" x14ac:dyDescent="0.3">
      <c r="AD48521" s="4"/>
    </row>
    <row r="48531" spans="30:30" ht="11" x14ac:dyDescent="0.3">
      <c r="AD48531" s="4"/>
    </row>
    <row r="48541" spans="30:30" ht="11" x14ac:dyDescent="0.3">
      <c r="AD48541" s="4"/>
    </row>
    <row r="48551" spans="30:30" ht="11" x14ac:dyDescent="0.3">
      <c r="AD48551" s="4"/>
    </row>
    <row r="48561" spans="30:30" ht="11" x14ac:dyDescent="0.3">
      <c r="AD48561" s="4"/>
    </row>
    <row r="48571" spans="30:30" ht="11" x14ac:dyDescent="0.3">
      <c r="AD48571" s="4"/>
    </row>
    <row r="48581" spans="30:30" ht="11" x14ac:dyDescent="0.3">
      <c r="AD48581" s="4"/>
    </row>
    <row r="48591" spans="30:30" ht="11" x14ac:dyDescent="0.3">
      <c r="AD48591" s="4"/>
    </row>
    <row r="48601" spans="30:30" ht="11" x14ac:dyDescent="0.3">
      <c r="AD48601" s="4"/>
    </row>
    <row r="48611" spans="30:30" ht="11" x14ac:dyDescent="0.3">
      <c r="AD48611" s="4"/>
    </row>
    <row r="48621" spans="30:30" ht="11" x14ac:dyDescent="0.3">
      <c r="AD48621" s="4"/>
    </row>
    <row r="48631" spans="30:30" ht="11" x14ac:dyDescent="0.3">
      <c r="AD48631" s="4"/>
    </row>
    <row r="48641" spans="30:30" ht="11" x14ac:dyDescent="0.3">
      <c r="AD48641" s="4"/>
    </row>
    <row r="48651" spans="30:30" ht="11" x14ac:dyDescent="0.3">
      <c r="AD48651" s="4"/>
    </row>
    <row r="48661" spans="30:30" ht="11" x14ac:dyDescent="0.3">
      <c r="AD48661" s="4"/>
    </row>
    <row r="48671" spans="30:30" ht="11" x14ac:dyDescent="0.3">
      <c r="AD48671" s="4"/>
    </row>
    <row r="48681" spans="30:30" ht="11" x14ac:dyDescent="0.3">
      <c r="AD48681" s="4"/>
    </row>
    <row r="48691" spans="30:30" ht="11" x14ac:dyDescent="0.3">
      <c r="AD48691" s="4"/>
    </row>
    <row r="48701" spans="30:30" ht="11" x14ac:dyDescent="0.3">
      <c r="AD48701" s="4"/>
    </row>
    <row r="48711" spans="30:30" ht="11" x14ac:dyDescent="0.3">
      <c r="AD48711" s="4"/>
    </row>
    <row r="48721" spans="30:30" ht="11" x14ac:dyDescent="0.3">
      <c r="AD48721" s="4"/>
    </row>
    <row r="48731" spans="30:30" ht="11" x14ac:dyDescent="0.3">
      <c r="AD48731" s="4"/>
    </row>
    <row r="48741" spans="30:30" ht="11" x14ac:dyDescent="0.3">
      <c r="AD48741" s="4"/>
    </row>
    <row r="48751" spans="30:30" ht="11" x14ac:dyDescent="0.3">
      <c r="AD48751" s="4"/>
    </row>
    <row r="48761" spans="30:30" ht="11" x14ac:dyDescent="0.3">
      <c r="AD48761" s="4"/>
    </row>
    <row r="48771" spans="30:30" ht="11" x14ac:dyDescent="0.3">
      <c r="AD48771" s="4"/>
    </row>
    <row r="48781" spans="30:30" ht="11" x14ac:dyDescent="0.3">
      <c r="AD48781" s="4"/>
    </row>
    <row r="48791" spans="30:30" ht="11" x14ac:dyDescent="0.3">
      <c r="AD48791" s="4"/>
    </row>
    <row r="48801" spans="30:30" ht="11" x14ac:dyDescent="0.3">
      <c r="AD48801" s="4"/>
    </row>
    <row r="48811" spans="30:30" ht="11" x14ac:dyDescent="0.3">
      <c r="AD48811" s="4"/>
    </row>
    <row r="48821" spans="30:30" ht="11" x14ac:dyDescent="0.3">
      <c r="AD48821" s="4"/>
    </row>
    <row r="48831" spans="30:30" ht="11" x14ac:dyDescent="0.3">
      <c r="AD48831" s="4"/>
    </row>
    <row r="48841" spans="30:30" ht="11" x14ac:dyDescent="0.3">
      <c r="AD48841" s="4"/>
    </row>
    <row r="48851" spans="30:30" ht="11" x14ac:dyDescent="0.3">
      <c r="AD48851" s="4"/>
    </row>
    <row r="48861" spans="30:30" ht="11" x14ac:dyDescent="0.3">
      <c r="AD48861" s="4"/>
    </row>
    <row r="48871" spans="30:30" ht="11" x14ac:dyDescent="0.3">
      <c r="AD48871" s="4"/>
    </row>
    <row r="48881" spans="30:30" ht="11" x14ac:dyDescent="0.3">
      <c r="AD48881" s="4"/>
    </row>
    <row r="48891" spans="30:30" ht="11" x14ac:dyDescent="0.3">
      <c r="AD48891" s="4"/>
    </row>
    <row r="48901" spans="30:30" ht="11" x14ac:dyDescent="0.3">
      <c r="AD48901" s="4"/>
    </row>
    <row r="48911" spans="30:30" ht="11" x14ac:dyDescent="0.3">
      <c r="AD48911" s="4"/>
    </row>
    <row r="48921" spans="30:30" ht="11" x14ac:dyDescent="0.3">
      <c r="AD48921" s="4"/>
    </row>
    <row r="48931" spans="30:30" ht="11" x14ac:dyDescent="0.3">
      <c r="AD48931" s="4"/>
    </row>
    <row r="48941" spans="30:30" ht="11" x14ac:dyDescent="0.3">
      <c r="AD48941" s="4"/>
    </row>
    <row r="48951" spans="30:30" ht="11" x14ac:dyDescent="0.3">
      <c r="AD48951" s="4"/>
    </row>
    <row r="48961" spans="30:30" ht="11" x14ac:dyDescent="0.3">
      <c r="AD48961" s="4"/>
    </row>
    <row r="48971" spans="30:30" ht="11" x14ac:dyDescent="0.3">
      <c r="AD48971" s="4"/>
    </row>
    <row r="48981" spans="30:30" ht="11" x14ac:dyDescent="0.3">
      <c r="AD48981" s="4"/>
    </row>
    <row r="48991" spans="30:30" ht="11" x14ac:dyDescent="0.3">
      <c r="AD48991" s="4"/>
    </row>
    <row r="49001" spans="30:30" ht="11" x14ac:dyDescent="0.3">
      <c r="AD49001" s="4"/>
    </row>
    <row r="49011" spans="30:30" ht="11" x14ac:dyDescent="0.3">
      <c r="AD49011" s="4"/>
    </row>
    <row r="49021" spans="30:30" ht="11" x14ac:dyDescent="0.3">
      <c r="AD49021" s="4"/>
    </row>
    <row r="49031" spans="30:30" ht="11" x14ac:dyDescent="0.3">
      <c r="AD49031" s="4"/>
    </row>
    <row r="49041" spans="30:30" ht="11" x14ac:dyDescent="0.3">
      <c r="AD49041" s="4"/>
    </row>
    <row r="49051" spans="30:30" ht="11" x14ac:dyDescent="0.3">
      <c r="AD49051" s="4"/>
    </row>
    <row r="49061" spans="30:30" ht="11" x14ac:dyDescent="0.3">
      <c r="AD49061" s="4"/>
    </row>
    <row r="49071" spans="30:30" ht="11" x14ac:dyDescent="0.3">
      <c r="AD49071" s="4"/>
    </row>
    <row r="49081" spans="30:30" ht="11" x14ac:dyDescent="0.3">
      <c r="AD49081" s="4"/>
    </row>
    <row r="49091" spans="30:30" ht="11" x14ac:dyDescent="0.3">
      <c r="AD49091" s="4"/>
    </row>
    <row r="49101" spans="30:30" ht="11" x14ac:dyDescent="0.3">
      <c r="AD49101" s="4"/>
    </row>
    <row r="49111" spans="30:30" ht="11" x14ac:dyDescent="0.3">
      <c r="AD49111" s="4"/>
    </row>
    <row r="49121" spans="30:30" ht="11" x14ac:dyDescent="0.3">
      <c r="AD49121" s="4"/>
    </row>
    <row r="49131" spans="30:30" ht="11" x14ac:dyDescent="0.3">
      <c r="AD49131" s="4"/>
    </row>
    <row r="49141" spans="30:30" ht="11" x14ac:dyDescent="0.3">
      <c r="AD49141" s="4"/>
    </row>
    <row r="49151" spans="30:30" ht="11" x14ac:dyDescent="0.3">
      <c r="AD49151" s="4"/>
    </row>
    <row r="49161" spans="30:30" ht="11" x14ac:dyDescent="0.3">
      <c r="AD49161" s="4"/>
    </row>
    <row r="49171" spans="30:30" ht="11" x14ac:dyDescent="0.3">
      <c r="AD49171" s="4"/>
    </row>
    <row r="49181" spans="30:30" ht="11" x14ac:dyDescent="0.3">
      <c r="AD49181" s="4"/>
    </row>
    <row r="49191" spans="30:30" ht="11" x14ac:dyDescent="0.3">
      <c r="AD49191" s="4"/>
    </row>
    <row r="49201" spans="30:30" ht="11" x14ac:dyDescent="0.3">
      <c r="AD49201" s="4"/>
    </row>
    <row r="49211" spans="30:30" ht="11" x14ac:dyDescent="0.3">
      <c r="AD49211" s="4"/>
    </row>
    <row r="49221" spans="30:30" ht="11" x14ac:dyDescent="0.3">
      <c r="AD49221" s="4"/>
    </row>
    <row r="49231" spans="30:30" ht="11" x14ac:dyDescent="0.3">
      <c r="AD49231" s="4"/>
    </row>
    <row r="49241" spans="30:30" ht="11" x14ac:dyDescent="0.3">
      <c r="AD49241" s="4"/>
    </row>
    <row r="49251" spans="30:30" ht="11" x14ac:dyDescent="0.3">
      <c r="AD49251" s="4"/>
    </row>
    <row r="49261" spans="30:30" ht="11" x14ac:dyDescent="0.3">
      <c r="AD49261" s="4"/>
    </row>
    <row r="49271" spans="30:30" ht="11" x14ac:dyDescent="0.3">
      <c r="AD49271" s="4"/>
    </row>
    <row r="49281" spans="30:30" ht="11" x14ac:dyDescent="0.3">
      <c r="AD49281" s="4"/>
    </row>
    <row r="49291" spans="30:30" ht="11" x14ac:dyDescent="0.3">
      <c r="AD49291" s="4"/>
    </row>
    <row r="49301" spans="30:30" ht="11" x14ac:dyDescent="0.3">
      <c r="AD49301" s="4"/>
    </row>
    <row r="49311" spans="30:30" ht="11" x14ac:dyDescent="0.3">
      <c r="AD49311" s="4"/>
    </row>
    <row r="49321" spans="30:30" ht="11" x14ac:dyDescent="0.3">
      <c r="AD49321" s="4"/>
    </row>
    <row r="49331" spans="30:30" ht="11" x14ac:dyDescent="0.3">
      <c r="AD49331" s="4"/>
    </row>
    <row r="49341" spans="30:30" ht="11" x14ac:dyDescent="0.3">
      <c r="AD49341" s="4"/>
    </row>
    <row r="49351" spans="30:30" ht="11" x14ac:dyDescent="0.3">
      <c r="AD49351" s="4"/>
    </row>
    <row r="49361" spans="30:30" ht="11" x14ac:dyDescent="0.3">
      <c r="AD49361" s="4"/>
    </row>
    <row r="49371" spans="30:30" ht="11" x14ac:dyDescent="0.3">
      <c r="AD49371" s="4"/>
    </row>
    <row r="49381" spans="30:30" ht="11" x14ac:dyDescent="0.3">
      <c r="AD49381" s="4"/>
    </row>
    <row r="49391" spans="30:30" ht="11" x14ac:dyDescent="0.3">
      <c r="AD49391" s="4"/>
    </row>
    <row r="49401" spans="30:30" ht="11" x14ac:dyDescent="0.3">
      <c r="AD49401" s="4"/>
    </row>
    <row r="49411" spans="30:30" ht="11" x14ac:dyDescent="0.3">
      <c r="AD49411" s="4"/>
    </row>
    <row r="49421" spans="30:30" ht="11" x14ac:dyDescent="0.3">
      <c r="AD49421" s="4"/>
    </row>
    <row r="49431" spans="30:30" ht="11" x14ac:dyDescent="0.3">
      <c r="AD49431" s="4"/>
    </row>
    <row r="49441" spans="30:30" ht="11" x14ac:dyDescent="0.3">
      <c r="AD49441" s="4"/>
    </row>
    <row r="49451" spans="30:30" ht="11" x14ac:dyDescent="0.3">
      <c r="AD49451" s="4"/>
    </row>
    <row r="49461" spans="30:30" ht="11" x14ac:dyDescent="0.3">
      <c r="AD49461" s="4"/>
    </row>
    <row r="49471" spans="30:30" ht="11" x14ac:dyDescent="0.3">
      <c r="AD49471" s="4"/>
    </row>
    <row r="49481" spans="30:30" ht="11" x14ac:dyDescent="0.3">
      <c r="AD49481" s="4"/>
    </row>
    <row r="49491" spans="30:30" ht="11" x14ac:dyDescent="0.3">
      <c r="AD49491" s="4"/>
    </row>
    <row r="49501" spans="30:30" ht="11" x14ac:dyDescent="0.3">
      <c r="AD49501" s="4"/>
    </row>
    <row r="49511" spans="30:30" ht="11" x14ac:dyDescent="0.3">
      <c r="AD49511" s="4"/>
    </row>
    <row r="49521" spans="30:30" ht="11" x14ac:dyDescent="0.3">
      <c r="AD49521" s="4"/>
    </row>
    <row r="49531" spans="30:30" ht="11" x14ac:dyDescent="0.3">
      <c r="AD49531" s="4"/>
    </row>
    <row r="49541" spans="30:30" ht="11" x14ac:dyDescent="0.3">
      <c r="AD49541" s="4"/>
    </row>
    <row r="49551" spans="30:30" ht="11" x14ac:dyDescent="0.3">
      <c r="AD49551" s="4"/>
    </row>
    <row r="49561" spans="30:30" ht="11" x14ac:dyDescent="0.3">
      <c r="AD49561" s="4"/>
    </row>
    <row r="49571" spans="30:30" ht="11" x14ac:dyDescent="0.3">
      <c r="AD49571" s="4"/>
    </row>
    <row r="49581" spans="30:30" ht="11" x14ac:dyDescent="0.3">
      <c r="AD49581" s="4"/>
    </row>
    <row r="49591" spans="30:30" ht="11" x14ac:dyDescent="0.3">
      <c r="AD49591" s="4"/>
    </row>
    <row r="49601" spans="30:30" ht="11" x14ac:dyDescent="0.3">
      <c r="AD49601" s="4"/>
    </row>
    <row r="49611" spans="30:30" ht="11" x14ac:dyDescent="0.3">
      <c r="AD49611" s="4"/>
    </row>
    <row r="49621" spans="30:30" ht="11" x14ac:dyDescent="0.3">
      <c r="AD49621" s="4"/>
    </row>
    <row r="49631" spans="30:30" ht="11" x14ac:dyDescent="0.3">
      <c r="AD49631" s="4"/>
    </row>
    <row r="49641" spans="30:30" ht="11" x14ac:dyDescent="0.3">
      <c r="AD49641" s="4"/>
    </row>
    <row r="49651" spans="30:30" ht="11" x14ac:dyDescent="0.3">
      <c r="AD49651" s="4"/>
    </row>
    <row r="49661" spans="30:30" ht="11" x14ac:dyDescent="0.3">
      <c r="AD49661" s="4"/>
    </row>
    <row r="49671" spans="30:30" ht="11" x14ac:dyDescent="0.3">
      <c r="AD49671" s="4"/>
    </row>
    <row r="49681" spans="30:30" ht="11" x14ac:dyDescent="0.3">
      <c r="AD49681" s="4"/>
    </row>
    <row r="49691" spans="30:30" ht="11" x14ac:dyDescent="0.3">
      <c r="AD49691" s="4"/>
    </row>
    <row r="49701" spans="30:30" ht="11" x14ac:dyDescent="0.3">
      <c r="AD49701" s="4"/>
    </row>
    <row r="49711" spans="30:30" ht="11" x14ac:dyDescent="0.3">
      <c r="AD49711" s="4"/>
    </row>
    <row r="49721" spans="30:30" ht="11" x14ac:dyDescent="0.3">
      <c r="AD49721" s="4"/>
    </row>
    <row r="49731" spans="30:30" ht="11" x14ac:dyDescent="0.3">
      <c r="AD49731" s="4"/>
    </row>
    <row r="49741" spans="30:30" ht="11" x14ac:dyDescent="0.3">
      <c r="AD49741" s="4"/>
    </row>
    <row r="49751" spans="30:30" ht="11" x14ac:dyDescent="0.3">
      <c r="AD49751" s="4"/>
    </row>
    <row r="49761" spans="30:30" ht="11" x14ac:dyDescent="0.3">
      <c r="AD49761" s="4"/>
    </row>
    <row r="49771" spans="30:30" ht="11" x14ac:dyDescent="0.3">
      <c r="AD49771" s="4"/>
    </row>
    <row r="49781" spans="30:30" ht="11" x14ac:dyDescent="0.3">
      <c r="AD49781" s="4"/>
    </row>
    <row r="49791" spans="30:30" ht="11" x14ac:dyDescent="0.3">
      <c r="AD49791" s="4"/>
    </row>
    <row r="49801" spans="30:30" ht="11" x14ac:dyDescent="0.3">
      <c r="AD49801" s="4"/>
    </row>
    <row r="49811" spans="30:30" ht="11" x14ac:dyDescent="0.3">
      <c r="AD49811" s="4"/>
    </row>
    <row r="49821" spans="30:30" ht="11" x14ac:dyDescent="0.3">
      <c r="AD49821" s="4"/>
    </row>
    <row r="49831" spans="30:30" ht="11" x14ac:dyDescent="0.3">
      <c r="AD49831" s="4"/>
    </row>
    <row r="49841" spans="30:30" ht="11" x14ac:dyDescent="0.3">
      <c r="AD49841" s="4"/>
    </row>
    <row r="49851" spans="30:30" ht="11" x14ac:dyDescent="0.3">
      <c r="AD49851" s="4"/>
    </row>
    <row r="49861" spans="30:30" ht="11" x14ac:dyDescent="0.3">
      <c r="AD49861" s="4"/>
    </row>
    <row r="49871" spans="30:30" ht="11" x14ac:dyDescent="0.3">
      <c r="AD49871" s="4"/>
    </row>
    <row r="49881" spans="30:30" ht="11" x14ac:dyDescent="0.3">
      <c r="AD49881" s="4"/>
    </row>
    <row r="49891" spans="30:30" ht="11" x14ac:dyDescent="0.3">
      <c r="AD49891" s="4"/>
    </row>
    <row r="49901" spans="30:30" ht="11" x14ac:dyDescent="0.3">
      <c r="AD49901" s="4"/>
    </row>
    <row r="49911" spans="30:30" ht="11" x14ac:dyDescent="0.3">
      <c r="AD49911" s="4"/>
    </row>
    <row r="49921" spans="30:30" ht="11" x14ac:dyDescent="0.3">
      <c r="AD49921" s="4"/>
    </row>
    <row r="49931" spans="30:30" ht="11" x14ac:dyDescent="0.3">
      <c r="AD49931" s="4"/>
    </row>
    <row r="49941" spans="30:30" ht="11" x14ac:dyDescent="0.3">
      <c r="AD49941" s="4"/>
    </row>
    <row r="49951" spans="30:30" ht="11" x14ac:dyDescent="0.3">
      <c r="AD49951" s="4"/>
    </row>
    <row r="49961" spans="30:30" ht="11" x14ac:dyDescent="0.3">
      <c r="AD49961" s="4"/>
    </row>
    <row r="49971" spans="30:30" ht="11" x14ac:dyDescent="0.3">
      <c r="AD49971" s="4"/>
    </row>
    <row r="49981" spans="30:30" ht="11" x14ac:dyDescent="0.3">
      <c r="AD49981" s="4"/>
    </row>
    <row r="49991" spans="30:30" ht="11" x14ac:dyDescent="0.3">
      <c r="AD49991" s="4"/>
    </row>
    <row r="50001" spans="30:30" ht="11" x14ac:dyDescent="0.3">
      <c r="AD50001" s="4"/>
    </row>
    <row r="50011" spans="30:30" ht="11" x14ac:dyDescent="0.3">
      <c r="AD50011" s="4"/>
    </row>
    <row r="50021" spans="30:30" ht="11" x14ac:dyDescent="0.3">
      <c r="AD50021" s="4"/>
    </row>
    <row r="50031" spans="30:30" ht="11" x14ac:dyDescent="0.3">
      <c r="AD50031" s="4"/>
    </row>
    <row r="50041" spans="30:30" ht="11" x14ac:dyDescent="0.3">
      <c r="AD50041" s="4"/>
    </row>
    <row r="50051" spans="30:30" ht="11" x14ac:dyDescent="0.3">
      <c r="AD50051" s="4"/>
    </row>
    <row r="50061" spans="30:30" ht="11" x14ac:dyDescent="0.3">
      <c r="AD50061" s="4"/>
    </row>
    <row r="50071" spans="30:30" ht="11" x14ac:dyDescent="0.3">
      <c r="AD50071" s="4"/>
    </row>
    <row r="50081" spans="30:30" ht="11" x14ac:dyDescent="0.3">
      <c r="AD50081" s="4"/>
    </row>
    <row r="50091" spans="30:30" ht="11" x14ac:dyDescent="0.3">
      <c r="AD50091" s="4"/>
    </row>
    <row r="50101" spans="30:30" ht="11" x14ac:dyDescent="0.3">
      <c r="AD50101" s="4"/>
    </row>
    <row r="50111" spans="30:30" ht="11" x14ac:dyDescent="0.3">
      <c r="AD50111" s="4"/>
    </row>
    <row r="50121" spans="30:30" ht="11" x14ac:dyDescent="0.3">
      <c r="AD50121" s="4"/>
    </row>
    <row r="50131" spans="30:30" ht="11" x14ac:dyDescent="0.3">
      <c r="AD50131" s="4"/>
    </row>
    <row r="50141" spans="30:30" ht="11" x14ac:dyDescent="0.3">
      <c r="AD50141" s="4"/>
    </row>
    <row r="50151" spans="30:30" ht="11" x14ac:dyDescent="0.3">
      <c r="AD50151" s="4"/>
    </row>
    <row r="50161" spans="30:30" ht="11" x14ac:dyDescent="0.3">
      <c r="AD50161" s="4"/>
    </row>
    <row r="50171" spans="30:30" ht="11" x14ac:dyDescent="0.3">
      <c r="AD50171" s="4"/>
    </row>
    <row r="50181" spans="30:30" ht="11" x14ac:dyDescent="0.3">
      <c r="AD50181" s="4"/>
    </row>
    <row r="50191" spans="30:30" ht="11" x14ac:dyDescent="0.3">
      <c r="AD50191" s="4"/>
    </row>
    <row r="50201" spans="30:30" ht="11" x14ac:dyDescent="0.3">
      <c r="AD50201" s="4"/>
    </row>
    <row r="50211" spans="30:30" ht="11" x14ac:dyDescent="0.3">
      <c r="AD50211" s="4"/>
    </row>
    <row r="50221" spans="30:30" ht="11" x14ac:dyDescent="0.3">
      <c r="AD50221" s="4"/>
    </row>
    <row r="50231" spans="30:30" ht="11" x14ac:dyDescent="0.3">
      <c r="AD50231" s="4"/>
    </row>
    <row r="50241" spans="30:30" ht="11" x14ac:dyDescent="0.3">
      <c r="AD50241" s="4"/>
    </row>
    <row r="50251" spans="30:30" ht="11" x14ac:dyDescent="0.3">
      <c r="AD50251" s="4"/>
    </row>
    <row r="50261" spans="30:30" ht="11" x14ac:dyDescent="0.3">
      <c r="AD50261" s="4"/>
    </row>
    <row r="50271" spans="30:30" ht="11" x14ac:dyDescent="0.3">
      <c r="AD50271" s="4"/>
    </row>
    <row r="50281" spans="30:30" ht="11" x14ac:dyDescent="0.3">
      <c r="AD50281" s="4"/>
    </row>
    <row r="50291" spans="30:30" ht="11" x14ac:dyDescent="0.3">
      <c r="AD50291" s="4"/>
    </row>
    <row r="50301" spans="30:30" ht="11" x14ac:dyDescent="0.3">
      <c r="AD50301" s="4"/>
    </row>
    <row r="50311" spans="30:30" ht="11" x14ac:dyDescent="0.3">
      <c r="AD50311" s="4"/>
    </row>
    <row r="50321" spans="30:30" ht="11" x14ac:dyDescent="0.3">
      <c r="AD50321" s="4"/>
    </row>
    <row r="50331" spans="30:30" ht="11" x14ac:dyDescent="0.3">
      <c r="AD50331" s="4"/>
    </row>
    <row r="50341" spans="30:30" ht="11" x14ac:dyDescent="0.3">
      <c r="AD50341" s="4"/>
    </row>
    <row r="50351" spans="30:30" ht="11" x14ac:dyDescent="0.3">
      <c r="AD50351" s="4"/>
    </row>
    <row r="50361" spans="30:30" ht="11" x14ac:dyDescent="0.3">
      <c r="AD50361" s="4"/>
    </row>
    <row r="50371" spans="30:30" ht="11" x14ac:dyDescent="0.3">
      <c r="AD50371" s="4"/>
    </row>
    <row r="50381" spans="30:30" ht="11" x14ac:dyDescent="0.3">
      <c r="AD50381" s="4"/>
    </row>
    <row r="50391" spans="30:30" ht="11" x14ac:dyDescent="0.3">
      <c r="AD50391" s="4"/>
    </row>
    <row r="50401" spans="30:30" ht="11" x14ac:dyDescent="0.3">
      <c r="AD50401" s="4"/>
    </row>
    <row r="50411" spans="30:30" ht="11" x14ac:dyDescent="0.3">
      <c r="AD50411" s="4"/>
    </row>
    <row r="50421" spans="30:30" ht="11" x14ac:dyDescent="0.3">
      <c r="AD50421" s="4"/>
    </row>
    <row r="50431" spans="30:30" ht="11" x14ac:dyDescent="0.3">
      <c r="AD50431" s="4"/>
    </row>
    <row r="50441" spans="30:30" ht="11" x14ac:dyDescent="0.3">
      <c r="AD50441" s="4"/>
    </row>
    <row r="50451" spans="30:30" ht="11" x14ac:dyDescent="0.3">
      <c r="AD50451" s="4"/>
    </row>
    <row r="50461" spans="30:30" ht="11" x14ac:dyDescent="0.3">
      <c r="AD50461" s="4"/>
    </row>
    <row r="50471" spans="30:30" ht="11" x14ac:dyDescent="0.3">
      <c r="AD50471" s="4"/>
    </row>
    <row r="50481" spans="30:30" ht="11" x14ac:dyDescent="0.3">
      <c r="AD50481" s="4"/>
    </row>
    <row r="50491" spans="30:30" ht="11" x14ac:dyDescent="0.3">
      <c r="AD50491" s="4"/>
    </row>
    <row r="50501" spans="30:30" ht="11" x14ac:dyDescent="0.3">
      <c r="AD50501" s="4"/>
    </row>
    <row r="50511" spans="30:30" ht="11" x14ac:dyDescent="0.3">
      <c r="AD50511" s="4"/>
    </row>
    <row r="50521" spans="30:30" ht="11" x14ac:dyDescent="0.3">
      <c r="AD50521" s="4"/>
    </row>
    <row r="50531" spans="30:30" ht="11" x14ac:dyDescent="0.3">
      <c r="AD50531" s="4"/>
    </row>
    <row r="50541" spans="30:30" ht="11" x14ac:dyDescent="0.3">
      <c r="AD50541" s="4"/>
    </row>
    <row r="50551" spans="30:30" ht="11" x14ac:dyDescent="0.3">
      <c r="AD50551" s="4"/>
    </row>
    <row r="50561" spans="30:30" ht="11" x14ac:dyDescent="0.3">
      <c r="AD50561" s="4"/>
    </row>
    <row r="50571" spans="30:30" ht="11" x14ac:dyDescent="0.3">
      <c r="AD50571" s="4"/>
    </row>
    <row r="50581" spans="30:30" ht="11" x14ac:dyDescent="0.3">
      <c r="AD50581" s="4"/>
    </row>
    <row r="50591" spans="30:30" ht="11" x14ac:dyDescent="0.3">
      <c r="AD50591" s="4"/>
    </row>
    <row r="50601" spans="30:30" ht="11" x14ac:dyDescent="0.3">
      <c r="AD50601" s="4"/>
    </row>
    <row r="50611" spans="30:30" ht="11" x14ac:dyDescent="0.3">
      <c r="AD50611" s="4"/>
    </row>
    <row r="50621" spans="30:30" ht="11" x14ac:dyDescent="0.3">
      <c r="AD50621" s="4"/>
    </row>
    <row r="50631" spans="30:30" ht="11" x14ac:dyDescent="0.3">
      <c r="AD50631" s="4"/>
    </row>
    <row r="50641" spans="30:30" ht="11" x14ac:dyDescent="0.3">
      <c r="AD50641" s="4"/>
    </row>
    <row r="50651" spans="30:30" ht="11" x14ac:dyDescent="0.3">
      <c r="AD50651" s="4"/>
    </row>
    <row r="50661" spans="30:30" ht="11" x14ac:dyDescent="0.3">
      <c r="AD50661" s="4"/>
    </row>
    <row r="50671" spans="30:30" ht="11" x14ac:dyDescent="0.3">
      <c r="AD50671" s="4"/>
    </row>
    <row r="50681" spans="30:30" ht="11" x14ac:dyDescent="0.3">
      <c r="AD50681" s="4"/>
    </row>
    <row r="50691" spans="30:30" ht="11" x14ac:dyDescent="0.3">
      <c r="AD50691" s="4"/>
    </row>
    <row r="50701" spans="30:30" ht="11" x14ac:dyDescent="0.3">
      <c r="AD50701" s="4"/>
    </row>
    <row r="50711" spans="30:30" ht="11" x14ac:dyDescent="0.3">
      <c r="AD50711" s="4"/>
    </row>
    <row r="50721" spans="30:30" ht="11" x14ac:dyDescent="0.3">
      <c r="AD50721" s="4"/>
    </row>
    <row r="50731" spans="30:30" ht="11" x14ac:dyDescent="0.3">
      <c r="AD50731" s="4"/>
    </row>
    <row r="50741" spans="30:30" ht="11" x14ac:dyDescent="0.3">
      <c r="AD50741" s="4"/>
    </row>
    <row r="50751" spans="30:30" ht="11" x14ac:dyDescent="0.3">
      <c r="AD50751" s="4"/>
    </row>
    <row r="50761" spans="30:30" ht="11" x14ac:dyDescent="0.3">
      <c r="AD50761" s="4"/>
    </row>
    <row r="50771" spans="30:30" ht="11" x14ac:dyDescent="0.3">
      <c r="AD50771" s="4"/>
    </row>
    <row r="50781" spans="30:30" ht="11" x14ac:dyDescent="0.3">
      <c r="AD50781" s="4"/>
    </row>
    <row r="50791" spans="30:30" ht="11" x14ac:dyDescent="0.3">
      <c r="AD50791" s="4"/>
    </row>
    <row r="50801" spans="30:30" ht="11" x14ac:dyDescent="0.3">
      <c r="AD50801" s="4"/>
    </row>
    <row r="50811" spans="30:30" ht="11" x14ac:dyDescent="0.3">
      <c r="AD50811" s="4"/>
    </row>
    <row r="50821" spans="30:30" ht="11" x14ac:dyDescent="0.3">
      <c r="AD50821" s="4"/>
    </row>
    <row r="50831" spans="30:30" ht="11" x14ac:dyDescent="0.3">
      <c r="AD50831" s="4"/>
    </row>
    <row r="50841" spans="30:30" ht="11" x14ac:dyDescent="0.3">
      <c r="AD50841" s="4"/>
    </row>
    <row r="50851" spans="30:30" ht="11" x14ac:dyDescent="0.3">
      <c r="AD50851" s="4"/>
    </row>
    <row r="50861" spans="30:30" ht="11" x14ac:dyDescent="0.3">
      <c r="AD50861" s="4"/>
    </row>
    <row r="50871" spans="30:30" ht="11" x14ac:dyDescent="0.3">
      <c r="AD50871" s="4"/>
    </row>
    <row r="50881" spans="30:30" ht="11" x14ac:dyDescent="0.3">
      <c r="AD50881" s="4"/>
    </row>
    <row r="50891" spans="30:30" ht="11" x14ac:dyDescent="0.3">
      <c r="AD50891" s="4"/>
    </row>
    <row r="50901" spans="30:30" ht="11" x14ac:dyDescent="0.3">
      <c r="AD50901" s="4"/>
    </row>
    <row r="50911" spans="30:30" ht="11" x14ac:dyDescent="0.3">
      <c r="AD50911" s="4"/>
    </row>
    <row r="50921" spans="30:30" ht="11" x14ac:dyDescent="0.3">
      <c r="AD50921" s="4"/>
    </row>
    <row r="50931" spans="30:30" ht="11" x14ac:dyDescent="0.3">
      <c r="AD50931" s="4"/>
    </row>
    <row r="50941" spans="30:30" ht="11" x14ac:dyDescent="0.3">
      <c r="AD50941" s="4"/>
    </row>
    <row r="50951" spans="30:30" ht="11" x14ac:dyDescent="0.3">
      <c r="AD50951" s="4"/>
    </row>
    <row r="50961" spans="30:30" ht="11" x14ac:dyDescent="0.3">
      <c r="AD50961" s="4"/>
    </row>
    <row r="50971" spans="30:30" ht="11" x14ac:dyDescent="0.3">
      <c r="AD50971" s="4"/>
    </row>
    <row r="50981" spans="30:30" ht="11" x14ac:dyDescent="0.3">
      <c r="AD50981" s="4"/>
    </row>
    <row r="50991" spans="30:30" ht="11" x14ac:dyDescent="0.3">
      <c r="AD50991" s="4"/>
    </row>
    <row r="51001" spans="30:30" ht="11" x14ac:dyDescent="0.3">
      <c r="AD51001" s="4"/>
    </row>
    <row r="51011" spans="30:30" ht="11" x14ac:dyDescent="0.3">
      <c r="AD51011" s="4"/>
    </row>
    <row r="51021" spans="30:30" ht="11" x14ac:dyDescent="0.3">
      <c r="AD51021" s="4"/>
    </row>
    <row r="51031" spans="30:30" ht="11" x14ac:dyDescent="0.3">
      <c r="AD51031" s="4"/>
    </row>
    <row r="51041" spans="30:30" ht="11" x14ac:dyDescent="0.3">
      <c r="AD51041" s="4"/>
    </row>
    <row r="51051" spans="30:30" ht="11" x14ac:dyDescent="0.3">
      <c r="AD51051" s="4"/>
    </row>
    <row r="51061" spans="30:30" ht="11" x14ac:dyDescent="0.3">
      <c r="AD51061" s="4"/>
    </row>
    <row r="51071" spans="30:30" ht="11" x14ac:dyDescent="0.3">
      <c r="AD51071" s="4"/>
    </row>
    <row r="51081" spans="30:30" ht="11" x14ac:dyDescent="0.3">
      <c r="AD51081" s="4"/>
    </row>
    <row r="51091" spans="30:30" ht="11" x14ac:dyDescent="0.3">
      <c r="AD51091" s="4"/>
    </row>
    <row r="51101" spans="30:30" ht="11" x14ac:dyDescent="0.3">
      <c r="AD51101" s="4"/>
    </row>
    <row r="51111" spans="30:30" ht="11" x14ac:dyDescent="0.3">
      <c r="AD51111" s="4"/>
    </row>
    <row r="51121" spans="30:30" ht="11" x14ac:dyDescent="0.3">
      <c r="AD51121" s="4"/>
    </row>
    <row r="51131" spans="30:30" ht="11" x14ac:dyDescent="0.3">
      <c r="AD51131" s="4"/>
    </row>
    <row r="51141" spans="30:30" ht="11" x14ac:dyDescent="0.3">
      <c r="AD51141" s="4"/>
    </row>
    <row r="51151" spans="30:30" ht="11" x14ac:dyDescent="0.3">
      <c r="AD51151" s="4"/>
    </row>
    <row r="51161" spans="30:30" ht="11" x14ac:dyDescent="0.3">
      <c r="AD51161" s="4"/>
    </row>
    <row r="51171" spans="30:30" ht="11" x14ac:dyDescent="0.3">
      <c r="AD51171" s="4"/>
    </row>
    <row r="51181" spans="30:30" ht="11" x14ac:dyDescent="0.3">
      <c r="AD51181" s="4"/>
    </row>
    <row r="51191" spans="30:30" ht="11" x14ac:dyDescent="0.3">
      <c r="AD51191" s="4"/>
    </row>
    <row r="51201" spans="30:30" ht="11" x14ac:dyDescent="0.3">
      <c r="AD51201" s="4"/>
    </row>
    <row r="51211" spans="30:30" ht="11" x14ac:dyDescent="0.3">
      <c r="AD51211" s="4"/>
    </row>
    <row r="51221" spans="30:30" ht="11" x14ac:dyDescent="0.3">
      <c r="AD51221" s="4"/>
    </row>
    <row r="51231" spans="30:30" ht="11" x14ac:dyDescent="0.3">
      <c r="AD51231" s="4"/>
    </row>
    <row r="51241" spans="30:30" ht="11" x14ac:dyDescent="0.3">
      <c r="AD51241" s="4"/>
    </row>
    <row r="51251" spans="30:30" ht="11" x14ac:dyDescent="0.3">
      <c r="AD51251" s="4"/>
    </row>
    <row r="51261" spans="30:30" ht="11" x14ac:dyDescent="0.3">
      <c r="AD51261" s="4"/>
    </row>
    <row r="51271" spans="30:30" ht="11" x14ac:dyDescent="0.3">
      <c r="AD51271" s="4"/>
    </row>
    <row r="51281" spans="30:30" ht="11" x14ac:dyDescent="0.3">
      <c r="AD51281" s="4"/>
    </row>
    <row r="51291" spans="30:30" ht="11" x14ac:dyDescent="0.3">
      <c r="AD51291" s="4"/>
    </row>
    <row r="51301" spans="30:30" ht="11" x14ac:dyDescent="0.3">
      <c r="AD51301" s="4"/>
    </row>
    <row r="51311" spans="30:30" ht="11" x14ac:dyDescent="0.3">
      <c r="AD51311" s="4"/>
    </row>
    <row r="51321" spans="30:30" ht="11" x14ac:dyDescent="0.3">
      <c r="AD51321" s="4"/>
    </row>
    <row r="51331" spans="30:30" ht="11" x14ac:dyDescent="0.3">
      <c r="AD51331" s="4"/>
    </row>
    <row r="51341" spans="30:30" ht="11" x14ac:dyDescent="0.3">
      <c r="AD51341" s="4"/>
    </row>
    <row r="51351" spans="30:30" ht="11" x14ac:dyDescent="0.3">
      <c r="AD51351" s="4"/>
    </row>
    <row r="51361" spans="30:30" ht="11" x14ac:dyDescent="0.3">
      <c r="AD51361" s="4"/>
    </row>
    <row r="51371" spans="30:30" ht="11" x14ac:dyDescent="0.3">
      <c r="AD51371" s="4"/>
    </row>
    <row r="51381" spans="30:30" ht="11" x14ac:dyDescent="0.3">
      <c r="AD51381" s="4"/>
    </row>
    <row r="51391" spans="30:30" ht="11" x14ac:dyDescent="0.3">
      <c r="AD51391" s="4"/>
    </row>
    <row r="51401" spans="30:30" ht="11" x14ac:dyDescent="0.3">
      <c r="AD51401" s="4"/>
    </row>
    <row r="51411" spans="30:30" ht="11" x14ac:dyDescent="0.3">
      <c r="AD51411" s="4"/>
    </row>
    <row r="51421" spans="30:30" ht="11" x14ac:dyDescent="0.3">
      <c r="AD51421" s="4"/>
    </row>
    <row r="51431" spans="30:30" ht="11" x14ac:dyDescent="0.3">
      <c r="AD51431" s="4"/>
    </row>
    <row r="51441" spans="30:30" ht="11" x14ac:dyDescent="0.3">
      <c r="AD51441" s="4"/>
    </row>
    <row r="51451" spans="30:30" ht="11" x14ac:dyDescent="0.3">
      <c r="AD51451" s="4"/>
    </row>
    <row r="51461" spans="30:30" ht="11" x14ac:dyDescent="0.3">
      <c r="AD51461" s="4"/>
    </row>
    <row r="51471" spans="30:30" ht="11" x14ac:dyDescent="0.3">
      <c r="AD51471" s="4"/>
    </row>
    <row r="51481" spans="30:30" ht="11" x14ac:dyDescent="0.3">
      <c r="AD51481" s="4"/>
    </row>
    <row r="51491" spans="30:30" ht="11" x14ac:dyDescent="0.3">
      <c r="AD51491" s="4"/>
    </row>
    <row r="51501" spans="30:30" ht="11" x14ac:dyDescent="0.3">
      <c r="AD51501" s="4"/>
    </row>
    <row r="51511" spans="30:30" ht="11" x14ac:dyDescent="0.3">
      <c r="AD51511" s="4"/>
    </row>
    <row r="51521" spans="30:30" ht="11" x14ac:dyDescent="0.3">
      <c r="AD51521" s="4"/>
    </row>
    <row r="51531" spans="30:30" ht="11" x14ac:dyDescent="0.3">
      <c r="AD51531" s="4"/>
    </row>
    <row r="51541" spans="30:30" ht="11" x14ac:dyDescent="0.3">
      <c r="AD51541" s="4"/>
    </row>
    <row r="51551" spans="30:30" ht="11" x14ac:dyDescent="0.3">
      <c r="AD51551" s="4"/>
    </row>
    <row r="51561" spans="30:30" ht="11" x14ac:dyDescent="0.3">
      <c r="AD51561" s="4"/>
    </row>
    <row r="51571" spans="30:30" ht="11" x14ac:dyDescent="0.3">
      <c r="AD51571" s="4"/>
    </row>
    <row r="51581" spans="30:30" ht="11" x14ac:dyDescent="0.3">
      <c r="AD51581" s="4"/>
    </row>
    <row r="51591" spans="30:30" ht="11" x14ac:dyDescent="0.3">
      <c r="AD51591" s="4"/>
    </row>
    <row r="51601" spans="30:30" ht="11" x14ac:dyDescent="0.3">
      <c r="AD51601" s="4"/>
    </row>
    <row r="51611" spans="30:30" ht="11" x14ac:dyDescent="0.3">
      <c r="AD51611" s="4"/>
    </row>
    <row r="51621" spans="30:30" ht="11" x14ac:dyDescent="0.3">
      <c r="AD51621" s="4"/>
    </row>
    <row r="51631" spans="30:30" ht="11" x14ac:dyDescent="0.3">
      <c r="AD51631" s="4"/>
    </row>
    <row r="51641" spans="30:30" ht="11" x14ac:dyDescent="0.3">
      <c r="AD51641" s="4"/>
    </row>
    <row r="51651" spans="30:30" ht="11" x14ac:dyDescent="0.3">
      <c r="AD51651" s="4"/>
    </row>
    <row r="51661" spans="30:30" ht="11" x14ac:dyDescent="0.3">
      <c r="AD51661" s="4"/>
    </row>
    <row r="51671" spans="30:30" ht="11" x14ac:dyDescent="0.3">
      <c r="AD51671" s="4"/>
    </row>
    <row r="51681" spans="30:30" ht="11" x14ac:dyDescent="0.3">
      <c r="AD51681" s="4"/>
    </row>
    <row r="51691" spans="30:30" ht="11" x14ac:dyDescent="0.3">
      <c r="AD51691" s="4"/>
    </row>
    <row r="51701" spans="30:30" ht="11" x14ac:dyDescent="0.3">
      <c r="AD51701" s="4"/>
    </row>
    <row r="51711" spans="30:30" ht="11" x14ac:dyDescent="0.3">
      <c r="AD51711" s="4"/>
    </row>
    <row r="51721" spans="30:30" ht="11" x14ac:dyDescent="0.3">
      <c r="AD51721" s="4"/>
    </row>
    <row r="51731" spans="30:30" ht="11" x14ac:dyDescent="0.3">
      <c r="AD51731" s="4"/>
    </row>
    <row r="51741" spans="30:30" ht="11" x14ac:dyDescent="0.3">
      <c r="AD51741" s="4"/>
    </row>
    <row r="51751" spans="30:30" ht="11" x14ac:dyDescent="0.3">
      <c r="AD51751" s="4"/>
    </row>
    <row r="51761" spans="30:30" ht="11" x14ac:dyDescent="0.3">
      <c r="AD51761" s="4"/>
    </row>
    <row r="51771" spans="30:30" ht="11" x14ac:dyDescent="0.3">
      <c r="AD51771" s="4"/>
    </row>
    <row r="51781" spans="30:30" ht="11" x14ac:dyDescent="0.3">
      <c r="AD51781" s="4"/>
    </row>
    <row r="51791" spans="30:30" ht="11" x14ac:dyDescent="0.3">
      <c r="AD51791" s="4"/>
    </row>
    <row r="51801" spans="30:30" ht="11" x14ac:dyDescent="0.3">
      <c r="AD51801" s="4"/>
    </row>
    <row r="51811" spans="30:30" ht="11" x14ac:dyDescent="0.3">
      <c r="AD51811" s="4"/>
    </row>
    <row r="51821" spans="30:30" ht="11" x14ac:dyDescent="0.3">
      <c r="AD51821" s="4"/>
    </row>
    <row r="51831" spans="30:30" ht="11" x14ac:dyDescent="0.3">
      <c r="AD51831" s="4"/>
    </row>
    <row r="51841" spans="30:30" ht="11" x14ac:dyDescent="0.3">
      <c r="AD51841" s="4"/>
    </row>
    <row r="51851" spans="30:30" ht="11" x14ac:dyDescent="0.3">
      <c r="AD51851" s="4"/>
    </row>
    <row r="51861" spans="30:30" ht="11" x14ac:dyDescent="0.3">
      <c r="AD51861" s="4"/>
    </row>
    <row r="51871" spans="30:30" ht="11" x14ac:dyDescent="0.3">
      <c r="AD51871" s="4"/>
    </row>
    <row r="51881" spans="30:30" ht="11" x14ac:dyDescent="0.3">
      <c r="AD51881" s="4"/>
    </row>
    <row r="51891" spans="30:30" ht="11" x14ac:dyDescent="0.3">
      <c r="AD51891" s="4"/>
    </row>
    <row r="51901" spans="30:30" ht="11" x14ac:dyDescent="0.3">
      <c r="AD51901" s="4"/>
    </row>
    <row r="51911" spans="30:30" ht="11" x14ac:dyDescent="0.3">
      <c r="AD51911" s="4"/>
    </row>
    <row r="51921" spans="30:30" ht="11" x14ac:dyDescent="0.3">
      <c r="AD51921" s="4"/>
    </row>
    <row r="51931" spans="30:30" ht="11" x14ac:dyDescent="0.3">
      <c r="AD51931" s="4"/>
    </row>
    <row r="51941" spans="30:30" ht="11" x14ac:dyDescent="0.3">
      <c r="AD51941" s="4"/>
    </row>
    <row r="51951" spans="30:30" ht="11" x14ac:dyDescent="0.3">
      <c r="AD51951" s="4"/>
    </row>
    <row r="51961" spans="30:30" ht="11" x14ac:dyDescent="0.3">
      <c r="AD51961" s="4"/>
    </row>
    <row r="51971" spans="30:30" ht="11" x14ac:dyDescent="0.3">
      <c r="AD51971" s="4"/>
    </row>
    <row r="51981" spans="30:30" ht="11" x14ac:dyDescent="0.3">
      <c r="AD51981" s="4"/>
    </row>
    <row r="51991" spans="30:30" ht="11" x14ac:dyDescent="0.3">
      <c r="AD51991" s="4"/>
    </row>
    <row r="52001" spans="30:30" ht="11" x14ac:dyDescent="0.3">
      <c r="AD52001" s="4"/>
    </row>
    <row r="52011" spans="30:30" ht="11" x14ac:dyDescent="0.3">
      <c r="AD52011" s="4"/>
    </row>
    <row r="52021" spans="30:30" ht="11" x14ac:dyDescent="0.3">
      <c r="AD52021" s="4"/>
    </row>
    <row r="52031" spans="30:30" ht="11" x14ac:dyDescent="0.3">
      <c r="AD52031" s="4"/>
    </row>
    <row r="52041" spans="30:30" ht="11" x14ac:dyDescent="0.3">
      <c r="AD52041" s="4"/>
    </row>
    <row r="52051" spans="30:30" ht="11" x14ac:dyDescent="0.3">
      <c r="AD52051" s="4"/>
    </row>
    <row r="52061" spans="30:30" ht="11" x14ac:dyDescent="0.3">
      <c r="AD52061" s="4"/>
    </row>
    <row r="52071" spans="30:30" ht="11" x14ac:dyDescent="0.3">
      <c r="AD52071" s="4"/>
    </row>
    <row r="52081" spans="30:30" ht="11" x14ac:dyDescent="0.3">
      <c r="AD52081" s="4"/>
    </row>
    <row r="52091" spans="30:30" ht="11" x14ac:dyDescent="0.3">
      <c r="AD52091" s="4"/>
    </row>
    <row r="52101" spans="30:30" ht="11" x14ac:dyDescent="0.3">
      <c r="AD52101" s="4"/>
    </row>
    <row r="52111" spans="30:30" ht="11" x14ac:dyDescent="0.3">
      <c r="AD52111" s="4"/>
    </row>
    <row r="52121" spans="30:30" ht="11" x14ac:dyDescent="0.3">
      <c r="AD52121" s="4"/>
    </row>
    <row r="52131" spans="30:30" ht="11" x14ac:dyDescent="0.3">
      <c r="AD52131" s="4"/>
    </row>
    <row r="52141" spans="30:30" ht="11" x14ac:dyDescent="0.3">
      <c r="AD52141" s="4"/>
    </row>
    <row r="52151" spans="30:30" ht="11" x14ac:dyDescent="0.3">
      <c r="AD52151" s="4"/>
    </row>
    <row r="52161" spans="30:30" ht="11" x14ac:dyDescent="0.3">
      <c r="AD52161" s="4"/>
    </row>
    <row r="52171" spans="30:30" ht="11" x14ac:dyDescent="0.3">
      <c r="AD52171" s="4"/>
    </row>
    <row r="52181" spans="30:30" ht="11" x14ac:dyDescent="0.3">
      <c r="AD52181" s="4"/>
    </row>
    <row r="52191" spans="30:30" ht="11" x14ac:dyDescent="0.3">
      <c r="AD52191" s="4"/>
    </row>
    <row r="52201" spans="30:30" ht="11" x14ac:dyDescent="0.3">
      <c r="AD52201" s="4"/>
    </row>
    <row r="52211" spans="30:30" ht="11" x14ac:dyDescent="0.3">
      <c r="AD52211" s="4"/>
    </row>
    <row r="52221" spans="30:30" ht="11" x14ac:dyDescent="0.3">
      <c r="AD52221" s="4"/>
    </row>
    <row r="52231" spans="30:30" ht="11" x14ac:dyDescent="0.3">
      <c r="AD52231" s="4"/>
    </row>
    <row r="52241" spans="30:30" ht="11" x14ac:dyDescent="0.3">
      <c r="AD52241" s="4"/>
    </row>
    <row r="52251" spans="30:30" ht="11" x14ac:dyDescent="0.3">
      <c r="AD52251" s="4"/>
    </row>
    <row r="52261" spans="30:30" ht="11" x14ac:dyDescent="0.3">
      <c r="AD52261" s="4"/>
    </row>
    <row r="52271" spans="30:30" ht="11" x14ac:dyDescent="0.3">
      <c r="AD52271" s="4"/>
    </row>
    <row r="52281" spans="30:30" ht="11" x14ac:dyDescent="0.3">
      <c r="AD52281" s="4"/>
    </row>
    <row r="52291" spans="30:30" ht="11" x14ac:dyDescent="0.3">
      <c r="AD52291" s="4"/>
    </row>
    <row r="52301" spans="30:30" ht="11" x14ac:dyDescent="0.3">
      <c r="AD52301" s="4"/>
    </row>
    <row r="52311" spans="30:30" ht="11" x14ac:dyDescent="0.3">
      <c r="AD52311" s="4"/>
    </row>
    <row r="52321" spans="30:30" ht="11" x14ac:dyDescent="0.3">
      <c r="AD52321" s="4"/>
    </row>
    <row r="52331" spans="30:30" ht="11" x14ac:dyDescent="0.3">
      <c r="AD52331" s="4"/>
    </row>
    <row r="52341" spans="30:30" ht="11" x14ac:dyDescent="0.3">
      <c r="AD52341" s="4"/>
    </row>
    <row r="52351" spans="30:30" ht="11" x14ac:dyDescent="0.3">
      <c r="AD52351" s="4"/>
    </row>
    <row r="52361" spans="30:30" ht="11" x14ac:dyDescent="0.3">
      <c r="AD52361" s="4"/>
    </row>
    <row r="52371" spans="30:30" ht="11" x14ac:dyDescent="0.3">
      <c r="AD52371" s="4"/>
    </row>
    <row r="52381" spans="30:30" ht="11" x14ac:dyDescent="0.3">
      <c r="AD52381" s="4"/>
    </row>
    <row r="52391" spans="30:30" ht="11" x14ac:dyDescent="0.3">
      <c r="AD52391" s="4"/>
    </row>
    <row r="52401" spans="30:30" ht="11" x14ac:dyDescent="0.3">
      <c r="AD52401" s="4"/>
    </row>
    <row r="52411" spans="30:30" ht="11" x14ac:dyDescent="0.3">
      <c r="AD52411" s="4"/>
    </row>
    <row r="52421" spans="30:30" ht="11" x14ac:dyDescent="0.3">
      <c r="AD52421" s="4"/>
    </row>
    <row r="52431" spans="30:30" ht="11" x14ac:dyDescent="0.3">
      <c r="AD52431" s="4"/>
    </row>
    <row r="52441" spans="30:30" ht="11" x14ac:dyDescent="0.3">
      <c r="AD52441" s="4"/>
    </row>
    <row r="52451" spans="30:30" ht="11" x14ac:dyDescent="0.3">
      <c r="AD52451" s="4"/>
    </row>
    <row r="52461" spans="30:30" ht="11" x14ac:dyDescent="0.3">
      <c r="AD52461" s="4"/>
    </row>
    <row r="52471" spans="30:30" ht="11" x14ac:dyDescent="0.3">
      <c r="AD52471" s="4"/>
    </row>
    <row r="52481" spans="30:30" ht="11" x14ac:dyDescent="0.3">
      <c r="AD52481" s="4"/>
    </row>
    <row r="52491" spans="30:30" ht="11" x14ac:dyDescent="0.3">
      <c r="AD52491" s="4"/>
    </row>
    <row r="52501" spans="30:30" ht="11" x14ac:dyDescent="0.3">
      <c r="AD52501" s="4"/>
    </row>
    <row r="52511" spans="30:30" ht="11" x14ac:dyDescent="0.3">
      <c r="AD52511" s="4"/>
    </row>
    <row r="52521" spans="30:30" ht="11" x14ac:dyDescent="0.3">
      <c r="AD52521" s="4"/>
    </row>
    <row r="52531" spans="30:30" ht="11" x14ac:dyDescent="0.3">
      <c r="AD52531" s="4"/>
    </row>
    <row r="52541" spans="30:30" ht="11" x14ac:dyDescent="0.3">
      <c r="AD52541" s="4"/>
    </row>
    <row r="52551" spans="30:30" ht="11" x14ac:dyDescent="0.3">
      <c r="AD52551" s="4"/>
    </row>
    <row r="52561" spans="30:30" ht="11" x14ac:dyDescent="0.3">
      <c r="AD52561" s="4"/>
    </row>
    <row r="52571" spans="30:30" ht="11" x14ac:dyDescent="0.3">
      <c r="AD52571" s="4"/>
    </row>
    <row r="52581" spans="30:30" ht="11" x14ac:dyDescent="0.3">
      <c r="AD52581" s="4"/>
    </row>
    <row r="52591" spans="30:30" ht="11" x14ac:dyDescent="0.3">
      <c r="AD52591" s="4"/>
    </row>
    <row r="52601" spans="30:30" ht="11" x14ac:dyDescent="0.3">
      <c r="AD52601" s="4"/>
    </row>
    <row r="52611" spans="30:30" ht="11" x14ac:dyDescent="0.3">
      <c r="AD52611" s="4"/>
    </row>
    <row r="52621" spans="30:30" ht="11" x14ac:dyDescent="0.3">
      <c r="AD52621" s="4"/>
    </row>
    <row r="52631" spans="30:30" ht="11" x14ac:dyDescent="0.3">
      <c r="AD52631" s="4"/>
    </row>
    <row r="52641" spans="30:30" ht="11" x14ac:dyDescent="0.3">
      <c r="AD52641" s="4"/>
    </row>
    <row r="52651" spans="30:30" ht="11" x14ac:dyDescent="0.3">
      <c r="AD52651" s="4"/>
    </row>
    <row r="52661" spans="30:30" ht="11" x14ac:dyDescent="0.3">
      <c r="AD52661" s="4"/>
    </row>
    <row r="52671" spans="30:30" ht="11" x14ac:dyDescent="0.3">
      <c r="AD52671" s="4"/>
    </row>
    <row r="52681" spans="30:30" ht="11" x14ac:dyDescent="0.3">
      <c r="AD52681" s="4"/>
    </row>
    <row r="52691" spans="30:30" ht="11" x14ac:dyDescent="0.3">
      <c r="AD52691" s="4"/>
    </row>
    <row r="52701" spans="30:30" ht="11" x14ac:dyDescent="0.3">
      <c r="AD52701" s="4"/>
    </row>
    <row r="52711" spans="30:30" ht="11" x14ac:dyDescent="0.3">
      <c r="AD52711" s="4"/>
    </row>
    <row r="52721" spans="30:30" ht="11" x14ac:dyDescent="0.3">
      <c r="AD52721" s="4"/>
    </row>
    <row r="52731" spans="30:30" ht="11" x14ac:dyDescent="0.3">
      <c r="AD52731" s="4"/>
    </row>
    <row r="52741" spans="30:30" ht="11" x14ac:dyDescent="0.3">
      <c r="AD52741" s="4"/>
    </row>
    <row r="52751" spans="30:30" ht="11" x14ac:dyDescent="0.3">
      <c r="AD52751" s="4"/>
    </row>
    <row r="52761" spans="30:30" ht="11" x14ac:dyDescent="0.3">
      <c r="AD52761" s="4"/>
    </row>
    <row r="52771" spans="30:30" ht="11" x14ac:dyDescent="0.3">
      <c r="AD52771" s="4"/>
    </row>
    <row r="52781" spans="30:30" ht="11" x14ac:dyDescent="0.3">
      <c r="AD52781" s="4"/>
    </row>
    <row r="52791" spans="30:30" ht="11" x14ac:dyDescent="0.3">
      <c r="AD52791" s="4"/>
    </row>
    <row r="52801" spans="30:30" ht="11" x14ac:dyDescent="0.3">
      <c r="AD52801" s="4"/>
    </row>
    <row r="52811" spans="30:30" ht="11" x14ac:dyDescent="0.3">
      <c r="AD52811" s="4"/>
    </row>
    <row r="52821" spans="30:30" ht="11" x14ac:dyDescent="0.3">
      <c r="AD52821" s="4"/>
    </row>
    <row r="52831" spans="30:30" ht="11" x14ac:dyDescent="0.3">
      <c r="AD52831" s="4"/>
    </row>
    <row r="52841" spans="30:30" ht="11" x14ac:dyDescent="0.3">
      <c r="AD52841" s="4"/>
    </row>
    <row r="52851" spans="30:30" ht="11" x14ac:dyDescent="0.3">
      <c r="AD52851" s="4"/>
    </row>
    <row r="52861" spans="30:30" ht="11" x14ac:dyDescent="0.3">
      <c r="AD52861" s="4"/>
    </row>
    <row r="52871" spans="30:30" ht="11" x14ac:dyDescent="0.3">
      <c r="AD52871" s="4"/>
    </row>
    <row r="52881" spans="30:30" ht="11" x14ac:dyDescent="0.3">
      <c r="AD52881" s="4"/>
    </row>
    <row r="52891" spans="30:30" ht="11" x14ac:dyDescent="0.3">
      <c r="AD52891" s="4"/>
    </row>
    <row r="52901" spans="30:30" ht="11" x14ac:dyDescent="0.3">
      <c r="AD52901" s="4"/>
    </row>
    <row r="52911" spans="30:30" ht="11" x14ac:dyDescent="0.3">
      <c r="AD52911" s="4"/>
    </row>
    <row r="52921" spans="30:30" ht="11" x14ac:dyDescent="0.3">
      <c r="AD52921" s="4"/>
    </row>
    <row r="52931" spans="30:30" ht="11" x14ac:dyDescent="0.3">
      <c r="AD52931" s="4"/>
    </row>
    <row r="52941" spans="30:30" ht="11" x14ac:dyDescent="0.3">
      <c r="AD52941" s="4"/>
    </row>
    <row r="52951" spans="30:30" ht="11" x14ac:dyDescent="0.3">
      <c r="AD52951" s="4"/>
    </row>
    <row r="52961" spans="30:30" ht="11" x14ac:dyDescent="0.3">
      <c r="AD52961" s="4"/>
    </row>
    <row r="52971" spans="30:30" ht="11" x14ac:dyDescent="0.3">
      <c r="AD52971" s="4"/>
    </row>
    <row r="52981" spans="30:30" ht="11" x14ac:dyDescent="0.3">
      <c r="AD52981" s="4"/>
    </row>
    <row r="52991" spans="30:30" ht="11" x14ac:dyDescent="0.3">
      <c r="AD52991" s="4"/>
    </row>
    <row r="53001" spans="30:30" ht="11" x14ac:dyDescent="0.3">
      <c r="AD53001" s="4"/>
    </row>
    <row r="53011" spans="30:30" ht="11" x14ac:dyDescent="0.3">
      <c r="AD53011" s="4"/>
    </row>
    <row r="53021" spans="30:30" ht="11" x14ac:dyDescent="0.3">
      <c r="AD53021" s="4"/>
    </row>
    <row r="53031" spans="30:30" ht="11" x14ac:dyDescent="0.3">
      <c r="AD53031" s="4"/>
    </row>
    <row r="53041" spans="30:30" ht="11" x14ac:dyDescent="0.3">
      <c r="AD53041" s="4"/>
    </row>
    <row r="53051" spans="30:30" ht="11" x14ac:dyDescent="0.3">
      <c r="AD53051" s="4"/>
    </row>
    <row r="53061" spans="30:30" ht="11" x14ac:dyDescent="0.3">
      <c r="AD53061" s="4"/>
    </row>
    <row r="53071" spans="30:30" ht="11" x14ac:dyDescent="0.3">
      <c r="AD53071" s="4"/>
    </row>
    <row r="53081" spans="30:30" ht="11" x14ac:dyDescent="0.3">
      <c r="AD53081" s="4"/>
    </row>
    <row r="53091" spans="30:30" ht="11" x14ac:dyDescent="0.3">
      <c r="AD53091" s="4"/>
    </row>
    <row r="53101" spans="30:30" ht="11" x14ac:dyDescent="0.3">
      <c r="AD53101" s="4"/>
    </row>
    <row r="53111" spans="30:30" ht="11" x14ac:dyDescent="0.3">
      <c r="AD53111" s="4"/>
    </row>
    <row r="53121" spans="30:30" ht="11" x14ac:dyDescent="0.3">
      <c r="AD53121" s="4"/>
    </row>
    <row r="53131" spans="30:30" ht="11" x14ac:dyDescent="0.3">
      <c r="AD53131" s="4"/>
    </row>
    <row r="53141" spans="30:30" ht="11" x14ac:dyDescent="0.3">
      <c r="AD53141" s="4"/>
    </row>
    <row r="53151" spans="30:30" ht="11" x14ac:dyDescent="0.3">
      <c r="AD53151" s="4"/>
    </row>
    <row r="53161" spans="30:30" ht="11" x14ac:dyDescent="0.3">
      <c r="AD53161" s="4"/>
    </row>
    <row r="53171" spans="30:30" ht="11" x14ac:dyDescent="0.3">
      <c r="AD53171" s="4"/>
    </row>
    <row r="53181" spans="30:30" ht="11" x14ac:dyDescent="0.3">
      <c r="AD53181" s="4"/>
    </row>
    <row r="53191" spans="30:30" ht="11" x14ac:dyDescent="0.3">
      <c r="AD53191" s="4"/>
    </row>
    <row r="53201" spans="30:30" ht="11" x14ac:dyDescent="0.3">
      <c r="AD53201" s="4"/>
    </row>
    <row r="53211" spans="30:30" ht="11" x14ac:dyDescent="0.3">
      <c r="AD53211" s="4"/>
    </row>
    <row r="53221" spans="30:30" ht="11" x14ac:dyDescent="0.3">
      <c r="AD53221" s="4"/>
    </row>
    <row r="53231" spans="30:30" ht="11" x14ac:dyDescent="0.3">
      <c r="AD53231" s="4"/>
    </row>
    <row r="53241" spans="30:30" ht="11" x14ac:dyDescent="0.3">
      <c r="AD53241" s="4"/>
    </row>
    <row r="53251" spans="30:30" ht="11" x14ac:dyDescent="0.3">
      <c r="AD53251" s="4"/>
    </row>
    <row r="53261" spans="30:30" ht="11" x14ac:dyDescent="0.3">
      <c r="AD53261" s="4"/>
    </row>
    <row r="53271" spans="30:30" ht="11" x14ac:dyDescent="0.3">
      <c r="AD53271" s="4"/>
    </row>
    <row r="53281" spans="30:30" ht="11" x14ac:dyDescent="0.3">
      <c r="AD53281" s="4"/>
    </row>
    <row r="53291" spans="30:30" ht="11" x14ac:dyDescent="0.3">
      <c r="AD53291" s="4"/>
    </row>
    <row r="53301" spans="30:30" ht="11" x14ac:dyDescent="0.3">
      <c r="AD53301" s="4"/>
    </row>
    <row r="53311" spans="30:30" ht="11" x14ac:dyDescent="0.3">
      <c r="AD53311" s="4"/>
    </row>
    <row r="53321" spans="30:30" ht="11" x14ac:dyDescent="0.3">
      <c r="AD53321" s="4"/>
    </row>
    <row r="53331" spans="30:30" ht="11" x14ac:dyDescent="0.3">
      <c r="AD53331" s="4"/>
    </row>
    <row r="53341" spans="30:30" ht="11" x14ac:dyDescent="0.3">
      <c r="AD53341" s="4"/>
    </row>
    <row r="53351" spans="30:30" ht="11" x14ac:dyDescent="0.3">
      <c r="AD53351" s="4"/>
    </row>
    <row r="53361" spans="30:30" ht="11" x14ac:dyDescent="0.3">
      <c r="AD53361" s="4"/>
    </row>
    <row r="53371" spans="30:30" ht="11" x14ac:dyDescent="0.3">
      <c r="AD53371" s="4"/>
    </row>
    <row r="53381" spans="30:30" ht="11" x14ac:dyDescent="0.3">
      <c r="AD53381" s="4"/>
    </row>
    <row r="53391" spans="30:30" ht="11" x14ac:dyDescent="0.3">
      <c r="AD53391" s="4"/>
    </row>
    <row r="53401" spans="30:30" ht="11" x14ac:dyDescent="0.3">
      <c r="AD53401" s="4"/>
    </row>
    <row r="53411" spans="30:30" ht="11" x14ac:dyDescent="0.3">
      <c r="AD53411" s="4"/>
    </row>
    <row r="53421" spans="30:30" ht="11" x14ac:dyDescent="0.3">
      <c r="AD53421" s="4"/>
    </row>
    <row r="53431" spans="30:30" ht="11" x14ac:dyDescent="0.3">
      <c r="AD53431" s="4"/>
    </row>
    <row r="53441" spans="30:30" ht="11" x14ac:dyDescent="0.3">
      <c r="AD53441" s="4"/>
    </row>
    <row r="53451" spans="30:30" ht="11" x14ac:dyDescent="0.3">
      <c r="AD53451" s="4"/>
    </row>
    <row r="53461" spans="30:30" ht="11" x14ac:dyDescent="0.3">
      <c r="AD53461" s="4"/>
    </row>
    <row r="53471" spans="30:30" ht="11" x14ac:dyDescent="0.3">
      <c r="AD53471" s="4"/>
    </row>
    <row r="53481" spans="30:30" ht="11" x14ac:dyDescent="0.3">
      <c r="AD53481" s="4"/>
    </row>
    <row r="53491" spans="30:30" ht="11" x14ac:dyDescent="0.3">
      <c r="AD53491" s="4"/>
    </row>
    <row r="53501" spans="30:30" ht="11" x14ac:dyDescent="0.3">
      <c r="AD53501" s="4"/>
    </row>
    <row r="53511" spans="30:30" ht="11" x14ac:dyDescent="0.3">
      <c r="AD53511" s="4"/>
    </row>
    <row r="53521" spans="30:30" ht="11" x14ac:dyDescent="0.3">
      <c r="AD53521" s="4"/>
    </row>
    <row r="53531" spans="30:30" ht="11" x14ac:dyDescent="0.3">
      <c r="AD53531" s="4"/>
    </row>
    <row r="53541" spans="30:30" ht="11" x14ac:dyDescent="0.3">
      <c r="AD53541" s="4"/>
    </row>
    <row r="53551" spans="30:30" ht="11" x14ac:dyDescent="0.3">
      <c r="AD53551" s="4"/>
    </row>
    <row r="53561" spans="30:30" ht="11" x14ac:dyDescent="0.3">
      <c r="AD53561" s="4"/>
    </row>
    <row r="53571" spans="30:30" ht="11" x14ac:dyDescent="0.3">
      <c r="AD53571" s="4"/>
    </row>
    <row r="53581" spans="30:30" ht="11" x14ac:dyDescent="0.3">
      <c r="AD53581" s="4"/>
    </row>
    <row r="53591" spans="30:30" ht="11" x14ac:dyDescent="0.3">
      <c r="AD53591" s="4"/>
    </row>
    <row r="53601" spans="30:30" ht="11" x14ac:dyDescent="0.3">
      <c r="AD53601" s="4"/>
    </row>
    <row r="53611" spans="30:30" ht="11" x14ac:dyDescent="0.3">
      <c r="AD53611" s="4"/>
    </row>
    <row r="53621" spans="30:30" ht="11" x14ac:dyDescent="0.3">
      <c r="AD53621" s="4"/>
    </row>
    <row r="53631" spans="30:30" ht="11" x14ac:dyDescent="0.3">
      <c r="AD53631" s="4"/>
    </row>
    <row r="53641" spans="30:30" ht="11" x14ac:dyDescent="0.3">
      <c r="AD53641" s="4"/>
    </row>
    <row r="53651" spans="30:30" ht="11" x14ac:dyDescent="0.3">
      <c r="AD53651" s="4"/>
    </row>
    <row r="53661" spans="30:30" ht="11" x14ac:dyDescent="0.3">
      <c r="AD53661" s="4"/>
    </row>
    <row r="53671" spans="30:30" ht="11" x14ac:dyDescent="0.3">
      <c r="AD53671" s="4"/>
    </row>
    <row r="53681" spans="30:30" ht="11" x14ac:dyDescent="0.3">
      <c r="AD53681" s="4"/>
    </row>
    <row r="53691" spans="30:30" ht="11" x14ac:dyDescent="0.3">
      <c r="AD53691" s="4"/>
    </row>
    <row r="53701" spans="30:30" ht="11" x14ac:dyDescent="0.3">
      <c r="AD53701" s="4"/>
    </row>
    <row r="53711" spans="30:30" ht="11" x14ac:dyDescent="0.3">
      <c r="AD53711" s="4"/>
    </row>
    <row r="53721" spans="30:30" ht="11" x14ac:dyDescent="0.3">
      <c r="AD53721" s="4"/>
    </row>
    <row r="53731" spans="30:30" ht="11" x14ac:dyDescent="0.3">
      <c r="AD53731" s="4"/>
    </row>
    <row r="53741" spans="30:30" ht="11" x14ac:dyDescent="0.3">
      <c r="AD53741" s="4"/>
    </row>
    <row r="53751" spans="30:30" ht="11" x14ac:dyDescent="0.3">
      <c r="AD53751" s="4"/>
    </row>
    <row r="53761" spans="30:30" ht="11" x14ac:dyDescent="0.3">
      <c r="AD53761" s="4"/>
    </row>
    <row r="53771" spans="30:30" ht="11" x14ac:dyDescent="0.3">
      <c r="AD53771" s="4"/>
    </row>
    <row r="53781" spans="30:30" ht="11" x14ac:dyDescent="0.3">
      <c r="AD53781" s="4"/>
    </row>
    <row r="53791" spans="30:30" ht="11" x14ac:dyDescent="0.3">
      <c r="AD53791" s="4"/>
    </row>
    <row r="53801" spans="30:30" ht="11" x14ac:dyDescent="0.3">
      <c r="AD53801" s="4"/>
    </row>
    <row r="53811" spans="30:30" ht="11" x14ac:dyDescent="0.3">
      <c r="AD53811" s="4"/>
    </row>
    <row r="53821" spans="30:30" ht="11" x14ac:dyDescent="0.3">
      <c r="AD53821" s="4"/>
    </row>
    <row r="53831" spans="30:30" ht="11" x14ac:dyDescent="0.3">
      <c r="AD53831" s="4"/>
    </row>
    <row r="53841" spans="30:30" ht="11" x14ac:dyDescent="0.3">
      <c r="AD53841" s="4"/>
    </row>
    <row r="53851" spans="30:30" ht="11" x14ac:dyDescent="0.3">
      <c r="AD53851" s="4"/>
    </row>
    <row r="53861" spans="30:30" ht="11" x14ac:dyDescent="0.3">
      <c r="AD53861" s="4"/>
    </row>
    <row r="53871" spans="30:30" ht="11" x14ac:dyDescent="0.3">
      <c r="AD53871" s="4"/>
    </row>
    <row r="53881" spans="30:30" ht="11" x14ac:dyDescent="0.3">
      <c r="AD53881" s="4"/>
    </row>
    <row r="53891" spans="30:30" ht="11" x14ac:dyDescent="0.3">
      <c r="AD53891" s="4"/>
    </row>
    <row r="53901" spans="30:30" ht="11" x14ac:dyDescent="0.3">
      <c r="AD53901" s="4"/>
    </row>
    <row r="53911" spans="30:30" ht="11" x14ac:dyDescent="0.3">
      <c r="AD53911" s="4"/>
    </row>
    <row r="53921" spans="30:30" ht="11" x14ac:dyDescent="0.3">
      <c r="AD53921" s="4"/>
    </row>
    <row r="53931" spans="30:30" ht="11" x14ac:dyDescent="0.3">
      <c r="AD53931" s="4"/>
    </row>
    <row r="53941" spans="30:30" ht="11" x14ac:dyDescent="0.3">
      <c r="AD53941" s="4"/>
    </row>
    <row r="53951" spans="30:30" ht="11" x14ac:dyDescent="0.3">
      <c r="AD53951" s="4"/>
    </row>
    <row r="53961" spans="30:30" ht="11" x14ac:dyDescent="0.3">
      <c r="AD53961" s="4"/>
    </row>
    <row r="53971" spans="30:30" ht="11" x14ac:dyDescent="0.3">
      <c r="AD53971" s="4"/>
    </row>
    <row r="53981" spans="30:30" ht="11" x14ac:dyDescent="0.3">
      <c r="AD53981" s="4"/>
    </row>
    <row r="53991" spans="30:30" ht="11" x14ac:dyDescent="0.3">
      <c r="AD53991" s="4"/>
    </row>
    <row r="54001" spans="30:30" ht="11" x14ac:dyDescent="0.3">
      <c r="AD54001" s="4"/>
    </row>
    <row r="54011" spans="30:30" ht="11" x14ac:dyDescent="0.3">
      <c r="AD54011" s="4"/>
    </row>
    <row r="54021" spans="30:30" ht="11" x14ac:dyDescent="0.3">
      <c r="AD54021" s="4"/>
    </row>
    <row r="54031" spans="30:30" ht="11" x14ac:dyDescent="0.3">
      <c r="AD54031" s="4"/>
    </row>
    <row r="54041" spans="30:30" ht="11" x14ac:dyDescent="0.3">
      <c r="AD54041" s="4"/>
    </row>
    <row r="54051" spans="30:30" ht="11" x14ac:dyDescent="0.3">
      <c r="AD54051" s="4"/>
    </row>
    <row r="54061" spans="30:30" ht="11" x14ac:dyDescent="0.3">
      <c r="AD54061" s="4"/>
    </row>
    <row r="54071" spans="30:30" ht="11" x14ac:dyDescent="0.3">
      <c r="AD54071" s="4"/>
    </row>
    <row r="54081" spans="30:30" ht="11" x14ac:dyDescent="0.3">
      <c r="AD54081" s="4"/>
    </row>
    <row r="54091" spans="30:30" ht="11" x14ac:dyDescent="0.3">
      <c r="AD54091" s="4"/>
    </row>
    <row r="54101" spans="30:30" ht="11" x14ac:dyDescent="0.3">
      <c r="AD54101" s="4"/>
    </row>
    <row r="54111" spans="30:30" ht="11" x14ac:dyDescent="0.3">
      <c r="AD54111" s="4"/>
    </row>
    <row r="54121" spans="30:30" ht="11" x14ac:dyDescent="0.3">
      <c r="AD54121" s="4"/>
    </row>
    <row r="54131" spans="30:30" ht="11" x14ac:dyDescent="0.3">
      <c r="AD54131" s="4"/>
    </row>
    <row r="54141" spans="30:30" ht="11" x14ac:dyDescent="0.3">
      <c r="AD54141" s="4"/>
    </row>
    <row r="54151" spans="30:30" ht="11" x14ac:dyDescent="0.3">
      <c r="AD54151" s="4"/>
    </row>
    <row r="54161" spans="30:30" ht="11" x14ac:dyDescent="0.3">
      <c r="AD54161" s="4"/>
    </row>
    <row r="54171" spans="30:30" ht="11" x14ac:dyDescent="0.3">
      <c r="AD54171" s="4"/>
    </row>
    <row r="54181" spans="30:30" ht="11" x14ac:dyDescent="0.3">
      <c r="AD54181" s="4"/>
    </row>
    <row r="54191" spans="30:30" ht="11" x14ac:dyDescent="0.3">
      <c r="AD54191" s="4"/>
    </row>
    <row r="54201" spans="30:30" ht="11" x14ac:dyDescent="0.3">
      <c r="AD54201" s="4"/>
    </row>
    <row r="54211" spans="30:30" ht="11" x14ac:dyDescent="0.3">
      <c r="AD54211" s="4"/>
    </row>
    <row r="54221" spans="30:30" ht="11" x14ac:dyDescent="0.3">
      <c r="AD54221" s="4"/>
    </row>
    <row r="54231" spans="30:30" ht="11" x14ac:dyDescent="0.3">
      <c r="AD54231" s="4"/>
    </row>
    <row r="54241" spans="30:30" ht="11" x14ac:dyDescent="0.3">
      <c r="AD54241" s="4"/>
    </row>
    <row r="54251" spans="30:30" ht="11" x14ac:dyDescent="0.3">
      <c r="AD54251" s="4"/>
    </row>
    <row r="54261" spans="30:30" ht="11" x14ac:dyDescent="0.3">
      <c r="AD54261" s="4"/>
    </row>
    <row r="54271" spans="30:30" ht="11" x14ac:dyDescent="0.3">
      <c r="AD54271" s="4"/>
    </row>
    <row r="54281" spans="30:30" ht="11" x14ac:dyDescent="0.3">
      <c r="AD54281" s="4"/>
    </row>
    <row r="54291" spans="30:30" ht="11" x14ac:dyDescent="0.3">
      <c r="AD54291" s="4"/>
    </row>
    <row r="54301" spans="30:30" ht="11" x14ac:dyDescent="0.3">
      <c r="AD54301" s="4"/>
    </row>
    <row r="54311" spans="30:30" ht="11" x14ac:dyDescent="0.3">
      <c r="AD54311" s="4"/>
    </row>
    <row r="54321" spans="30:30" ht="11" x14ac:dyDescent="0.3">
      <c r="AD54321" s="4"/>
    </row>
    <row r="54331" spans="30:30" ht="11" x14ac:dyDescent="0.3">
      <c r="AD54331" s="4"/>
    </row>
    <row r="54341" spans="30:30" ht="11" x14ac:dyDescent="0.3">
      <c r="AD54341" s="4"/>
    </row>
    <row r="54351" spans="30:30" ht="11" x14ac:dyDescent="0.3">
      <c r="AD54351" s="4"/>
    </row>
    <row r="54361" spans="30:30" ht="11" x14ac:dyDescent="0.3">
      <c r="AD54361" s="4"/>
    </row>
    <row r="54371" spans="30:30" ht="11" x14ac:dyDescent="0.3">
      <c r="AD54371" s="4"/>
    </row>
    <row r="54381" spans="30:30" ht="11" x14ac:dyDescent="0.3">
      <c r="AD54381" s="4"/>
    </row>
    <row r="54391" spans="30:30" ht="11" x14ac:dyDescent="0.3">
      <c r="AD54391" s="4"/>
    </row>
    <row r="54401" spans="30:30" ht="11" x14ac:dyDescent="0.3">
      <c r="AD54401" s="4"/>
    </row>
    <row r="54411" spans="30:30" ht="11" x14ac:dyDescent="0.3">
      <c r="AD54411" s="4"/>
    </row>
    <row r="54421" spans="30:30" ht="11" x14ac:dyDescent="0.3">
      <c r="AD54421" s="4"/>
    </row>
    <row r="54431" spans="30:30" ht="11" x14ac:dyDescent="0.3">
      <c r="AD54431" s="4"/>
    </row>
    <row r="54441" spans="30:30" ht="11" x14ac:dyDescent="0.3">
      <c r="AD54441" s="4"/>
    </row>
    <row r="54451" spans="30:30" ht="11" x14ac:dyDescent="0.3">
      <c r="AD54451" s="4"/>
    </row>
    <row r="54461" spans="30:30" ht="11" x14ac:dyDescent="0.3">
      <c r="AD54461" s="4"/>
    </row>
    <row r="54471" spans="30:30" ht="11" x14ac:dyDescent="0.3">
      <c r="AD54471" s="4"/>
    </row>
    <row r="54481" spans="30:30" ht="11" x14ac:dyDescent="0.3">
      <c r="AD54481" s="4"/>
    </row>
    <row r="54491" spans="30:30" ht="11" x14ac:dyDescent="0.3">
      <c r="AD54491" s="4"/>
    </row>
    <row r="54501" spans="30:30" ht="11" x14ac:dyDescent="0.3">
      <c r="AD54501" s="4"/>
    </row>
    <row r="54511" spans="30:30" ht="11" x14ac:dyDescent="0.3">
      <c r="AD54511" s="4"/>
    </row>
    <row r="54521" spans="30:30" ht="11" x14ac:dyDescent="0.3">
      <c r="AD54521" s="4"/>
    </row>
    <row r="54531" spans="30:30" ht="11" x14ac:dyDescent="0.3">
      <c r="AD54531" s="4"/>
    </row>
    <row r="54541" spans="30:30" ht="11" x14ac:dyDescent="0.3">
      <c r="AD54541" s="4"/>
    </row>
    <row r="54551" spans="30:30" ht="11" x14ac:dyDescent="0.3">
      <c r="AD54551" s="4"/>
    </row>
    <row r="54561" spans="30:30" ht="11" x14ac:dyDescent="0.3">
      <c r="AD54561" s="4"/>
    </row>
    <row r="54571" spans="30:30" ht="11" x14ac:dyDescent="0.3">
      <c r="AD54571" s="4"/>
    </row>
    <row r="54581" spans="30:30" ht="11" x14ac:dyDescent="0.3">
      <c r="AD54581" s="4"/>
    </row>
    <row r="54591" spans="30:30" ht="11" x14ac:dyDescent="0.3">
      <c r="AD54591" s="4"/>
    </row>
    <row r="54601" spans="30:30" ht="11" x14ac:dyDescent="0.3">
      <c r="AD54601" s="4"/>
    </row>
    <row r="54611" spans="30:30" ht="11" x14ac:dyDescent="0.3">
      <c r="AD54611" s="4"/>
    </row>
    <row r="54621" spans="30:30" ht="11" x14ac:dyDescent="0.3">
      <c r="AD54621" s="4"/>
    </row>
    <row r="54631" spans="30:30" ht="11" x14ac:dyDescent="0.3">
      <c r="AD54631" s="4"/>
    </row>
    <row r="54641" spans="30:30" ht="11" x14ac:dyDescent="0.3">
      <c r="AD54641" s="4"/>
    </row>
    <row r="54651" spans="30:30" ht="11" x14ac:dyDescent="0.3">
      <c r="AD54651" s="4"/>
    </row>
    <row r="54661" spans="30:30" ht="11" x14ac:dyDescent="0.3">
      <c r="AD54661" s="4"/>
    </row>
    <row r="54671" spans="30:30" ht="11" x14ac:dyDescent="0.3">
      <c r="AD54671" s="4"/>
    </row>
    <row r="54681" spans="30:30" ht="11" x14ac:dyDescent="0.3">
      <c r="AD54681" s="4"/>
    </row>
    <row r="54691" spans="30:30" ht="11" x14ac:dyDescent="0.3">
      <c r="AD54691" s="4"/>
    </row>
    <row r="54701" spans="30:30" ht="11" x14ac:dyDescent="0.3">
      <c r="AD54701" s="4"/>
    </row>
    <row r="54711" spans="30:30" ht="11" x14ac:dyDescent="0.3">
      <c r="AD54711" s="4"/>
    </row>
    <row r="54721" spans="30:30" ht="11" x14ac:dyDescent="0.3">
      <c r="AD54721" s="4"/>
    </row>
    <row r="54731" spans="30:30" ht="11" x14ac:dyDescent="0.3">
      <c r="AD54731" s="4"/>
    </row>
    <row r="54741" spans="30:30" ht="11" x14ac:dyDescent="0.3">
      <c r="AD54741" s="4"/>
    </row>
    <row r="54751" spans="30:30" ht="11" x14ac:dyDescent="0.3">
      <c r="AD54751" s="4"/>
    </row>
    <row r="54761" spans="30:30" ht="11" x14ac:dyDescent="0.3">
      <c r="AD54761" s="4"/>
    </row>
    <row r="54771" spans="30:30" ht="11" x14ac:dyDescent="0.3">
      <c r="AD54771" s="4"/>
    </row>
    <row r="54781" spans="30:30" ht="11" x14ac:dyDescent="0.3">
      <c r="AD54781" s="4"/>
    </row>
    <row r="54791" spans="30:30" ht="11" x14ac:dyDescent="0.3">
      <c r="AD54791" s="4"/>
    </row>
    <row r="54801" spans="30:30" ht="11" x14ac:dyDescent="0.3">
      <c r="AD54801" s="4"/>
    </row>
    <row r="54811" spans="30:30" ht="11" x14ac:dyDescent="0.3">
      <c r="AD54811" s="4"/>
    </row>
    <row r="54821" spans="30:30" ht="11" x14ac:dyDescent="0.3">
      <c r="AD54821" s="4"/>
    </row>
    <row r="54831" spans="30:30" ht="11" x14ac:dyDescent="0.3">
      <c r="AD54831" s="4"/>
    </row>
    <row r="54841" spans="30:30" ht="11" x14ac:dyDescent="0.3">
      <c r="AD54841" s="4"/>
    </row>
    <row r="54851" spans="30:30" ht="11" x14ac:dyDescent="0.3">
      <c r="AD54851" s="4"/>
    </row>
    <row r="54861" spans="30:30" ht="11" x14ac:dyDescent="0.3">
      <c r="AD54861" s="4"/>
    </row>
    <row r="54871" spans="30:30" ht="11" x14ac:dyDescent="0.3">
      <c r="AD54871" s="4"/>
    </row>
    <row r="54881" spans="30:30" ht="11" x14ac:dyDescent="0.3">
      <c r="AD54881" s="4"/>
    </row>
    <row r="54891" spans="30:30" ht="11" x14ac:dyDescent="0.3">
      <c r="AD54891" s="4"/>
    </row>
    <row r="54901" spans="30:30" ht="11" x14ac:dyDescent="0.3">
      <c r="AD54901" s="4"/>
    </row>
    <row r="54911" spans="30:30" ht="11" x14ac:dyDescent="0.3">
      <c r="AD54911" s="4"/>
    </row>
    <row r="54921" spans="30:30" ht="11" x14ac:dyDescent="0.3">
      <c r="AD54921" s="4"/>
    </row>
    <row r="54931" spans="30:30" ht="11" x14ac:dyDescent="0.3">
      <c r="AD54931" s="4"/>
    </row>
    <row r="54941" spans="30:30" ht="11" x14ac:dyDescent="0.3">
      <c r="AD54941" s="4"/>
    </row>
    <row r="54951" spans="30:30" ht="11" x14ac:dyDescent="0.3">
      <c r="AD54951" s="4"/>
    </row>
    <row r="54961" spans="30:30" ht="11" x14ac:dyDescent="0.3">
      <c r="AD54961" s="4"/>
    </row>
    <row r="54971" spans="30:30" ht="11" x14ac:dyDescent="0.3">
      <c r="AD54971" s="4"/>
    </row>
    <row r="54981" spans="30:30" ht="11" x14ac:dyDescent="0.3">
      <c r="AD54981" s="4"/>
    </row>
    <row r="54991" spans="30:30" ht="11" x14ac:dyDescent="0.3">
      <c r="AD54991" s="4"/>
    </row>
    <row r="55001" spans="30:30" ht="11" x14ac:dyDescent="0.3">
      <c r="AD55001" s="4"/>
    </row>
    <row r="55011" spans="30:30" ht="11" x14ac:dyDescent="0.3">
      <c r="AD55011" s="4"/>
    </row>
    <row r="55021" spans="30:30" ht="11" x14ac:dyDescent="0.3">
      <c r="AD55021" s="4"/>
    </row>
    <row r="55031" spans="30:30" ht="11" x14ac:dyDescent="0.3">
      <c r="AD55031" s="4"/>
    </row>
    <row r="55041" spans="30:30" ht="11" x14ac:dyDescent="0.3">
      <c r="AD55041" s="4"/>
    </row>
    <row r="55051" spans="30:30" ht="11" x14ac:dyDescent="0.3">
      <c r="AD55051" s="4"/>
    </row>
    <row r="55061" spans="30:30" ht="11" x14ac:dyDescent="0.3">
      <c r="AD55061" s="4"/>
    </row>
    <row r="55071" spans="30:30" ht="11" x14ac:dyDescent="0.3">
      <c r="AD55071" s="4"/>
    </row>
    <row r="55081" spans="30:30" ht="11" x14ac:dyDescent="0.3">
      <c r="AD55081" s="4"/>
    </row>
    <row r="55091" spans="30:30" ht="11" x14ac:dyDescent="0.3">
      <c r="AD55091" s="4"/>
    </row>
    <row r="55101" spans="30:30" ht="11" x14ac:dyDescent="0.3">
      <c r="AD55101" s="4"/>
    </row>
    <row r="55111" spans="30:30" ht="11" x14ac:dyDescent="0.3">
      <c r="AD55111" s="4"/>
    </row>
    <row r="55121" spans="30:30" ht="11" x14ac:dyDescent="0.3">
      <c r="AD55121" s="4"/>
    </row>
    <row r="55131" spans="30:30" ht="11" x14ac:dyDescent="0.3">
      <c r="AD55131" s="4"/>
    </row>
    <row r="55141" spans="30:30" ht="11" x14ac:dyDescent="0.3">
      <c r="AD55141" s="4"/>
    </row>
    <row r="55151" spans="30:30" ht="11" x14ac:dyDescent="0.3">
      <c r="AD55151" s="4"/>
    </row>
    <row r="55161" spans="30:30" ht="11" x14ac:dyDescent="0.3">
      <c r="AD55161" s="4"/>
    </row>
    <row r="55171" spans="30:30" ht="11" x14ac:dyDescent="0.3">
      <c r="AD55171" s="4"/>
    </row>
    <row r="55181" spans="30:30" ht="11" x14ac:dyDescent="0.3">
      <c r="AD55181" s="4"/>
    </row>
    <row r="55191" spans="30:30" ht="11" x14ac:dyDescent="0.3">
      <c r="AD55191" s="4"/>
    </row>
    <row r="55201" spans="30:30" ht="11" x14ac:dyDescent="0.3">
      <c r="AD55201" s="4"/>
    </row>
    <row r="55211" spans="30:30" ht="11" x14ac:dyDescent="0.3">
      <c r="AD55211" s="4"/>
    </row>
    <row r="55221" spans="30:30" ht="11" x14ac:dyDescent="0.3">
      <c r="AD55221" s="4"/>
    </row>
    <row r="55231" spans="30:30" ht="11" x14ac:dyDescent="0.3">
      <c r="AD55231" s="4"/>
    </row>
    <row r="55241" spans="30:30" ht="11" x14ac:dyDescent="0.3">
      <c r="AD55241" s="4"/>
    </row>
    <row r="55251" spans="30:30" ht="11" x14ac:dyDescent="0.3">
      <c r="AD55251" s="4"/>
    </row>
    <row r="55261" spans="30:30" ht="11" x14ac:dyDescent="0.3">
      <c r="AD55261" s="4"/>
    </row>
    <row r="55271" spans="30:30" ht="11" x14ac:dyDescent="0.3">
      <c r="AD55271" s="4"/>
    </row>
    <row r="55281" spans="30:30" ht="11" x14ac:dyDescent="0.3">
      <c r="AD55281" s="4"/>
    </row>
    <row r="55291" spans="30:30" ht="11" x14ac:dyDescent="0.3">
      <c r="AD55291" s="4"/>
    </row>
    <row r="55301" spans="30:30" ht="11" x14ac:dyDescent="0.3">
      <c r="AD55301" s="4"/>
    </row>
    <row r="55311" spans="30:30" ht="11" x14ac:dyDescent="0.3">
      <c r="AD55311" s="4"/>
    </row>
    <row r="55321" spans="30:30" ht="11" x14ac:dyDescent="0.3">
      <c r="AD55321" s="4"/>
    </row>
    <row r="55331" spans="30:30" ht="11" x14ac:dyDescent="0.3">
      <c r="AD55331" s="4"/>
    </row>
    <row r="55341" spans="30:30" ht="11" x14ac:dyDescent="0.3">
      <c r="AD55341" s="4"/>
    </row>
    <row r="55351" spans="30:30" ht="11" x14ac:dyDescent="0.3">
      <c r="AD55351" s="4"/>
    </row>
    <row r="55361" spans="30:30" ht="11" x14ac:dyDescent="0.3">
      <c r="AD55361" s="4"/>
    </row>
    <row r="55371" spans="30:30" ht="11" x14ac:dyDescent="0.3">
      <c r="AD55371" s="4"/>
    </row>
    <row r="55381" spans="30:30" ht="11" x14ac:dyDescent="0.3">
      <c r="AD55381" s="4"/>
    </row>
    <row r="55391" spans="30:30" ht="11" x14ac:dyDescent="0.3">
      <c r="AD55391" s="4"/>
    </row>
    <row r="55401" spans="30:30" ht="11" x14ac:dyDescent="0.3">
      <c r="AD55401" s="4"/>
    </row>
    <row r="55411" spans="30:30" ht="11" x14ac:dyDescent="0.3">
      <c r="AD55411" s="4"/>
    </row>
    <row r="55421" spans="30:30" ht="11" x14ac:dyDescent="0.3">
      <c r="AD55421" s="4"/>
    </row>
    <row r="55431" spans="30:30" ht="11" x14ac:dyDescent="0.3">
      <c r="AD55431" s="4"/>
    </row>
    <row r="55441" spans="30:30" ht="11" x14ac:dyDescent="0.3">
      <c r="AD55441" s="4"/>
    </row>
    <row r="55451" spans="30:30" ht="11" x14ac:dyDescent="0.3">
      <c r="AD55451" s="4"/>
    </row>
    <row r="55461" spans="30:30" ht="11" x14ac:dyDescent="0.3">
      <c r="AD55461" s="4"/>
    </row>
    <row r="55471" spans="30:30" ht="11" x14ac:dyDescent="0.3">
      <c r="AD55471" s="4"/>
    </row>
    <row r="55481" spans="30:30" ht="11" x14ac:dyDescent="0.3">
      <c r="AD55481" s="4"/>
    </row>
    <row r="55491" spans="30:30" ht="11" x14ac:dyDescent="0.3">
      <c r="AD55491" s="4"/>
    </row>
    <row r="55501" spans="30:30" ht="11" x14ac:dyDescent="0.3">
      <c r="AD55501" s="4"/>
    </row>
    <row r="55511" spans="30:30" ht="11" x14ac:dyDescent="0.3">
      <c r="AD55511" s="4"/>
    </row>
    <row r="55521" spans="30:30" ht="11" x14ac:dyDescent="0.3">
      <c r="AD55521" s="4"/>
    </row>
    <row r="55531" spans="30:30" ht="11" x14ac:dyDescent="0.3">
      <c r="AD55531" s="4"/>
    </row>
    <row r="55541" spans="30:30" ht="11" x14ac:dyDescent="0.3">
      <c r="AD55541" s="4"/>
    </row>
    <row r="55551" spans="30:30" ht="11" x14ac:dyDescent="0.3">
      <c r="AD55551" s="4"/>
    </row>
    <row r="55561" spans="30:30" ht="11" x14ac:dyDescent="0.3">
      <c r="AD55561" s="4"/>
    </row>
    <row r="55571" spans="30:30" ht="11" x14ac:dyDescent="0.3">
      <c r="AD55571" s="4"/>
    </row>
    <row r="55581" spans="30:30" ht="11" x14ac:dyDescent="0.3">
      <c r="AD55581" s="4"/>
    </row>
    <row r="55591" spans="30:30" ht="11" x14ac:dyDescent="0.3">
      <c r="AD55591" s="4"/>
    </row>
    <row r="55601" spans="30:30" ht="11" x14ac:dyDescent="0.3">
      <c r="AD55601" s="4"/>
    </row>
    <row r="55611" spans="30:30" ht="11" x14ac:dyDescent="0.3">
      <c r="AD55611" s="4"/>
    </row>
    <row r="55621" spans="30:30" ht="11" x14ac:dyDescent="0.3">
      <c r="AD55621" s="4"/>
    </row>
    <row r="55631" spans="30:30" ht="11" x14ac:dyDescent="0.3">
      <c r="AD55631" s="4"/>
    </row>
    <row r="55641" spans="30:30" ht="11" x14ac:dyDescent="0.3">
      <c r="AD55641" s="4"/>
    </row>
    <row r="55651" spans="30:30" ht="11" x14ac:dyDescent="0.3">
      <c r="AD55651" s="4"/>
    </row>
    <row r="55661" spans="30:30" ht="11" x14ac:dyDescent="0.3">
      <c r="AD55661" s="4"/>
    </row>
    <row r="55671" spans="30:30" ht="11" x14ac:dyDescent="0.3">
      <c r="AD55671" s="4"/>
    </row>
    <row r="55681" spans="30:30" ht="11" x14ac:dyDescent="0.3">
      <c r="AD55681" s="4"/>
    </row>
    <row r="55691" spans="30:30" ht="11" x14ac:dyDescent="0.3">
      <c r="AD55691" s="4"/>
    </row>
    <row r="55701" spans="30:30" ht="11" x14ac:dyDescent="0.3">
      <c r="AD55701" s="4"/>
    </row>
    <row r="55711" spans="30:30" ht="11" x14ac:dyDescent="0.3">
      <c r="AD55711" s="4"/>
    </row>
    <row r="55721" spans="30:30" ht="11" x14ac:dyDescent="0.3">
      <c r="AD55721" s="4"/>
    </row>
    <row r="55731" spans="30:30" ht="11" x14ac:dyDescent="0.3">
      <c r="AD55731" s="4"/>
    </row>
    <row r="55741" spans="30:30" ht="11" x14ac:dyDescent="0.3">
      <c r="AD55741" s="4"/>
    </row>
    <row r="55751" spans="30:30" ht="11" x14ac:dyDescent="0.3">
      <c r="AD55751" s="4"/>
    </row>
    <row r="55761" spans="30:30" ht="11" x14ac:dyDescent="0.3">
      <c r="AD55761" s="4"/>
    </row>
    <row r="55771" spans="30:30" ht="11" x14ac:dyDescent="0.3">
      <c r="AD55771" s="4"/>
    </row>
    <row r="55781" spans="30:30" ht="11" x14ac:dyDescent="0.3">
      <c r="AD55781" s="4"/>
    </row>
    <row r="55791" spans="30:30" ht="11" x14ac:dyDescent="0.3">
      <c r="AD55791" s="4"/>
    </row>
    <row r="55801" spans="30:30" ht="11" x14ac:dyDescent="0.3">
      <c r="AD55801" s="4"/>
    </row>
    <row r="55811" spans="30:30" ht="11" x14ac:dyDescent="0.3">
      <c r="AD55811" s="4"/>
    </row>
    <row r="55821" spans="30:30" ht="11" x14ac:dyDescent="0.3">
      <c r="AD55821" s="4"/>
    </row>
    <row r="55831" spans="30:30" ht="11" x14ac:dyDescent="0.3">
      <c r="AD55831" s="4"/>
    </row>
    <row r="55841" spans="30:30" ht="11" x14ac:dyDescent="0.3">
      <c r="AD55841" s="4"/>
    </row>
    <row r="55851" spans="30:30" ht="11" x14ac:dyDescent="0.3">
      <c r="AD55851" s="4"/>
    </row>
    <row r="55861" spans="30:30" ht="11" x14ac:dyDescent="0.3">
      <c r="AD55861" s="4"/>
    </row>
    <row r="55871" spans="30:30" ht="11" x14ac:dyDescent="0.3">
      <c r="AD55871" s="4"/>
    </row>
    <row r="55881" spans="30:30" ht="11" x14ac:dyDescent="0.3">
      <c r="AD55881" s="4"/>
    </row>
    <row r="55891" spans="30:30" ht="11" x14ac:dyDescent="0.3">
      <c r="AD55891" s="4"/>
    </row>
    <row r="55901" spans="30:30" ht="11" x14ac:dyDescent="0.3">
      <c r="AD55901" s="4"/>
    </row>
    <row r="55911" spans="30:30" ht="11" x14ac:dyDescent="0.3">
      <c r="AD55911" s="4"/>
    </row>
    <row r="55921" spans="30:30" ht="11" x14ac:dyDescent="0.3">
      <c r="AD55921" s="4"/>
    </row>
    <row r="55931" spans="30:30" ht="11" x14ac:dyDescent="0.3">
      <c r="AD55931" s="4"/>
    </row>
    <row r="55941" spans="30:30" ht="11" x14ac:dyDescent="0.3">
      <c r="AD55941" s="4"/>
    </row>
    <row r="55951" spans="30:30" ht="11" x14ac:dyDescent="0.3">
      <c r="AD55951" s="4"/>
    </row>
    <row r="55961" spans="30:30" ht="11" x14ac:dyDescent="0.3">
      <c r="AD55961" s="4"/>
    </row>
    <row r="55971" spans="30:30" ht="11" x14ac:dyDescent="0.3">
      <c r="AD55971" s="4"/>
    </row>
    <row r="55981" spans="30:30" ht="11" x14ac:dyDescent="0.3">
      <c r="AD55981" s="4"/>
    </row>
    <row r="55991" spans="30:30" ht="11" x14ac:dyDescent="0.3">
      <c r="AD55991" s="4"/>
    </row>
    <row r="56001" spans="30:30" ht="11" x14ac:dyDescent="0.3">
      <c r="AD56001" s="4"/>
    </row>
    <row r="56011" spans="30:30" ht="11" x14ac:dyDescent="0.3">
      <c r="AD56011" s="4"/>
    </row>
    <row r="56021" spans="30:30" ht="11" x14ac:dyDescent="0.3">
      <c r="AD56021" s="4"/>
    </row>
    <row r="56031" spans="30:30" ht="11" x14ac:dyDescent="0.3">
      <c r="AD56031" s="4"/>
    </row>
    <row r="56041" spans="30:30" ht="11" x14ac:dyDescent="0.3">
      <c r="AD56041" s="4"/>
    </row>
    <row r="56051" spans="30:30" ht="11" x14ac:dyDescent="0.3">
      <c r="AD56051" s="4"/>
    </row>
    <row r="56061" spans="30:30" ht="11" x14ac:dyDescent="0.3">
      <c r="AD56061" s="4"/>
    </row>
    <row r="56071" spans="30:30" ht="11" x14ac:dyDescent="0.3">
      <c r="AD56071" s="4"/>
    </row>
    <row r="56081" spans="30:30" ht="11" x14ac:dyDescent="0.3">
      <c r="AD56081" s="4"/>
    </row>
    <row r="56091" spans="30:30" ht="11" x14ac:dyDescent="0.3">
      <c r="AD56091" s="4"/>
    </row>
    <row r="56101" spans="30:30" ht="11" x14ac:dyDescent="0.3">
      <c r="AD56101" s="4"/>
    </row>
    <row r="56111" spans="30:30" ht="11" x14ac:dyDescent="0.3">
      <c r="AD56111" s="4"/>
    </row>
    <row r="56121" spans="30:30" ht="11" x14ac:dyDescent="0.3">
      <c r="AD56121" s="4"/>
    </row>
    <row r="56131" spans="30:30" ht="11" x14ac:dyDescent="0.3">
      <c r="AD56131" s="4"/>
    </row>
    <row r="56141" spans="30:30" ht="11" x14ac:dyDescent="0.3">
      <c r="AD56141" s="4"/>
    </row>
    <row r="56151" spans="30:30" ht="11" x14ac:dyDescent="0.3">
      <c r="AD56151" s="4"/>
    </row>
    <row r="56161" spans="30:30" ht="11" x14ac:dyDescent="0.3">
      <c r="AD56161" s="4"/>
    </row>
    <row r="56171" spans="30:30" ht="11" x14ac:dyDescent="0.3">
      <c r="AD56171" s="4"/>
    </row>
    <row r="56181" spans="30:30" ht="11" x14ac:dyDescent="0.3">
      <c r="AD56181" s="4"/>
    </row>
    <row r="56191" spans="30:30" ht="11" x14ac:dyDescent="0.3">
      <c r="AD56191" s="4"/>
    </row>
    <row r="56201" spans="30:30" ht="11" x14ac:dyDescent="0.3">
      <c r="AD56201" s="4"/>
    </row>
    <row r="56211" spans="30:30" ht="11" x14ac:dyDescent="0.3">
      <c r="AD56211" s="4"/>
    </row>
    <row r="56221" spans="30:30" ht="11" x14ac:dyDescent="0.3">
      <c r="AD56221" s="4"/>
    </row>
    <row r="56231" spans="30:30" ht="11" x14ac:dyDescent="0.3">
      <c r="AD56231" s="4"/>
    </row>
    <row r="56241" spans="30:30" ht="11" x14ac:dyDescent="0.3">
      <c r="AD56241" s="4"/>
    </row>
    <row r="56251" spans="30:30" ht="11" x14ac:dyDescent="0.3">
      <c r="AD56251" s="4"/>
    </row>
    <row r="56261" spans="30:30" ht="11" x14ac:dyDescent="0.3">
      <c r="AD56261" s="4"/>
    </row>
    <row r="56271" spans="30:30" ht="11" x14ac:dyDescent="0.3">
      <c r="AD56271" s="4"/>
    </row>
    <row r="56281" spans="30:30" ht="11" x14ac:dyDescent="0.3">
      <c r="AD56281" s="4"/>
    </row>
    <row r="56291" spans="30:30" ht="11" x14ac:dyDescent="0.3">
      <c r="AD56291" s="4"/>
    </row>
    <row r="56301" spans="30:30" ht="11" x14ac:dyDescent="0.3">
      <c r="AD56301" s="4"/>
    </row>
    <row r="56311" spans="30:30" ht="11" x14ac:dyDescent="0.3">
      <c r="AD56311" s="4"/>
    </row>
    <row r="56321" spans="30:30" ht="11" x14ac:dyDescent="0.3">
      <c r="AD56321" s="4"/>
    </row>
    <row r="56331" spans="30:30" ht="11" x14ac:dyDescent="0.3">
      <c r="AD56331" s="4"/>
    </row>
    <row r="56341" spans="30:30" ht="11" x14ac:dyDescent="0.3">
      <c r="AD56341" s="4"/>
    </row>
    <row r="56351" spans="30:30" ht="11" x14ac:dyDescent="0.3">
      <c r="AD56351" s="4"/>
    </row>
    <row r="56361" spans="30:30" ht="11" x14ac:dyDescent="0.3">
      <c r="AD56361" s="4"/>
    </row>
    <row r="56371" spans="30:30" ht="11" x14ac:dyDescent="0.3">
      <c r="AD56371" s="4"/>
    </row>
    <row r="56381" spans="30:30" ht="11" x14ac:dyDescent="0.3">
      <c r="AD56381" s="4"/>
    </row>
    <row r="56391" spans="30:30" ht="11" x14ac:dyDescent="0.3">
      <c r="AD56391" s="4"/>
    </row>
    <row r="56401" spans="30:30" ht="11" x14ac:dyDescent="0.3">
      <c r="AD56401" s="4"/>
    </row>
    <row r="56411" spans="30:30" ht="11" x14ac:dyDescent="0.3">
      <c r="AD56411" s="4"/>
    </row>
    <row r="56421" spans="30:30" ht="11" x14ac:dyDescent="0.3">
      <c r="AD56421" s="4"/>
    </row>
    <row r="56431" spans="30:30" ht="11" x14ac:dyDescent="0.3">
      <c r="AD56431" s="4"/>
    </row>
    <row r="56441" spans="30:30" ht="11" x14ac:dyDescent="0.3">
      <c r="AD56441" s="4"/>
    </row>
    <row r="56451" spans="30:30" ht="11" x14ac:dyDescent="0.3">
      <c r="AD56451" s="4"/>
    </row>
    <row r="56461" spans="30:30" ht="11" x14ac:dyDescent="0.3">
      <c r="AD56461" s="4"/>
    </row>
    <row r="56471" spans="30:30" ht="11" x14ac:dyDescent="0.3">
      <c r="AD56471" s="4"/>
    </row>
    <row r="56481" spans="30:30" ht="11" x14ac:dyDescent="0.3">
      <c r="AD56481" s="4"/>
    </row>
    <row r="56491" spans="30:30" ht="11" x14ac:dyDescent="0.3">
      <c r="AD56491" s="4"/>
    </row>
    <row r="56501" spans="30:30" ht="11" x14ac:dyDescent="0.3">
      <c r="AD56501" s="4"/>
    </row>
    <row r="56511" spans="30:30" ht="11" x14ac:dyDescent="0.3">
      <c r="AD56511" s="4"/>
    </row>
    <row r="56521" spans="30:30" ht="11" x14ac:dyDescent="0.3">
      <c r="AD56521" s="4"/>
    </row>
    <row r="56531" spans="30:30" ht="11" x14ac:dyDescent="0.3">
      <c r="AD56531" s="4"/>
    </row>
    <row r="56541" spans="30:30" ht="11" x14ac:dyDescent="0.3">
      <c r="AD56541" s="4"/>
    </row>
    <row r="56551" spans="30:30" ht="11" x14ac:dyDescent="0.3">
      <c r="AD56551" s="4"/>
    </row>
    <row r="56561" spans="30:30" ht="11" x14ac:dyDescent="0.3">
      <c r="AD56561" s="4"/>
    </row>
    <row r="56571" spans="30:30" ht="11" x14ac:dyDescent="0.3">
      <c r="AD56571" s="4"/>
    </row>
    <row r="56581" spans="30:30" ht="11" x14ac:dyDescent="0.3">
      <c r="AD56581" s="4"/>
    </row>
    <row r="56591" spans="30:30" ht="11" x14ac:dyDescent="0.3">
      <c r="AD56591" s="4"/>
    </row>
    <row r="56601" spans="30:30" ht="11" x14ac:dyDescent="0.3">
      <c r="AD56601" s="4"/>
    </row>
    <row r="56611" spans="30:30" ht="11" x14ac:dyDescent="0.3">
      <c r="AD56611" s="4"/>
    </row>
    <row r="56621" spans="30:30" ht="11" x14ac:dyDescent="0.3">
      <c r="AD56621" s="4"/>
    </row>
    <row r="56631" spans="30:30" ht="11" x14ac:dyDescent="0.3">
      <c r="AD56631" s="4"/>
    </row>
    <row r="56641" spans="30:30" ht="11" x14ac:dyDescent="0.3">
      <c r="AD56641" s="4"/>
    </row>
    <row r="56651" spans="30:30" ht="11" x14ac:dyDescent="0.3">
      <c r="AD56651" s="4"/>
    </row>
    <row r="56661" spans="30:30" ht="11" x14ac:dyDescent="0.3">
      <c r="AD56661" s="4"/>
    </row>
    <row r="56671" spans="30:30" ht="11" x14ac:dyDescent="0.3">
      <c r="AD56671" s="4"/>
    </row>
    <row r="56681" spans="30:30" ht="11" x14ac:dyDescent="0.3">
      <c r="AD56681" s="4"/>
    </row>
    <row r="56691" spans="30:30" ht="11" x14ac:dyDescent="0.3">
      <c r="AD56691" s="4"/>
    </row>
    <row r="56701" spans="30:30" ht="11" x14ac:dyDescent="0.3">
      <c r="AD56701" s="4"/>
    </row>
    <row r="56711" spans="30:30" ht="11" x14ac:dyDescent="0.3">
      <c r="AD56711" s="4"/>
    </row>
    <row r="56721" spans="30:30" ht="11" x14ac:dyDescent="0.3">
      <c r="AD56721" s="4"/>
    </row>
    <row r="56731" spans="30:30" ht="11" x14ac:dyDescent="0.3">
      <c r="AD56731" s="4"/>
    </row>
    <row r="56741" spans="30:30" ht="11" x14ac:dyDescent="0.3">
      <c r="AD56741" s="4"/>
    </row>
    <row r="56751" spans="30:30" ht="11" x14ac:dyDescent="0.3">
      <c r="AD56751" s="4"/>
    </row>
    <row r="56761" spans="30:30" ht="11" x14ac:dyDescent="0.3">
      <c r="AD56761" s="4"/>
    </row>
    <row r="56771" spans="30:30" ht="11" x14ac:dyDescent="0.3">
      <c r="AD56771" s="4"/>
    </row>
    <row r="56781" spans="30:30" ht="11" x14ac:dyDescent="0.3">
      <c r="AD56781" s="4"/>
    </row>
    <row r="56791" spans="30:30" ht="11" x14ac:dyDescent="0.3">
      <c r="AD56791" s="4"/>
    </row>
    <row r="56801" spans="30:30" ht="11" x14ac:dyDescent="0.3">
      <c r="AD56801" s="4"/>
    </row>
    <row r="56811" spans="30:30" ht="11" x14ac:dyDescent="0.3">
      <c r="AD56811" s="4"/>
    </row>
    <row r="56821" spans="30:30" ht="11" x14ac:dyDescent="0.3">
      <c r="AD56821" s="4"/>
    </row>
    <row r="56831" spans="30:30" ht="11" x14ac:dyDescent="0.3">
      <c r="AD56831" s="4"/>
    </row>
    <row r="56841" spans="30:30" ht="11" x14ac:dyDescent="0.3">
      <c r="AD56841" s="4"/>
    </row>
    <row r="56851" spans="30:30" ht="11" x14ac:dyDescent="0.3">
      <c r="AD56851" s="4"/>
    </row>
    <row r="56861" spans="30:30" ht="11" x14ac:dyDescent="0.3">
      <c r="AD56861" s="4"/>
    </row>
    <row r="56871" spans="30:30" ht="11" x14ac:dyDescent="0.3">
      <c r="AD56871" s="4"/>
    </row>
    <row r="56881" spans="30:30" ht="11" x14ac:dyDescent="0.3">
      <c r="AD56881" s="4"/>
    </row>
    <row r="56891" spans="30:30" ht="11" x14ac:dyDescent="0.3">
      <c r="AD56891" s="4"/>
    </row>
    <row r="56901" spans="30:30" ht="11" x14ac:dyDescent="0.3">
      <c r="AD56901" s="4"/>
    </row>
    <row r="56911" spans="30:30" ht="11" x14ac:dyDescent="0.3">
      <c r="AD56911" s="4"/>
    </row>
    <row r="56921" spans="30:30" ht="11" x14ac:dyDescent="0.3">
      <c r="AD56921" s="4"/>
    </row>
    <row r="56931" spans="30:30" ht="11" x14ac:dyDescent="0.3">
      <c r="AD56931" s="4"/>
    </row>
    <row r="56941" spans="30:30" ht="11" x14ac:dyDescent="0.3">
      <c r="AD56941" s="4"/>
    </row>
    <row r="56951" spans="30:30" ht="11" x14ac:dyDescent="0.3">
      <c r="AD56951" s="4"/>
    </row>
    <row r="56961" spans="30:30" ht="11" x14ac:dyDescent="0.3">
      <c r="AD56961" s="4"/>
    </row>
    <row r="56971" spans="30:30" ht="11" x14ac:dyDescent="0.3">
      <c r="AD56971" s="4"/>
    </row>
    <row r="56981" spans="30:30" ht="11" x14ac:dyDescent="0.3">
      <c r="AD56981" s="4"/>
    </row>
    <row r="56991" spans="30:30" ht="11" x14ac:dyDescent="0.3">
      <c r="AD56991" s="4"/>
    </row>
    <row r="57001" spans="30:30" ht="11" x14ac:dyDescent="0.3">
      <c r="AD57001" s="4"/>
    </row>
    <row r="57011" spans="30:30" ht="11" x14ac:dyDescent="0.3">
      <c r="AD57011" s="4"/>
    </row>
    <row r="57021" spans="30:30" ht="11" x14ac:dyDescent="0.3">
      <c r="AD57021" s="4"/>
    </row>
    <row r="57031" spans="30:30" ht="11" x14ac:dyDescent="0.3">
      <c r="AD57031" s="4"/>
    </row>
    <row r="57041" spans="30:30" ht="11" x14ac:dyDescent="0.3">
      <c r="AD57041" s="4"/>
    </row>
    <row r="57051" spans="30:30" ht="11" x14ac:dyDescent="0.3">
      <c r="AD57051" s="4"/>
    </row>
    <row r="57061" spans="30:30" ht="11" x14ac:dyDescent="0.3">
      <c r="AD57061" s="4"/>
    </row>
    <row r="57071" spans="30:30" ht="11" x14ac:dyDescent="0.3">
      <c r="AD57071" s="4"/>
    </row>
    <row r="57081" spans="30:30" ht="11" x14ac:dyDescent="0.3">
      <c r="AD57081" s="4"/>
    </row>
    <row r="57091" spans="30:30" ht="11" x14ac:dyDescent="0.3">
      <c r="AD57091" s="4"/>
    </row>
    <row r="57101" spans="30:30" ht="11" x14ac:dyDescent="0.3">
      <c r="AD57101" s="4"/>
    </row>
    <row r="57111" spans="30:30" ht="11" x14ac:dyDescent="0.3">
      <c r="AD57111" s="4"/>
    </row>
    <row r="57121" spans="30:30" ht="11" x14ac:dyDescent="0.3">
      <c r="AD57121" s="4"/>
    </row>
    <row r="57131" spans="30:30" ht="11" x14ac:dyDescent="0.3">
      <c r="AD57131" s="4"/>
    </row>
    <row r="57141" spans="30:30" ht="11" x14ac:dyDescent="0.3">
      <c r="AD57141" s="4"/>
    </row>
    <row r="57151" spans="30:30" ht="11" x14ac:dyDescent="0.3">
      <c r="AD57151" s="4"/>
    </row>
    <row r="57161" spans="30:30" ht="11" x14ac:dyDescent="0.3">
      <c r="AD57161" s="4"/>
    </row>
    <row r="57171" spans="30:30" ht="11" x14ac:dyDescent="0.3">
      <c r="AD57171" s="4"/>
    </row>
    <row r="57181" spans="30:30" ht="11" x14ac:dyDescent="0.3">
      <c r="AD57181" s="4"/>
    </row>
    <row r="57191" spans="30:30" ht="11" x14ac:dyDescent="0.3">
      <c r="AD57191" s="4"/>
    </row>
    <row r="57201" spans="30:30" ht="11" x14ac:dyDescent="0.3">
      <c r="AD57201" s="4"/>
    </row>
    <row r="57211" spans="30:30" ht="11" x14ac:dyDescent="0.3">
      <c r="AD57211" s="4"/>
    </row>
    <row r="57221" spans="30:30" ht="11" x14ac:dyDescent="0.3">
      <c r="AD57221" s="4"/>
    </row>
    <row r="57231" spans="30:30" ht="11" x14ac:dyDescent="0.3">
      <c r="AD57231" s="4"/>
    </row>
    <row r="57241" spans="30:30" ht="11" x14ac:dyDescent="0.3">
      <c r="AD57241" s="4"/>
    </row>
    <row r="57251" spans="30:30" ht="11" x14ac:dyDescent="0.3">
      <c r="AD57251" s="4"/>
    </row>
    <row r="57261" spans="30:30" ht="11" x14ac:dyDescent="0.3">
      <c r="AD57261" s="4"/>
    </row>
    <row r="57271" spans="30:30" ht="11" x14ac:dyDescent="0.3">
      <c r="AD57271" s="4"/>
    </row>
    <row r="57281" spans="30:30" ht="11" x14ac:dyDescent="0.3">
      <c r="AD57281" s="4"/>
    </row>
    <row r="57291" spans="30:30" ht="11" x14ac:dyDescent="0.3">
      <c r="AD57291" s="4"/>
    </row>
    <row r="57301" spans="30:30" ht="11" x14ac:dyDescent="0.3">
      <c r="AD57301" s="4"/>
    </row>
    <row r="57311" spans="30:30" ht="11" x14ac:dyDescent="0.3">
      <c r="AD57311" s="4"/>
    </row>
    <row r="57321" spans="30:30" ht="11" x14ac:dyDescent="0.3">
      <c r="AD57321" s="4"/>
    </row>
    <row r="57331" spans="30:30" ht="11" x14ac:dyDescent="0.3">
      <c r="AD57331" s="4"/>
    </row>
    <row r="57341" spans="30:30" ht="11" x14ac:dyDescent="0.3">
      <c r="AD57341" s="4"/>
    </row>
    <row r="57351" spans="30:30" ht="11" x14ac:dyDescent="0.3">
      <c r="AD57351" s="4"/>
    </row>
    <row r="57361" spans="30:30" ht="11" x14ac:dyDescent="0.3">
      <c r="AD57361" s="4"/>
    </row>
    <row r="57371" spans="30:30" ht="11" x14ac:dyDescent="0.3">
      <c r="AD57371" s="4"/>
    </row>
    <row r="57381" spans="30:30" ht="11" x14ac:dyDescent="0.3">
      <c r="AD57381" s="4"/>
    </row>
    <row r="57391" spans="30:30" ht="11" x14ac:dyDescent="0.3">
      <c r="AD57391" s="4"/>
    </row>
    <row r="57401" spans="30:30" ht="11" x14ac:dyDescent="0.3">
      <c r="AD57401" s="4"/>
    </row>
    <row r="57411" spans="30:30" ht="11" x14ac:dyDescent="0.3">
      <c r="AD57411" s="4"/>
    </row>
    <row r="57421" spans="30:30" ht="11" x14ac:dyDescent="0.3">
      <c r="AD57421" s="4"/>
    </row>
    <row r="57431" spans="30:30" ht="11" x14ac:dyDescent="0.3">
      <c r="AD57431" s="4"/>
    </row>
    <row r="57441" spans="30:30" ht="11" x14ac:dyDescent="0.3">
      <c r="AD57441" s="4"/>
    </row>
    <row r="57451" spans="30:30" ht="11" x14ac:dyDescent="0.3">
      <c r="AD57451" s="4"/>
    </row>
    <row r="57461" spans="30:30" ht="11" x14ac:dyDescent="0.3">
      <c r="AD57461" s="4"/>
    </row>
    <row r="57471" spans="30:30" ht="11" x14ac:dyDescent="0.3">
      <c r="AD57471" s="4"/>
    </row>
    <row r="57481" spans="30:30" ht="11" x14ac:dyDescent="0.3">
      <c r="AD57481" s="4"/>
    </row>
    <row r="57491" spans="30:30" ht="11" x14ac:dyDescent="0.3">
      <c r="AD57491" s="4"/>
    </row>
    <row r="57501" spans="30:30" ht="11" x14ac:dyDescent="0.3">
      <c r="AD57501" s="4"/>
    </row>
    <row r="57511" spans="30:30" ht="11" x14ac:dyDescent="0.3">
      <c r="AD57511" s="4"/>
    </row>
    <row r="57521" spans="30:30" ht="11" x14ac:dyDescent="0.3">
      <c r="AD57521" s="4"/>
    </row>
    <row r="57531" spans="30:30" ht="11" x14ac:dyDescent="0.3">
      <c r="AD57531" s="4"/>
    </row>
    <row r="57541" spans="30:30" ht="11" x14ac:dyDescent="0.3">
      <c r="AD57541" s="4"/>
    </row>
    <row r="57551" spans="30:30" ht="11" x14ac:dyDescent="0.3">
      <c r="AD57551" s="4"/>
    </row>
    <row r="57561" spans="30:30" ht="11" x14ac:dyDescent="0.3">
      <c r="AD57561" s="4"/>
    </row>
    <row r="57571" spans="30:30" ht="11" x14ac:dyDescent="0.3">
      <c r="AD57571" s="4"/>
    </row>
    <row r="57581" spans="30:30" ht="11" x14ac:dyDescent="0.3">
      <c r="AD57581" s="4"/>
    </row>
    <row r="57591" spans="30:30" ht="11" x14ac:dyDescent="0.3">
      <c r="AD57591" s="4"/>
    </row>
    <row r="57601" spans="30:30" ht="11" x14ac:dyDescent="0.3">
      <c r="AD57601" s="4"/>
    </row>
    <row r="57611" spans="30:30" ht="11" x14ac:dyDescent="0.3">
      <c r="AD57611" s="4"/>
    </row>
    <row r="57621" spans="30:30" ht="11" x14ac:dyDescent="0.3">
      <c r="AD57621" s="4"/>
    </row>
    <row r="57631" spans="30:30" ht="11" x14ac:dyDescent="0.3">
      <c r="AD57631" s="4"/>
    </row>
    <row r="57641" spans="30:30" ht="11" x14ac:dyDescent="0.3">
      <c r="AD57641" s="4"/>
    </row>
    <row r="57651" spans="30:30" ht="11" x14ac:dyDescent="0.3">
      <c r="AD57651" s="4"/>
    </row>
    <row r="57661" spans="30:30" ht="11" x14ac:dyDescent="0.3">
      <c r="AD57661" s="4"/>
    </row>
    <row r="57671" spans="30:30" ht="11" x14ac:dyDescent="0.3">
      <c r="AD57671" s="4"/>
    </row>
    <row r="57681" spans="30:30" ht="11" x14ac:dyDescent="0.3">
      <c r="AD57681" s="4"/>
    </row>
    <row r="57691" spans="30:30" ht="11" x14ac:dyDescent="0.3">
      <c r="AD57691" s="4"/>
    </row>
    <row r="57701" spans="30:30" ht="11" x14ac:dyDescent="0.3">
      <c r="AD57701" s="4"/>
    </row>
    <row r="57711" spans="30:30" ht="11" x14ac:dyDescent="0.3">
      <c r="AD57711" s="4"/>
    </row>
    <row r="57721" spans="30:30" ht="11" x14ac:dyDescent="0.3">
      <c r="AD57721" s="4"/>
    </row>
    <row r="57731" spans="30:30" ht="11" x14ac:dyDescent="0.3">
      <c r="AD57731" s="4"/>
    </row>
    <row r="57741" spans="30:30" ht="11" x14ac:dyDescent="0.3">
      <c r="AD57741" s="4"/>
    </row>
    <row r="57751" spans="30:30" ht="11" x14ac:dyDescent="0.3">
      <c r="AD57751" s="4"/>
    </row>
    <row r="57761" spans="30:30" ht="11" x14ac:dyDescent="0.3">
      <c r="AD57761" s="4"/>
    </row>
    <row r="57771" spans="30:30" ht="11" x14ac:dyDescent="0.3">
      <c r="AD57771" s="4"/>
    </row>
    <row r="57781" spans="30:30" ht="11" x14ac:dyDescent="0.3">
      <c r="AD57781" s="4"/>
    </row>
    <row r="57791" spans="30:30" ht="11" x14ac:dyDescent="0.3">
      <c r="AD57791" s="4"/>
    </row>
    <row r="57801" spans="30:30" ht="11" x14ac:dyDescent="0.3">
      <c r="AD57801" s="4"/>
    </row>
    <row r="57811" spans="30:30" ht="11" x14ac:dyDescent="0.3">
      <c r="AD57811" s="4"/>
    </row>
    <row r="57821" spans="30:30" ht="11" x14ac:dyDescent="0.3">
      <c r="AD57821" s="4"/>
    </row>
    <row r="57831" spans="30:30" ht="11" x14ac:dyDescent="0.3">
      <c r="AD57831" s="4"/>
    </row>
    <row r="57841" spans="30:30" ht="11" x14ac:dyDescent="0.3">
      <c r="AD57841" s="4"/>
    </row>
    <row r="57851" spans="30:30" ht="11" x14ac:dyDescent="0.3">
      <c r="AD57851" s="4"/>
    </row>
    <row r="57861" spans="30:30" ht="11" x14ac:dyDescent="0.3">
      <c r="AD57861" s="4"/>
    </row>
    <row r="57871" spans="30:30" ht="11" x14ac:dyDescent="0.3">
      <c r="AD57871" s="4"/>
    </row>
    <row r="57881" spans="30:30" ht="11" x14ac:dyDescent="0.3">
      <c r="AD57881" s="4"/>
    </row>
    <row r="57891" spans="30:30" ht="11" x14ac:dyDescent="0.3">
      <c r="AD57891" s="4"/>
    </row>
    <row r="57901" spans="30:30" ht="11" x14ac:dyDescent="0.3">
      <c r="AD57901" s="4"/>
    </row>
    <row r="57911" spans="30:30" ht="11" x14ac:dyDescent="0.3">
      <c r="AD57911" s="4"/>
    </row>
    <row r="57921" spans="30:30" ht="11" x14ac:dyDescent="0.3">
      <c r="AD57921" s="4"/>
    </row>
    <row r="57931" spans="30:30" ht="11" x14ac:dyDescent="0.3">
      <c r="AD57931" s="4"/>
    </row>
    <row r="57941" spans="30:30" ht="11" x14ac:dyDescent="0.3">
      <c r="AD57941" s="4"/>
    </row>
    <row r="57951" spans="30:30" ht="11" x14ac:dyDescent="0.3">
      <c r="AD57951" s="4"/>
    </row>
    <row r="57961" spans="30:30" ht="11" x14ac:dyDescent="0.3">
      <c r="AD57961" s="4"/>
    </row>
    <row r="57971" spans="30:30" ht="11" x14ac:dyDescent="0.3">
      <c r="AD57971" s="4"/>
    </row>
    <row r="57981" spans="30:30" ht="11" x14ac:dyDescent="0.3">
      <c r="AD57981" s="4"/>
    </row>
    <row r="57991" spans="30:30" ht="11" x14ac:dyDescent="0.3">
      <c r="AD57991" s="4"/>
    </row>
    <row r="58001" spans="30:30" ht="11" x14ac:dyDescent="0.3">
      <c r="AD58001" s="4"/>
    </row>
    <row r="58011" spans="30:30" ht="11" x14ac:dyDescent="0.3">
      <c r="AD58011" s="4"/>
    </row>
    <row r="58021" spans="30:30" ht="11" x14ac:dyDescent="0.3">
      <c r="AD58021" s="4"/>
    </row>
    <row r="58031" spans="30:30" ht="11" x14ac:dyDescent="0.3">
      <c r="AD58031" s="4"/>
    </row>
    <row r="58041" spans="30:30" ht="11" x14ac:dyDescent="0.3">
      <c r="AD58041" s="4"/>
    </row>
    <row r="58051" spans="30:30" ht="11" x14ac:dyDescent="0.3">
      <c r="AD58051" s="4"/>
    </row>
    <row r="58061" spans="30:30" ht="11" x14ac:dyDescent="0.3">
      <c r="AD58061" s="4"/>
    </row>
    <row r="58071" spans="30:30" ht="11" x14ac:dyDescent="0.3">
      <c r="AD58071" s="4"/>
    </row>
    <row r="58081" spans="30:30" ht="11" x14ac:dyDescent="0.3">
      <c r="AD58081" s="4"/>
    </row>
    <row r="58091" spans="30:30" ht="11" x14ac:dyDescent="0.3">
      <c r="AD58091" s="4"/>
    </row>
    <row r="58101" spans="30:30" ht="11" x14ac:dyDescent="0.3">
      <c r="AD58101" s="4"/>
    </row>
    <row r="58111" spans="30:30" ht="11" x14ac:dyDescent="0.3">
      <c r="AD58111" s="4"/>
    </row>
    <row r="58121" spans="30:30" ht="11" x14ac:dyDescent="0.3">
      <c r="AD58121" s="4"/>
    </row>
    <row r="58131" spans="30:30" ht="11" x14ac:dyDescent="0.3">
      <c r="AD58131" s="4"/>
    </row>
    <row r="58141" spans="30:30" ht="11" x14ac:dyDescent="0.3">
      <c r="AD58141" s="4"/>
    </row>
    <row r="58151" spans="30:30" ht="11" x14ac:dyDescent="0.3">
      <c r="AD58151" s="4"/>
    </row>
    <row r="58161" spans="30:30" ht="11" x14ac:dyDescent="0.3">
      <c r="AD58161" s="4"/>
    </row>
    <row r="58171" spans="30:30" ht="11" x14ac:dyDescent="0.3">
      <c r="AD58171" s="4"/>
    </row>
    <row r="58181" spans="30:30" ht="11" x14ac:dyDescent="0.3">
      <c r="AD58181" s="4"/>
    </row>
    <row r="58191" spans="30:30" ht="11" x14ac:dyDescent="0.3">
      <c r="AD58191" s="4"/>
    </row>
    <row r="58201" spans="30:30" ht="11" x14ac:dyDescent="0.3">
      <c r="AD58201" s="4"/>
    </row>
    <row r="58211" spans="30:30" ht="11" x14ac:dyDescent="0.3">
      <c r="AD58211" s="4"/>
    </row>
    <row r="58221" spans="30:30" ht="11" x14ac:dyDescent="0.3">
      <c r="AD58221" s="4"/>
    </row>
    <row r="58231" spans="30:30" ht="11" x14ac:dyDescent="0.3">
      <c r="AD58231" s="4"/>
    </row>
    <row r="58241" spans="30:30" ht="11" x14ac:dyDescent="0.3">
      <c r="AD58241" s="4"/>
    </row>
    <row r="58251" spans="30:30" ht="11" x14ac:dyDescent="0.3">
      <c r="AD58251" s="4"/>
    </row>
    <row r="58261" spans="30:30" ht="11" x14ac:dyDescent="0.3">
      <c r="AD58261" s="4"/>
    </row>
    <row r="58271" spans="30:30" ht="11" x14ac:dyDescent="0.3">
      <c r="AD58271" s="4"/>
    </row>
    <row r="58281" spans="30:30" ht="11" x14ac:dyDescent="0.3">
      <c r="AD58281" s="4"/>
    </row>
    <row r="58291" spans="30:30" ht="11" x14ac:dyDescent="0.3">
      <c r="AD58291" s="4"/>
    </row>
    <row r="58301" spans="30:30" ht="11" x14ac:dyDescent="0.3">
      <c r="AD58301" s="4"/>
    </row>
    <row r="58311" spans="30:30" ht="11" x14ac:dyDescent="0.3">
      <c r="AD58311" s="4"/>
    </row>
    <row r="58321" spans="30:30" ht="11" x14ac:dyDescent="0.3">
      <c r="AD58321" s="4"/>
    </row>
    <row r="58331" spans="30:30" ht="11" x14ac:dyDescent="0.3">
      <c r="AD58331" s="4"/>
    </row>
    <row r="58341" spans="30:30" ht="11" x14ac:dyDescent="0.3">
      <c r="AD58341" s="4"/>
    </row>
    <row r="58351" spans="30:30" ht="11" x14ac:dyDescent="0.3">
      <c r="AD58351" s="4"/>
    </row>
    <row r="58361" spans="30:30" ht="11" x14ac:dyDescent="0.3">
      <c r="AD58361" s="4"/>
    </row>
    <row r="58371" spans="30:30" ht="11" x14ac:dyDescent="0.3">
      <c r="AD58371" s="4"/>
    </row>
    <row r="58381" spans="30:30" ht="11" x14ac:dyDescent="0.3">
      <c r="AD58381" s="4"/>
    </row>
    <row r="58391" spans="30:30" ht="11" x14ac:dyDescent="0.3">
      <c r="AD58391" s="4"/>
    </row>
    <row r="58401" spans="30:30" ht="11" x14ac:dyDescent="0.3">
      <c r="AD58401" s="4"/>
    </row>
    <row r="58411" spans="30:30" ht="11" x14ac:dyDescent="0.3">
      <c r="AD58411" s="4"/>
    </row>
    <row r="58421" spans="30:30" ht="11" x14ac:dyDescent="0.3">
      <c r="AD58421" s="4"/>
    </row>
    <row r="58431" spans="30:30" ht="11" x14ac:dyDescent="0.3">
      <c r="AD58431" s="4"/>
    </row>
    <row r="58441" spans="30:30" ht="11" x14ac:dyDescent="0.3">
      <c r="AD58441" s="4"/>
    </row>
    <row r="58451" spans="30:30" ht="11" x14ac:dyDescent="0.3">
      <c r="AD58451" s="4"/>
    </row>
    <row r="58461" spans="30:30" ht="11" x14ac:dyDescent="0.3">
      <c r="AD58461" s="4"/>
    </row>
    <row r="58471" spans="30:30" ht="11" x14ac:dyDescent="0.3">
      <c r="AD58471" s="4"/>
    </row>
    <row r="58481" spans="30:30" ht="11" x14ac:dyDescent="0.3">
      <c r="AD58481" s="4"/>
    </row>
    <row r="58491" spans="30:30" ht="11" x14ac:dyDescent="0.3">
      <c r="AD58491" s="4"/>
    </row>
    <row r="58501" spans="30:30" ht="11" x14ac:dyDescent="0.3">
      <c r="AD58501" s="4"/>
    </row>
    <row r="58511" spans="30:30" ht="11" x14ac:dyDescent="0.3">
      <c r="AD58511" s="4"/>
    </row>
    <row r="58521" spans="30:30" ht="11" x14ac:dyDescent="0.3">
      <c r="AD58521" s="4"/>
    </row>
    <row r="58531" spans="30:30" ht="11" x14ac:dyDescent="0.3">
      <c r="AD58531" s="4"/>
    </row>
    <row r="58541" spans="30:30" ht="11" x14ac:dyDescent="0.3">
      <c r="AD58541" s="4"/>
    </row>
    <row r="58551" spans="30:30" ht="11" x14ac:dyDescent="0.3">
      <c r="AD58551" s="4"/>
    </row>
    <row r="58561" spans="30:30" ht="11" x14ac:dyDescent="0.3">
      <c r="AD58561" s="4"/>
    </row>
    <row r="58571" spans="30:30" ht="11" x14ac:dyDescent="0.3">
      <c r="AD58571" s="4"/>
    </row>
    <row r="58581" spans="30:30" ht="11" x14ac:dyDescent="0.3">
      <c r="AD58581" s="4"/>
    </row>
    <row r="58591" spans="30:30" ht="11" x14ac:dyDescent="0.3">
      <c r="AD58591" s="4"/>
    </row>
    <row r="58601" spans="30:30" ht="11" x14ac:dyDescent="0.3">
      <c r="AD58601" s="4"/>
    </row>
    <row r="58611" spans="30:30" ht="11" x14ac:dyDescent="0.3">
      <c r="AD58611" s="4"/>
    </row>
    <row r="58621" spans="30:30" ht="11" x14ac:dyDescent="0.3">
      <c r="AD58621" s="4"/>
    </row>
    <row r="58631" spans="30:30" ht="11" x14ac:dyDescent="0.3">
      <c r="AD58631" s="4"/>
    </row>
    <row r="58641" spans="30:30" ht="11" x14ac:dyDescent="0.3">
      <c r="AD58641" s="4"/>
    </row>
    <row r="58651" spans="30:30" ht="11" x14ac:dyDescent="0.3">
      <c r="AD58651" s="4"/>
    </row>
    <row r="58661" spans="30:30" ht="11" x14ac:dyDescent="0.3">
      <c r="AD58661" s="4"/>
    </row>
    <row r="58671" spans="30:30" ht="11" x14ac:dyDescent="0.3">
      <c r="AD58671" s="4"/>
    </row>
    <row r="58681" spans="30:30" ht="11" x14ac:dyDescent="0.3">
      <c r="AD58681" s="4"/>
    </row>
    <row r="58691" spans="30:30" ht="11" x14ac:dyDescent="0.3">
      <c r="AD58691" s="4"/>
    </row>
    <row r="58701" spans="30:30" ht="11" x14ac:dyDescent="0.3">
      <c r="AD58701" s="4"/>
    </row>
    <row r="58711" spans="30:30" ht="11" x14ac:dyDescent="0.3">
      <c r="AD58711" s="4"/>
    </row>
    <row r="58721" spans="30:30" ht="11" x14ac:dyDescent="0.3">
      <c r="AD58721" s="4"/>
    </row>
    <row r="58731" spans="30:30" ht="11" x14ac:dyDescent="0.3">
      <c r="AD58731" s="4"/>
    </row>
    <row r="58741" spans="30:30" ht="11" x14ac:dyDescent="0.3">
      <c r="AD58741" s="4"/>
    </row>
    <row r="58751" spans="30:30" ht="11" x14ac:dyDescent="0.3">
      <c r="AD58751" s="4"/>
    </row>
    <row r="58761" spans="30:30" ht="11" x14ac:dyDescent="0.3">
      <c r="AD58761" s="4"/>
    </row>
    <row r="58771" spans="30:30" ht="11" x14ac:dyDescent="0.3">
      <c r="AD58771" s="4"/>
    </row>
    <row r="58781" spans="30:30" ht="11" x14ac:dyDescent="0.3">
      <c r="AD58781" s="4"/>
    </row>
    <row r="58791" spans="30:30" ht="11" x14ac:dyDescent="0.3">
      <c r="AD58791" s="4"/>
    </row>
    <row r="58801" spans="30:30" ht="11" x14ac:dyDescent="0.3">
      <c r="AD58801" s="4"/>
    </row>
    <row r="58811" spans="30:30" ht="11" x14ac:dyDescent="0.3">
      <c r="AD58811" s="4"/>
    </row>
    <row r="58821" spans="30:30" ht="11" x14ac:dyDescent="0.3">
      <c r="AD58821" s="4"/>
    </row>
    <row r="58831" spans="30:30" ht="11" x14ac:dyDescent="0.3">
      <c r="AD58831" s="4"/>
    </row>
    <row r="58841" spans="30:30" ht="11" x14ac:dyDescent="0.3">
      <c r="AD58841" s="4"/>
    </row>
    <row r="58851" spans="30:30" ht="11" x14ac:dyDescent="0.3">
      <c r="AD58851" s="4"/>
    </row>
    <row r="58861" spans="30:30" ht="11" x14ac:dyDescent="0.3">
      <c r="AD58861" s="4"/>
    </row>
    <row r="58871" spans="30:30" ht="11" x14ac:dyDescent="0.3">
      <c r="AD58871" s="4"/>
    </row>
    <row r="58881" spans="30:30" ht="11" x14ac:dyDescent="0.3">
      <c r="AD58881" s="4"/>
    </row>
    <row r="58891" spans="30:30" ht="11" x14ac:dyDescent="0.3">
      <c r="AD58891" s="4"/>
    </row>
    <row r="58901" spans="30:30" ht="11" x14ac:dyDescent="0.3">
      <c r="AD58901" s="4"/>
    </row>
    <row r="58911" spans="30:30" ht="11" x14ac:dyDescent="0.3">
      <c r="AD58911" s="4"/>
    </row>
    <row r="58921" spans="30:30" ht="11" x14ac:dyDescent="0.3">
      <c r="AD58921" s="4"/>
    </row>
    <row r="58931" spans="30:30" ht="11" x14ac:dyDescent="0.3">
      <c r="AD58931" s="4"/>
    </row>
    <row r="58941" spans="30:30" ht="11" x14ac:dyDescent="0.3">
      <c r="AD58941" s="4"/>
    </row>
    <row r="58951" spans="30:30" ht="11" x14ac:dyDescent="0.3">
      <c r="AD58951" s="4"/>
    </row>
    <row r="58961" spans="30:30" ht="11" x14ac:dyDescent="0.3">
      <c r="AD58961" s="4"/>
    </row>
    <row r="58971" spans="30:30" ht="11" x14ac:dyDescent="0.3">
      <c r="AD58971" s="4"/>
    </row>
    <row r="58981" spans="30:30" ht="11" x14ac:dyDescent="0.3">
      <c r="AD58981" s="4"/>
    </row>
    <row r="58991" spans="30:30" ht="11" x14ac:dyDescent="0.3">
      <c r="AD58991" s="4"/>
    </row>
    <row r="59001" spans="30:30" ht="11" x14ac:dyDescent="0.3">
      <c r="AD59001" s="4"/>
    </row>
    <row r="59011" spans="30:30" ht="11" x14ac:dyDescent="0.3">
      <c r="AD59011" s="4"/>
    </row>
    <row r="59021" spans="30:30" ht="11" x14ac:dyDescent="0.3">
      <c r="AD59021" s="4"/>
    </row>
    <row r="59031" spans="30:30" ht="11" x14ac:dyDescent="0.3">
      <c r="AD59031" s="4"/>
    </row>
    <row r="59041" spans="30:30" ht="11" x14ac:dyDescent="0.3">
      <c r="AD59041" s="4"/>
    </row>
    <row r="59051" spans="30:30" ht="11" x14ac:dyDescent="0.3">
      <c r="AD59051" s="4"/>
    </row>
    <row r="59061" spans="30:30" ht="11" x14ac:dyDescent="0.3">
      <c r="AD59061" s="4"/>
    </row>
    <row r="59071" spans="30:30" ht="11" x14ac:dyDescent="0.3">
      <c r="AD59071" s="4"/>
    </row>
    <row r="59081" spans="30:30" ht="11" x14ac:dyDescent="0.3">
      <c r="AD59081" s="4"/>
    </row>
    <row r="59091" spans="30:30" ht="11" x14ac:dyDescent="0.3">
      <c r="AD59091" s="4"/>
    </row>
    <row r="59101" spans="30:30" ht="11" x14ac:dyDescent="0.3">
      <c r="AD59101" s="4"/>
    </row>
    <row r="59111" spans="30:30" ht="11" x14ac:dyDescent="0.3">
      <c r="AD59111" s="4"/>
    </row>
    <row r="59121" spans="30:30" ht="11" x14ac:dyDescent="0.3">
      <c r="AD59121" s="4"/>
    </row>
    <row r="59131" spans="30:30" ht="11" x14ac:dyDescent="0.3">
      <c r="AD59131" s="4"/>
    </row>
    <row r="59141" spans="30:30" ht="11" x14ac:dyDescent="0.3">
      <c r="AD59141" s="4"/>
    </row>
    <row r="59151" spans="30:30" ht="11" x14ac:dyDescent="0.3">
      <c r="AD59151" s="4"/>
    </row>
    <row r="59161" spans="30:30" ht="11" x14ac:dyDescent="0.3">
      <c r="AD59161" s="4"/>
    </row>
    <row r="59171" spans="30:30" ht="11" x14ac:dyDescent="0.3">
      <c r="AD59171" s="4"/>
    </row>
    <row r="59181" spans="30:30" ht="11" x14ac:dyDescent="0.3">
      <c r="AD59181" s="4"/>
    </row>
    <row r="59191" spans="30:30" ht="11" x14ac:dyDescent="0.3">
      <c r="AD59191" s="4"/>
    </row>
    <row r="59201" spans="30:30" ht="11" x14ac:dyDescent="0.3">
      <c r="AD59201" s="4"/>
    </row>
    <row r="59211" spans="30:30" ht="11" x14ac:dyDescent="0.3">
      <c r="AD59211" s="4"/>
    </row>
    <row r="59221" spans="30:30" ht="11" x14ac:dyDescent="0.3">
      <c r="AD59221" s="4"/>
    </row>
    <row r="59231" spans="30:30" ht="11" x14ac:dyDescent="0.3">
      <c r="AD59231" s="4"/>
    </row>
    <row r="59241" spans="30:30" ht="11" x14ac:dyDescent="0.3">
      <c r="AD59241" s="4"/>
    </row>
    <row r="59251" spans="30:30" ht="11" x14ac:dyDescent="0.3">
      <c r="AD59251" s="4"/>
    </row>
    <row r="59261" spans="30:30" ht="11" x14ac:dyDescent="0.3">
      <c r="AD59261" s="4"/>
    </row>
    <row r="59271" spans="30:30" ht="11" x14ac:dyDescent="0.3">
      <c r="AD59271" s="4"/>
    </row>
    <row r="59281" spans="30:30" ht="11" x14ac:dyDescent="0.3">
      <c r="AD59281" s="4"/>
    </row>
    <row r="59291" spans="30:30" ht="11" x14ac:dyDescent="0.3">
      <c r="AD59291" s="4"/>
    </row>
    <row r="59301" spans="30:30" ht="11" x14ac:dyDescent="0.3">
      <c r="AD59301" s="4"/>
    </row>
    <row r="59311" spans="30:30" ht="11" x14ac:dyDescent="0.3">
      <c r="AD59311" s="4"/>
    </row>
    <row r="59321" spans="30:30" ht="11" x14ac:dyDescent="0.3">
      <c r="AD59321" s="4"/>
    </row>
    <row r="59331" spans="30:30" ht="11" x14ac:dyDescent="0.3">
      <c r="AD59331" s="4"/>
    </row>
    <row r="59341" spans="30:30" ht="11" x14ac:dyDescent="0.3">
      <c r="AD59341" s="4"/>
    </row>
    <row r="59351" spans="30:30" ht="11" x14ac:dyDescent="0.3">
      <c r="AD59351" s="4"/>
    </row>
    <row r="59361" spans="30:30" ht="11" x14ac:dyDescent="0.3">
      <c r="AD59361" s="4"/>
    </row>
    <row r="59371" spans="30:30" ht="11" x14ac:dyDescent="0.3">
      <c r="AD59371" s="4"/>
    </row>
    <row r="59381" spans="30:30" ht="11" x14ac:dyDescent="0.3">
      <c r="AD59381" s="4"/>
    </row>
    <row r="59391" spans="30:30" ht="11" x14ac:dyDescent="0.3">
      <c r="AD59391" s="4"/>
    </row>
    <row r="59401" spans="30:30" ht="11" x14ac:dyDescent="0.3">
      <c r="AD59401" s="4"/>
    </row>
    <row r="59411" spans="30:30" ht="11" x14ac:dyDescent="0.3">
      <c r="AD59411" s="4"/>
    </row>
    <row r="59421" spans="30:30" ht="11" x14ac:dyDescent="0.3">
      <c r="AD59421" s="4"/>
    </row>
    <row r="59431" spans="30:30" ht="11" x14ac:dyDescent="0.3">
      <c r="AD59431" s="4"/>
    </row>
    <row r="59441" spans="30:30" ht="11" x14ac:dyDescent="0.3">
      <c r="AD59441" s="4"/>
    </row>
    <row r="59451" spans="30:30" ht="11" x14ac:dyDescent="0.3">
      <c r="AD59451" s="4"/>
    </row>
    <row r="59461" spans="30:30" ht="11" x14ac:dyDescent="0.3">
      <c r="AD59461" s="4"/>
    </row>
    <row r="59471" spans="30:30" ht="11" x14ac:dyDescent="0.3">
      <c r="AD59471" s="4"/>
    </row>
    <row r="59481" spans="30:30" ht="11" x14ac:dyDescent="0.3">
      <c r="AD59481" s="4"/>
    </row>
    <row r="59491" spans="30:30" ht="11" x14ac:dyDescent="0.3">
      <c r="AD59491" s="4"/>
    </row>
    <row r="59501" spans="30:30" ht="11" x14ac:dyDescent="0.3">
      <c r="AD59501" s="4"/>
    </row>
    <row r="59511" spans="30:30" ht="11" x14ac:dyDescent="0.3">
      <c r="AD59511" s="4"/>
    </row>
    <row r="59521" spans="30:30" ht="11" x14ac:dyDescent="0.3">
      <c r="AD59521" s="4"/>
    </row>
    <row r="59531" spans="30:30" ht="11" x14ac:dyDescent="0.3">
      <c r="AD59531" s="4"/>
    </row>
    <row r="59541" spans="30:30" ht="11" x14ac:dyDescent="0.3">
      <c r="AD59541" s="4"/>
    </row>
    <row r="59551" spans="30:30" ht="11" x14ac:dyDescent="0.3">
      <c r="AD59551" s="4"/>
    </row>
    <row r="59561" spans="30:30" ht="11" x14ac:dyDescent="0.3">
      <c r="AD59561" s="4"/>
    </row>
    <row r="59571" spans="30:30" ht="11" x14ac:dyDescent="0.3">
      <c r="AD59571" s="4"/>
    </row>
    <row r="59581" spans="30:30" ht="11" x14ac:dyDescent="0.3">
      <c r="AD59581" s="4"/>
    </row>
    <row r="59591" spans="30:30" ht="11" x14ac:dyDescent="0.3">
      <c r="AD59591" s="4"/>
    </row>
    <row r="59601" spans="30:30" ht="11" x14ac:dyDescent="0.3">
      <c r="AD59601" s="4"/>
    </row>
    <row r="59611" spans="30:30" ht="11" x14ac:dyDescent="0.3">
      <c r="AD59611" s="4"/>
    </row>
    <row r="59621" spans="30:30" ht="11" x14ac:dyDescent="0.3">
      <c r="AD59621" s="4"/>
    </row>
    <row r="59631" spans="30:30" ht="11" x14ac:dyDescent="0.3">
      <c r="AD59631" s="4"/>
    </row>
    <row r="59641" spans="30:30" ht="11" x14ac:dyDescent="0.3">
      <c r="AD59641" s="4"/>
    </row>
    <row r="59651" spans="30:30" ht="11" x14ac:dyDescent="0.3">
      <c r="AD59651" s="4"/>
    </row>
    <row r="59661" spans="30:30" ht="11" x14ac:dyDescent="0.3">
      <c r="AD59661" s="4"/>
    </row>
    <row r="59671" spans="30:30" ht="11" x14ac:dyDescent="0.3">
      <c r="AD59671" s="4"/>
    </row>
    <row r="59681" spans="30:30" ht="11" x14ac:dyDescent="0.3">
      <c r="AD59681" s="4"/>
    </row>
    <row r="59691" spans="30:30" ht="11" x14ac:dyDescent="0.3">
      <c r="AD59691" s="4"/>
    </row>
    <row r="59701" spans="30:30" ht="11" x14ac:dyDescent="0.3">
      <c r="AD59701" s="4"/>
    </row>
    <row r="59711" spans="30:30" ht="11" x14ac:dyDescent="0.3">
      <c r="AD59711" s="4"/>
    </row>
    <row r="59721" spans="30:30" ht="11" x14ac:dyDescent="0.3">
      <c r="AD59721" s="4"/>
    </row>
    <row r="59731" spans="30:30" ht="11" x14ac:dyDescent="0.3">
      <c r="AD59731" s="4"/>
    </row>
    <row r="59741" spans="30:30" ht="11" x14ac:dyDescent="0.3">
      <c r="AD59741" s="4"/>
    </row>
    <row r="59751" spans="30:30" ht="11" x14ac:dyDescent="0.3">
      <c r="AD59751" s="4"/>
    </row>
    <row r="59761" spans="30:30" ht="11" x14ac:dyDescent="0.3">
      <c r="AD59761" s="4"/>
    </row>
    <row r="59771" spans="30:30" ht="11" x14ac:dyDescent="0.3">
      <c r="AD59771" s="4"/>
    </row>
    <row r="59781" spans="30:30" ht="11" x14ac:dyDescent="0.3">
      <c r="AD59781" s="4"/>
    </row>
    <row r="59791" spans="30:30" ht="11" x14ac:dyDescent="0.3">
      <c r="AD59791" s="4"/>
    </row>
    <row r="59801" spans="30:30" ht="11" x14ac:dyDescent="0.3">
      <c r="AD59801" s="4"/>
    </row>
    <row r="59811" spans="30:30" ht="11" x14ac:dyDescent="0.3">
      <c r="AD59811" s="4"/>
    </row>
    <row r="59821" spans="30:30" ht="11" x14ac:dyDescent="0.3">
      <c r="AD59821" s="4"/>
    </row>
    <row r="59831" spans="30:30" ht="11" x14ac:dyDescent="0.3">
      <c r="AD59831" s="4"/>
    </row>
    <row r="59841" spans="30:30" ht="11" x14ac:dyDescent="0.3">
      <c r="AD59841" s="4"/>
    </row>
    <row r="59851" spans="30:30" ht="11" x14ac:dyDescent="0.3">
      <c r="AD59851" s="4"/>
    </row>
    <row r="59861" spans="30:30" ht="11" x14ac:dyDescent="0.3">
      <c r="AD59861" s="4"/>
    </row>
    <row r="59871" spans="30:30" ht="11" x14ac:dyDescent="0.3">
      <c r="AD59871" s="4"/>
    </row>
    <row r="59881" spans="30:30" ht="11" x14ac:dyDescent="0.3">
      <c r="AD59881" s="4"/>
    </row>
    <row r="59891" spans="30:30" ht="11" x14ac:dyDescent="0.3">
      <c r="AD59891" s="4"/>
    </row>
    <row r="59901" spans="30:30" ht="11" x14ac:dyDescent="0.3">
      <c r="AD59901" s="4"/>
    </row>
    <row r="59911" spans="30:30" ht="11" x14ac:dyDescent="0.3">
      <c r="AD59911" s="4"/>
    </row>
    <row r="59921" spans="30:30" ht="11" x14ac:dyDescent="0.3">
      <c r="AD59921" s="4"/>
    </row>
    <row r="59931" spans="30:30" ht="11" x14ac:dyDescent="0.3">
      <c r="AD59931" s="4"/>
    </row>
    <row r="59941" spans="30:30" ht="11" x14ac:dyDescent="0.3">
      <c r="AD59941" s="4"/>
    </row>
    <row r="59951" spans="30:30" ht="11" x14ac:dyDescent="0.3">
      <c r="AD59951" s="4"/>
    </row>
    <row r="59961" spans="30:30" ht="11" x14ac:dyDescent="0.3">
      <c r="AD59961" s="4"/>
    </row>
    <row r="59971" spans="30:30" ht="11" x14ac:dyDescent="0.3">
      <c r="AD59971" s="4"/>
    </row>
    <row r="59981" spans="30:30" ht="11" x14ac:dyDescent="0.3">
      <c r="AD59981" s="4"/>
    </row>
    <row r="59991" spans="30:30" ht="11" x14ac:dyDescent="0.3">
      <c r="AD59991" s="4"/>
    </row>
    <row r="60001" spans="30:30" ht="11" x14ac:dyDescent="0.3">
      <c r="AD60001" s="4"/>
    </row>
    <row r="60011" spans="30:30" ht="11" x14ac:dyDescent="0.3">
      <c r="AD60011" s="4"/>
    </row>
    <row r="60021" spans="30:30" ht="11" x14ac:dyDescent="0.3">
      <c r="AD60021" s="4"/>
    </row>
    <row r="60031" spans="30:30" ht="11" x14ac:dyDescent="0.3">
      <c r="AD60031" s="4"/>
    </row>
    <row r="60041" spans="30:30" ht="11" x14ac:dyDescent="0.3">
      <c r="AD60041" s="4"/>
    </row>
    <row r="60051" spans="30:30" ht="11" x14ac:dyDescent="0.3">
      <c r="AD60051" s="4"/>
    </row>
    <row r="60061" spans="30:30" ht="11" x14ac:dyDescent="0.3">
      <c r="AD60061" s="4"/>
    </row>
    <row r="60071" spans="30:30" ht="11" x14ac:dyDescent="0.3">
      <c r="AD60071" s="4"/>
    </row>
    <row r="60081" spans="30:30" ht="11" x14ac:dyDescent="0.3">
      <c r="AD60081" s="4"/>
    </row>
    <row r="60091" spans="30:30" ht="11" x14ac:dyDescent="0.3">
      <c r="AD60091" s="4"/>
    </row>
    <row r="60101" spans="30:30" ht="11" x14ac:dyDescent="0.3">
      <c r="AD60101" s="4"/>
    </row>
    <row r="60111" spans="30:30" ht="11" x14ac:dyDescent="0.3">
      <c r="AD60111" s="4"/>
    </row>
    <row r="60121" spans="30:30" ht="11" x14ac:dyDescent="0.3">
      <c r="AD60121" s="4"/>
    </row>
    <row r="60131" spans="30:30" ht="11" x14ac:dyDescent="0.3">
      <c r="AD60131" s="4"/>
    </row>
    <row r="60141" spans="30:30" ht="11" x14ac:dyDescent="0.3">
      <c r="AD60141" s="4"/>
    </row>
    <row r="60151" spans="30:30" ht="11" x14ac:dyDescent="0.3">
      <c r="AD60151" s="4"/>
    </row>
    <row r="60161" spans="30:30" ht="11" x14ac:dyDescent="0.3">
      <c r="AD60161" s="4"/>
    </row>
    <row r="60171" spans="30:30" ht="11" x14ac:dyDescent="0.3">
      <c r="AD60171" s="4"/>
    </row>
    <row r="60181" spans="30:30" ht="11" x14ac:dyDescent="0.3">
      <c r="AD60181" s="4"/>
    </row>
    <row r="60191" spans="30:30" ht="11" x14ac:dyDescent="0.3">
      <c r="AD60191" s="4"/>
    </row>
    <row r="60201" spans="30:30" ht="11" x14ac:dyDescent="0.3">
      <c r="AD60201" s="4"/>
    </row>
    <row r="60211" spans="30:30" ht="11" x14ac:dyDescent="0.3">
      <c r="AD60211" s="4"/>
    </row>
    <row r="60221" spans="30:30" ht="11" x14ac:dyDescent="0.3">
      <c r="AD60221" s="4"/>
    </row>
    <row r="60231" spans="30:30" ht="11" x14ac:dyDescent="0.3">
      <c r="AD60231" s="4"/>
    </row>
    <row r="60241" spans="30:30" ht="11" x14ac:dyDescent="0.3">
      <c r="AD60241" s="4"/>
    </row>
    <row r="60251" spans="30:30" ht="11" x14ac:dyDescent="0.3">
      <c r="AD60251" s="4"/>
    </row>
    <row r="60261" spans="30:30" ht="11" x14ac:dyDescent="0.3">
      <c r="AD60261" s="4"/>
    </row>
    <row r="60271" spans="30:30" ht="11" x14ac:dyDescent="0.3">
      <c r="AD60271" s="4"/>
    </row>
    <row r="60281" spans="30:30" ht="11" x14ac:dyDescent="0.3">
      <c r="AD60281" s="4"/>
    </row>
    <row r="60291" spans="30:30" ht="11" x14ac:dyDescent="0.3">
      <c r="AD60291" s="4"/>
    </row>
    <row r="60301" spans="30:30" ht="11" x14ac:dyDescent="0.3">
      <c r="AD60301" s="4"/>
    </row>
    <row r="60311" spans="30:30" ht="11" x14ac:dyDescent="0.3">
      <c r="AD60311" s="4"/>
    </row>
    <row r="60321" spans="30:30" ht="11" x14ac:dyDescent="0.3">
      <c r="AD60321" s="4"/>
    </row>
    <row r="60331" spans="30:30" ht="11" x14ac:dyDescent="0.3">
      <c r="AD60331" s="4"/>
    </row>
    <row r="60341" spans="30:30" ht="11" x14ac:dyDescent="0.3">
      <c r="AD60341" s="4"/>
    </row>
    <row r="60351" spans="30:30" ht="11" x14ac:dyDescent="0.3">
      <c r="AD60351" s="4"/>
    </row>
    <row r="60361" spans="30:30" ht="11" x14ac:dyDescent="0.3">
      <c r="AD60361" s="4"/>
    </row>
    <row r="60371" spans="30:30" ht="11" x14ac:dyDescent="0.3">
      <c r="AD60371" s="4"/>
    </row>
    <row r="60381" spans="30:30" ht="11" x14ac:dyDescent="0.3">
      <c r="AD60381" s="4"/>
    </row>
    <row r="60391" spans="30:30" ht="11" x14ac:dyDescent="0.3">
      <c r="AD60391" s="4"/>
    </row>
    <row r="60401" spans="30:30" ht="11" x14ac:dyDescent="0.3">
      <c r="AD60401" s="4"/>
    </row>
    <row r="60411" spans="30:30" ht="11" x14ac:dyDescent="0.3">
      <c r="AD60411" s="4"/>
    </row>
    <row r="60421" spans="30:30" ht="11" x14ac:dyDescent="0.3">
      <c r="AD60421" s="4"/>
    </row>
    <row r="60431" spans="30:30" ht="11" x14ac:dyDescent="0.3">
      <c r="AD60431" s="4"/>
    </row>
    <row r="60441" spans="30:30" ht="11" x14ac:dyDescent="0.3">
      <c r="AD60441" s="4"/>
    </row>
    <row r="60451" spans="30:30" ht="11" x14ac:dyDescent="0.3">
      <c r="AD60451" s="4"/>
    </row>
    <row r="60461" spans="30:30" ht="11" x14ac:dyDescent="0.3">
      <c r="AD60461" s="4"/>
    </row>
    <row r="60471" spans="30:30" ht="11" x14ac:dyDescent="0.3">
      <c r="AD60471" s="4"/>
    </row>
    <row r="60481" spans="30:30" ht="11" x14ac:dyDescent="0.3">
      <c r="AD60481" s="4"/>
    </row>
    <row r="60491" spans="30:30" ht="11" x14ac:dyDescent="0.3">
      <c r="AD60491" s="4"/>
    </row>
    <row r="60501" spans="30:30" ht="11" x14ac:dyDescent="0.3">
      <c r="AD60501" s="4"/>
    </row>
    <row r="60511" spans="30:30" ht="11" x14ac:dyDescent="0.3">
      <c r="AD60511" s="4"/>
    </row>
    <row r="60521" spans="30:30" ht="11" x14ac:dyDescent="0.3">
      <c r="AD60521" s="4"/>
    </row>
    <row r="60531" spans="30:30" ht="11" x14ac:dyDescent="0.3">
      <c r="AD60531" s="4"/>
    </row>
    <row r="60541" spans="30:30" ht="11" x14ac:dyDescent="0.3">
      <c r="AD60541" s="4"/>
    </row>
    <row r="60551" spans="30:30" ht="11" x14ac:dyDescent="0.3">
      <c r="AD60551" s="4"/>
    </row>
    <row r="60561" spans="30:30" ht="11" x14ac:dyDescent="0.3">
      <c r="AD60561" s="4"/>
    </row>
    <row r="60571" spans="30:30" ht="11" x14ac:dyDescent="0.3">
      <c r="AD60571" s="4"/>
    </row>
    <row r="60581" spans="30:30" ht="11" x14ac:dyDescent="0.3">
      <c r="AD60581" s="4"/>
    </row>
    <row r="60591" spans="30:30" ht="11" x14ac:dyDescent="0.3">
      <c r="AD60591" s="4"/>
    </row>
    <row r="60601" spans="30:30" ht="11" x14ac:dyDescent="0.3">
      <c r="AD60601" s="4"/>
    </row>
    <row r="60611" spans="30:30" ht="11" x14ac:dyDescent="0.3">
      <c r="AD60611" s="4"/>
    </row>
    <row r="60621" spans="30:30" ht="11" x14ac:dyDescent="0.3">
      <c r="AD60621" s="4"/>
    </row>
    <row r="60631" spans="30:30" ht="11" x14ac:dyDescent="0.3">
      <c r="AD60631" s="4"/>
    </row>
    <row r="60641" spans="30:30" ht="11" x14ac:dyDescent="0.3">
      <c r="AD60641" s="4"/>
    </row>
    <row r="60651" spans="30:30" ht="11" x14ac:dyDescent="0.3">
      <c r="AD60651" s="4"/>
    </row>
    <row r="60661" spans="30:30" ht="11" x14ac:dyDescent="0.3">
      <c r="AD60661" s="4"/>
    </row>
    <row r="60671" spans="30:30" ht="11" x14ac:dyDescent="0.3">
      <c r="AD60671" s="4"/>
    </row>
    <row r="60681" spans="30:30" ht="11" x14ac:dyDescent="0.3">
      <c r="AD60681" s="4"/>
    </row>
    <row r="60691" spans="30:30" ht="11" x14ac:dyDescent="0.3">
      <c r="AD60691" s="4"/>
    </row>
    <row r="60701" spans="30:30" ht="11" x14ac:dyDescent="0.3">
      <c r="AD60701" s="4"/>
    </row>
    <row r="60711" spans="30:30" ht="11" x14ac:dyDescent="0.3">
      <c r="AD60711" s="4"/>
    </row>
    <row r="60721" spans="30:30" ht="11" x14ac:dyDescent="0.3">
      <c r="AD60721" s="4"/>
    </row>
    <row r="60731" spans="30:30" ht="11" x14ac:dyDescent="0.3">
      <c r="AD60731" s="4"/>
    </row>
    <row r="60741" spans="30:30" ht="11" x14ac:dyDescent="0.3">
      <c r="AD60741" s="4"/>
    </row>
    <row r="60751" spans="30:30" ht="11" x14ac:dyDescent="0.3">
      <c r="AD60751" s="4"/>
    </row>
    <row r="60761" spans="30:30" ht="11" x14ac:dyDescent="0.3">
      <c r="AD60761" s="4"/>
    </row>
    <row r="60771" spans="30:30" ht="11" x14ac:dyDescent="0.3">
      <c r="AD60771" s="4"/>
    </row>
    <row r="60781" spans="30:30" ht="11" x14ac:dyDescent="0.3">
      <c r="AD60781" s="4"/>
    </row>
    <row r="60791" spans="30:30" ht="11" x14ac:dyDescent="0.3">
      <c r="AD60791" s="4"/>
    </row>
    <row r="60801" spans="30:30" ht="11" x14ac:dyDescent="0.3">
      <c r="AD60801" s="4"/>
    </row>
    <row r="60811" spans="30:30" ht="11" x14ac:dyDescent="0.3">
      <c r="AD60811" s="4"/>
    </row>
    <row r="60821" spans="30:30" ht="11" x14ac:dyDescent="0.3">
      <c r="AD60821" s="4"/>
    </row>
    <row r="60831" spans="30:30" ht="11" x14ac:dyDescent="0.3">
      <c r="AD60831" s="4"/>
    </row>
    <row r="60841" spans="30:30" ht="11" x14ac:dyDescent="0.3">
      <c r="AD60841" s="4"/>
    </row>
    <row r="60851" spans="30:30" ht="11" x14ac:dyDescent="0.3">
      <c r="AD60851" s="4"/>
    </row>
    <row r="60861" spans="30:30" ht="11" x14ac:dyDescent="0.3">
      <c r="AD60861" s="4"/>
    </row>
    <row r="60871" spans="30:30" ht="11" x14ac:dyDescent="0.3">
      <c r="AD60871" s="4"/>
    </row>
    <row r="60881" spans="30:30" ht="11" x14ac:dyDescent="0.3">
      <c r="AD60881" s="4"/>
    </row>
    <row r="60891" spans="30:30" ht="11" x14ac:dyDescent="0.3">
      <c r="AD60891" s="4"/>
    </row>
    <row r="60901" spans="30:30" ht="11" x14ac:dyDescent="0.3">
      <c r="AD60901" s="4"/>
    </row>
    <row r="60911" spans="30:30" ht="11" x14ac:dyDescent="0.3">
      <c r="AD60911" s="4"/>
    </row>
    <row r="60921" spans="30:30" ht="11" x14ac:dyDescent="0.3">
      <c r="AD60921" s="4"/>
    </row>
    <row r="60931" spans="30:30" ht="11" x14ac:dyDescent="0.3">
      <c r="AD60931" s="4"/>
    </row>
    <row r="60941" spans="30:30" ht="11" x14ac:dyDescent="0.3">
      <c r="AD60941" s="4"/>
    </row>
    <row r="60951" spans="30:30" ht="11" x14ac:dyDescent="0.3">
      <c r="AD60951" s="4"/>
    </row>
    <row r="60961" spans="30:30" ht="11" x14ac:dyDescent="0.3">
      <c r="AD60961" s="4"/>
    </row>
    <row r="60971" spans="30:30" ht="11" x14ac:dyDescent="0.3">
      <c r="AD60971" s="4"/>
    </row>
    <row r="60981" spans="30:30" ht="11" x14ac:dyDescent="0.3">
      <c r="AD60981" s="4"/>
    </row>
    <row r="60991" spans="30:30" ht="11" x14ac:dyDescent="0.3">
      <c r="AD60991" s="4"/>
    </row>
    <row r="61001" spans="30:30" ht="11" x14ac:dyDescent="0.3">
      <c r="AD61001" s="4"/>
    </row>
    <row r="61011" spans="30:30" ht="11" x14ac:dyDescent="0.3">
      <c r="AD61011" s="4"/>
    </row>
    <row r="61021" spans="30:30" ht="11" x14ac:dyDescent="0.3">
      <c r="AD61021" s="4"/>
    </row>
    <row r="61031" spans="30:30" ht="11" x14ac:dyDescent="0.3">
      <c r="AD61031" s="4"/>
    </row>
    <row r="61041" spans="30:30" ht="11" x14ac:dyDescent="0.3">
      <c r="AD61041" s="4"/>
    </row>
    <row r="61051" spans="30:30" ht="11" x14ac:dyDescent="0.3">
      <c r="AD61051" s="4"/>
    </row>
    <row r="61061" spans="30:30" ht="11" x14ac:dyDescent="0.3">
      <c r="AD61061" s="4"/>
    </row>
    <row r="61071" spans="30:30" ht="11" x14ac:dyDescent="0.3">
      <c r="AD61071" s="4"/>
    </row>
    <row r="61081" spans="30:30" ht="11" x14ac:dyDescent="0.3">
      <c r="AD61081" s="4"/>
    </row>
    <row r="61091" spans="30:30" ht="11" x14ac:dyDescent="0.3">
      <c r="AD61091" s="4"/>
    </row>
    <row r="61101" spans="30:30" ht="11" x14ac:dyDescent="0.3">
      <c r="AD61101" s="4"/>
    </row>
    <row r="61111" spans="30:30" ht="11" x14ac:dyDescent="0.3">
      <c r="AD61111" s="4"/>
    </row>
    <row r="61121" spans="30:30" ht="11" x14ac:dyDescent="0.3">
      <c r="AD61121" s="4"/>
    </row>
    <row r="61131" spans="30:30" ht="11" x14ac:dyDescent="0.3">
      <c r="AD61131" s="4"/>
    </row>
    <row r="61141" spans="30:30" ht="11" x14ac:dyDescent="0.3">
      <c r="AD61141" s="4"/>
    </row>
    <row r="61151" spans="30:30" ht="11" x14ac:dyDescent="0.3">
      <c r="AD61151" s="4"/>
    </row>
    <row r="61161" spans="30:30" ht="11" x14ac:dyDescent="0.3">
      <c r="AD61161" s="4"/>
    </row>
    <row r="61171" spans="30:30" ht="11" x14ac:dyDescent="0.3">
      <c r="AD61171" s="4"/>
    </row>
    <row r="61181" spans="30:30" ht="11" x14ac:dyDescent="0.3">
      <c r="AD61181" s="4"/>
    </row>
    <row r="61191" spans="30:30" ht="11" x14ac:dyDescent="0.3">
      <c r="AD61191" s="4"/>
    </row>
    <row r="61201" spans="30:30" ht="11" x14ac:dyDescent="0.3">
      <c r="AD61201" s="4"/>
    </row>
    <row r="61211" spans="30:30" ht="11" x14ac:dyDescent="0.3">
      <c r="AD61211" s="4"/>
    </row>
    <row r="61221" spans="30:30" ht="11" x14ac:dyDescent="0.3">
      <c r="AD61221" s="4"/>
    </row>
    <row r="61231" spans="30:30" ht="11" x14ac:dyDescent="0.3">
      <c r="AD61231" s="4"/>
    </row>
    <row r="61241" spans="30:30" ht="11" x14ac:dyDescent="0.3">
      <c r="AD61241" s="4"/>
    </row>
    <row r="61251" spans="30:30" ht="11" x14ac:dyDescent="0.3">
      <c r="AD61251" s="4"/>
    </row>
    <row r="61261" spans="30:30" ht="11" x14ac:dyDescent="0.3">
      <c r="AD61261" s="4"/>
    </row>
    <row r="61271" spans="30:30" ht="11" x14ac:dyDescent="0.3">
      <c r="AD61271" s="4"/>
    </row>
    <row r="61281" spans="30:30" ht="11" x14ac:dyDescent="0.3">
      <c r="AD61281" s="4"/>
    </row>
    <row r="61291" spans="30:30" ht="11" x14ac:dyDescent="0.3">
      <c r="AD61291" s="4"/>
    </row>
    <row r="61301" spans="30:30" ht="11" x14ac:dyDescent="0.3">
      <c r="AD61301" s="4"/>
    </row>
    <row r="61311" spans="30:30" ht="11" x14ac:dyDescent="0.3">
      <c r="AD61311" s="4"/>
    </row>
    <row r="61321" spans="30:30" ht="11" x14ac:dyDescent="0.3">
      <c r="AD61321" s="4"/>
    </row>
    <row r="61331" spans="30:30" ht="11" x14ac:dyDescent="0.3">
      <c r="AD61331" s="4"/>
    </row>
    <row r="61341" spans="30:30" ht="11" x14ac:dyDescent="0.3">
      <c r="AD61341" s="4"/>
    </row>
    <row r="61351" spans="30:30" ht="11" x14ac:dyDescent="0.3">
      <c r="AD61351" s="4"/>
    </row>
    <row r="61361" spans="30:30" ht="11" x14ac:dyDescent="0.3">
      <c r="AD61361" s="4"/>
    </row>
    <row r="61371" spans="30:30" ht="11" x14ac:dyDescent="0.3">
      <c r="AD61371" s="4"/>
    </row>
    <row r="61381" spans="30:30" ht="11" x14ac:dyDescent="0.3">
      <c r="AD61381" s="4"/>
    </row>
    <row r="61391" spans="30:30" ht="11" x14ac:dyDescent="0.3">
      <c r="AD61391" s="4"/>
    </row>
    <row r="61401" spans="30:30" ht="11" x14ac:dyDescent="0.3">
      <c r="AD61401" s="4"/>
    </row>
    <row r="61411" spans="30:30" ht="11" x14ac:dyDescent="0.3">
      <c r="AD61411" s="4"/>
    </row>
    <row r="61421" spans="30:30" ht="11" x14ac:dyDescent="0.3">
      <c r="AD61421" s="4"/>
    </row>
    <row r="61431" spans="30:30" ht="11" x14ac:dyDescent="0.3">
      <c r="AD61431" s="4"/>
    </row>
    <row r="61441" spans="30:30" ht="11" x14ac:dyDescent="0.3">
      <c r="AD61441" s="4"/>
    </row>
    <row r="61451" spans="30:30" ht="11" x14ac:dyDescent="0.3">
      <c r="AD61451" s="4"/>
    </row>
    <row r="61461" spans="30:30" ht="11" x14ac:dyDescent="0.3">
      <c r="AD61461" s="4"/>
    </row>
    <row r="61471" spans="30:30" ht="11" x14ac:dyDescent="0.3">
      <c r="AD61471" s="4"/>
    </row>
    <row r="61481" spans="30:30" ht="11" x14ac:dyDescent="0.3">
      <c r="AD61481" s="4"/>
    </row>
    <row r="61491" spans="30:30" ht="11" x14ac:dyDescent="0.3">
      <c r="AD61491" s="4"/>
    </row>
    <row r="61501" spans="30:30" ht="11" x14ac:dyDescent="0.3">
      <c r="AD61501" s="4"/>
    </row>
    <row r="61511" spans="30:30" ht="11" x14ac:dyDescent="0.3">
      <c r="AD61511" s="4"/>
    </row>
    <row r="61521" spans="30:30" ht="11" x14ac:dyDescent="0.3">
      <c r="AD61521" s="4"/>
    </row>
    <row r="61531" spans="30:30" ht="11" x14ac:dyDescent="0.3">
      <c r="AD61531" s="4"/>
    </row>
    <row r="61541" spans="30:30" ht="11" x14ac:dyDescent="0.3">
      <c r="AD61541" s="4"/>
    </row>
    <row r="61551" spans="30:30" ht="11" x14ac:dyDescent="0.3">
      <c r="AD61551" s="4"/>
    </row>
    <row r="61561" spans="30:30" ht="11" x14ac:dyDescent="0.3">
      <c r="AD61561" s="4"/>
    </row>
    <row r="61571" spans="30:30" ht="11" x14ac:dyDescent="0.3">
      <c r="AD61571" s="4"/>
    </row>
    <row r="61581" spans="30:30" ht="11" x14ac:dyDescent="0.3">
      <c r="AD61581" s="4"/>
    </row>
    <row r="61591" spans="30:30" ht="11" x14ac:dyDescent="0.3">
      <c r="AD61591" s="4"/>
    </row>
    <row r="61601" spans="30:30" ht="11" x14ac:dyDescent="0.3">
      <c r="AD61601" s="4"/>
    </row>
    <row r="61611" spans="30:30" ht="11" x14ac:dyDescent="0.3">
      <c r="AD61611" s="4"/>
    </row>
    <row r="61621" spans="30:30" ht="11" x14ac:dyDescent="0.3">
      <c r="AD61621" s="4"/>
    </row>
    <row r="61631" spans="30:30" ht="11" x14ac:dyDescent="0.3">
      <c r="AD61631" s="4"/>
    </row>
    <row r="61641" spans="30:30" ht="11" x14ac:dyDescent="0.3">
      <c r="AD61641" s="4"/>
    </row>
    <row r="61651" spans="30:30" ht="11" x14ac:dyDescent="0.3">
      <c r="AD61651" s="4"/>
    </row>
    <row r="61661" spans="30:30" ht="11" x14ac:dyDescent="0.3">
      <c r="AD61661" s="4"/>
    </row>
    <row r="61671" spans="30:30" ht="11" x14ac:dyDescent="0.3">
      <c r="AD61671" s="4"/>
    </row>
    <row r="61681" spans="30:30" ht="11" x14ac:dyDescent="0.3">
      <c r="AD61681" s="4"/>
    </row>
    <row r="61691" spans="30:30" ht="11" x14ac:dyDescent="0.3">
      <c r="AD61691" s="4"/>
    </row>
    <row r="61701" spans="30:30" ht="11" x14ac:dyDescent="0.3">
      <c r="AD61701" s="4"/>
    </row>
    <row r="61711" spans="30:30" ht="11" x14ac:dyDescent="0.3">
      <c r="AD61711" s="4"/>
    </row>
    <row r="61721" spans="30:30" ht="11" x14ac:dyDescent="0.3">
      <c r="AD61721" s="4"/>
    </row>
    <row r="61731" spans="30:30" ht="11" x14ac:dyDescent="0.3">
      <c r="AD61731" s="4"/>
    </row>
    <row r="61741" spans="30:30" ht="11" x14ac:dyDescent="0.3">
      <c r="AD61741" s="4"/>
    </row>
    <row r="61751" spans="30:30" ht="11" x14ac:dyDescent="0.3">
      <c r="AD61751" s="4"/>
    </row>
    <row r="61761" spans="30:30" ht="11" x14ac:dyDescent="0.3">
      <c r="AD61761" s="4"/>
    </row>
    <row r="61771" spans="30:30" ht="11" x14ac:dyDescent="0.3">
      <c r="AD61771" s="4"/>
    </row>
    <row r="61781" spans="30:30" ht="11" x14ac:dyDescent="0.3">
      <c r="AD61781" s="4"/>
    </row>
    <row r="61791" spans="30:30" ht="11" x14ac:dyDescent="0.3">
      <c r="AD61791" s="4"/>
    </row>
    <row r="61801" spans="30:30" ht="11" x14ac:dyDescent="0.3">
      <c r="AD61801" s="4"/>
    </row>
    <row r="61811" spans="30:30" ht="11" x14ac:dyDescent="0.3">
      <c r="AD61811" s="4"/>
    </row>
    <row r="61821" spans="30:30" ht="11" x14ac:dyDescent="0.3">
      <c r="AD61821" s="4"/>
    </row>
    <row r="61831" spans="30:30" ht="11" x14ac:dyDescent="0.3">
      <c r="AD61831" s="4"/>
    </row>
    <row r="61841" spans="30:30" ht="11" x14ac:dyDescent="0.3">
      <c r="AD61841" s="4"/>
    </row>
    <row r="61851" spans="30:30" ht="11" x14ac:dyDescent="0.3">
      <c r="AD61851" s="4"/>
    </row>
    <row r="61861" spans="30:30" ht="11" x14ac:dyDescent="0.3">
      <c r="AD61861" s="4"/>
    </row>
    <row r="61871" spans="30:30" ht="11" x14ac:dyDescent="0.3">
      <c r="AD61871" s="4"/>
    </row>
    <row r="61881" spans="30:30" ht="11" x14ac:dyDescent="0.3">
      <c r="AD61881" s="4"/>
    </row>
    <row r="61891" spans="30:30" ht="11" x14ac:dyDescent="0.3">
      <c r="AD61891" s="4"/>
    </row>
    <row r="61901" spans="30:30" ht="11" x14ac:dyDescent="0.3">
      <c r="AD61901" s="4"/>
    </row>
    <row r="61911" spans="30:30" ht="11" x14ac:dyDescent="0.3">
      <c r="AD61911" s="4"/>
    </row>
    <row r="61921" spans="30:30" ht="11" x14ac:dyDescent="0.3">
      <c r="AD61921" s="4"/>
    </row>
    <row r="61931" spans="30:30" ht="11" x14ac:dyDescent="0.3">
      <c r="AD61931" s="4"/>
    </row>
    <row r="61941" spans="30:30" ht="11" x14ac:dyDescent="0.3">
      <c r="AD61941" s="4"/>
    </row>
    <row r="61951" spans="30:30" ht="11" x14ac:dyDescent="0.3">
      <c r="AD61951" s="4"/>
    </row>
    <row r="61961" spans="30:30" ht="11" x14ac:dyDescent="0.3">
      <c r="AD61961" s="4"/>
    </row>
    <row r="61971" spans="30:30" ht="11" x14ac:dyDescent="0.3">
      <c r="AD61971" s="4"/>
    </row>
    <row r="61981" spans="30:30" ht="11" x14ac:dyDescent="0.3">
      <c r="AD61981" s="4"/>
    </row>
    <row r="61991" spans="30:30" ht="11" x14ac:dyDescent="0.3">
      <c r="AD61991" s="4"/>
    </row>
    <row r="62001" spans="30:30" ht="11" x14ac:dyDescent="0.3">
      <c r="AD62001" s="4"/>
    </row>
    <row r="62011" spans="30:30" ht="11" x14ac:dyDescent="0.3">
      <c r="AD62011" s="4"/>
    </row>
    <row r="62021" spans="30:30" ht="11" x14ac:dyDescent="0.3">
      <c r="AD62021" s="4"/>
    </row>
    <row r="62031" spans="30:30" ht="11" x14ac:dyDescent="0.3">
      <c r="AD62031" s="4"/>
    </row>
    <row r="62041" spans="30:30" ht="11" x14ac:dyDescent="0.3">
      <c r="AD62041" s="4"/>
    </row>
    <row r="62051" spans="30:30" ht="11" x14ac:dyDescent="0.3">
      <c r="AD62051" s="4"/>
    </row>
    <row r="62061" spans="30:30" ht="11" x14ac:dyDescent="0.3">
      <c r="AD62061" s="4"/>
    </row>
    <row r="62071" spans="30:30" ht="11" x14ac:dyDescent="0.3">
      <c r="AD62071" s="4"/>
    </row>
    <row r="62081" spans="30:30" ht="11" x14ac:dyDescent="0.3">
      <c r="AD62081" s="4"/>
    </row>
    <row r="62091" spans="30:30" ht="11" x14ac:dyDescent="0.3">
      <c r="AD62091" s="4"/>
    </row>
    <row r="62101" spans="30:30" ht="11" x14ac:dyDescent="0.3">
      <c r="AD62101" s="4"/>
    </row>
    <row r="62111" spans="30:30" ht="11" x14ac:dyDescent="0.3">
      <c r="AD62111" s="4"/>
    </row>
    <row r="62121" spans="30:30" ht="11" x14ac:dyDescent="0.3">
      <c r="AD62121" s="4"/>
    </row>
    <row r="62131" spans="30:30" ht="11" x14ac:dyDescent="0.3">
      <c r="AD62131" s="4"/>
    </row>
    <row r="62141" spans="30:30" ht="11" x14ac:dyDescent="0.3">
      <c r="AD62141" s="4"/>
    </row>
    <row r="62151" spans="30:30" ht="11" x14ac:dyDescent="0.3">
      <c r="AD62151" s="4"/>
    </row>
    <row r="62161" spans="30:30" ht="11" x14ac:dyDescent="0.3">
      <c r="AD62161" s="4"/>
    </row>
    <row r="62171" spans="30:30" ht="11" x14ac:dyDescent="0.3">
      <c r="AD62171" s="4"/>
    </row>
    <row r="62181" spans="30:30" ht="11" x14ac:dyDescent="0.3">
      <c r="AD62181" s="4"/>
    </row>
    <row r="62191" spans="30:30" ht="11" x14ac:dyDescent="0.3">
      <c r="AD62191" s="4"/>
    </row>
    <row r="62201" spans="30:30" ht="11" x14ac:dyDescent="0.3">
      <c r="AD62201" s="4"/>
    </row>
    <row r="62211" spans="30:30" ht="11" x14ac:dyDescent="0.3">
      <c r="AD62211" s="4"/>
    </row>
    <row r="62221" spans="30:30" ht="11" x14ac:dyDescent="0.3">
      <c r="AD62221" s="4"/>
    </row>
    <row r="62231" spans="30:30" ht="11" x14ac:dyDescent="0.3">
      <c r="AD62231" s="4"/>
    </row>
    <row r="62241" spans="30:30" ht="11" x14ac:dyDescent="0.3">
      <c r="AD62241" s="4"/>
    </row>
    <row r="62251" spans="30:30" ht="11" x14ac:dyDescent="0.3">
      <c r="AD62251" s="4"/>
    </row>
    <row r="62261" spans="30:30" ht="11" x14ac:dyDescent="0.3">
      <c r="AD62261" s="4"/>
    </row>
    <row r="62271" spans="30:30" ht="11" x14ac:dyDescent="0.3">
      <c r="AD62271" s="4"/>
    </row>
    <row r="62281" spans="30:30" ht="11" x14ac:dyDescent="0.3">
      <c r="AD62281" s="4"/>
    </row>
    <row r="62291" spans="30:30" ht="11" x14ac:dyDescent="0.3">
      <c r="AD62291" s="4"/>
    </row>
    <row r="62301" spans="30:30" ht="11" x14ac:dyDescent="0.3">
      <c r="AD62301" s="4"/>
    </row>
    <row r="62311" spans="30:30" ht="11" x14ac:dyDescent="0.3">
      <c r="AD62311" s="4"/>
    </row>
    <row r="62321" spans="30:30" ht="11" x14ac:dyDescent="0.3">
      <c r="AD62321" s="4"/>
    </row>
    <row r="62331" spans="30:30" ht="11" x14ac:dyDescent="0.3">
      <c r="AD62331" s="4"/>
    </row>
    <row r="62341" spans="30:30" ht="11" x14ac:dyDescent="0.3">
      <c r="AD62341" s="4"/>
    </row>
    <row r="62351" spans="30:30" ht="11" x14ac:dyDescent="0.3">
      <c r="AD62351" s="4"/>
    </row>
    <row r="62361" spans="30:30" ht="11" x14ac:dyDescent="0.3">
      <c r="AD62361" s="4"/>
    </row>
    <row r="62371" spans="30:30" ht="11" x14ac:dyDescent="0.3">
      <c r="AD62371" s="4"/>
    </row>
    <row r="62381" spans="30:30" ht="11" x14ac:dyDescent="0.3">
      <c r="AD62381" s="4"/>
    </row>
    <row r="62391" spans="30:30" ht="11" x14ac:dyDescent="0.3">
      <c r="AD62391" s="4"/>
    </row>
    <row r="62401" spans="30:30" ht="11" x14ac:dyDescent="0.3">
      <c r="AD62401" s="4"/>
    </row>
    <row r="62411" spans="30:30" ht="11" x14ac:dyDescent="0.3">
      <c r="AD62411" s="4"/>
    </row>
    <row r="62421" spans="30:30" ht="11" x14ac:dyDescent="0.3">
      <c r="AD62421" s="4"/>
    </row>
    <row r="62431" spans="30:30" ht="11" x14ac:dyDescent="0.3">
      <c r="AD62431" s="4"/>
    </row>
    <row r="62441" spans="30:30" ht="11" x14ac:dyDescent="0.3">
      <c r="AD62441" s="4"/>
    </row>
    <row r="62451" spans="30:30" ht="11" x14ac:dyDescent="0.3">
      <c r="AD62451" s="4"/>
    </row>
    <row r="62461" spans="30:30" ht="11" x14ac:dyDescent="0.3">
      <c r="AD62461" s="4"/>
    </row>
    <row r="62471" spans="30:30" ht="11" x14ac:dyDescent="0.3">
      <c r="AD62471" s="4"/>
    </row>
    <row r="62481" spans="30:30" ht="11" x14ac:dyDescent="0.3">
      <c r="AD62481" s="4"/>
    </row>
    <row r="62491" spans="30:30" ht="11" x14ac:dyDescent="0.3">
      <c r="AD62491" s="4"/>
    </row>
    <row r="62501" spans="30:30" ht="11" x14ac:dyDescent="0.3">
      <c r="AD62501" s="4"/>
    </row>
    <row r="62511" spans="30:30" ht="11" x14ac:dyDescent="0.3">
      <c r="AD62511" s="4"/>
    </row>
    <row r="62521" spans="30:30" ht="11" x14ac:dyDescent="0.3">
      <c r="AD62521" s="4"/>
    </row>
    <row r="62531" spans="30:30" ht="11" x14ac:dyDescent="0.3">
      <c r="AD62531" s="4"/>
    </row>
    <row r="62541" spans="30:30" ht="11" x14ac:dyDescent="0.3">
      <c r="AD62541" s="4"/>
    </row>
    <row r="62551" spans="30:30" ht="11" x14ac:dyDescent="0.3">
      <c r="AD62551" s="4"/>
    </row>
    <row r="62561" spans="30:30" ht="11" x14ac:dyDescent="0.3">
      <c r="AD62561" s="4"/>
    </row>
    <row r="62571" spans="30:30" ht="11" x14ac:dyDescent="0.3">
      <c r="AD62571" s="4"/>
    </row>
    <row r="62581" spans="30:30" ht="11" x14ac:dyDescent="0.3">
      <c r="AD62581" s="4"/>
    </row>
    <row r="62591" spans="30:30" ht="11" x14ac:dyDescent="0.3">
      <c r="AD62591" s="4"/>
    </row>
    <row r="62601" spans="30:30" ht="11" x14ac:dyDescent="0.3">
      <c r="AD62601" s="4"/>
    </row>
    <row r="62611" spans="30:30" ht="11" x14ac:dyDescent="0.3">
      <c r="AD62611" s="4"/>
    </row>
    <row r="62621" spans="30:30" ht="11" x14ac:dyDescent="0.3">
      <c r="AD62621" s="4"/>
    </row>
    <row r="62631" spans="30:30" ht="11" x14ac:dyDescent="0.3">
      <c r="AD62631" s="4"/>
    </row>
    <row r="62641" spans="30:30" ht="11" x14ac:dyDescent="0.3">
      <c r="AD62641" s="4"/>
    </row>
    <row r="62651" spans="30:30" ht="11" x14ac:dyDescent="0.3">
      <c r="AD62651" s="4"/>
    </row>
    <row r="62661" spans="30:30" ht="11" x14ac:dyDescent="0.3">
      <c r="AD62661" s="4"/>
    </row>
    <row r="62671" spans="30:30" ht="11" x14ac:dyDescent="0.3">
      <c r="AD62671" s="4"/>
    </row>
    <row r="62681" spans="30:30" ht="11" x14ac:dyDescent="0.3">
      <c r="AD62681" s="4"/>
    </row>
    <row r="62691" spans="30:30" ht="11" x14ac:dyDescent="0.3">
      <c r="AD62691" s="4"/>
    </row>
    <row r="62701" spans="30:30" ht="11" x14ac:dyDescent="0.3">
      <c r="AD62701" s="4"/>
    </row>
    <row r="62711" spans="30:30" ht="11" x14ac:dyDescent="0.3">
      <c r="AD62711" s="4"/>
    </row>
    <row r="62721" spans="30:30" ht="11" x14ac:dyDescent="0.3">
      <c r="AD62721" s="4"/>
    </row>
    <row r="62731" spans="30:30" ht="11" x14ac:dyDescent="0.3">
      <c r="AD62731" s="4"/>
    </row>
    <row r="62741" spans="30:30" ht="11" x14ac:dyDescent="0.3">
      <c r="AD62741" s="4"/>
    </row>
    <row r="62751" spans="30:30" ht="11" x14ac:dyDescent="0.3">
      <c r="AD62751" s="4"/>
    </row>
    <row r="62761" spans="30:30" ht="11" x14ac:dyDescent="0.3">
      <c r="AD62761" s="4"/>
    </row>
    <row r="62771" spans="30:30" ht="11" x14ac:dyDescent="0.3">
      <c r="AD62771" s="4"/>
    </row>
    <row r="62781" spans="30:30" ht="11" x14ac:dyDescent="0.3">
      <c r="AD62781" s="4"/>
    </row>
    <row r="62791" spans="30:30" ht="11" x14ac:dyDescent="0.3">
      <c r="AD62791" s="4"/>
    </row>
    <row r="62801" spans="30:30" ht="11" x14ac:dyDescent="0.3">
      <c r="AD62801" s="4"/>
    </row>
    <row r="62811" spans="30:30" ht="11" x14ac:dyDescent="0.3">
      <c r="AD62811" s="4"/>
    </row>
    <row r="62821" spans="30:30" ht="11" x14ac:dyDescent="0.3">
      <c r="AD62821" s="4"/>
    </row>
    <row r="62831" spans="30:30" ht="11" x14ac:dyDescent="0.3">
      <c r="AD62831" s="4"/>
    </row>
    <row r="62841" spans="30:30" ht="11" x14ac:dyDescent="0.3">
      <c r="AD62841" s="4"/>
    </row>
    <row r="62851" spans="30:30" ht="11" x14ac:dyDescent="0.3">
      <c r="AD62851" s="4"/>
    </row>
    <row r="62861" spans="30:30" ht="11" x14ac:dyDescent="0.3">
      <c r="AD62861" s="4"/>
    </row>
    <row r="62871" spans="30:30" ht="11" x14ac:dyDescent="0.3">
      <c r="AD62871" s="4"/>
    </row>
    <row r="62881" spans="30:30" ht="11" x14ac:dyDescent="0.3">
      <c r="AD62881" s="4"/>
    </row>
    <row r="62891" spans="30:30" ht="11" x14ac:dyDescent="0.3">
      <c r="AD62891" s="4"/>
    </row>
    <row r="62901" spans="30:30" ht="11" x14ac:dyDescent="0.3">
      <c r="AD62901" s="4"/>
    </row>
    <row r="62911" spans="30:30" ht="11" x14ac:dyDescent="0.3">
      <c r="AD62911" s="4"/>
    </row>
    <row r="62921" spans="30:30" ht="11" x14ac:dyDescent="0.3">
      <c r="AD62921" s="4"/>
    </row>
    <row r="62931" spans="30:30" ht="11" x14ac:dyDescent="0.3">
      <c r="AD62931" s="4"/>
    </row>
    <row r="62941" spans="30:30" ht="11" x14ac:dyDescent="0.3">
      <c r="AD62941" s="4"/>
    </row>
    <row r="62951" spans="30:30" ht="11" x14ac:dyDescent="0.3">
      <c r="AD62951" s="4"/>
    </row>
    <row r="62961" spans="30:30" ht="11" x14ac:dyDescent="0.3">
      <c r="AD62961" s="4"/>
    </row>
    <row r="62971" spans="30:30" ht="11" x14ac:dyDescent="0.3">
      <c r="AD62971" s="4"/>
    </row>
    <row r="62981" spans="30:30" ht="11" x14ac:dyDescent="0.3">
      <c r="AD62981" s="4"/>
    </row>
    <row r="62991" spans="30:30" ht="11" x14ac:dyDescent="0.3">
      <c r="AD62991" s="4"/>
    </row>
    <row r="63001" spans="30:30" ht="11" x14ac:dyDescent="0.3">
      <c r="AD63001" s="4"/>
    </row>
    <row r="63011" spans="30:30" ht="11" x14ac:dyDescent="0.3">
      <c r="AD63011" s="4"/>
    </row>
    <row r="63021" spans="30:30" ht="11" x14ac:dyDescent="0.3">
      <c r="AD63021" s="4"/>
    </row>
    <row r="63031" spans="30:30" ht="11" x14ac:dyDescent="0.3">
      <c r="AD63031" s="4"/>
    </row>
    <row r="63041" spans="30:30" ht="11" x14ac:dyDescent="0.3">
      <c r="AD63041" s="4"/>
    </row>
    <row r="63051" spans="30:30" ht="11" x14ac:dyDescent="0.3">
      <c r="AD63051" s="4"/>
    </row>
    <row r="63061" spans="30:30" ht="11" x14ac:dyDescent="0.3">
      <c r="AD63061" s="4"/>
    </row>
    <row r="63071" spans="30:30" ht="11" x14ac:dyDescent="0.3">
      <c r="AD63071" s="4"/>
    </row>
    <row r="63081" spans="30:30" ht="11" x14ac:dyDescent="0.3">
      <c r="AD63081" s="4"/>
    </row>
    <row r="63091" spans="30:30" ht="11" x14ac:dyDescent="0.3">
      <c r="AD63091" s="4"/>
    </row>
    <row r="63101" spans="30:30" ht="11" x14ac:dyDescent="0.3">
      <c r="AD63101" s="4"/>
    </row>
    <row r="63111" spans="30:30" ht="11" x14ac:dyDescent="0.3">
      <c r="AD63111" s="4"/>
    </row>
    <row r="63121" spans="30:30" ht="11" x14ac:dyDescent="0.3">
      <c r="AD63121" s="4"/>
    </row>
    <row r="63131" spans="30:30" ht="11" x14ac:dyDescent="0.3">
      <c r="AD63131" s="4"/>
    </row>
    <row r="63141" spans="30:30" ht="11" x14ac:dyDescent="0.3">
      <c r="AD63141" s="4"/>
    </row>
    <row r="63151" spans="30:30" ht="11" x14ac:dyDescent="0.3">
      <c r="AD63151" s="4"/>
    </row>
    <row r="63161" spans="30:30" ht="11" x14ac:dyDescent="0.3">
      <c r="AD63161" s="4"/>
    </row>
    <row r="63171" spans="30:30" ht="11" x14ac:dyDescent="0.3">
      <c r="AD63171" s="4"/>
    </row>
    <row r="63181" spans="30:30" ht="11" x14ac:dyDescent="0.3">
      <c r="AD63181" s="4"/>
    </row>
    <row r="63191" spans="30:30" ht="11" x14ac:dyDescent="0.3">
      <c r="AD63191" s="4"/>
    </row>
    <row r="63201" spans="30:30" ht="11" x14ac:dyDescent="0.3">
      <c r="AD63201" s="4"/>
    </row>
    <row r="63211" spans="30:30" ht="11" x14ac:dyDescent="0.3">
      <c r="AD63211" s="4"/>
    </row>
    <row r="63221" spans="30:30" ht="11" x14ac:dyDescent="0.3">
      <c r="AD63221" s="4"/>
    </row>
    <row r="63231" spans="30:30" ht="11" x14ac:dyDescent="0.3">
      <c r="AD63231" s="4"/>
    </row>
    <row r="63241" spans="30:30" ht="11" x14ac:dyDescent="0.3">
      <c r="AD63241" s="4"/>
    </row>
    <row r="63251" spans="30:30" ht="11" x14ac:dyDescent="0.3">
      <c r="AD63251" s="4"/>
    </row>
    <row r="63261" spans="30:30" ht="11" x14ac:dyDescent="0.3">
      <c r="AD63261" s="4"/>
    </row>
    <row r="63271" spans="30:30" ht="11" x14ac:dyDescent="0.3">
      <c r="AD63271" s="4"/>
    </row>
    <row r="63281" spans="30:30" ht="11" x14ac:dyDescent="0.3">
      <c r="AD63281" s="4"/>
    </row>
    <row r="63291" spans="30:30" ht="11" x14ac:dyDescent="0.3">
      <c r="AD63291" s="4"/>
    </row>
    <row r="63301" spans="30:30" ht="11" x14ac:dyDescent="0.3">
      <c r="AD63301" s="4"/>
    </row>
    <row r="63311" spans="30:30" ht="11" x14ac:dyDescent="0.3">
      <c r="AD63311" s="4"/>
    </row>
    <row r="63321" spans="30:30" ht="11" x14ac:dyDescent="0.3">
      <c r="AD63321" s="4"/>
    </row>
    <row r="63331" spans="30:30" ht="11" x14ac:dyDescent="0.3">
      <c r="AD63331" s="4"/>
    </row>
    <row r="63341" spans="30:30" ht="11" x14ac:dyDescent="0.3">
      <c r="AD63341" s="4"/>
    </row>
    <row r="63351" spans="30:30" ht="11" x14ac:dyDescent="0.3">
      <c r="AD63351" s="4"/>
    </row>
    <row r="63361" spans="30:30" ht="11" x14ac:dyDescent="0.3">
      <c r="AD63361" s="4"/>
    </row>
    <row r="63371" spans="30:30" ht="11" x14ac:dyDescent="0.3">
      <c r="AD63371" s="4"/>
    </row>
    <row r="63381" spans="30:30" ht="11" x14ac:dyDescent="0.3">
      <c r="AD63381" s="4"/>
    </row>
    <row r="63391" spans="30:30" ht="11" x14ac:dyDescent="0.3">
      <c r="AD63391" s="4"/>
    </row>
    <row r="63401" spans="30:30" ht="11" x14ac:dyDescent="0.3">
      <c r="AD63401" s="4"/>
    </row>
    <row r="63411" spans="30:30" ht="11" x14ac:dyDescent="0.3">
      <c r="AD63411" s="4"/>
    </row>
    <row r="63421" spans="30:30" ht="11" x14ac:dyDescent="0.3">
      <c r="AD63421" s="4"/>
    </row>
    <row r="63431" spans="30:30" ht="11" x14ac:dyDescent="0.3">
      <c r="AD63431" s="4"/>
    </row>
    <row r="63441" spans="30:30" ht="11" x14ac:dyDescent="0.3">
      <c r="AD63441" s="4"/>
    </row>
    <row r="63451" spans="30:30" ht="11" x14ac:dyDescent="0.3">
      <c r="AD63451" s="4"/>
    </row>
    <row r="63461" spans="30:30" ht="11" x14ac:dyDescent="0.3">
      <c r="AD63461" s="4"/>
    </row>
    <row r="63471" spans="30:30" ht="11" x14ac:dyDescent="0.3">
      <c r="AD63471" s="4"/>
    </row>
    <row r="63481" spans="30:30" ht="11" x14ac:dyDescent="0.3">
      <c r="AD63481" s="4"/>
    </row>
    <row r="63491" spans="30:30" ht="11" x14ac:dyDescent="0.3">
      <c r="AD63491" s="4"/>
    </row>
    <row r="63501" spans="30:30" ht="11" x14ac:dyDescent="0.3">
      <c r="AD63501" s="4"/>
    </row>
    <row r="63511" spans="30:30" ht="11" x14ac:dyDescent="0.3">
      <c r="AD63511" s="4"/>
    </row>
    <row r="63521" spans="30:30" ht="11" x14ac:dyDescent="0.3">
      <c r="AD63521" s="4"/>
    </row>
    <row r="63531" spans="30:30" ht="11" x14ac:dyDescent="0.3">
      <c r="AD63531" s="4"/>
    </row>
    <row r="63541" spans="30:30" ht="11" x14ac:dyDescent="0.3">
      <c r="AD63541" s="4"/>
    </row>
    <row r="63551" spans="30:30" ht="11" x14ac:dyDescent="0.3">
      <c r="AD63551" s="4"/>
    </row>
    <row r="63561" spans="30:30" ht="11" x14ac:dyDescent="0.3">
      <c r="AD63561" s="4"/>
    </row>
    <row r="63571" spans="30:30" ht="11" x14ac:dyDescent="0.3">
      <c r="AD63571" s="4"/>
    </row>
    <row r="63581" spans="30:30" ht="11" x14ac:dyDescent="0.3">
      <c r="AD63581" s="4"/>
    </row>
    <row r="63591" spans="30:30" ht="11" x14ac:dyDescent="0.3">
      <c r="AD63591" s="4"/>
    </row>
    <row r="63601" spans="30:30" ht="11" x14ac:dyDescent="0.3">
      <c r="AD63601" s="4"/>
    </row>
    <row r="63611" spans="30:30" ht="11" x14ac:dyDescent="0.3">
      <c r="AD63611" s="4"/>
    </row>
    <row r="63621" spans="30:30" ht="11" x14ac:dyDescent="0.3">
      <c r="AD63621" s="4"/>
    </row>
    <row r="63631" spans="30:30" ht="11" x14ac:dyDescent="0.3">
      <c r="AD63631" s="4"/>
    </row>
    <row r="63641" spans="30:30" ht="11" x14ac:dyDescent="0.3">
      <c r="AD63641" s="4"/>
    </row>
    <row r="63651" spans="30:30" ht="11" x14ac:dyDescent="0.3">
      <c r="AD63651" s="4"/>
    </row>
    <row r="63661" spans="30:30" ht="11" x14ac:dyDescent="0.3">
      <c r="AD63661" s="4"/>
    </row>
    <row r="63671" spans="30:30" ht="11" x14ac:dyDescent="0.3">
      <c r="AD63671" s="4"/>
    </row>
    <row r="63681" spans="30:30" ht="11" x14ac:dyDescent="0.3">
      <c r="AD63681" s="4"/>
    </row>
    <row r="63691" spans="30:30" ht="11" x14ac:dyDescent="0.3">
      <c r="AD63691" s="4"/>
    </row>
    <row r="63701" spans="30:30" ht="11" x14ac:dyDescent="0.3">
      <c r="AD63701" s="4"/>
    </row>
    <row r="63711" spans="30:30" ht="11" x14ac:dyDescent="0.3">
      <c r="AD63711" s="4"/>
    </row>
    <row r="63721" spans="30:30" ht="11" x14ac:dyDescent="0.3">
      <c r="AD63721" s="4"/>
    </row>
    <row r="63731" spans="30:30" ht="11" x14ac:dyDescent="0.3">
      <c r="AD63731" s="4"/>
    </row>
    <row r="63741" spans="30:30" ht="11" x14ac:dyDescent="0.3">
      <c r="AD63741" s="4"/>
    </row>
    <row r="63751" spans="30:30" ht="11" x14ac:dyDescent="0.3">
      <c r="AD63751" s="4"/>
    </row>
    <row r="63761" spans="30:30" ht="11" x14ac:dyDescent="0.3">
      <c r="AD63761" s="4"/>
    </row>
    <row r="63771" spans="30:30" ht="11" x14ac:dyDescent="0.3">
      <c r="AD63771" s="4"/>
    </row>
    <row r="63781" spans="30:30" ht="11" x14ac:dyDescent="0.3">
      <c r="AD63781" s="4"/>
    </row>
    <row r="63791" spans="30:30" ht="11" x14ac:dyDescent="0.3">
      <c r="AD63791" s="4"/>
    </row>
    <row r="63801" spans="30:30" ht="11" x14ac:dyDescent="0.3">
      <c r="AD63801" s="4"/>
    </row>
    <row r="63811" spans="30:30" ht="11" x14ac:dyDescent="0.3">
      <c r="AD63811" s="4"/>
    </row>
    <row r="63821" spans="30:30" ht="11" x14ac:dyDescent="0.3">
      <c r="AD63821" s="4"/>
    </row>
    <row r="63831" spans="30:30" ht="11" x14ac:dyDescent="0.3">
      <c r="AD63831" s="4"/>
    </row>
    <row r="63841" spans="30:30" ht="11" x14ac:dyDescent="0.3">
      <c r="AD63841" s="4"/>
    </row>
    <row r="63851" spans="30:30" ht="11" x14ac:dyDescent="0.3">
      <c r="AD63851" s="4"/>
    </row>
    <row r="63861" spans="30:30" ht="11" x14ac:dyDescent="0.3">
      <c r="AD63861" s="4"/>
    </row>
    <row r="63871" spans="30:30" ht="11" x14ac:dyDescent="0.3">
      <c r="AD63871" s="4"/>
    </row>
    <row r="63881" spans="30:30" ht="11" x14ac:dyDescent="0.3">
      <c r="AD63881" s="4"/>
    </row>
    <row r="63891" spans="30:30" ht="11" x14ac:dyDescent="0.3">
      <c r="AD63891" s="4"/>
    </row>
    <row r="63901" spans="30:30" ht="11" x14ac:dyDescent="0.3">
      <c r="AD63901" s="4"/>
    </row>
    <row r="63911" spans="30:30" ht="11" x14ac:dyDescent="0.3">
      <c r="AD63911" s="4"/>
    </row>
    <row r="63921" spans="30:30" ht="11" x14ac:dyDescent="0.3">
      <c r="AD63921" s="4"/>
    </row>
    <row r="63931" spans="30:30" ht="11" x14ac:dyDescent="0.3">
      <c r="AD63931" s="4"/>
    </row>
    <row r="63941" spans="30:30" ht="11" x14ac:dyDescent="0.3">
      <c r="AD63941" s="4"/>
    </row>
    <row r="63951" spans="30:30" ht="11" x14ac:dyDescent="0.3">
      <c r="AD63951" s="4"/>
    </row>
    <row r="63961" spans="30:30" ht="11" x14ac:dyDescent="0.3">
      <c r="AD63961" s="4"/>
    </row>
    <row r="63971" spans="30:30" ht="11" x14ac:dyDescent="0.3">
      <c r="AD63971" s="4"/>
    </row>
    <row r="63981" spans="30:30" ht="11" x14ac:dyDescent="0.3">
      <c r="AD63981" s="4"/>
    </row>
    <row r="63991" spans="30:30" ht="11" x14ac:dyDescent="0.3">
      <c r="AD63991" s="4"/>
    </row>
    <row r="64001" spans="30:30" ht="11" x14ac:dyDescent="0.3">
      <c r="AD64001" s="4"/>
    </row>
    <row r="64011" spans="30:30" ht="11" x14ac:dyDescent="0.3">
      <c r="AD64011" s="4"/>
    </row>
    <row r="64021" spans="30:30" ht="11" x14ac:dyDescent="0.3">
      <c r="AD64021" s="4"/>
    </row>
    <row r="64031" spans="30:30" ht="11" x14ac:dyDescent="0.3">
      <c r="AD64031" s="4"/>
    </row>
    <row r="64041" spans="30:30" ht="11" x14ac:dyDescent="0.3">
      <c r="AD64041" s="4"/>
    </row>
    <row r="64051" spans="30:30" ht="11" x14ac:dyDescent="0.3">
      <c r="AD64051" s="4"/>
    </row>
    <row r="64061" spans="30:30" ht="11" x14ac:dyDescent="0.3">
      <c r="AD64061" s="4"/>
    </row>
    <row r="64071" spans="30:30" ht="11" x14ac:dyDescent="0.3">
      <c r="AD64071" s="4"/>
    </row>
    <row r="64081" spans="30:30" ht="11" x14ac:dyDescent="0.3">
      <c r="AD64081" s="4"/>
    </row>
    <row r="64091" spans="30:30" ht="11" x14ac:dyDescent="0.3">
      <c r="AD64091" s="4"/>
    </row>
    <row r="64101" spans="30:30" ht="11" x14ac:dyDescent="0.3">
      <c r="AD64101" s="4"/>
    </row>
    <row r="64111" spans="30:30" ht="11" x14ac:dyDescent="0.3">
      <c r="AD64111" s="4"/>
    </row>
    <row r="64121" spans="30:30" ht="11" x14ac:dyDescent="0.3">
      <c r="AD64121" s="4"/>
    </row>
    <row r="64131" spans="30:30" ht="11" x14ac:dyDescent="0.3">
      <c r="AD64131" s="4"/>
    </row>
    <row r="64141" spans="30:30" ht="11" x14ac:dyDescent="0.3">
      <c r="AD64141" s="4"/>
    </row>
    <row r="64151" spans="30:30" ht="11" x14ac:dyDescent="0.3">
      <c r="AD64151" s="4"/>
    </row>
    <row r="64161" spans="30:30" ht="11" x14ac:dyDescent="0.3">
      <c r="AD64161" s="4"/>
    </row>
    <row r="64171" spans="30:30" ht="11" x14ac:dyDescent="0.3">
      <c r="AD64171" s="4"/>
    </row>
    <row r="64181" spans="30:30" ht="11" x14ac:dyDescent="0.3">
      <c r="AD64181" s="4"/>
    </row>
    <row r="64191" spans="30:30" ht="11" x14ac:dyDescent="0.3">
      <c r="AD64191" s="4"/>
    </row>
    <row r="64201" spans="30:30" ht="11" x14ac:dyDescent="0.3">
      <c r="AD64201" s="4"/>
    </row>
    <row r="64211" spans="30:30" ht="11" x14ac:dyDescent="0.3">
      <c r="AD64211" s="4"/>
    </row>
    <row r="64221" spans="30:30" ht="11" x14ac:dyDescent="0.3">
      <c r="AD64221" s="4"/>
    </row>
    <row r="64231" spans="30:30" ht="11" x14ac:dyDescent="0.3">
      <c r="AD64231" s="4"/>
    </row>
    <row r="64241" spans="30:30" ht="11" x14ac:dyDescent="0.3">
      <c r="AD64241" s="4"/>
    </row>
    <row r="64251" spans="30:30" ht="11" x14ac:dyDescent="0.3">
      <c r="AD64251" s="4"/>
    </row>
    <row r="64261" spans="30:30" ht="11" x14ac:dyDescent="0.3">
      <c r="AD64261" s="4"/>
    </row>
    <row r="64271" spans="30:30" ht="11" x14ac:dyDescent="0.3">
      <c r="AD64271" s="4"/>
    </row>
    <row r="64281" spans="30:30" ht="11" x14ac:dyDescent="0.3">
      <c r="AD64281" s="4"/>
    </row>
    <row r="64291" spans="30:30" ht="11" x14ac:dyDescent="0.3">
      <c r="AD64291" s="4"/>
    </row>
    <row r="64301" spans="30:30" ht="11" x14ac:dyDescent="0.3">
      <c r="AD64301" s="4"/>
    </row>
    <row r="64311" spans="30:30" ht="11" x14ac:dyDescent="0.3">
      <c r="AD64311" s="4"/>
    </row>
    <row r="64321" spans="30:30" ht="11" x14ac:dyDescent="0.3">
      <c r="AD64321" s="4"/>
    </row>
    <row r="64331" spans="30:30" ht="11" x14ac:dyDescent="0.3">
      <c r="AD64331" s="4"/>
    </row>
    <row r="64341" spans="30:30" ht="11" x14ac:dyDescent="0.3">
      <c r="AD64341" s="4"/>
    </row>
    <row r="64351" spans="30:30" ht="11" x14ac:dyDescent="0.3">
      <c r="AD64351" s="4"/>
    </row>
    <row r="64361" spans="30:30" ht="11" x14ac:dyDescent="0.3">
      <c r="AD64361" s="4"/>
    </row>
    <row r="64371" spans="30:30" ht="11" x14ac:dyDescent="0.3">
      <c r="AD64371" s="4"/>
    </row>
    <row r="64381" spans="30:30" ht="11" x14ac:dyDescent="0.3">
      <c r="AD64381" s="4"/>
    </row>
    <row r="64391" spans="30:30" ht="11" x14ac:dyDescent="0.3">
      <c r="AD64391" s="4"/>
    </row>
    <row r="64401" spans="30:30" ht="11" x14ac:dyDescent="0.3">
      <c r="AD64401" s="4"/>
    </row>
    <row r="64411" spans="30:30" ht="11" x14ac:dyDescent="0.3">
      <c r="AD64411" s="4"/>
    </row>
    <row r="64421" spans="30:30" ht="11" x14ac:dyDescent="0.3">
      <c r="AD64421" s="4"/>
    </row>
    <row r="64431" spans="30:30" ht="11" x14ac:dyDescent="0.3">
      <c r="AD64431" s="4"/>
    </row>
    <row r="64441" spans="30:30" ht="11" x14ac:dyDescent="0.3">
      <c r="AD64441" s="4"/>
    </row>
    <row r="64451" spans="30:30" ht="11" x14ac:dyDescent="0.3">
      <c r="AD64451" s="4"/>
    </row>
    <row r="64461" spans="30:30" ht="11" x14ac:dyDescent="0.3">
      <c r="AD64461" s="4"/>
    </row>
    <row r="64471" spans="30:30" ht="11" x14ac:dyDescent="0.3">
      <c r="AD64471" s="4"/>
    </row>
    <row r="64481" spans="30:30" ht="11" x14ac:dyDescent="0.3">
      <c r="AD64481" s="4"/>
    </row>
    <row r="64491" spans="30:30" ht="11" x14ac:dyDescent="0.3">
      <c r="AD64491" s="4"/>
    </row>
    <row r="64501" spans="30:30" ht="11" x14ac:dyDescent="0.3">
      <c r="AD64501" s="4"/>
    </row>
    <row r="64511" spans="30:30" ht="11" x14ac:dyDescent="0.3">
      <c r="AD64511" s="4"/>
    </row>
    <row r="64521" spans="30:30" ht="11" x14ac:dyDescent="0.3">
      <c r="AD64521" s="4"/>
    </row>
    <row r="64531" spans="30:30" ht="11" x14ac:dyDescent="0.3">
      <c r="AD64531" s="4"/>
    </row>
    <row r="64541" spans="30:30" ht="11" x14ac:dyDescent="0.3">
      <c r="AD64541" s="4"/>
    </row>
    <row r="64551" spans="30:30" ht="11" x14ac:dyDescent="0.3">
      <c r="AD64551" s="4"/>
    </row>
    <row r="64561" spans="30:30" ht="11" x14ac:dyDescent="0.3">
      <c r="AD64561" s="4"/>
    </row>
    <row r="64571" spans="30:30" ht="11" x14ac:dyDescent="0.3">
      <c r="AD64571" s="4"/>
    </row>
    <row r="64581" spans="30:30" ht="11" x14ac:dyDescent="0.3">
      <c r="AD64581" s="4"/>
    </row>
    <row r="64591" spans="30:30" ht="11" x14ac:dyDescent="0.3">
      <c r="AD64591" s="4"/>
    </row>
    <row r="64601" spans="30:30" ht="11" x14ac:dyDescent="0.3">
      <c r="AD64601" s="4"/>
    </row>
    <row r="64611" spans="30:30" ht="11" x14ac:dyDescent="0.3">
      <c r="AD64611" s="4"/>
    </row>
    <row r="64621" spans="30:30" ht="11" x14ac:dyDescent="0.3">
      <c r="AD64621" s="4"/>
    </row>
    <row r="64631" spans="30:30" ht="11" x14ac:dyDescent="0.3">
      <c r="AD64631" s="4"/>
    </row>
    <row r="64641" spans="30:30" ht="11" x14ac:dyDescent="0.3">
      <c r="AD64641" s="4"/>
    </row>
    <row r="64651" spans="30:30" ht="11" x14ac:dyDescent="0.3">
      <c r="AD64651" s="4"/>
    </row>
    <row r="64661" spans="30:30" ht="11" x14ac:dyDescent="0.3">
      <c r="AD64661" s="4"/>
    </row>
    <row r="64671" spans="30:30" ht="11" x14ac:dyDescent="0.3">
      <c r="AD64671" s="4"/>
    </row>
    <row r="64681" spans="30:30" ht="11" x14ac:dyDescent="0.3">
      <c r="AD64681" s="4"/>
    </row>
    <row r="64691" spans="30:30" ht="11" x14ac:dyDescent="0.3">
      <c r="AD64691" s="4"/>
    </row>
    <row r="64701" spans="30:30" ht="11" x14ac:dyDescent="0.3">
      <c r="AD64701" s="4"/>
    </row>
    <row r="64711" spans="30:30" ht="11" x14ac:dyDescent="0.3">
      <c r="AD64711" s="4"/>
    </row>
    <row r="64721" spans="30:30" ht="11" x14ac:dyDescent="0.3">
      <c r="AD64721" s="4"/>
    </row>
    <row r="64731" spans="30:30" ht="11" x14ac:dyDescent="0.3">
      <c r="AD64731" s="4"/>
    </row>
    <row r="64741" spans="30:30" ht="11" x14ac:dyDescent="0.3">
      <c r="AD64741" s="4"/>
    </row>
    <row r="64751" spans="30:30" ht="11" x14ac:dyDescent="0.3">
      <c r="AD64751" s="4"/>
    </row>
    <row r="64761" spans="30:30" ht="11" x14ac:dyDescent="0.3">
      <c r="AD64761" s="4"/>
    </row>
    <row r="64771" spans="30:30" ht="11" x14ac:dyDescent="0.3">
      <c r="AD64771" s="4"/>
    </row>
    <row r="64781" spans="30:30" ht="11" x14ac:dyDescent="0.3">
      <c r="AD64781" s="4"/>
    </row>
    <row r="64791" spans="30:30" ht="11" x14ac:dyDescent="0.3">
      <c r="AD64791" s="4"/>
    </row>
    <row r="64801" spans="30:30" ht="11" x14ac:dyDescent="0.3">
      <c r="AD64801" s="4"/>
    </row>
    <row r="64811" spans="30:30" ht="11" x14ac:dyDescent="0.3">
      <c r="AD64811" s="4"/>
    </row>
    <row r="64821" spans="30:30" ht="11" x14ac:dyDescent="0.3">
      <c r="AD64821" s="4"/>
    </row>
    <row r="64831" spans="30:30" ht="11" x14ac:dyDescent="0.3">
      <c r="AD64831" s="4"/>
    </row>
    <row r="64841" spans="30:30" ht="11" x14ac:dyDescent="0.3">
      <c r="AD64841" s="4"/>
    </row>
    <row r="64851" spans="30:30" ht="11" x14ac:dyDescent="0.3">
      <c r="AD64851" s="4"/>
    </row>
    <row r="64861" spans="30:30" ht="11" x14ac:dyDescent="0.3">
      <c r="AD64861" s="4"/>
    </row>
    <row r="64871" spans="30:30" ht="11" x14ac:dyDescent="0.3">
      <c r="AD64871" s="4"/>
    </row>
    <row r="64881" spans="30:30" ht="11" x14ac:dyDescent="0.3">
      <c r="AD64881" s="4"/>
    </row>
    <row r="64891" spans="30:30" ht="11" x14ac:dyDescent="0.3">
      <c r="AD64891" s="4"/>
    </row>
    <row r="64901" spans="30:30" ht="11" x14ac:dyDescent="0.3">
      <c r="AD64901" s="4"/>
    </row>
    <row r="64911" spans="30:30" ht="11" x14ac:dyDescent="0.3">
      <c r="AD64911" s="4"/>
    </row>
    <row r="64921" spans="30:30" ht="11" x14ac:dyDescent="0.3">
      <c r="AD64921" s="4"/>
    </row>
    <row r="64931" spans="30:30" ht="11" x14ac:dyDescent="0.3">
      <c r="AD64931" s="4"/>
    </row>
    <row r="64941" spans="30:30" ht="11" x14ac:dyDescent="0.3">
      <c r="AD64941" s="4"/>
    </row>
    <row r="64951" spans="30:30" ht="11" x14ac:dyDescent="0.3">
      <c r="AD64951" s="4"/>
    </row>
    <row r="64961" spans="30:30" ht="11" x14ac:dyDescent="0.3">
      <c r="AD64961" s="4"/>
    </row>
    <row r="64971" spans="30:30" ht="11" x14ac:dyDescent="0.3">
      <c r="AD64971" s="4"/>
    </row>
    <row r="64981" spans="30:30" ht="11" x14ac:dyDescent="0.3">
      <c r="AD64981" s="4"/>
    </row>
    <row r="64991" spans="30:30" ht="11" x14ac:dyDescent="0.3">
      <c r="AD64991" s="4"/>
    </row>
    <row r="65001" spans="30:30" ht="11" x14ac:dyDescent="0.3">
      <c r="AD65001" s="4"/>
    </row>
    <row r="65011" spans="30:30" ht="11" x14ac:dyDescent="0.3">
      <c r="AD65011" s="4"/>
    </row>
    <row r="65021" spans="30:30" ht="11" x14ac:dyDescent="0.3">
      <c r="AD65021" s="4"/>
    </row>
    <row r="65031" spans="30:30" ht="11" x14ac:dyDescent="0.3">
      <c r="AD65031" s="4"/>
    </row>
    <row r="65041" spans="30:30" ht="11" x14ac:dyDescent="0.3">
      <c r="AD65041" s="4"/>
    </row>
    <row r="65051" spans="30:30" ht="11" x14ac:dyDescent="0.3">
      <c r="AD65051" s="4"/>
    </row>
    <row r="65061" spans="30:30" ht="11" x14ac:dyDescent="0.3">
      <c r="AD65061" s="4"/>
    </row>
    <row r="65071" spans="30:30" ht="11" x14ac:dyDescent="0.3">
      <c r="AD65071" s="4"/>
    </row>
    <row r="65081" spans="30:30" ht="11" x14ac:dyDescent="0.3">
      <c r="AD65081" s="4"/>
    </row>
    <row r="65091" spans="30:30" ht="11" x14ac:dyDescent="0.3">
      <c r="AD65091" s="4"/>
    </row>
    <row r="65101" spans="30:30" ht="11" x14ac:dyDescent="0.3">
      <c r="AD65101" s="4"/>
    </row>
    <row r="65111" spans="30:30" ht="11" x14ac:dyDescent="0.3">
      <c r="AD65111" s="4"/>
    </row>
    <row r="65121" spans="30:30" ht="11" x14ac:dyDescent="0.3">
      <c r="AD65121" s="4"/>
    </row>
    <row r="65131" spans="30:30" ht="11" x14ac:dyDescent="0.3">
      <c r="AD65131" s="4"/>
    </row>
    <row r="65141" spans="30:30" ht="11" x14ac:dyDescent="0.3">
      <c r="AD65141" s="4"/>
    </row>
    <row r="65151" spans="30:30" ht="11" x14ac:dyDescent="0.3">
      <c r="AD65151" s="4"/>
    </row>
    <row r="65161" spans="30:30" ht="11" x14ac:dyDescent="0.3">
      <c r="AD65161" s="4"/>
    </row>
    <row r="65171" spans="30:30" ht="11" x14ac:dyDescent="0.3">
      <c r="AD65171" s="4"/>
    </row>
    <row r="65181" spans="30:30" ht="11" x14ac:dyDescent="0.3">
      <c r="AD65181" s="4"/>
    </row>
    <row r="65191" spans="30:30" ht="11" x14ac:dyDescent="0.3">
      <c r="AD65191" s="4"/>
    </row>
    <row r="65201" spans="30:30" ht="11" x14ac:dyDescent="0.3">
      <c r="AD65201" s="4"/>
    </row>
    <row r="65211" spans="30:30" ht="11" x14ac:dyDescent="0.3">
      <c r="AD65211" s="4"/>
    </row>
    <row r="65221" spans="30:30" ht="11" x14ac:dyDescent="0.3">
      <c r="AD65221" s="4"/>
    </row>
    <row r="65231" spans="30:30" ht="11" x14ac:dyDescent="0.3">
      <c r="AD65231" s="4"/>
    </row>
    <row r="65241" spans="30:30" ht="11" x14ac:dyDescent="0.3">
      <c r="AD65241" s="4"/>
    </row>
    <row r="65251" spans="30:30" ht="11" x14ac:dyDescent="0.3">
      <c r="AD65251" s="4"/>
    </row>
    <row r="65261" spans="30:30" ht="11" x14ac:dyDescent="0.3">
      <c r="AD65261" s="4"/>
    </row>
    <row r="65271" spans="30:30" ht="11" x14ac:dyDescent="0.3">
      <c r="AD65271" s="4"/>
    </row>
    <row r="65281" spans="30:30" ht="11" x14ac:dyDescent="0.3">
      <c r="AD65281" s="4"/>
    </row>
    <row r="65291" spans="30:30" ht="11" x14ac:dyDescent="0.3">
      <c r="AD65291" s="4"/>
    </row>
    <row r="65301" spans="30:30" ht="11" x14ac:dyDescent="0.3">
      <c r="AD65301" s="4"/>
    </row>
    <row r="65311" spans="30:30" ht="11" x14ac:dyDescent="0.3">
      <c r="AD65311" s="4"/>
    </row>
    <row r="65321" spans="30:30" ht="11" x14ac:dyDescent="0.3">
      <c r="AD65321" s="4"/>
    </row>
    <row r="65331" spans="30:30" ht="11" x14ac:dyDescent="0.3">
      <c r="AD65331" s="4"/>
    </row>
    <row r="65341" spans="30:30" ht="11" x14ac:dyDescent="0.3">
      <c r="AD65341" s="4"/>
    </row>
    <row r="65351" spans="30:30" ht="11" x14ac:dyDescent="0.3">
      <c r="AD65351" s="4"/>
    </row>
    <row r="65361" spans="30:30" ht="11" x14ac:dyDescent="0.3">
      <c r="AD65361" s="4"/>
    </row>
    <row r="65371" spans="30:30" ht="11" x14ac:dyDescent="0.3">
      <c r="AD65371" s="4"/>
    </row>
    <row r="65381" spans="30:30" ht="11" x14ac:dyDescent="0.3">
      <c r="AD65381" s="4"/>
    </row>
    <row r="65391" spans="30:30" ht="11" x14ac:dyDescent="0.3">
      <c r="AD65391" s="4"/>
    </row>
    <row r="65401" spans="30:30" ht="11" x14ac:dyDescent="0.3">
      <c r="AD65401" s="4"/>
    </row>
    <row r="65411" spans="30:30" ht="11" x14ac:dyDescent="0.3">
      <c r="AD65411" s="4"/>
    </row>
    <row r="65421" spans="30:30" ht="11" x14ac:dyDescent="0.3">
      <c r="AD65421" s="4"/>
    </row>
    <row r="65431" spans="30:30" ht="11" x14ac:dyDescent="0.3">
      <c r="AD65431" s="4"/>
    </row>
    <row r="65441" spans="30:30" ht="11" x14ac:dyDescent="0.3">
      <c r="AD65441" s="4"/>
    </row>
    <row r="65451" spans="30:30" ht="11" x14ac:dyDescent="0.3">
      <c r="AD65451" s="4"/>
    </row>
    <row r="65461" spans="30:30" ht="11" x14ac:dyDescent="0.3">
      <c r="AD65461" s="4"/>
    </row>
    <row r="65471" spans="30:30" ht="11" x14ac:dyDescent="0.3">
      <c r="AD65471" s="4"/>
    </row>
    <row r="65481" spans="30:30" ht="11" x14ac:dyDescent="0.3">
      <c r="AD65481" s="4"/>
    </row>
    <row r="65491" spans="30:30" ht="11" x14ac:dyDescent="0.3">
      <c r="AD65491" s="4"/>
    </row>
    <row r="65501" spans="30:30" ht="11" x14ac:dyDescent="0.3">
      <c r="AD65501" s="4"/>
    </row>
    <row r="65511" spans="30:30" ht="11" x14ac:dyDescent="0.3">
      <c r="AD65511" s="4"/>
    </row>
    <row r="65521" spans="30:30" ht="11" x14ac:dyDescent="0.3">
      <c r="AD65521" s="4"/>
    </row>
    <row r="65531" spans="30:30" ht="11" x14ac:dyDescent="0.3">
      <c r="AD65531" s="4"/>
    </row>
    <row r="65541" spans="30:30" ht="11" x14ac:dyDescent="0.3">
      <c r="AD65541" s="4"/>
    </row>
    <row r="65551" spans="30:30" ht="11" x14ac:dyDescent="0.3">
      <c r="AD65551" s="4"/>
    </row>
    <row r="65561" spans="30:30" ht="11" x14ac:dyDescent="0.3">
      <c r="AD65561" s="4"/>
    </row>
    <row r="65571" spans="30:30" ht="11" x14ac:dyDescent="0.3">
      <c r="AD65571" s="4"/>
    </row>
    <row r="65581" spans="30:30" ht="11" x14ac:dyDescent="0.3">
      <c r="AD65581" s="4"/>
    </row>
    <row r="65591" spans="30:30" ht="11" x14ac:dyDescent="0.3">
      <c r="AD65591" s="4"/>
    </row>
    <row r="65601" spans="30:30" ht="11" x14ac:dyDescent="0.3">
      <c r="AD65601" s="4"/>
    </row>
    <row r="65611" spans="30:30" ht="11" x14ac:dyDescent="0.3">
      <c r="AD65611" s="4"/>
    </row>
    <row r="65621" spans="30:30" ht="11" x14ac:dyDescent="0.3">
      <c r="AD65621" s="4"/>
    </row>
    <row r="65631" spans="30:30" ht="11" x14ac:dyDescent="0.3">
      <c r="AD65631" s="4"/>
    </row>
    <row r="65641" spans="30:30" ht="11" x14ac:dyDescent="0.3">
      <c r="AD65641" s="4"/>
    </row>
    <row r="65651" spans="30:30" ht="11" x14ac:dyDescent="0.3">
      <c r="AD65651" s="4"/>
    </row>
    <row r="65661" spans="30:30" ht="11" x14ac:dyDescent="0.3">
      <c r="AD65661" s="4"/>
    </row>
    <row r="65671" spans="30:30" ht="11" x14ac:dyDescent="0.3">
      <c r="AD65671" s="4"/>
    </row>
    <row r="65681" spans="30:30" ht="11" x14ac:dyDescent="0.3">
      <c r="AD65681" s="4"/>
    </row>
    <row r="65691" spans="30:30" ht="11" x14ac:dyDescent="0.3">
      <c r="AD65691" s="4"/>
    </row>
    <row r="65701" spans="30:30" ht="11" x14ac:dyDescent="0.3">
      <c r="AD65701" s="4"/>
    </row>
    <row r="65711" spans="30:30" ht="11" x14ac:dyDescent="0.3">
      <c r="AD65711" s="4"/>
    </row>
    <row r="65721" spans="30:30" ht="11" x14ac:dyDescent="0.3">
      <c r="AD65721" s="4"/>
    </row>
    <row r="65731" spans="30:30" ht="11" x14ac:dyDescent="0.3">
      <c r="AD65731" s="4"/>
    </row>
    <row r="65741" spans="30:30" ht="11" x14ac:dyDescent="0.3">
      <c r="AD65741" s="4"/>
    </row>
    <row r="65751" spans="30:30" ht="11" x14ac:dyDescent="0.3">
      <c r="AD65751" s="4"/>
    </row>
    <row r="65761" spans="30:30" ht="11" x14ac:dyDescent="0.3">
      <c r="AD65761" s="4"/>
    </row>
    <row r="65771" spans="30:30" ht="11" x14ac:dyDescent="0.3">
      <c r="AD65771" s="4"/>
    </row>
    <row r="65781" spans="30:30" ht="11" x14ac:dyDescent="0.3">
      <c r="AD65781" s="4"/>
    </row>
    <row r="65791" spans="30:30" ht="11" x14ac:dyDescent="0.3">
      <c r="AD65791" s="4"/>
    </row>
    <row r="65801" spans="30:30" ht="11" x14ac:dyDescent="0.3">
      <c r="AD65801" s="4"/>
    </row>
    <row r="65811" spans="30:30" ht="11" x14ac:dyDescent="0.3">
      <c r="AD65811" s="4"/>
    </row>
    <row r="65821" spans="30:30" ht="11" x14ac:dyDescent="0.3">
      <c r="AD65821" s="4"/>
    </row>
    <row r="65831" spans="30:30" ht="11" x14ac:dyDescent="0.3">
      <c r="AD65831" s="4"/>
    </row>
    <row r="65841" spans="30:30" ht="11" x14ac:dyDescent="0.3">
      <c r="AD65841" s="4"/>
    </row>
    <row r="65851" spans="30:30" ht="11" x14ac:dyDescent="0.3">
      <c r="AD65851" s="4"/>
    </row>
    <row r="65861" spans="30:30" ht="11" x14ac:dyDescent="0.3">
      <c r="AD65861" s="4"/>
    </row>
    <row r="65871" spans="30:30" ht="11" x14ac:dyDescent="0.3">
      <c r="AD65871" s="4"/>
    </row>
    <row r="65881" spans="30:30" ht="11" x14ac:dyDescent="0.3">
      <c r="AD65881" s="4"/>
    </row>
    <row r="65891" spans="30:30" ht="11" x14ac:dyDescent="0.3">
      <c r="AD65891" s="4"/>
    </row>
    <row r="65901" spans="30:30" ht="11" x14ac:dyDescent="0.3">
      <c r="AD65901" s="4"/>
    </row>
    <row r="65911" spans="30:30" ht="11" x14ac:dyDescent="0.3">
      <c r="AD65911" s="4"/>
    </row>
    <row r="65921" spans="30:30" ht="11" x14ac:dyDescent="0.3">
      <c r="AD65921" s="4"/>
    </row>
    <row r="65931" spans="30:30" ht="11" x14ac:dyDescent="0.3">
      <c r="AD65931" s="4"/>
    </row>
    <row r="65941" spans="30:30" ht="11" x14ac:dyDescent="0.3">
      <c r="AD65941" s="4"/>
    </row>
    <row r="65951" spans="30:30" ht="11" x14ac:dyDescent="0.3">
      <c r="AD65951" s="4"/>
    </row>
    <row r="65961" spans="30:30" ht="11" x14ac:dyDescent="0.3">
      <c r="AD65961" s="4"/>
    </row>
    <row r="65971" spans="30:30" ht="11" x14ac:dyDescent="0.3">
      <c r="AD65971" s="4"/>
    </row>
    <row r="65981" spans="30:30" ht="11" x14ac:dyDescent="0.3">
      <c r="AD65981" s="4"/>
    </row>
    <row r="65991" spans="30:30" ht="11" x14ac:dyDescent="0.3">
      <c r="AD65991" s="4"/>
    </row>
    <row r="66001" spans="30:30" ht="11" x14ac:dyDescent="0.3">
      <c r="AD66001" s="4"/>
    </row>
    <row r="66011" spans="30:30" ht="11" x14ac:dyDescent="0.3">
      <c r="AD66011" s="4"/>
    </row>
    <row r="66021" spans="30:30" ht="11" x14ac:dyDescent="0.3">
      <c r="AD66021" s="4"/>
    </row>
    <row r="66031" spans="30:30" ht="11" x14ac:dyDescent="0.3">
      <c r="AD66031" s="4"/>
    </row>
    <row r="66041" spans="30:30" ht="11" x14ac:dyDescent="0.3">
      <c r="AD66041" s="4"/>
    </row>
    <row r="66051" spans="30:30" ht="11" x14ac:dyDescent="0.3">
      <c r="AD66051" s="4"/>
    </row>
    <row r="66061" spans="30:30" ht="11" x14ac:dyDescent="0.3">
      <c r="AD66061" s="4"/>
    </row>
    <row r="66071" spans="30:30" ht="11" x14ac:dyDescent="0.3">
      <c r="AD66071" s="4"/>
    </row>
    <row r="66081" spans="30:30" ht="11" x14ac:dyDescent="0.3">
      <c r="AD66081" s="4"/>
    </row>
    <row r="66091" spans="30:30" ht="11" x14ac:dyDescent="0.3">
      <c r="AD66091" s="4"/>
    </row>
    <row r="66101" spans="30:30" ht="11" x14ac:dyDescent="0.3">
      <c r="AD66101" s="4"/>
    </row>
    <row r="66111" spans="30:30" ht="11" x14ac:dyDescent="0.3">
      <c r="AD66111" s="4"/>
    </row>
    <row r="66121" spans="30:30" ht="11" x14ac:dyDescent="0.3">
      <c r="AD66121" s="4"/>
    </row>
    <row r="66131" spans="30:30" ht="11" x14ac:dyDescent="0.3">
      <c r="AD66131" s="4"/>
    </row>
    <row r="66141" spans="30:30" ht="11" x14ac:dyDescent="0.3">
      <c r="AD66141" s="4"/>
    </row>
    <row r="66151" spans="30:30" ht="11" x14ac:dyDescent="0.3">
      <c r="AD66151" s="4"/>
    </row>
    <row r="66161" spans="30:30" ht="11" x14ac:dyDescent="0.3">
      <c r="AD66161" s="4"/>
    </row>
    <row r="66171" spans="30:30" ht="11" x14ac:dyDescent="0.3">
      <c r="AD66171" s="4"/>
    </row>
    <row r="66181" spans="30:30" ht="11" x14ac:dyDescent="0.3">
      <c r="AD66181" s="4"/>
    </row>
    <row r="66191" spans="30:30" ht="11" x14ac:dyDescent="0.3">
      <c r="AD66191" s="4"/>
    </row>
    <row r="66201" spans="30:30" ht="11" x14ac:dyDescent="0.3">
      <c r="AD66201" s="4"/>
    </row>
    <row r="66211" spans="30:30" ht="11" x14ac:dyDescent="0.3">
      <c r="AD66211" s="4"/>
    </row>
    <row r="66221" spans="30:30" ht="11" x14ac:dyDescent="0.3">
      <c r="AD66221" s="4"/>
    </row>
    <row r="66231" spans="30:30" ht="11" x14ac:dyDescent="0.3">
      <c r="AD66231" s="4"/>
    </row>
    <row r="66241" spans="30:30" ht="11" x14ac:dyDescent="0.3">
      <c r="AD66241" s="4"/>
    </row>
    <row r="66251" spans="30:30" ht="11" x14ac:dyDescent="0.3">
      <c r="AD66251" s="4"/>
    </row>
    <row r="66261" spans="30:30" ht="11" x14ac:dyDescent="0.3">
      <c r="AD66261" s="4"/>
    </row>
    <row r="66271" spans="30:30" ht="11" x14ac:dyDescent="0.3">
      <c r="AD66271" s="4"/>
    </row>
    <row r="66281" spans="30:30" ht="11" x14ac:dyDescent="0.3">
      <c r="AD66281" s="4"/>
    </row>
    <row r="66291" spans="30:30" ht="11" x14ac:dyDescent="0.3">
      <c r="AD66291" s="4"/>
    </row>
    <row r="66301" spans="30:30" ht="11" x14ac:dyDescent="0.3">
      <c r="AD66301" s="4"/>
    </row>
    <row r="66311" spans="30:30" ht="11" x14ac:dyDescent="0.3">
      <c r="AD66311" s="4"/>
    </row>
    <row r="66321" spans="30:30" ht="11" x14ac:dyDescent="0.3">
      <c r="AD66321" s="4"/>
    </row>
    <row r="66331" spans="30:30" ht="11" x14ac:dyDescent="0.3">
      <c r="AD66331" s="4"/>
    </row>
    <row r="66341" spans="30:30" ht="11" x14ac:dyDescent="0.3">
      <c r="AD66341" s="4"/>
    </row>
    <row r="66351" spans="30:30" ht="11" x14ac:dyDescent="0.3">
      <c r="AD66351" s="4"/>
    </row>
    <row r="66361" spans="30:30" ht="11" x14ac:dyDescent="0.3">
      <c r="AD66361" s="4"/>
    </row>
    <row r="66371" spans="30:30" ht="11" x14ac:dyDescent="0.3">
      <c r="AD66371" s="4"/>
    </row>
    <row r="66381" spans="30:30" ht="11" x14ac:dyDescent="0.3">
      <c r="AD66381" s="4"/>
    </row>
    <row r="66391" spans="30:30" ht="11" x14ac:dyDescent="0.3">
      <c r="AD66391" s="4"/>
    </row>
    <row r="66401" spans="30:30" ht="11" x14ac:dyDescent="0.3">
      <c r="AD66401" s="4"/>
    </row>
    <row r="66411" spans="30:30" ht="11" x14ac:dyDescent="0.3">
      <c r="AD66411" s="4"/>
    </row>
    <row r="66421" spans="30:30" ht="11" x14ac:dyDescent="0.3">
      <c r="AD66421" s="4"/>
    </row>
    <row r="66431" spans="30:30" ht="11" x14ac:dyDescent="0.3">
      <c r="AD66431" s="4"/>
    </row>
    <row r="66441" spans="30:30" ht="11" x14ac:dyDescent="0.3">
      <c r="AD66441" s="4"/>
    </row>
    <row r="66451" spans="30:30" ht="11" x14ac:dyDescent="0.3">
      <c r="AD66451" s="4"/>
    </row>
    <row r="66461" spans="30:30" ht="11" x14ac:dyDescent="0.3">
      <c r="AD66461" s="4"/>
    </row>
    <row r="66471" spans="30:30" ht="11" x14ac:dyDescent="0.3">
      <c r="AD66471" s="4"/>
    </row>
    <row r="66481" spans="30:30" ht="11" x14ac:dyDescent="0.3">
      <c r="AD66481" s="4"/>
    </row>
    <row r="66491" spans="30:30" ht="11" x14ac:dyDescent="0.3">
      <c r="AD66491" s="4"/>
    </row>
    <row r="66501" spans="30:30" ht="11" x14ac:dyDescent="0.3">
      <c r="AD66501" s="4"/>
    </row>
    <row r="66511" spans="30:30" ht="11" x14ac:dyDescent="0.3">
      <c r="AD66511" s="4"/>
    </row>
    <row r="66521" spans="30:30" ht="11" x14ac:dyDescent="0.3">
      <c r="AD66521" s="4"/>
    </row>
    <row r="66531" spans="30:30" ht="11" x14ac:dyDescent="0.3">
      <c r="AD66531" s="4"/>
    </row>
    <row r="66541" spans="30:30" ht="11" x14ac:dyDescent="0.3">
      <c r="AD66541" s="4"/>
    </row>
    <row r="66551" spans="30:30" ht="11" x14ac:dyDescent="0.3">
      <c r="AD66551" s="4"/>
    </row>
    <row r="66561" spans="30:30" ht="11" x14ac:dyDescent="0.3">
      <c r="AD66561" s="4"/>
    </row>
    <row r="66571" spans="30:30" ht="11" x14ac:dyDescent="0.3">
      <c r="AD66571" s="4"/>
    </row>
    <row r="66581" spans="30:30" ht="11" x14ac:dyDescent="0.3">
      <c r="AD66581" s="4"/>
    </row>
    <row r="66591" spans="30:30" ht="11" x14ac:dyDescent="0.3">
      <c r="AD66591" s="4"/>
    </row>
    <row r="66601" spans="30:30" ht="11" x14ac:dyDescent="0.3">
      <c r="AD66601" s="4"/>
    </row>
    <row r="66611" spans="30:30" ht="11" x14ac:dyDescent="0.3">
      <c r="AD66611" s="4"/>
    </row>
    <row r="66621" spans="30:30" ht="11" x14ac:dyDescent="0.3">
      <c r="AD66621" s="4"/>
    </row>
    <row r="66631" spans="30:30" ht="11" x14ac:dyDescent="0.3">
      <c r="AD66631" s="4"/>
    </row>
    <row r="66641" spans="30:30" ht="11" x14ac:dyDescent="0.3">
      <c r="AD66641" s="4"/>
    </row>
    <row r="66651" spans="30:30" ht="11" x14ac:dyDescent="0.3">
      <c r="AD66651" s="4"/>
    </row>
    <row r="66661" spans="30:30" ht="11" x14ac:dyDescent="0.3">
      <c r="AD66661" s="4"/>
    </row>
    <row r="66671" spans="30:30" ht="11" x14ac:dyDescent="0.3">
      <c r="AD66671" s="4"/>
    </row>
    <row r="66681" spans="30:30" ht="11" x14ac:dyDescent="0.3">
      <c r="AD66681" s="4"/>
    </row>
    <row r="66691" spans="30:30" ht="11" x14ac:dyDescent="0.3">
      <c r="AD66691" s="4"/>
    </row>
    <row r="66701" spans="30:30" ht="11" x14ac:dyDescent="0.3">
      <c r="AD66701" s="4"/>
    </row>
    <row r="66711" spans="30:30" ht="11" x14ac:dyDescent="0.3">
      <c r="AD66711" s="4"/>
    </row>
    <row r="66721" spans="30:30" ht="11" x14ac:dyDescent="0.3">
      <c r="AD66721" s="4"/>
    </row>
    <row r="66731" spans="30:30" ht="11" x14ac:dyDescent="0.3">
      <c r="AD66731" s="4"/>
    </row>
    <row r="66741" spans="30:30" ht="11" x14ac:dyDescent="0.3">
      <c r="AD66741" s="4"/>
    </row>
    <row r="66751" spans="30:30" ht="11" x14ac:dyDescent="0.3">
      <c r="AD66751" s="4"/>
    </row>
    <row r="66761" spans="30:30" ht="11" x14ac:dyDescent="0.3">
      <c r="AD66761" s="4"/>
    </row>
    <row r="66771" spans="30:30" ht="11" x14ac:dyDescent="0.3">
      <c r="AD66771" s="4"/>
    </row>
    <row r="66781" spans="30:30" ht="11" x14ac:dyDescent="0.3">
      <c r="AD66781" s="4"/>
    </row>
    <row r="66791" spans="30:30" ht="11" x14ac:dyDescent="0.3">
      <c r="AD66791" s="4"/>
    </row>
    <row r="66801" spans="30:30" ht="11" x14ac:dyDescent="0.3">
      <c r="AD66801" s="4"/>
    </row>
    <row r="66811" spans="30:30" ht="11" x14ac:dyDescent="0.3">
      <c r="AD66811" s="4"/>
    </row>
    <row r="66821" spans="30:30" ht="11" x14ac:dyDescent="0.3">
      <c r="AD66821" s="4"/>
    </row>
    <row r="66831" spans="30:30" ht="11" x14ac:dyDescent="0.3">
      <c r="AD66831" s="4"/>
    </row>
    <row r="66841" spans="30:30" ht="11" x14ac:dyDescent="0.3">
      <c r="AD66841" s="4"/>
    </row>
    <row r="66851" spans="30:30" ht="11" x14ac:dyDescent="0.3">
      <c r="AD66851" s="4"/>
    </row>
    <row r="66861" spans="30:30" ht="11" x14ac:dyDescent="0.3">
      <c r="AD66861" s="4"/>
    </row>
    <row r="66871" spans="30:30" ht="11" x14ac:dyDescent="0.3">
      <c r="AD66871" s="4"/>
    </row>
    <row r="66881" spans="30:30" ht="11" x14ac:dyDescent="0.3">
      <c r="AD66881" s="4"/>
    </row>
    <row r="66891" spans="30:30" ht="11" x14ac:dyDescent="0.3">
      <c r="AD66891" s="4"/>
    </row>
    <row r="66901" spans="30:30" ht="11" x14ac:dyDescent="0.3">
      <c r="AD66901" s="4"/>
    </row>
    <row r="66911" spans="30:30" ht="11" x14ac:dyDescent="0.3">
      <c r="AD66911" s="4"/>
    </row>
    <row r="66921" spans="30:30" ht="11" x14ac:dyDescent="0.3">
      <c r="AD66921" s="4"/>
    </row>
    <row r="66931" spans="30:30" ht="11" x14ac:dyDescent="0.3">
      <c r="AD66931" s="4"/>
    </row>
    <row r="66941" spans="30:30" ht="11" x14ac:dyDescent="0.3">
      <c r="AD66941" s="4"/>
    </row>
    <row r="66951" spans="30:30" ht="11" x14ac:dyDescent="0.3">
      <c r="AD66951" s="4"/>
    </row>
    <row r="66961" spans="30:30" ht="11" x14ac:dyDescent="0.3">
      <c r="AD66961" s="4"/>
    </row>
    <row r="66971" spans="30:30" ht="11" x14ac:dyDescent="0.3">
      <c r="AD66971" s="4"/>
    </row>
    <row r="66981" spans="30:30" ht="11" x14ac:dyDescent="0.3">
      <c r="AD66981" s="4"/>
    </row>
    <row r="66991" spans="30:30" ht="11" x14ac:dyDescent="0.3">
      <c r="AD66991" s="4"/>
    </row>
    <row r="67001" spans="30:30" ht="11" x14ac:dyDescent="0.3">
      <c r="AD67001" s="4"/>
    </row>
    <row r="67011" spans="30:30" ht="11" x14ac:dyDescent="0.3">
      <c r="AD67011" s="4"/>
    </row>
    <row r="67021" spans="30:30" ht="11" x14ac:dyDescent="0.3">
      <c r="AD67021" s="4"/>
    </row>
    <row r="67031" spans="30:30" ht="11" x14ac:dyDescent="0.3">
      <c r="AD67031" s="4"/>
    </row>
    <row r="67041" spans="30:30" ht="11" x14ac:dyDescent="0.3">
      <c r="AD67041" s="4"/>
    </row>
    <row r="67051" spans="30:30" ht="11" x14ac:dyDescent="0.3">
      <c r="AD67051" s="4"/>
    </row>
    <row r="67061" spans="30:30" ht="11" x14ac:dyDescent="0.3">
      <c r="AD67061" s="4"/>
    </row>
    <row r="67071" spans="30:30" ht="11" x14ac:dyDescent="0.3">
      <c r="AD67071" s="4"/>
    </row>
    <row r="67081" spans="30:30" ht="11" x14ac:dyDescent="0.3">
      <c r="AD67081" s="4"/>
    </row>
    <row r="67091" spans="30:30" ht="11" x14ac:dyDescent="0.3">
      <c r="AD67091" s="4"/>
    </row>
    <row r="67101" spans="30:30" ht="11" x14ac:dyDescent="0.3">
      <c r="AD67101" s="4"/>
    </row>
    <row r="67111" spans="30:30" ht="11" x14ac:dyDescent="0.3">
      <c r="AD67111" s="4"/>
    </row>
    <row r="67121" spans="30:30" ht="11" x14ac:dyDescent="0.3">
      <c r="AD67121" s="4"/>
    </row>
    <row r="67131" spans="30:30" ht="11" x14ac:dyDescent="0.3">
      <c r="AD67131" s="4"/>
    </row>
    <row r="67141" spans="30:30" ht="11" x14ac:dyDescent="0.3">
      <c r="AD67141" s="4"/>
    </row>
    <row r="67151" spans="30:30" ht="11" x14ac:dyDescent="0.3">
      <c r="AD67151" s="4"/>
    </row>
    <row r="67161" spans="30:30" ht="11" x14ac:dyDescent="0.3">
      <c r="AD67161" s="4"/>
    </row>
    <row r="67171" spans="30:30" ht="11" x14ac:dyDescent="0.3">
      <c r="AD67171" s="4"/>
    </row>
    <row r="67181" spans="30:30" ht="11" x14ac:dyDescent="0.3">
      <c r="AD67181" s="4"/>
    </row>
    <row r="67191" spans="30:30" ht="11" x14ac:dyDescent="0.3">
      <c r="AD67191" s="4"/>
    </row>
    <row r="67201" spans="30:30" ht="11" x14ac:dyDescent="0.3">
      <c r="AD67201" s="4"/>
    </row>
    <row r="67211" spans="30:30" ht="11" x14ac:dyDescent="0.3">
      <c r="AD67211" s="4"/>
    </row>
    <row r="67221" spans="30:30" ht="11" x14ac:dyDescent="0.3">
      <c r="AD67221" s="4"/>
    </row>
    <row r="67231" spans="30:30" ht="11" x14ac:dyDescent="0.3">
      <c r="AD67231" s="4"/>
    </row>
    <row r="67241" spans="30:30" ht="11" x14ac:dyDescent="0.3">
      <c r="AD67241" s="4"/>
    </row>
    <row r="67251" spans="30:30" ht="11" x14ac:dyDescent="0.3">
      <c r="AD67251" s="4"/>
    </row>
    <row r="67261" spans="30:30" ht="11" x14ac:dyDescent="0.3">
      <c r="AD67261" s="4"/>
    </row>
    <row r="67271" spans="30:30" ht="11" x14ac:dyDescent="0.3">
      <c r="AD67271" s="4"/>
    </row>
    <row r="67281" spans="30:30" ht="11" x14ac:dyDescent="0.3">
      <c r="AD67281" s="4"/>
    </row>
    <row r="67291" spans="30:30" ht="11" x14ac:dyDescent="0.3">
      <c r="AD67291" s="4"/>
    </row>
    <row r="67301" spans="30:30" ht="11" x14ac:dyDescent="0.3">
      <c r="AD67301" s="4"/>
    </row>
    <row r="67311" spans="30:30" ht="11" x14ac:dyDescent="0.3">
      <c r="AD67311" s="4"/>
    </row>
    <row r="67321" spans="30:30" ht="11" x14ac:dyDescent="0.3">
      <c r="AD67321" s="4"/>
    </row>
    <row r="67331" spans="30:30" ht="11" x14ac:dyDescent="0.3">
      <c r="AD67331" s="4"/>
    </row>
    <row r="67341" spans="30:30" ht="11" x14ac:dyDescent="0.3">
      <c r="AD67341" s="4"/>
    </row>
    <row r="67351" spans="30:30" ht="11" x14ac:dyDescent="0.3">
      <c r="AD67351" s="4"/>
    </row>
    <row r="67361" spans="30:30" ht="11" x14ac:dyDescent="0.3">
      <c r="AD67361" s="4"/>
    </row>
    <row r="67371" spans="30:30" ht="11" x14ac:dyDescent="0.3">
      <c r="AD67371" s="4"/>
    </row>
    <row r="67381" spans="30:30" ht="11" x14ac:dyDescent="0.3">
      <c r="AD67381" s="4"/>
    </row>
    <row r="67391" spans="30:30" ht="11" x14ac:dyDescent="0.3">
      <c r="AD67391" s="4"/>
    </row>
    <row r="67401" spans="30:30" ht="11" x14ac:dyDescent="0.3">
      <c r="AD67401" s="4"/>
    </row>
    <row r="67411" spans="30:30" ht="11" x14ac:dyDescent="0.3">
      <c r="AD67411" s="4"/>
    </row>
    <row r="67421" spans="30:30" ht="11" x14ac:dyDescent="0.3">
      <c r="AD67421" s="4"/>
    </row>
    <row r="67431" spans="30:30" ht="11" x14ac:dyDescent="0.3">
      <c r="AD67431" s="4"/>
    </row>
    <row r="67441" spans="30:30" ht="11" x14ac:dyDescent="0.3">
      <c r="AD67441" s="4"/>
    </row>
    <row r="67451" spans="30:30" ht="11" x14ac:dyDescent="0.3">
      <c r="AD67451" s="4"/>
    </row>
    <row r="67461" spans="30:30" ht="11" x14ac:dyDescent="0.3">
      <c r="AD67461" s="4"/>
    </row>
    <row r="67471" spans="30:30" ht="11" x14ac:dyDescent="0.3">
      <c r="AD67471" s="4"/>
    </row>
    <row r="67481" spans="30:30" ht="11" x14ac:dyDescent="0.3">
      <c r="AD67481" s="4"/>
    </row>
    <row r="67491" spans="30:30" ht="11" x14ac:dyDescent="0.3">
      <c r="AD67491" s="4"/>
    </row>
    <row r="67501" spans="30:30" ht="11" x14ac:dyDescent="0.3">
      <c r="AD67501" s="4"/>
    </row>
    <row r="67511" spans="30:30" ht="11" x14ac:dyDescent="0.3">
      <c r="AD67511" s="4"/>
    </row>
    <row r="67521" spans="30:30" ht="11" x14ac:dyDescent="0.3">
      <c r="AD67521" s="4"/>
    </row>
    <row r="67531" spans="30:30" ht="11" x14ac:dyDescent="0.3">
      <c r="AD67531" s="4"/>
    </row>
    <row r="67541" spans="30:30" ht="11" x14ac:dyDescent="0.3">
      <c r="AD67541" s="4"/>
    </row>
    <row r="67551" spans="30:30" ht="11" x14ac:dyDescent="0.3">
      <c r="AD67551" s="4"/>
    </row>
    <row r="67561" spans="30:30" ht="11" x14ac:dyDescent="0.3">
      <c r="AD67561" s="4"/>
    </row>
    <row r="67571" spans="30:30" ht="11" x14ac:dyDescent="0.3">
      <c r="AD67571" s="4"/>
    </row>
    <row r="67581" spans="30:30" ht="11" x14ac:dyDescent="0.3">
      <c r="AD67581" s="4"/>
    </row>
    <row r="67591" spans="30:30" ht="11" x14ac:dyDescent="0.3">
      <c r="AD67591" s="4"/>
    </row>
    <row r="67601" spans="30:30" ht="11" x14ac:dyDescent="0.3">
      <c r="AD67601" s="4"/>
    </row>
    <row r="67611" spans="30:30" ht="11" x14ac:dyDescent="0.3">
      <c r="AD67611" s="4"/>
    </row>
    <row r="67621" spans="30:30" ht="11" x14ac:dyDescent="0.3">
      <c r="AD67621" s="4"/>
    </row>
    <row r="67631" spans="30:30" ht="11" x14ac:dyDescent="0.3">
      <c r="AD67631" s="4"/>
    </row>
    <row r="67641" spans="30:30" ht="11" x14ac:dyDescent="0.3">
      <c r="AD67641" s="4"/>
    </row>
    <row r="67651" spans="30:30" ht="11" x14ac:dyDescent="0.3">
      <c r="AD67651" s="4"/>
    </row>
    <row r="67661" spans="30:30" ht="11" x14ac:dyDescent="0.3">
      <c r="AD67661" s="4"/>
    </row>
    <row r="67671" spans="30:30" ht="11" x14ac:dyDescent="0.3">
      <c r="AD67671" s="4"/>
    </row>
    <row r="67681" spans="30:30" ht="11" x14ac:dyDescent="0.3">
      <c r="AD67681" s="4"/>
    </row>
    <row r="67691" spans="30:30" ht="11" x14ac:dyDescent="0.3">
      <c r="AD67691" s="4"/>
    </row>
    <row r="67701" spans="30:30" ht="11" x14ac:dyDescent="0.3">
      <c r="AD67701" s="4"/>
    </row>
    <row r="67711" spans="30:30" ht="11" x14ac:dyDescent="0.3">
      <c r="AD67711" s="4"/>
    </row>
    <row r="67721" spans="30:30" ht="11" x14ac:dyDescent="0.3">
      <c r="AD67721" s="4"/>
    </row>
    <row r="67731" spans="30:30" ht="11" x14ac:dyDescent="0.3">
      <c r="AD67731" s="4"/>
    </row>
    <row r="67741" spans="30:30" ht="11" x14ac:dyDescent="0.3">
      <c r="AD67741" s="4"/>
    </row>
    <row r="67751" spans="30:30" ht="11" x14ac:dyDescent="0.3">
      <c r="AD67751" s="4"/>
    </row>
    <row r="67761" spans="30:30" ht="11" x14ac:dyDescent="0.3">
      <c r="AD67761" s="4"/>
    </row>
    <row r="67771" spans="30:30" ht="11" x14ac:dyDescent="0.3">
      <c r="AD67771" s="4"/>
    </row>
    <row r="67781" spans="30:30" ht="11" x14ac:dyDescent="0.3">
      <c r="AD67781" s="4"/>
    </row>
    <row r="67791" spans="30:30" ht="11" x14ac:dyDescent="0.3">
      <c r="AD67791" s="4"/>
    </row>
    <row r="67801" spans="30:30" ht="11" x14ac:dyDescent="0.3">
      <c r="AD67801" s="4"/>
    </row>
    <row r="67811" spans="30:30" ht="11" x14ac:dyDescent="0.3">
      <c r="AD67811" s="4"/>
    </row>
    <row r="67821" spans="30:30" ht="11" x14ac:dyDescent="0.3">
      <c r="AD67821" s="4"/>
    </row>
    <row r="67831" spans="30:30" ht="11" x14ac:dyDescent="0.3">
      <c r="AD67831" s="4"/>
    </row>
    <row r="67841" spans="30:30" ht="11" x14ac:dyDescent="0.3">
      <c r="AD67841" s="4"/>
    </row>
    <row r="67851" spans="30:30" ht="11" x14ac:dyDescent="0.3">
      <c r="AD67851" s="4"/>
    </row>
    <row r="67861" spans="30:30" ht="11" x14ac:dyDescent="0.3">
      <c r="AD67861" s="4"/>
    </row>
    <row r="67871" spans="30:30" ht="11" x14ac:dyDescent="0.3">
      <c r="AD67871" s="4"/>
    </row>
    <row r="67881" spans="30:30" ht="11" x14ac:dyDescent="0.3">
      <c r="AD67881" s="4"/>
    </row>
    <row r="67891" spans="30:30" ht="11" x14ac:dyDescent="0.3">
      <c r="AD67891" s="4"/>
    </row>
    <row r="67901" spans="30:30" ht="11" x14ac:dyDescent="0.3">
      <c r="AD67901" s="4"/>
    </row>
    <row r="67911" spans="30:30" ht="11" x14ac:dyDescent="0.3">
      <c r="AD67911" s="4"/>
    </row>
    <row r="67921" spans="30:30" ht="11" x14ac:dyDescent="0.3">
      <c r="AD67921" s="4"/>
    </row>
    <row r="67931" spans="30:30" ht="11" x14ac:dyDescent="0.3">
      <c r="AD67931" s="4"/>
    </row>
    <row r="67941" spans="30:30" ht="11" x14ac:dyDescent="0.3">
      <c r="AD67941" s="4"/>
    </row>
    <row r="67951" spans="30:30" ht="11" x14ac:dyDescent="0.3">
      <c r="AD67951" s="4"/>
    </row>
    <row r="67961" spans="30:30" ht="11" x14ac:dyDescent="0.3">
      <c r="AD67961" s="4"/>
    </row>
    <row r="67971" spans="30:30" ht="11" x14ac:dyDescent="0.3">
      <c r="AD67971" s="4"/>
    </row>
    <row r="67981" spans="30:30" ht="11" x14ac:dyDescent="0.3">
      <c r="AD67981" s="4"/>
    </row>
    <row r="67991" spans="30:30" ht="11" x14ac:dyDescent="0.3">
      <c r="AD67991" s="4"/>
    </row>
    <row r="68001" spans="30:30" ht="11" x14ac:dyDescent="0.3">
      <c r="AD68001" s="4"/>
    </row>
    <row r="68011" spans="30:30" ht="11" x14ac:dyDescent="0.3">
      <c r="AD68011" s="4"/>
    </row>
    <row r="68021" spans="30:30" ht="11" x14ac:dyDescent="0.3">
      <c r="AD68021" s="4"/>
    </row>
    <row r="68031" spans="30:30" ht="11" x14ac:dyDescent="0.3">
      <c r="AD68031" s="4"/>
    </row>
    <row r="68041" spans="30:30" ht="11" x14ac:dyDescent="0.3">
      <c r="AD68041" s="4"/>
    </row>
    <row r="68051" spans="30:30" ht="11" x14ac:dyDescent="0.3">
      <c r="AD68051" s="4"/>
    </row>
    <row r="68061" spans="30:30" ht="11" x14ac:dyDescent="0.3">
      <c r="AD68061" s="4"/>
    </row>
    <row r="68071" spans="30:30" ht="11" x14ac:dyDescent="0.3">
      <c r="AD68071" s="4"/>
    </row>
    <row r="68081" spans="30:30" ht="11" x14ac:dyDescent="0.3">
      <c r="AD68081" s="4"/>
    </row>
    <row r="68091" spans="30:30" ht="11" x14ac:dyDescent="0.3">
      <c r="AD68091" s="4"/>
    </row>
    <row r="68101" spans="30:30" ht="11" x14ac:dyDescent="0.3">
      <c r="AD68101" s="4"/>
    </row>
    <row r="68111" spans="30:30" ht="11" x14ac:dyDescent="0.3">
      <c r="AD68111" s="4"/>
    </row>
    <row r="68121" spans="30:30" ht="11" x14ac:dyDescent="0.3">
      <c r="AD68121" s="4"/>
    </row>
    <row r="68131" spans="30:30" ht="11" x14ac:dyDescent="0.3">
      <c r="AD68131" s="4"/>
    </row>
    <row r="68141" spans="30:30" ht="11" x14ac:dyDescent="0.3">
      <c r="AD68141" s="4"/>
    </row>
    <row r="68151" spans="30:30" ht="11" x14ac:dyDescent="0.3">
      <c r="AD68151" s="4"/>
    </row>
    <row r="68161" spans="30:30" ht="11" x14ac:dyDescent="0.3">
      <c r="AD68161" s="4"/>
    </row>
    <row r="68171" spans="30:30" ht="11" x14ac:dyDescent="0.3">
      <c r="AD68171" s="4"/>
    </row>
    <row r="68181" spans="30:30" ht="11" x14ac:dyDescent="0.3">
      <c r="AD68181" s="4"/>
    </row>
    <row r="68191" spans="30:30" ht="11" x14ac:dyDescent="0.3">
      <c r="AD68191" s="4"/>
    </row>
    <row r="68201" spans="30:30" ht="11" x14ac:dyDescent="0.3">
      <c r="AD68201" s="4"/>
    </row>
    <row r="68211" spans="30:30" ht="11" x14ac:dyDescent="0.3">
      <c r="AD68211" s="4"/>
    </row>
    <row r="68221" spans="30:30" ht="11" x14ac:dyDescent="0.3">
      <c r="AD68221" s="4"/>
    </row>
    <row r="68231" spans="30:30" ht="11" x14ac:dyDescent="0.3">
      <c r="AD68231" s="4"/>
    </row>
    <row r="68241" spans="30:30" ht="11" x14ac:dyDescent="0.3">
      <c r="AD68241" s="4"/>
    </row>
    <row r="68251" spans="30:30" ht="11" x14ac:dyDescent="0.3">
      <c r="AD68251" s="4"/>
    </row>
    <row r="68261" spans="30:30" ht="11" x14ac:dyDescent="0.3">
      <c r="AD68261" s="4"/>
    </row>
    <row r="68271" spans="30:30" ht="11" x14ac:dyDescent="0.3">
      <c r="AD68271" s="4"/>
    </row>
    <row r="68281" spans="30:30" ht="11" x14ac:dyDescent="0.3">
      <c r="AD68281" s="4"/>
    </row>
    <row r="68291" spans="30:30" ht="11" x14ac:dyDescent="0.3">
      <c r="AD68291" s="4"/>
    </row>
    <row r="68301" spans="30:30" ht="11" x14ac:dyDescent="0.3">
      <c r="AD68301" s="4"/>
    </row>
    <row r="68311" spans="30:30" ht="11" x14ac:dyDescent="0.3">
      <c r="AD68311" s="4"/>
    </row>
    <row r="68321" spans="30:30" ht="11" x14ac:dyDescent="0.3">
      <c r="AD68321" s="4"/>
    </row>
    <row r="68331" spans="30:30" ht="11" x14ac:dyDescent="0.3">
      <c r="AD68331" s="4"/>
    </row>
    <row r="68341" spans="30:30" ht="11" x14ac:dyDescent="0.3">
      <c r="AD68341" s="4"/>
    </row>
    <row r="68351" spans="30:30" ht="11" x14ac:dyDescent="0.3">
      <c r="AD68351" s="4"/>
    </row>
    <row r="68361" spans="30:30" ht="11" x14ac:dyDescent="0.3">
      <c r="AD68361" s="4"/>
    </row>
    <row r="68371" spans="30:30" ht="11" x14ac:dyDescent="0.3">
      <c r="AD68371" s="4"/>
    </row>
    <row r="68381" spans="30:30" ht="11" x14ac:dyDescent="0.3">
      <c r="AD68381" s="4"/>
    </row>
    <row r="68391" spans="30:30" ht="11" x14ac:dyDescent="0.3">
      <c r="AD68391" s="4"/>
    </row>
    <row r="68401" spans="30:30" ht="11" x14ac:dyDescent="0.3">
      <c r="AD68401" s="4"/>
    </row>
    <row r="68411" spans="30:30" ht="11" x14ac:dyDescent="0.3">
      <c r="AD68411" s="4"/>
    </row>
    <row r="68421" spans="30:30" ht="11" x14ac:dyDescent="0.3">
      <c r="AD68421" s="4"/>
    </row>
    <row r="68431" spans="30:30" ht="11" x14ac:dyDescent="0.3">
      <c r="AD68431" s="4"/>
    </row>
    <row r="68441" spans="30:30" ht="11" x14ac:dyDescent="0.3">
      <c r="AD68441" s="4"/>
    </row>
    <row r="68451" spans="30:30" ht="11" x14ac:dyDescent="0.3">
      <c r="AD68451" s="4"/>
    </row>
    <row r="68461" spans="30:30" ht="11" x14ac:dyDescent="0.3">
      <c r="AD68461" s="4"/>
    </row>
    <row r="68471" spans="30:30" ht="11" x14ac:dyDescent="0.3">
      <c r="AD68471" s="4"/>
    </row>
    <row r="68481" spans="30:30" ht="11" x14ac:dyDescent="0.3">
      <c r="AD68481" s="4"/>
    </row>
    <row r="68491" spans="30:30" ht="11" x14ac:dyDescent="0.3">
      <c r="AD68491" s="4"/>
    </row>
    <row r="68501" spans="30:30" ht="11" x14ac:dyDescent="0.3">
      <c r="AD68501" s="4"/>
    </row>
    <row r="68511" spans="30:30" ht="11" x14ac:dyDescent="0.3">
      <c r="AD68511" s="4"/>
    </row>
    <row r="68521" spans="30:30" ht="11" x14ac:dyDescent="0.3">
      <c r="AD68521" s="4"/>
    </row>
    <row r="68531" spans="30:30" ht="11" x14ac:dyDescent="0.3">
      <c r="AD68531" s="4"/>
    </row>
    <row r="68541" spans="30:30" ht="11" x14ac:dyDescent="0.3">
      <c r="AD68541" s="4"/>
    </row>
    <row r="68551" spans="30:30" ht="11" x14ac:dyDescent="0.3">
      <c r="AD68551" s="4"/>
    </row>
    <row r="68561" spans="30:30" ht="11" x14ac:dyDescent="0.3">
      <c r="AD68561" s="4"/>
    </row>
    <row r="68571" spans="30:30" ht="11" x14ac:dyDescent="0.3">
      <c r="AD68571" s="4"/>
    </row>
    <row r="68581" spans="30:30" ht="11" x14ac:dyDescent="0.3">
      <c r="AD68581" s="4"/>
    </row>
    <row r="68591" spans="30:30" ht="11" x14ac:dyDescent="0.3">
      <c r="AD68591" s="4"/>
    </row>
    <row r="68601" spans="30:30" ht="11" x14ac:dyDescent="0.3">
      <c r="AD68601" s="4"/>
    </row>
    <row r="68611" spans="30:30" ht="11" x14ac:dyDescent="0.3">
      <c r="AD68611" s="4"/>
    </row>
    <row r="68621" spans="30:30" ht="11" x14ac:dyDescent="0.3">
      <c r="AD68621" s="4"/>
    </row>
    <row r="68631" spans="30:30" ht="11" x14ac:dyDescent="0.3">
      <c r="AD68631" s="4"/>
    </row>
    <row r="68641" spans="30:30" ht="11" x14ac:dyDescent="0.3">
      <c r="AD68641" s="4"/>
    </row>
    <row r="68651" spans="30:30" ht="11" x14ac:dyDescent="0.3">
      <c r="AD68651" s="4"/>
    </row>
    <row r="68661" spans="30:30" ht="11" x14ac:dyDescent="0.3">
      <c r="AD68661" s="4"/>
    </row>
    <row r="68671" spans="30:30" ht="11" x14ac:dyDescent="0.3">
      <c r="AD68671" s="4"/>
    </row>
    <row r="68681" spans="30:30" ht="11" x14ac:dyDescent="0.3">
      <c r="AD68681" s="4"/>
    </row>
    <row r="68691" spans="30:30" ht="11" x14ac:dyDescent="0.3">
      <c r="AD68691" s="4"/>
    </row>
    <row r="68701" spans="30:30" ht="11" x14ac:dyDescent="0.3">
      <c r="AD68701" s="4"/>
    </row>
    <row r="68711" spans="30:30" ht="11" x14ac:dyDescent="0.3">
      <c r="AD68711" s="4"/>
    </row>
    <row r="68721" spans="30:30" ht="11" x14ac:dyDescent="0.3">
      <c r="AD68721" s="4"/>
    </row>
    <row r="68731" spans="30:30" ht="11" x14ac:dyDescent="0.3">
      <c r="AD68731" s="4"/>
    </row>
    <row r="68741" spans="30:30" ht="11" x14ac:dyDescent="0.3">
      <c r="AD68741" s="4"/>
    </row>
    <row r="68751" spans="30:30" ht="11" x14ac:dyDescent="0.3">
      <c r="AD68751" s="4"/>
    </row>
    <row r="68761" spans="30:30" ht="11" x14ac:dyDescent="0.3">
      <c r="AD68761" s="4"/>
    </row>
    <row r="68771" spans="30:30" ht="11" x14ac:dyDescent="0.3">
      <c r="AD68771" s="4"/>
    </row>
    <row r="68781" spans="30:30" ht="11" x14ac:dyDescent="0.3">
      <c r="AD68781" s="4"/>
    </row>
    <row r="68791" spans="30:30" ht="11" x14ac:dyDescent="0.3">
      <c r="AD68791" s="4"/>
    </row>
    <row r="68801" spans="30:30" ht="11" x14ac:dyDescent="0.3">
      <c r="AD68801" s="4"/>
    </row>
    <row r="68811" spans="30:30" ht="11" x14ac:dyDescent="0.3">
      <c r="AD68811" s="4"/>
    </row>
    <row r="68821" spans="30:30" ht="11" x14ac:dyDescent="0.3">
      <c r="AD68821" s="4"/>
    </row>
    <row r="68831" spans="30:30" ht="11" x14ac:dyDescent="0.3">
      <c r="AD68831" s="4"/>
    </row>
    <row r="68841" spans="30:30" ht="11" x14ac:dyDescent="0.3">
      <c r="AD68841" s="4"/>
    </row>
    <row r="68851" spans="30:30" ht="11" x14ac:dyDescent="0.3">
      <c r="AD68851" s="4"/>
    </row>
    <row r="68861" spans="30:30" ht="11" x14ac:dyDescent="0.3">
      <c r="AD68861" s="4"/>
    </row>
    <row r="68871" spans="30:30" ht="11" x14ac:dyDescent="0.3">
      <c r="AD68871" s="4"/>
    </row>
    <row r="68881" spans="30:30" ht="11" x14ac:dyDescent="0.3">
      <c r="AD68881" s="4"/>
    </row>
    <row r="68891" spans="30:30" ht="11" x14ac:dyDescent="0.3">
      <c r="AD68891" s="4"/>
    </row>
    <row r="68901" spans="30:30" ht="11" x14ac:dyDescent="0.3">
      <c r="AD68901" s="4"/>
    </row>
    <row r="68911" spans="30:30" ht="11" x14ac:dyDescent="0.3">
      <c r="AD68911" s="4"/>
    </row>
    <row r="68921" spans="30:30" ht="11" x14ac:dyDescent="0.3">
      <c r="AD68921" s="4"/>
    </row>
    <row r="68931" spans="30:30" ht="11" x14ac:dyDescent="0.3">
      <c r="AD68931" s="4"/>
    </row>
    <row r="68941" spans="30:30" ht="11" x14ac:dyDescent="0.3">
      <c r="AD68941" s="4"/>
    </row>
    <row r="68951" spans="30:30" ht="11" x14ac:dyDescent="0.3">
      <c r="AD68951" s="4"/>
    </row>
    <row r="68961" spans="30:30" ht="11" x14ac:dyDescent="0.3">
      <c r="AD68961" s="4"/>
    </row>
    <row r="68971" spans="30:30" ht="11" x14ac:dyDescent="0.3">
      <c r="AD68971" s="4"/>
    </row>
    <row r="68981" spans="30:30" ht="11" x14ac:dyDescent="0.3">
      <c r="AD68981" s="4"/>
    </row>
    <row r="68991" spans="30:30" ht="11" x14ac:dyDescent="0.3">
      <c r="AD68991" s="4"/>
    </row>
    <row r="69001" spans="30:30" ht="11" x14ac:dyDescent="0.3">
      <c r="AD69001" s="4"/>
    </row>
    <row r="69011" spans="30:30" ht="11" x14ac:dyDescent="0.3">
      <c r="AD69011" s="4"/>
    </row>
    <row r="69021" spans="30:30" ht="11" x14ac:dyDescent="0.3">
      <c r="AD69021" s="4"/>
    </row>
    <row r="69031" spans="30:30" ht="11" x14ac:dyDescent="0.3">
      <c r="AD69031" s="4"/>
    </row>
    <row r="69041" spans="30:30" ht="11" x14ac:dyDescent="0.3">
      <c r="AD69041" s="4"/>
    </row>
    <row r="69051" spans="30:30" ht="11" x14ac:dyDescent="0.3">
      <c r="AD69051" s="4"/>
    </row>
    <row r="69061" spans="30:30" ht="11" x14ac:dyDescent="0.3">
      <c r="AD69061" s="4"/>
    </row>
    <row r="69071" spans="30:30" ht="11" x14ac:dyDescent="0.3">
      <c r="AD69071" s="4"/>
    </row>
    <row r="69081" spans="30:30" ht="11" x14ac:dyDescent="0.3">
      <c r="AD69081" s="4"/>
    </row>
    <row r="69091" spans="30:30" ht="11" x14ac:dyDescent="0.3">
      <c r="AD69091" s="4"/>
    </row>
    <row r="69101" spans="30:30" ht="11" x14ac:dyDescent="0.3">
      <c r="AD69101" s="4"/>
    </row>
    <row r="69111" spans="30:30" ht="11" x14ac:dyDescent="0.3">
      <c r="AD69111" s="4"/>
    </row>
    <row r="69121" spans="30:30" ht="11" x14ac:dyDescent="0.3">
      <c r="AD69121" s="4"/>
    </row>
    <row r="69131" spans="30:30" ht="11" x14ac:dyDescent="0.3">
      <c r="AD69131" s="4"/>
    </row>
    <row r="69141" spans="30:30" ht="11" x14ac:dyDescent="0.3">
      <c r="AD69141" s="4"/>
    </row>
    <row r="69151" spans="30:30" ht="11" x14ac:dyDescent="0.3">
      <c r="AD69151" s="4"/>
    </row>
    <row r="69161" spans="30:30" ht="11" x14ac:dyDescent="0.3">
      <c r="AD69161" s="4"/>
    </row>
    <row r="69171" spans="30:30" ht="11" x14ac:dyDescent="0.3">
      <c r="AD69171" s="4"/>
    </row>
    <row r="69181" spans="30:30" ht="11" x14ac:dyDescent="0.3">
      <c r="AD69181" s="4"/>
    </row>
    <row r="69191" spans="30:30" ht="11" x14ac:dyDescent="0.3">
      <c r="AD69191" s="4"/>
    </row>
    <row r="69201" spans="30:30" ht="11" x14ac:dyDescent="0.3">
      <c r="AD69201" s="4"/>
    </row>
    <row r="69211" spans="30:30" ht="11" x14ac:dyDescent="0.3">
      <c r="AD69211" s="4"/>
    </row>
    <row r="69221" spans="30:30" ht="11" x14ac:dyDescent="0.3">
      <c r="AD69221" s="4"/>
    </row>
    <row r="69231" spans="30:30" ht="11" x14ac:dyDescent="0.3">
      <c r="AD69231" s="4"/>
    </row>
    <row r="69241" spans="30:30" ht="11" x14ac:dyDescent="0.3">
      <c r="AD69241" s="4"/>
    </row>
    <row r="69251" spans="30:30" ht="11" x14ac:dyDescent="0.3">
      <c r="AD69251" s="4"/>
    </row>
    <row r="69261" spans="30:30" ht="11" x14ac:dyDescent="0.3">
      <c r="AD69261" s="4"/>
    </row>
    <row r="69271" spans="30:30" ht="11" x14ac:dyDescent="0.3">
      <c r="AD69271" s="4"/>
    </row>
    <row r="69281" spans="30:30" ht="11" x14ac:dyDescent="0.3">
      <c r="AD69281" s="4"/>
    </row>
    <row r="69291" spans="30:30" ht="11" x14ac:dyDescent="0.3">
      <c r="AD69291" s="4"/>
    </row>
    <row r="69301" spans="30:30" ht="11" x14ac:dyDescent="0.3">
      <c r="AD69301" s="4"/>
    </row>
    <row r="69311" spans="30:30" ht="11" x14ac:dyDescent="0.3">
      <c r="AD69311" s="4"/>
    </row>
    <row r="69321" spans="30:30" ht="11" x14ac:dyDescent="0.3">
      <c r="AD69321" s="4"/>
    </row>
    <row r="69331" spans="30:30" ht="11" x14ac:dyDescent="0.3">
      <c r="AD69331" s="4"/>
    </row>
    <row r="69341" spans="30:30" ht="11" x14ac:dyDescent="0.3">
      <c r="AD69341" s="4"/>
    </row>
    <row r="69351" spans="30:30" ht="11" x14ac:dyDescent="0.3">
      <c r="AD69351" s="4"/>
    </row>
    <row r="69361" spans="30:30" ht="11" x14ac:dyDescent="0.3">
      <c r="AD69361" s="4"/>
    </row>
    <row r="69371" spans="30:30" ht="11" x14ac:dyDescent="0.3">
      <c r="AD69371" s="4"/>
    </row>
    <row r="69381" spans="30:30" ht="11" x14ac:dyDescent="0.3">
      <c r="AD69381" s="4"/>
    </row>
    <row r="69391" spans="30:30" ht="11" x14ac:dyDescent="0.3">
      <c r="AD69391" s="4"/>
    </row>
    <row r="69401" spans="30:30" ht="11" x14ac:dyDescent="0.3">
      <c r="AD69401" s="4"/>
    </row>
    <row r="69411" spans="30:30" ht="11" x14ac:dyDescent="0.3">
      <c r="AD69411" s="4"/>
    </row>
    <row r="69421" spans="30:30" ht="11" x14ac:dyDescent="0.3">
      <c r="AD69421" s="4"/>
    </row>
    <row r="69431" spans="30:30" ht="11" x14ac:dyDescent="0.3">
      <c r="AD69431" s="4"/>
    </row>
    <row r="69441" spans="30:30" ht="11" x14ac:dyDescent="0.3">
      <c r="AD69441" s="4"/>
    </row>
    <row r="69451" spans="30:30" ht="11" x14ac:dyDescent="0.3">
      <c r="AD69451" s="4"/>
    </row>
    <row r="69461" spans="30:30" ht="11" x14ac:dyDescent="0.3">
      <c r="AD69461" s="4"/>
    </row>
    <row r="69471" spans="30:30" ht="11" x14ac:dyDescent="0.3">
      <c r="AD69471" s="4"/>
    </row>
    <row r="69481" spans="30:30" ht="11" x14ac:dyDescent="0.3">
      <c r="AD69481" s="4"/>
    </row>
    <row r="69491" spans="30:30" ht="11" x14ac:dyDescent="0.3">
      <c r="AD69491" s="4"/>
    </row>
    <row r="69501" spans="30:30" ht="11" x14ac:dyDescent="0.3">
      <c r="AD69501" s="4"/>
    </row>
    <row r="69511" spans="30:30" ht="11" x14ac:dyDescent="0.3">
      <c r="AD69511" s="4"/>
    </row>
    <row r="69521" spans="30:30" ht="11" x14ac:dyDescent="0.3">
      <c r="AD69521" s="4"/>
    </row>
    <row r="69531" spans="30:30" ht="11" x14ac:dyDescent="0.3">
      <c r="AD69531" s="4"/>
    </row>
    <row r="69541" spans="30:30" ht="11" x14ac:dyDescent="0.3">
      <c r="AD69541" s="4"/>
    </row>
    <row r="69551" spans="30:30" ht="11" x14ac:dyDescent="0.3">
      <c r="AD69551" s="4"/>
    </row>
    <row r="69561" spans="30:30" ht="11" x14ac:dyDescent="0.3">
      <c r="AD69561" s="4"/>
    </row>
    <row r="69571" spans="30:30" ht="11" x14ac:dyDescent="0.3">
      <c r="AD69571" s="4"/>
    </row>
    <row r="69581" spans="30:30" ht="11" x14ac:dyDescent="0.3">
      <c r="AD69581" s="4"/>
    </row>
    <row r="69591" spans="30:30" ht="11" x14ac:dyDescent="0.3">
      <c r="AD69591" s="4"/>
    </row>
    <row r="69601" spans="30:30" ht="11" x14ac:dyDescent="0.3">
      <c r="AD69601" s="4"/>
    </row>
    <row r="69611" spans="30:30" ht="11" x14ac:dyDescent="0.3">
      <c r="AD69611" s="4"/>
    </row>
    <row r="69621" spans="30:30" ht="11" x14ac:dyDescent="0.3">
      <c r="AD69621" s="4"/>
    </row>
    <row r="69631" spans="30:30" ht="11" x14ac:dyDescent="0.3">
      <c r="AD69631" s="4"/>
    </row>
    <row r="69641" spans="30:30" ht="11" x14ac:dyDescent="0.3">
      <c r="AD69641" s="4"/>
    </row>
    <row r="69651" spans="30:30" ht="11" x14ac:dyDescent="0.3">
      <c r="AD69651" s="4"/>
    </row>
    <row r="69661" spans="30:30" ht="11" x14ac:dyDescent="0.3">
      <c r="AD69661" s="4"/>
    </row>
    <row r="69671" spans="30:30" ht="11" x14ac:dyDescent="0.3">
      <c r="AD69671" s="4"/>
    </row>
    <row r="69681" spans="30:30" ht="11" x14ac:dyDescent="0.3">
      <c r="AD69681" s="4"/>
    </row>
    <row r="69691" spans="30:30" ht="11" x14ac:dyDescent="0.3">
      <c r="AD69691" s="4"/>
    </row>
    <row r="69701" spans="30:30" ht="11" x14ac:dyDescent="0.3">
      <c r="AD69701" s="4"/>
    </row>
    <row r="69711" spans="30:30" ht="11" x14ac:dyDescent="0.3">
      <c r="AD69711" s="4"/>
    </row>
    <row r="69721" spans="30:30" ht="11" x14ac:dyDescent="0.3">
      <c r="AD69721" s="4"/>
    </row>
    <row r="69731" spans="30:30" ht="11" x14ac:dyDescent="0.3">
      <c r="AD69731" s="4"/>
    </row>
    <row r="69741" spans="30:30" ht="11" x14ac:dyDescent="0.3">
      <c r="AD69741" s="4"/>
    </row>
    <row r="69751" spans="30:30" ht="11" x14ac:dyDescent="0.3">
      <c r="AD69751" s="4"/>
    </row>
    <row r="69761" spans="30:30" ht="11" x14ac:dyDescent="0.3">
      <c r="AD69761" s="4"/>
    </row>
    <row r="69771" spans="30:30" ht="11" x14ac:dyDescent="0.3">
      <c r="AD69771" s="4"/>
    </row>
    <row r="69781" spans="30:30" ht="11" x14ac:dyDescent="0.3">
      <c r="AD69781" s="4"/>
    </row>
    <row r="69791" spans="30:30" ht="11" x14ac:dyDescent="0.3">
      <c r="AD69791" s="4"/>
    </row>
    <row r="69801" spans="30:30" ht="11" x14ac:dyDescent="0.3">
      <c r="AD69801" s="4"/>
    </row>
    <row r="69811" spans="30:30" ht="11" x14ac:dyDescent="0.3">
      <c r="AD69811" s="4"/>
    </row>
    <row r="69821" spans="30:30" ht="11" x14ac:dyDescent="0.3">
      <c r="AD69821" s="4"/>
    </row>
    <row r="69831" spans="30:30" ht="11" x14ac:dyDescent="0.3">
      <c r="AD69831" s="4"/>
    </row>
    <row r="69841" spans="30:30" ht="11" x14ac:dyDescent="0.3">
      <c r="AD69841" s="4"/>
    </row>
    <row r="69851" spans="30:30" ht="11" x14ac:dyDescent="0.3">
      <c r="AD69851" s="4"/>
    </row>
    <row r="69861" spans="30:30" ht="11" x14ac:dyDescent="0.3">
      <c r="AD69861" s="4"/>
    </row>
    <row r="69871" spans="30:30" ht="11" x14ac:dyDescent="0.3">
      <c r="AD69871" s="4"/>
    </row>
    <row r="69881" spans="30:30" ht="11" x14ac:dyDescent="0.3">
      <c r="AD69881" s="4"/>
    </row>
    <row r="69891" spans="30:30" ht="11" x14ac:dyDescent="0.3">
      <c r="AD69891" s="4"/>
    </row>
    <row r="69901" spans="30:30" ht="11" x14ac:dyDescent="0.3">
      <c r="AD69901" s="4"/>
    </row>
    <row r="69911" spans="30:30" ht="11" x14ac:dyDescent="0.3">
      <c r="AD69911" s="4"/>
    </row>
    <row r="69921" spans="30:30" ht="11" x14ac:dyDescent="0.3">
      <c r="AD69921" s="4"/>
    </row>
    <row r="69931" spans="30:30" ht="11" x14ac:dyDescent="0.3">
      <c r="AD69931" s="4"/>
    </row>
    <row r="69941" spans="30:30" ht="11" x14ac:dyDescent="0.3">
      <c r="AD69941" s="4"/>
    </row>
    <row r="69951" spans="30:30" ht="11" x14ac:dyDescent="0.3">
      <c r="AD69951" s="4"/>
    </row>
    <row r="69961" spans="30:30" ht="11" x14ac:dyDescent="0.3">
      <c r="AD69961" s="4"/>
    </row>
    <row r="69971" spans="30:30" ht="11" x14ac:dyDescent="0.3">
      <c r="AD69971" s="4"/>
    </row>
    <row r="69981" spans="30:30" ht="11" x14ac:dyDescent="0.3">
      <c r="AD69981" s="4"/>
    </row>
    <row r="69991" spans="30:30" ht="11" x14ac:dyDescent="0.3">
      <c r="AD69991" s="4"/>
    </row>
    <row r="70001" spans="30:30" ht="11" x14ac:dyDescent="0.3">
      <c r="AD70001" s="4"/>
    </row>
    <row r="70011" spans="30:30" ht="11" x14ac:dyDescent="0.3">
      <c r="AD70011" s="4"/>
    </row>
    <row r="70021" spans="30:30" ht="11" x14ac:dyDescent="0.3">
      <c r="AD70021" s="4"/>
    </row>
    <row r="70031" spans="30:30" ht="11" x14ac:dyDescent="0.3">
      <c r="AD70031" s="4"/>
    </row>
    <row r="70041" spans="30:30" ht="11" x14ac:dyDescent="0.3">
      <c r="AD70041" s="4"/>
    </row>
    <row r="70051" spans="30:30" ht="11" x14ac:dyDescent="0.3">
      <c r="AD70051" s="4"/>
    </row>
    <row r="70061" spans="30:30" ht="11" x14ac:dyDescent="0.3">
      <c r="AD70061" s="4"/>
    </row>
    <row r="70071" spans="30:30" ht="11" x14ac:dyDescent="0.3">
      <c r="AD70071" s="4"/>
    </row>
    <row r="70081" spans="30:30" ht="11" x14ac:dyDescent="0.3">
      <c r="AD70081" s="4"/>
    </row>
    <row r="70091" spans="30:30" ht="11" x14ac:dyDescent="0.3">
      <c r="AD70091" s="4"/>
    </row>
    <row r="70101" spans="30:30" ht="11" x14ac:dyDescent="0.3">
      <c r="AD70101" s="4"/>
    </row>
    <row r="70111" spans="30:30" ht="11" x14ac:dyDescent="0.3">
      <c r="AD70111" s="4"/>
    </row>
    <row r="70121" spans="30:30" ht="11" x14ac:dyDescent="0.3">
      <c r="AD70121" s="4"/>
    </row>
    <row r="70131" spans="30:30" ht="11" x14ac:dyDescent="0.3">
      <c r="AD70131" s="4"/>
    </row>
    <row r="70141" spans="30:30" ht="11" x14ac:dyDescent="0.3">
      <c r="AD70141" s="4"/>
    </row>
    <row r="70151" spans="30:30" ht="11" x14ac:dyDescent="0.3">
      <c r="AD70151" s="4"/>
    </row>
    <row r="70161" spans="30:30" ht="11" x14ac:dyDescent="0.3">
      <c r="AD70161" s="4"/>
    </row>
    <row r="70171" spans="30:30" ht="11" x14ac:dyDescent="0.3">
      <c r="AD70171" s="4"/>
    </row>
    <row r="70181" spans="30:30" ht="11" x14ac:dyDescent="0.3">
      <c r="AD70181" s="4"/>
    </row>
    <row r="70191" spans="30:30" ht="11" x14ac:dyDescent="0.3">
      <c r="AD70191" s="4"/>
    </row>
    <row r="70201" spans="30:30" ht="11" x14ac:dyDescent="0.3">
      <c r="AD70201" s="4"/>
    </row>
    <row r="70211" spans="30:30" ht="11" x14ac:dyDescent="0.3">
      <c r="AD70211" s="4"/>
    </row>
    <row r="70221" spans="30:30" ht="11" x14ac:dyDescent="0.3">
      <c r="AD70221" s="4"/>
    </row>
    <row r="70231" spans="30:30" ht="11" x14ac:dyDescent="0.3">
      <c r="AD70231" s="4"/>
    </row>
    <row r="70241" spans="30:30" ht="11" x14ac:dyDescent="0.3">
      <c r="AD70241" s="4"/>
    </row>
    <row r="70251" spans="30:30" ht="11" x14ac:dyDescent="0.3">
      <c r="AD70251" s="4"/>
    </row>
    <row r="70261" spans="30:30" ht="11" x14ac:dyDescent="0.3">
      <c r="AD70261" s="4"/>
    </row>
    <row r="70271" spans="30:30" ht="11" x14ac:dyDescent="0.3">
      <c r="AD70271" s="4"/>
    </row>
    <row r="70281" spans="30:30" ht="11" x14ac:dyDescent="0.3">
      <c r="AD70281" s="4"/>
    </row>
    <row r="70291" spans="30:30" ht="11" x14ac:dyDescent="0.3">
      <c r="AD70291" s="4"/>
    </row>
    <row r="70301" spans="30:30" ht="11" x14ac:dyDescent="0.3">
      <c r="AD70301" s="4"/>
    </row>
    <row r="70311" spans="30:30" ht="11" x14ac:dyDescent="0.3">
      <c r="AD70311" s="4"/>
    </row>
    <row r="70321" spans="30:30" ht="11" x14ac:dyDescent="0.3">
      <c r="AD70321" s="4"/>
    </row>
    <row r="70331" spans="30:30" ht="11" x14ac:dyDescent="0.3">
      <c r="AD70331" s="4"/>
    </row>
    <row r="70341" spans="30:30" ht="11" x14ac:dyDescent="0.3">
      <c r="AD70341" s="4"/>
    </row>
    <row r="70351" spans="30:30" ht="11" x14ac:dyDescent="0.3">
      <c r="AD70351" s="4"/>
    </row>
    <row r="70361" spans="30:30" ht="11" x14ac:dyDescent="0.3">
      <c r="AD70361" s="4"/>
    </row>
    <row r="70371" spans="30:30" ht="11" x14ac:dyDescent="0.3">
      <c r="AD70371" s="4"/>
    </row>
    <row r="70381" spans="30:30" ht="11" x14ac:dyDescent="0.3">
      <c r="AD70381" s="4"/>
    </row>
    <row r="70391" spans="30:30" ht="11" x14ac:dyDescent="0.3">
      <c r="AD70391" s="4"/>
    </row>
    <row r="70401" spans="30:30" ht="11" x14ac:dyDescent="0.3">
      <c r="AD70401" s="4"/>
    </row>
    <row r="70411" spans="30:30" ht="11" x14ac:dyDescent="0.3">
      <c r="AD70411" s="4"/>
    </row>
    <row r="70421" spans="30:30" ht="11" x14ac:dyDescent="0.3">
      <c r="AD70421" s="4"/>
    </row>
    <row r="70431" spans="30:30" ht="11" x14ac:dyDescent="0.3">
      <c r="AD70431" s="4"/>
    </row>
    <row r="70441" spans="30:30" ht="11" x14ac:dyDescent="0.3">
      <c r="AD70441" s="4"/>
    </row>
    <row r="70451" spans="30:30" ht="11" x14ac:dyDescent="0.3">
      <c r="AD70451" s="4"/>
    </row>
    <row r="70461" spans="30:30" ht="11" x14ac:dyDescent="0.3">
      <c r="AD70461" s="4"/>
    </row>
    <row r="70471" spans="30:30" ht="11" x14ac:dyDescent="0.3">
      <c r="AD70471" s="4"/>
    </row>
    <row r="70481" spans="30:30" ht="11" x14ac:dyDescent="0.3">
      <c r="AD70481" s="4"/>
    </row>
    <row r="70491" spans="30:30" ht="11" x14ac:dyDescent="0.3">
      <c r="AD70491" s="4"/>
    </row>
    <row r="70501" spans="30:30" ht="11" x14ac:dyDescent="0.3">
      <c r="AD70501" s="4"/>
    </row>
    <row r="70511" spans="30:30" ht="11" x14ac:dyDescent="0.3">
      <c r="AD70511" s="4"/>
    </row>
    <row r="70521" spans="30:30" ht="11" x14ac:dyDescent="0.3">
      <c r="AD70521" s="4"/>
    </row>
    <row r="70531" spans="30:30" ht="11" x14ac:dyDescent="0.3">
      <c r="AD70531" s="4"/>
    </row>
    <row r="70541" spans="30:30" ht="11" x14ac:dyDescent="0.3">
      <c r="AD70541" s="4"/>
    </row>
    <row r="70551" spans="30:30" ht="11" x14ac:dyDescent="0.3">
      <c r="AD70551" s="4"/>
    </row>
    <row r="70561" spans="30:30" ht="11" x14ac:dyDescent="0.3">
      <c r="AD70561" s="4"/>
    </row>
    <row r="70571" spans="30:30" ht="11" x14ac:dyDescent="0.3">
      <c r="AD70571" s="4"/>
    </row>
    <row r="70581" spans="30:30" ht="11" x14ac:dyDescent="0.3">
      <c r="AD70581" s="4"/>
    </row>
    <row r="70591" spans="30:30" ht="11" x14ac:dyDescent="0.3">
      <c r="AD70591" s="4"/>
    </row>
    <row r="70601" spans="30:30" ht="11" x14ac:dyDescent="0.3">
      <c r="AD70601" s="4"/>
    </row>
    <row r="70611" spans="30:30" ht="11" x14ac:dyDescent="0.3">
      <c r="AD70611" s="4"/>
    </row>
    <row r="70621" spans="30:30" ht="11" x14ac:dyDescent="0.3">
      <c r="AD70621" s="4"/>
    </row>
    <row r="70631" spans="30:30" ht="11" x14ac:dyDescent="0.3">
      <c r="AD70631" s="4"/>
    </row>
    <row r="70641" spans="30:30" ht="11" x14ac:dyDescent="0.3">
      <c r="AD70641" s="4"/>
    </row>
    <row r="70651" spans="30:30" ht="11" x14ac:dyDescent="0.3">
      <c r="AD70651" s="4"/>
    </row>
    <row r="70661" spans="30:30" ht="11" x14ac:dyDescent="0.3">
      <c r="AD70661" s="4"/>
    </row>
    <row r="70671" spans="30:30" ht="11" x14ac:dyDescent="0.3">
      <c r="AD70671" s="4"/>
    </row>
    <row r="70681" spans="30:30" ht="11" x14ac:dyDescent="0.3">
      <c r="AD70681" s="4"/>
    </row>
    <row r="70691" spans="30:30" ht="11" x14ac:dyDescent="0.3">
      <c r="AD70691" s="4"/>
    </row>
    <row r="70701" spans="30:30" ht="11" x14ac:dyDescent="0.3">
      <c r="AD70701" s="4"/>
    </row>
    <row r="70711" spans="30:30" ht="11" x14ac:dyDescent="0.3">
      <c r="AD70711" s="4"/>
    </row>
    <row r="70721" spans="30:30" ht="11" x14ac:dyDescent="0.3">
      <c r="AD70721" s="4"/>
    </row>
    <row r="70731" spans="30:30" ht="11" x14ac:dyDescent="0.3">
      <c r="AD70731" s="4"/>
    </row>
    <row r="70741" spans="30:30" ht="11" x14ac:dyDescent="0.3">
      <c r="AD70741" s="4"/>
    </row>
    <row r="70751" spans="30:30" ht="11" x14ac:dyDescent="0.3">
      <c r="AD70751" s="4"/>
    </row>
    <row r="70761" spans="30:30" ht="11" x14ac:dyDescent="0.3">
      <c r="AD70761" s="4"/>
    </row>
    <row r="70771" spans="30:30" ht="11" x14ac:dyDescent="0.3">
      <c r="AD70771" s="4"/>
    </row>
    <row r="70781" spans="30:30" ht="11" x14ac:dyDescent="0.3">
      <c r="AD70781" s="4"/>
    </row>
    <row r="70791" spans="30:30" ht="11" x14ac:dyDescent="0.3">
      <c r="AD70791" s="4"/>
    </row>
    <row r="70801" spans="30:30" ht="11" x14ac:dyDescent="0.3">
      <c r="AD70801" s="4"/>
    </row>
    <row r="70811" spans="30:30" ht="11" x14ac:dyDescent="0.3">
      <c r="AD70811" s="4"/>
    </row>
    <row r="70821" spans="30:30" ht="11" x14ac:dyDescent="0.3">
      <c r="AD70821" s="4"/>
    </row>
    <row r="70831" spans="30:30" ht="11" x14ac:dyDescent="0.3">
      <c r="AD70831" s="4"/>
    </row>
    <row r="70841" spans="30:30" ht="11" x14ac:dyDescent="0.3">
      <c r="AD70841" s="4"/>
    </row>
    <row r="70851" spans="30:30" ht="11" x14ac:dyDescent="0.3">
      <c r="AD70851" s="4"/>
    </row>
    <row r="70861" spans="30:30" ht="11" x14ac:dyDescent="0.3">
      <c r="AD70861" s="4"/>
    </row>
    <row r="70871" spans="30:30" ht="11" x14ac:dyDescent="0.3">
      <c r="AD70871" s="4"/>
    </row>
    <row r="70881" spans="30:30" ht="11" x14ac:dyDescent="0.3">
      <c r="AD70881" s="4"/>
    </row>
    <row r="70891" spans="30:30" ht="11" x14ac:dyDescent="0.3">
      <c r="AD70891" s="4"/>
    </row>
    <row r="70901" spans="30:30" ht="11" x14ac:dyDescent="0.3">
      <c r="AD70901" s="4"/>
    </row>
    <row r="70911" spans="30:30" ht="11" x14ac:dyDescent="0.3">
      <c r="AD70911" s="4"/>
    </row>
    <row r="70921" spans="30:30" ht="11" x14ac:dyDescent="0.3">
      <c r="AD70921" s="4"/>
    </row>
    <row r="70931" spans="30:30" ht="11" x14ac:dyDescent="0.3">
      <c r="AD70931" s="4"/>
    </row>
    <row r="70941" spans="30:30" ht="11" x14ac:dyDescent="0.3">
      <c r="AD70941" s="4"/>
    </row>
    <row r="70951" spans="30:30" ht="11" x14ac:dyDescent="0.3">
      <c r="AD70951" s="4"/>
    </row>
    <row r="70961" spans="30:30" ht="11" x14ac:dyDescent="0.3">
      <c r="AD70961" s="4"/>
    </row>
    <row r="70971" spans="30:30" ht="11" x14ac:dyDescent="0.3">
      <c r="AD70971" s="4"/>
    </row>
    <row r="70981" spans="30:30" ht="11" x14ac:dyDescent="0.3">
      <c r="AD70981" s="4"/>
    </row>
    <row r="70991" spans="30:30" ht="11" x14ac:dyDescent="0.3">
      <c r="AD70991" s="4"/>
    </row>
    <row r="71001" spans="30:30" ht="11" x14ac:dyDescent="0.3">
      <c r="AD71001" s="4"/>
    </row>
    <row r="71011" spans="30:30" ht="11" x14ac:dyDescent="0.3">
      <c r="AD71011" s="4"/>
    </row>
    <row r="71021" spans="30:30" ht="11" x14ac:dyDescent="0.3">
      <c r="AD71021" s="4"/>
    </row>
    <row r="71031" spans="30:30" ht="11" x14ac:dyDescent="0.3">
      <c r="AD71031" s="4"/>
    </row>
    <row r="71041" spans="30:30" ht="11" x14ac:dyDescent="0.3">
      <c r="AD71041" s="4"/>
    </row>
    <row r="71051" spans="30:30" ht="11" x14ac:dyDescent="0.3">
      <c r="AD71051" s="4"/>
    </row>
    <row r="71061" spans="30:30" ht="11" x14ac:dyDescent="0.3">
      <c r="AD71061" s="4"/>
    </row>
    <row r="71071" spans="30:30" ht="11" x14ac:dyDescent="0.3">
      <c r="AD71071" s="4"/>
    </row>
    <row r="71081" spans="30:30" ht="11" x14ac:dyDescent="0.3">
      <c r="AD71081" s="4"/>
    </row>
    <row r="71091" spans="30:30" ht="11" x14ac:dyDescent="0.3">
      <c r="AD71091" s="4"/>
    </row>
    <row r="71101" spans="30:30" ht="11" x14ac:dyDescent="0.3">
      <c r="AD71101" s="4"/>
    </row>
    <row r="71111" spans="30:30" ht="11" x14ac:dyDescent="0.3">
      <c r="AD71111" s="4"/>
    </row>
    <row r="71121" spans="30:30" ht="11" x14ac:dyDescent="0.3">
      <c r="AD71121" s="4"/>
    </row>
    <row r="71131" spans="30:30" ht="11" x14ac:dyDescent="0.3">
      <c r="AD71131" s="4"/>
    </row>
    <row r="71141" spans="30:30" ht="11" x14ac:dyDescent="0.3">
      <c r="AD71141" s="4"/>
    </row>
    <row r="71151" spans="30:30" ht="11" x14ac:dyDescent="0.3">
      <c r="AD71151" s="4"/>
    </row>
    <row r="71161" spans="30:30" ht="11" x14ac:dyDescent="0.3">
      <c r="AD71161" s="4"/>
    </row>
    <row r="71171" spans="30:30" ht="11" x14ac:dyDescent="0.3">
      <c r="AD71171" s="4"/>
    </row>
    <row r="71181" spans="30:30" ht="11" x14ac:dyDescent="0.3">
      <c r="AD71181" s="4"/>
    </row>
    <row r="71191" spans="30:30" ht="11" x14ac:dyDescent="0.3">
      <c r="AD71191" s="4"/>
    </row>
    <row r="71201" spans="30:30" ht="11" x14ac:dyDescent="0.3">
      <c r="AD71201" s="4"/>
    </row>
    <row r="71211" spans="30:30" ht="11" x14ac:dyDescent="0.3">
      <c r="AD71211" s="4"/>
    </row>
    <row r="71221" spans="30:30" ht="11" x14ac:dyDescent="0.3">
      <c r="AD71221" s="4"/>
    </row>
    <row r="71231" spans="30:30" ht="11" x14ac:dyDescent="0.3">
      <c r="AD71231" s="4"/>
    </row>
    <row r="71241" spans="30:30" ht="11" x14ac:dyDescent="0.3">
      <c r="AD71241" s="4"/>
    </row>
    <row r="71251" spans="30:30" ht="11" x14ac:dyDescent="0.3">
      <c r="AD71251" s="4"/>
    </row>
    <row r="71261" spans="30:30" ht="11" x14ac:dyDescent="0.3">
      <c r="AD71261" s="4"/>
    </row>
    <row r="71271" spans="30:30" ht="11" x14ac:dyDescent="0.3">
      <c r="AD71271" s="4"/>
    </row>
    <row r="71281" spans="30:30" ht="11" x14ac:dyDescent="0.3">
      <c r="AD71281" s="4"/>
    </row>
    <row r="71291" spans="30:30" ht="11" x14ac:dyDescent="0.3">
      <c r="AD71291" s="4"/>
    </row>
    <row r="71301" spans="30:30" ht="11" x14ac:dyDescent="0.3">
      <c r="AD71301" s="4"/>
    </row>
    <row r="71311" spans="30:30" ht="11" x14ac:dyDescent="0.3">
      <c r="AD71311" s="4"/>
    </row>
    <row r="71321" spans="30:30" ht="11" x14ac:dyDescent="0.3">
      <c r="AD71321" s="4"/>
    </row>
    <row r="71331" spans="30:30" ht="11" x14ac:dyDescent="0.3">
      <c r="AD71331" s="4"/>
    </row>
    <row r="71341" spans="30:30" ht="11" x14ac:dyDescent="0.3">
      <c r="AD71341" s="4"/>
    </row>
    <row r="71351" spans="30:30" ht="11" x14ac:dyDescent="0.3">
      <c r="AD71351" s="4"/>
    </row>
    <row r="71361" spans="30:30" ht="11" x14ac:dyDescent="0.3">
      <c r="AD71361" s="4"/>
    </row>
    <row r="71371" spans="30:30" ht="11" x14ac:dyDescent="0.3">
      <c r="AD71371" s="4"/>
    </row>
    <row r="71381" spans="30:30" ht="11" x14ac:dyDescent="0.3">
      <c r="AD71381" s="4"/>
    </row>
    <row r="71391" spans="30:30" ht="11" x14ac:dyDescent="0.3">
      <c r="AD71391" s="4"/>
    </row>
    <row r="71401" spans="30:30" ht="11" x14ac:dyDescent="0.3">
      <c r="AD71401" s="4"/>
    </row>
    <row r="71411" spans="30:30" ht="11" x14ac:dyDescent="0.3">
      <c r="AD71411" s="4"/>
    </row>
    <row r="71421" spans="30:30" ht="11" x14ac:dyDescent="0.3">
      <c r="AD71421" s="4"/>
    </row>
    <row r="71431" spans="30:30" ht="11" x14ac:dyDescent="0.3">
      <c r="AD71431" s="4"/>
    </row>
    <row r="71441" spans="30:30" ht="11" x14ac:dyDescent="0.3">
      <c r="AD71441" s="4"/>
    </row>
    <row r="71451" spans="30:30" ht="11" x14ac:dyDescent="0.3">
      <c r="AD71451" s="4"/>
    </row>
    <row r="71461" spans="30:30" ht="11" x14ac:dyDescent="0.3">
      <c r="AD71461" s="4"/>
    </row>
    <row r="71471" spans="30:30" ht="11" x14ac:dyDescent="0.3">
      <c r="AD71471" s="4"/>
    </row>
    <row r="71481" spans="30:30" ht="11" x14ac:dyDescent="0.3">
      <c r="AD71481" s="4"/>
    </row>
    <row r="71491" spans="30:30" ht="11" x14ac:dyDescent="0.3">
      <c r="AD71491" s="4"/>
    </row>
    <row r="71501" spans="30:30" ht="11" x14ac:dyDescent="0.3">
      <c r="AD71501" s="4"/>
    </row>
    <row r="71511" spans="30:30" ht="11" x14ac:dyDescent="0.3">
      <c r="AD71511" s="4"/>
    </row>
    <row r="71521" spans="30:30" ht="11" x14ac:dyDescent="0.3">
      <c r="AD71521" s="4"/>
    </row>
    <row r="71531" spans="30:30" ht="11" x14ac:dyDescent="0.3">
      <c r="AD71531" s="4"/>
    </row>
    <row r="71541" spans="30:30" ht="11" x14ac:dyDescent="0.3">
      <c r="AD71541" s="4"/>
    </row>
    <row r="71551" spans="30:30" ht="11" x14ac:dyDescent="0.3">
      <c r="AD71551" s="4"/>
    </row>
    <row r="71561" spans="30:30" ht="11" x14ac:dyDescent="0.3">
      <c r="AD71561" s="4"/>
    </row>
    <row r="71571" spans="30:30" ht="11" x14ac:dyDescent="0.3">
      <c r="AD71571" s="4"/>
    </row>
    <row r="71581" spans="30:30" ht="11" x14ac:dyDescent="0.3">
      <c r="AD71581" s="4"/>
    </row>
    <row r="71591" spans="30:30" ht="11" x14ac:dyDescent="0.3">
      <c r="AD71591" s="4"/>
    </row>
    <row r="71601" spans="30:30" ht="11" x14ac:dyDescent="0.3">
      <c r="AD71601" s="4"/>
    </row>
    <row r="71611" spans="30:30" ht="11" x14ac:dyDescent="0.3">
      <c r="AD71611" s="4"/>
    </row>
    <row r="71621" spans="30:30" ht="11" x14ac:dyDescent="0.3">
      <c r="AD71621" s="4"/>
    </row>
    <row r="71631" spans="30:30" ht="11" x14ac:dyDescent="0.3">
      <c r="AD71631" s="4"/>
    </row>
    <row r="71641" spans="30:30" ht="11" x14ac:dyDescent="0.3">
      <c r="AD71641" s="4"/>
    </row>
    <row r="71651" spans="30:30" ht="11" x14ac:dyDescent="0.3">
      <c r="AD71651" s="4"/>
    </row>
    <row r="71661" spans="30:30" ht="11" x14ac:dyDescent="0.3">
      <c r="AD71661" s="4"/>
    </row>
    <row r="71671" spans="30:30" ht="11" x14ac:dyDescent="0.3">
      <c r="AD71671" s="4"/>
    </row>
    <row r="71681" spans="30:30" ht="11" x14ac:dyDescent="0.3">
      <c r="AD71681" s="4"/>
    </row>
    <row r="71691" spans="30:30" ht="11" x14ac:dyDescent="0.3">
      <c r="AD71691" s="4"/>
    </row>
    <row r="71701" spans="30:30" ht="11" x14ac:dyDescent="0.3">
      <c r="AD71701" s="4"/>
    </row>
    <row r="71711" spans="30:30" ht="11" x14ac:dyDescent="0.3">
      <c r="AD71711" s="4"/>
    </row>
    <row r="71721" spans="30:30" ht="11" x14ac:dyDescent="0.3">
      <c r="AD71721" s="4"/>
    </row>
    <row r="71731" spans="30:30" ht="11" x14ac:dyDescent="0.3">
      <c r="AD71731" s="4"/>
    </row>
    <row r="71741" spans="30:30" ht="11" x14ac:dyDescent="0.3">
      <c r="AD71741" s="4"/>
    </row>
    <row r="71751" spans="30:30" ht="11" x14ac:dyDescent="0.3">
      <c r="AD71751" s="4"/>
    </row>
    <row r="71761" spans="30:30" ht="11" x14ac:dyDescent="0.3">
      <c r="AD71761" s="4"/>
    </row>
    <row r="71771" spans="30:30" ht="11" x14ac:dyDescent="0.3">
      <c r="AD71771" s="4"/>
    </row>
    <row r="71781" spans="30:30" ht="11" x14ac:dyDescent="0.3">
      <c r="AD71781" s="4"/>
    </row>
    <row r="71791" spans="30:30" ht="11" x14ac:dyDescent="0.3">
      <c r="AD71791" s="4"/>
    </row>
    <row r="71801" spans="30:30" ht="11" x14ac:dyDescent="0.3">
      <c r="AD71801" s="4"/>
    </row>
    <row r="71811" spans="30:30" ht="11" x14ac:dyDescent="0.3">
      <c r="AD71811" s="4"/>
    </row>
    <row r="71821" spans="30:30" ht="11" x14ac:dyDescent="0.3">
      <c r="AD71821" s="4"/>
    </row>
    <row r="71831" spans="30:30" ht="11" x14ac:dyDescent="0.3">
      <c r="AD71831" s="4"/>
    </row>
    <row r="71841" spans="30:30" ht="11" x14ac:dyDescent="0.3">
      <c r="AD71841" s="4"/>
    </row>
    <row r="71851" spans="30:30" ht="11" x14ac:dyDescent="0.3">
      <c r="AD71851" s="4"/>
    </row>
    <row r="71861" spans="30:30" ht="11" x14ac:dyDescent="0.3">
      <c r="AD71861" s="4"/>
    </row>
    <row r="71871" spans="30:30" ht="11" x14ac:dyDescent="0.3">
      <c r="AD71871" s="4"/>
    </row>
    <row r="71881" spans="30:30" ht="11" x14ac:dyDescent="0.3">
      <c r="AD71881" s="4"/>
    </row>
    <row r="71891" spans="30:30" ht="11" x14ac:dyDescent="0.3">
      <c r="AD71891" s="4"/>
    </row>
    <row r="71901" spans="30:30" ht="11" x14ac:dyDescent="0.3">
      <c r="AD71901" s="4"/>
    </row>
    <row r="71911" spans="30:30" ht="11" x14ac:dyDescent="0.3">
      <c r="AD71911" s="4"/>
    </row>
    <row r="71921" spans="30:30" ht="11" x14ac:dyDescent="0.3">
      <c r="AD71921" s="4"/>
    </row>
    <row r="71931" spans="30:30" ht="11" x14ac:dyDescent="0.3">
      <c r="AD71931" s="4"/>
    </row>
    <row r="71941" spans="30:30" ht="11" x14ac:dyDescent="0.3">
      <c r="AD71941" s="4"/>
    </row>
    <row r="71951" spans="30:30" ht="11" x14ac:dyDescent="0.3">
      <c r="AD71951" s="4"/>
    </row>
    <row r="71961" spans="30:30" ht="11" x14ac:dyDescent="0.3">
      <c r="AD71961" s="4"/>
    </row>
    <row r="71971" spans="30:30" ht="11" x14ac:dyDescent="0.3">
      <c r="AD71971" s="4"/>
    </row>
    <row r="71981" spans="30:30" ht="11" x14ac:dyDescent="0.3">
      <c r="AD71981" s="4"/>
    </row>
    <row r="71991" spans="30:30" ht="11" x14ac:dyDescent="0.3">
      <c r="AD71991" s="4"/>
    </row>
    <row r="72001" spans="30:30" ht="11" x14ac:dyDescent="0.3">
      <c r="AD72001" s="4"/>
    </row>
    <row r="72011" spans="30:30" ht="11" x14ac:dyDescent="0.3">
      <c r="AD72011" s="4"/>
    </row>
    <row r="72021" spans="30:30" ht="11" x14ac:dyDescent="0.3">
      <c r="AD72021" s="4"/>
    </row>
    <row r="72031" spans="30:30" ht="11" x14ac:dyDescent="0.3">
      <c r="AD72031" s="4"/>
    </row>
    <row r="72041" spans="30:30" ht="11" x14ac:dyDescent="0.3">
      <c r="AD72041" s="4"/>
    </row>
    <row r="72051" spans="30:30" ht="11" x14ac:dyDescent="0.3">
      <c r="AD72051" s="4"/>
    </row>
    <row r="72061" spans="30:30" ht="11" x14ac:dyDescent="0.3">
      <c r="AD72061" s="4"/>
    </row>
    <row r="72071" spans="30:30" ht="11" x14ac:dyDescent="0.3">
      <c r="AD72071" s="4"/>
    </row>
    <row r="72081" spans="30:30" ht="11" x14ac:dyDescent="0.3">
      <c r="AD72081" s="4"/>
    </row>
    <row r="72091" spans="30:30" ht="11" x14ac:dyDescent="0.3">
      <c r="AD72091" s="4"/>
    </row>
    <row r="72101" spans="30:30" ht="11" x14ac:dyDescent="0.3">
      <c r="AD72101" s="4"/>
    </row>
    <row r="72111" spans="30:30" ht="11" x14ac:dyDescent="0.3">
      <c r="AD72111" s="4"/>
    </row>
    <row r="72121" spans="30:30" ht="11" x14ac:dyDescent="0.3">
      <c r="AD72121" s="4"/>
    </row>
    <row r="72131" spans="30:30" ht="11" x14ac:dyDescent="0.3">
      <c r="AD72131" s="4"/>
    </row>
    <row r="72141" spans="30:30" ht="11" x14ac:dyDescent="0.3">
      <c r="AD72141" s="4"/>
    </row>
    <row r="72151" spans="30:30" ht="11" x14ac:dyDescent="0.3">
      <c r="AD72151" s="4"/>
    </row>
    <row r="72161" spans="30:30" ht="11" x14ac:dyDescent="0.3">
      <c r="AD72161" s="4"/>
    </row>
    <row r="72171" spans="30:30" ht="11" x14ac:dyDescent="0.3">
      <c r="AD72171" s="4"/>
    </row>
    <row r="72181" spans="30:30" ht="11" x14ac:dyDescent="0.3">
      <c r="AD72181" s="4"/>
    </row>
    <row r="72191" spans="30:30" ht="11" x14ac:dyDescent="0.3">
      <c r="AD72191" s="4"/>
    </row>
    <row r="72201" spans="30:30" ht="11" x14ac:dyDescent="0.3">
      <c r="AD72201" s="4"/>
    </row>
    <row r="72211" spans="30:30" ht="11" x14ac:dyDescent="0.3">
      <c r="AD72211" s="4"/>
    </row>
    <row r="72221" spans="30:30" ht="11" x14ac:dyDescent="0.3">
      <c r="AD72221" s="4"/>
    </row>
    <row r="72231" spans="30:30" ht="11" x14ac:dyDescent="0.3">
      <c r="AD72231" s="4"/>
    </row>
    <row r="72241" spans="30:30" ht="11" x14ac:dyDescent="0.3">
      <c r="AD72241" s="4"/>
    </row>
    <row r="72251" spans="30:30" ht="11" x14ac:dyDescent="0.3">
      <c r="AD72251" s="4"/>
    </row>
    <row r="72261" spans="30:30" ht="11" x14ac:dyDescent="0.3">
      <c r="AD72261" s="4"/>
    </row>
    <row r="72271" spans="30:30" ht="11" x14ac:dyDescent="0.3">
      <c r="AD72271" s="4"/>
    </row>
    <row r="72281" spans="30:30" ht="11" x14ac:dyDescent="0.3">
      <c r="AD72281" s="4"/>
    </row>
    <row r="72291" spans="30:30" ht="11" x14ac:dyDescent="0.3">
      <c r="AD72291" s="4"/>
    </row>
    <row r="72301" spans="30:30" ht="11" x14ac:dyDescent="0.3">
      <c r="AD72301" s="4"/>
    </row>
    <row r="72311" spans="30:30" ht="11" x14ac:dyDescent="0.3">
      <c r="AD72311" s="4"/>
    </row>
    <row r="72321" spans="30:30" ht="11" x14ac:dyDescent="0.3">
      <c r="AD72321" s="4"/>
    </row>
    <row r="72331" spans="30:30" ht="11" x14ac:dyDescent="0.3">
      <c r="AD72331" s="4"/>
    </row>
    <row r="72341" spans="30:30" ht="11" x14ac:dyDescent="0.3">
      <c r="AD72341" s="4"/>
    </row>
    <row r="72351" spans="30:30" ht="11" x14ac:dyDescent="0.3">
      <c r="AD72351" s="4"/>
    </row>
    <row r="72361" spans="30:30" ht="11" x14ac:dyDescent="0.3">
      <c r="AD72361" s="4"/>
    </row>
    <row r="72371" spans="30:30" ht="11" x14ac:dyDescent="0.3">
      <c r="AD72371" s="4"/>
    </row>
    <row r="72381" spans="30:30" ht="11" x14ac:dyDescent="0.3">
      <c r="AD72381" s="4"/>
    </row>
    <row r="72391" spans="30:30" ht="11" x14ac:dyDescent="0.3">
      <c r="AD72391" s="4"/>
    </row>
    <row r="72401" spans="30:30" ht="11" x14ac:dyDescent="0.3">
      <c r="AD72401" s="4"/>
    </row>
    <row r="72411" spans="30:30" ht="11" x14ac:dyDescent="0.3">
      <c r="AD72411" s="4"/>
    </row>
    <row r="72421" spans="30:30" ht="11" x14ac:dyDescent="0.3">
      <c r="AD72421" s="4"/>
    </row>
    <row r="72431" spans="30:30" ht="11" x14ac:dyDescent="0.3">
      <c r="AD72431" s="4"/>
    </row>
    <row r="72441" spans="30:30" ht="11" x14ac:dyDescent="0.3">
      <c r="AD72441" s="4"/>
    </row>
    <row r="72451" spans="30:30" ht="11" x14ac:dyDescent="0.3">
      <c r="AD72451" s="4"/>
    </row>
    <row r="72461" spans="30:30" ht="11" x14ac:dyDescent="0.3">
      <c r="AD72461" s="4"/>
    </row>
    <row r="72471" spans="30:30" ht="11" x14ac:dyDescent="0.3">
      <c r="AD72471" s="4"/>
    </row>
    <row r="72481" spans="30:30" ht="11" x14ac:dyDescent="0.3">
      <c r="AD72481" s="4"/>
    </row>
    <row r="72491" spans="30:30" ht="11" x14ac:dyDescent="0.3">
      <c r="AD72491" s="4"/>
    </row>
    <row r="72501" spans="30:30" ht="11" x14ac:dyDescent="0.3">
      <c r="AD72501" s="4"/>
    </row>
    <row r="72511" spans="30:30" ht="11" x14ac:dyDescent="0.3">
      <c r="AD72511" s="4"/>
    </row>
    <row r="72521" spans="30:30" ht="11" x14ac:dyDescent="0.3">
      <c r="AD72521" s="4"/>
    </row>
    <row r="72531" spans="30:30" ht="11" x14ac:dyDescent="0.3">
      <c r="AD72531" s="4"/>
    </row>
    <row r="72541" spans="30:30" ht="11" x14ac:dyDescent="0.3">
      <c r="AD72541" s="4"/>
    </row>
    <row r="72551" spans="30:30" ht="11" x14ac:dyDescent="0.3">
      <c r="AD72551" s="4"/>
    </row>
    <row r="72561" spans="30:30" ht="11" x14ac:dyDescent="0.3">
      <c r="AD72561" s="4"/>
    </row>
    <row r="72571" spans="30:30" ht="11" x14ac:dyDescent="0.3">
      <c r="AD72571" s="4"/>
    </row>
    <row r="72581" spans="30:30" ht="11" x14ac:dyDescent="0.3">
      <c r="AD72581" s="4"/>
    </row>
    <row r="72591" spans="30:30" ht="11" x14ac:dyDescent="0.3">
      <c r="AD72591" s="4"/>
    </row>
    <row r="72601" spans="30:30" ht="11" x14ac:dyDescent="0.3">
      <c r="AD72601" s="4"/>
    </row>
    <row r="72611" spans="30:30" ht="11" x14ac:dyDescent="0.3">
      <c r="AD72611" s="4"/>
    </row>
    <row r="72621" spans="30:30" ht="11" x14ac:dyDescent="0.3">
      <c r="AD72621" s="4"/>
    </row>
    <row r="72631" spans="30:30" ht="11" x14ac:dyDescent="0.3">
      <c r="AD72631" s="4"/>
    </row>
    <row r="72641" spans="30:30" ht="11" x14ac:dyDescent="0.3">
      <c r="AD72641" s="4"/>
    </row>
    <row r="72651" spans="30:30" ht="11" x14ac:dyDescent="0.3">
      <c r="AD72651" s="4"/>
    </row>
    <row r="72661" spans="30:30" ht="11" x14ac:dyDescent="0.3">
      <c r="AD72661" s="4"/>
    </row>
    <row r="72671" spans="30:30" ht="11" x14ac:dyDescent="0.3">
      <c r="AD72671" s="4"/>
    </row>
    <row r="72681" spans="30:30" ht="11" x14ac:dyDescent="0.3">
      <c r="AD72681" s="4"/>
    </row>
    <row r="72691" spans="30:30" ht="11" x14ac:dyDescent="0.3">
      <c r="AD72691" s="4"/>
    </row>
    <row r="72701" spans="30:30" ht="11" x14ac:dyDescent="0.3">
      <c r="AD72701" s="4"/>
    </row>
    <row r="72711" spans="30:30" ht="11" x14ac:dyDescent="0.3">
      <c r="AD72711" s="4"/>
    </row>
    <row r="72721" spans="30:30" ht="11" x14ac:dyDescent="0.3">
      <c r="AD72721" s="4"/>
    </row>
    <row r="72731" spans="30:30" ht="11" x14ac:dyDescent="0.3">
      <c r="AD72731" s="4"/>
    </row>
    <row r="72741" spans="30:30" ht="11" x14ac:dyDescent="0.3">
      <c r="AD72741" s="4"/>
    </row>
    <row r="72751" spans="30:30" ht="11" x14ac:dyDescent="0.3">
      <c r="AD72751" s="4"/>
    </row>
    <row r="72761" spans="30:30" ht="11" x14ac:dyDescent="0.3">
      <c r="AD72761" s="4"/>
    </row>
    <row r="72771" spans="30:30" ht="11" x14ac:dyDescent="0.3">
      <c r="AD72771" s="4"/>
    </row>
    <row r="72781" spans="30:30" ht="11" x14ac:dyDescent="0.3">
      <c r="AD72781" s="4"/>
    </row>
    <row r="72791" spans="30:30" ht="11" x14ac:dyDescent="0.3">
      <c r="AD72791" s="4"/>
    </row>
    <row r="72801" spans="30:30" ht="11" x14ac:dyDescent="0.3">
      <c r="AD72801" s="4"/>
    </row>
    <row r="72811" spans="30:30" ht="11" x14ac:dyDescent="0.3">
      <c r="AD72811" s="4"/>
    </row>
    <row r="72821" spans="30:30" ht="11" x14ac:dyDescent="0.3">
      <c r="AD72821" s="4"/>
    </row>
    <row r="72831" spans="30:30" ht="11" x14ac:dyDescent="0.3">
      <c r="AD72831" s="4"/>
    </row>
    <row r="72841" spans="30:30" ht="11" x14ac:dyDescent="0.3">
      <c r="AD72841" s="4"/>
    </row>
    <row r="72851" spans="30:30" ht="11" x14ac:dyDescent="0.3">
      <c r="AD72851" s="4"/>
    </row>
    <row r="72861" spans="30:30" ht="11" x14ac:dyDescent="0.3">
      <c r="AD72861" s="4"/>
    </row>
    <row r="72871" spans="30:30" ht="11" x14ac:dyDescent="0.3">
      <c r="AD72871" s="4"/>
    </row>
    <row r="72881" spans="30:30" ht="11" x14ac:dyDescent="0.3">
      <c r="AD72881" s="4"/>
    </row>
    <row r="72891" spans="30:30" ht="11" x14ac:dyDescent="0.3">
      <c r="AD72891" s="4"/>
    </row>
    <row r="72901" spans="30:30" ht="11" x14ac:dyDescent="0.3">
      <c r="AD72901" s="4"/>
    </row>
    <row r="72911" spans="30:30" ht="11" x14ac:dyDescent="0.3">
      <c r="AD72911" s="4"/>
    </row>
    <row r="72921" spans="30:30" ht="11" x14ac:dyDescent="0.3">
      <c r="AD72921" s="4"/>
    </row>
    <row r="72931" spans="30:30" ht="11" x14ac:dyDescent="0.3">
      <c r="AD72931" s="4"/>
    </row>
    <row r="72941" spans="30:30" ht="11" x14ac:dyDescent="0.3">
      <c r="AD72941" s="4"/>
    </row>
    <row r="72951" spans="30:30" ht="11" x14ac:dyDescent="0.3">
      <c r="AD72951" s="4"/>
    </row>
    <row r="72961" spans="30:30" ht="11" x14ac:dyDescent="0.3">
      <c r="AD72961" s="4"/>
    </row>
    <row r="72971" spans="30:30" ht="11" x14ac:dyDescent="0.3">
      <c r="AD72971" s="4"/>
    </row>
    <row r="72981" spans="30:30" ht="11" x14ac:dyDescent="0.3">
      <c r="AD72981" s="4"/>
    </row>
    <row r="72991" spans="30:30" ht="11" x14ac:dyDescent="0.3">
      <c r="AD72991" s="4"/>
    </row>
    <row r="73001" spans="30:30" ht="11" x14ac:dyDescent="0.3">
      <c r="AD73001" s="4"/>
    </row>
    <row r="73011" spans="30:30" ht="11" x14ac:dyDescent="0.3">
      <c r="AD73011" s="4"/>
    </row>
    <row r="73021" spans="30:30" ht="11" x14ac:dyDescent="0.3">
      <c r="AD73021" s="4"/>
    </row>
    <row r="73031" spans="30:30" ht="11" x14ac:dyDescent="0.3">
      <c r="AD73031" s="4"/>
    </row>
    <row r="73041" spans="30:30" ht="11" x14ac:dyDescent="0.3">
      <c r="AD73041" s="4"/>
    </row>
    <row r="73051" spans="30:30" ht="11" x14ac:dyDescent="0.3">
      <c r="AD73051" s="4"/>
    </row>
    <row r="73061" spans="30:30" ht="11" x14ac:dyDescent="0.3">
      <c r="AD73061" s="4"/>
    </row>
    <row r="73071" spans="30:30" ht="11" x14ac:dyDescent="0.3">
      <c r="AD73071" s="4"/>
    </row>
    <row r="73081" spans="30:30" ht="11" x14ac:dyDescent="0.3">
      <c r="AD73081" s="4"/>
    </row>
    <row r="73091" spans="30:30" ht="11" x14ac:dyDescent="0.3">
      <c r="AD73091" s="4"/>
    </row>
    <row r="73101" spans="30:30" ht="11" x14ac:dyDescent="0.3">
      <c r="AD73101" s="4"/>
    </row>
    <row r="73111" spans="30:30" ht="11" x14ac:dyDescent="0.3">
      <c r="AD73111" s="4"/>
    </row>
    <row r="73121" spans="30:30" ht="11" x14ac:dyDescent="0.3">
      <c r="AD73121" s="4"/>
    </row>
    <row r="73131" spans="30:30" ht="11" x14ac:dyDescent="0.3">
      <c r="AD73131" s="4"/>
    </row>
    <row r="73141" spans="30:30" ht="11" x14ac:dyDescent="0.3">
      <c r="AD73141" s="4"/>
    </row>
    <row r="73151" spans="30:30" ht="11" x14ac:dyDescent="0.3">
      <c r="AD73151" s="4"/>
    </row>
    <row r="73161" spans="30:30" ht="11" x14ac:dyDescent="0.3">
      <c r="AD73161" s="4"/>
    </row>
    <row r="73171" spans="30:30" ht="11" x14ac:dyDescent="0.3">
      <c r="AD73171" s="4"/>
    </row>
    <row r="73181" spans="30:30" ht="11" x14ac:dyDescent="0.3">
      <c r="AD73181" s="4"/>
    </row>
    <row r="73191" spans="30:30" ht="11" x14ac:dyDescent="0.3">
      <c r="AD73191" s="4"/>
    </row>
    <row r="73201" spans="30:30" ht="11" x14ac:dyDescent="0.3">
      <c r="AD73201" s="4"/>
    </row>
    <row r="73211" spans="30:30" ht="11" x14ac:dyDescent="0.3">
      <c r="AD73211" s="4"/>
    </row>
    <row r="73221" spans="30:30" ht="11" x14ac:dyDescent="0.3">
      <c r="AD73221" s="4"/>
    </row>
    <row r="73231" spans="30:30" ht="11" x14ac:dyDescent="0.3">
      <c r="AD73231" s="4"/>
    </row>
    <row r="73241" spans="30:30" ht="11" x14ac:dyDescent="0.3">
      <c r="AD73241" s="4"/>
    </row>
    <row r="73251" spans="30:30" ht="11" x14ac:dyDescent="0.3">
      <c r="AD73251" s="4"/>
    </row>
    <row r="73261" spans="30:30" ht="11" x14ac:dyDescent="0.3">
      <c r="AD73261" s="4"/>
    </row>
    <row r="73271" spans="30:30" ht="11" x14ac:dyDescent="0.3">
      <c r="AD73271" s="4"/>
    </row>
    <row r="73281" spans="30:30" ht="11" x14ac:dyDescent="0.3">
      <c r="AD73281" s="4"/>
    </row>
    <row r="73291" spans="30:30" ht="11" x14ac:dyDescent="0.3">
      <c r="AD73291" s="4"/>
    </row>
    <row r="73301" spans="30:30" ht="11" x14ac:dyDescent="0.3">
      <c r="AD73301" s="4"/>
    </row>
    <row r="73311" spans="30:30" ht="11" x14ac:dyDescent="0.3">
      <c r="AD73311" s="4"/>
    </row>
    <row r="73321" spans="30:30" ht="11" x14ac:dyDescent="0.3">
      <c r="AD73321" s="4"/>
    </row>
    <row r="73331" spans="30:30" ht="11" x14ac:dyDescent="0.3">
      <c r="AD73331" s="4"/>
    </row>
    <row r="73341" spans="30:30" ht="11" x14ac:dyDescent="0.3">
      <c r="AD73341" s="4"/>
    </row>
    <row r="73351" spans="30:30" ht="11" x14ac:dyDescent="0.3">
      <c r="AD73351" s="4"/>
    </row>
    <row r="73361" spans="30:30" ht="11" x14ac:dyDescent="0.3">
      <c r="AD73361" s="4"/>
    </row>
    <row r="73371" spans="30:30" ht="11" x14ac:dyDescent="0.3">
      <c r="AD73371" s="4"/>
    </row>
    <row r="73381" spans="30:30" ht="11" x14ac:dyDescent="0.3">
      <c r="AD73381" s="4"/>
    </row>
    <row r="73391" spans="30:30" ht="11" x14ac:dyDescent="0.3">
      <c r="AD73391" s="4"/>
    </row>
    <row r="73401" spans="30:30" ht="11" x14ac:dyDescent="0.3">
      <c r="AD73401" s="4"/>
    </row>
    <row r="73411" spans="30:30" ht="11" x14ac:dyDescent="0.3">
      <c r="AD73411" s="4"/>
    </row>
    <row r="73421" spans="30:30" ht="11" x14ac:dyDescent="0.3">
      <c r="AD73421" s="4"/>
    </row>
    <row r="73431" spans="30:30" ht="11" x14ac:dyDescent="0.3">
      <c r="AD73431" s="4"/>
    </row>
    <row r="73441" spans="30:30" ht="11" x14ac:dyDescent="0.3">
      <c r="AD73441" s="4"/>
    </row>
    <row r="73451" spans="30:30" ht="11" x14ac:dyDescent="0.3">
      <c r="AD73451" s="4"/>
    </row>
    <row r="73461" spans="30:30" ht="11" x14ac:dyDescent="0.3">
      <c r="AD73461" s="4"/>
    </row>
    <row r="73471" spans="30:30" ht="11" x14ac:dyDescent="0.3">
      <c r="AD73471" s="4"/>
    </row>
    <row r="73481" spans="30:30" ht="11" x14ac:dyDescent="0.3">
      <c r="AD73481" s="4"/>
    </row>
    <row r="73491" spans="30:30" ht="11" x14ac:dyDescent="0.3">
      <c r="AD73491" s="4"/>
    </row>
    <row r="73501" spans="30:30" ht="11" x14ac:dyDescent="0.3">
      <c r="AD73501" s="4"/>
    </row>
    <row r="73511" spans="30:30" ht="11" x14ac:dyDescent="0.3">
      <c r="AD73511" s="4"/>
    </row>
    <row r="73521" spans="30:30" ht="11" x14ac:dyDescent="0.3">
      <c r="AD73521" s="4"/>
    </row>
    <row r="73531" spans="30:30" ht="11" x14ac:dyDescent="0.3">
      <c r="AD73531" s="4"/>
    </row>
    <row r="73541" spans="30:30" ht="11" x14ac:dyDescent="0.3">
      <c r="AD73541" s="4"/>
    </row>
    <row r="73551" spans="30:30" ht="11" x14ac:dyDescent="0.3">
      <c r="AD73551" s="4"/>
    </row>
    <row r="73561" spans="30:30" ht="11" x14ac:dyDescent="0.3">
      <c r="AD73561" s="4"/>
    </row>
    <row r="73571" spans="30:30" ht="11" x14ac:dyDescent="0.3">
      <c r="AD73571" s="4"/>
    </row>
    <row r="73581" spans="30:30" ht="11" x14ac:dyDescent="0.3">
      <c r="AD73581" s="4"/>
    </row>
    <row r="73591" spans="30:30" ht="11" x14ac:dyDescent="0.3">
      <c r="AD73591" s="4"/>
    </row>
    <row r="73601" spans="30:30" ht="11" x14ac:dyDescent="0.3">
      <c r="AD73601" s="4"/>
    </row>
    <row r="73611" spans="30:30" ht="11" x14ac:dyDescent="0.3">
      <c r="AD73611" s="4"/>
    </row>
    <row r="73621" spans="30:30" ht="11" x14ac:dyDescent="0.3">
      <c r="AD73621" s="4"/>
    </row>
    <row r="73631" spans="30:30" ht="11" x14ac:dyDescent="0.3">
      <c r="AD73631" s="4"/>
    </row>
    <row r="73641" spans="30:30" ht="11" x14ac:dyDescent="0.3">
      <c r="AD73641" s="4"/>
    </row>
    <row r="73651" spans="30:30" ht="11" x14ac:dyDescent="0.3">
      <c r="AD73651" s="4"/>
    </row>
    <row r="73661" spans="30:30" ht="11" x14ac:dyDescent="0.3">
      <c r="AD73661" s="4"/>
    </row>
    <row r="73671" spans="30:30" ht="11" x14ac:dyDescent="0.3">
      <c r="AD73671" s="4"/>
    </row>
    <row r="73681" spans="30:30" ht="11" x14ac:dyDescent="0.3">
      <c r="AD73681" s="4"/>
    </row>
    <row r="73691" spans="30:30" ht="11" x14ac:dyDescent="0.3">
      <c r="AD73691" s="4"/>
    </row>
    <row r="73701" spans="30:30" ht="11" x14ac:dyDescent="0.3">
      <c r="AD73701" s="4"/>
    </row>
    <row r="73711" spans="30:30" ht="11" x14ac:dyDescent="0.3">
      <c r="AD73711" s="4"/>
    </row>
    <row r="73721" spans="30:30" ht="11" x14ac:dyDescent="0.3">
      <c r="AD73721" s="4"/>
    </row>
    <row r="73731" spans="30:30" ht="11" x14ac:dyDescent="0.3">
      <c r="AD73731" s="4"/>
    </row>
    <row r="73741" spans="30:30" ht="11" x14ac:dyDescent="0.3">
      <c r="AD73741" s="4"/>
    </row>
    <row r="73751" spans="30:30" ht="11" x14ac:dyDescent="0.3">
      <c r="AD73751" s="4"/>
    </row>
    <row r="73761" spans="30:30" ht="11" x14ac:dyDescent="0.3">
      <c r="AD73761" s="4"/>
    </row>
    <row r="73771" spans="30:30" ht="11" x14ac:dyDescent="0.3">
      <c r="AD73771" s="4"/>
    </row>
    <row r="73781" spans="30:30" ht="11" x14ac:dyDescent="0.3">
      <c r="AD73781" s="4"/>
    </row>
    <row r="73791" spans="30:30" ht="11" x14ac:dyDescent="0.3">
      <c r="AD73791" s="4"/>
    </row>
    <row r="73801" spans="30:30" ht="11" x14ac:dyDescent="0.3">
      <c r="AD73801" s="4"/>
    </row>
    <row r="73811" spans="30:30" ht="11" x14ac:dyDescent="0.3">
      <c r="AD73811" s="4"/>
    </row>
    <row r="73821" spans="30:30" ht="11" x14ac:dyDescent="0.3">
      <c r="AD73821" s="4"/>
    </row>
    <row r="73831" spans="30:30" ht="11" x14ac:dyDescent="0.3">
      <c r="AD73831" s="4"/>
    </row>
    <row r="73841" spans="30:30" ht="11" x14ac:dyDescent="0.3">
      <c r="AD73841" s="4"/>
    </row>
    <row r="73851" spans="30:30" ht="11" x14ac:dyDescent="0.3">
      <c r="AD73851" s="4"/>
    </row>
    <row r="73861" spans="30:30" ht="11" x14ac:dyDescent="0.3">
      <c r="AD73861" s="4"/>
    </row>
    <row r="73871" spans="30:30" ht="11" x14ac:dyDescent="0.3">
      <c r="AD73871" s="4"/>
    </row>
    <row r="73881" spans="30:30" ht="11" x14ac:dyDescent="0.3">
      <c r="AD73881" s="4"/>
    </row>
    <row r="73891" spans="30:30" ht="11" x14ac:dyDescent="0.3">
      <c r="AD73891" s="4"/>
    </row>
    <row r="73901" spans="30:30" ht="11" x14ac:dyDescent="0.3">
      <c r="AD73901" s="4"/>
    </row>
    <row r="73911" spans="30:30" ht="11" x14ac:dyDescent="0.3">
      <c r="AD73911" s="4"/>
    </row>
    <row r="73921" spans="30:30" ht="11" x14ac:dyDescent="0.3">
      <c r="AD73921" s="4"/>
    </row>
    <row r="73931" spans="30:30" ht="11" x14ac:dyDescent="0.3">
      <c r="AD73931" s="4"/>
    </row>
    <row r="73941" spans="30:30" ht="11" x14ac:dyDescent="0.3">
      <c r="AD73941" s="4"/>
    </row>
    <row r="73951" spans="30:30" ht="11" x14ac:dyDescent="0.3">
      <c r="AD73951" s="4"/>
    </row>
    <row r="73961" spans="30:30" ht="11" x14ac:dyDescent="0.3">
      <c r="AD73961" s="4"/>
    </row>
    <row r="73971" spans="30:30" ht="11" x14ac:dyDescent="0.3">
      <c r="AD73971" s="4"/>
    </row>
    <row r="73981" spans="30:30" ht="11" x14ac:dyDescent="0.3">
      <c r="AD73981" s="4"/>
    </row>
    <row r="73991" spans="30:30" ht="11" x14ac:dyDescent="0.3">
      <c r="AD73991" s="4"/>
    </row>
    <row r="74001" spans="30:30" ht="11" x14ac:dyDescent="0.3">
      <c r="AD74001" s="4"/>
    </row>
    <row r="74011" spans="30:30" ht="11" x14ac:dyDescent="0.3">
      <c r="AD74011" s="4"/>
    </row>
    <row r="74021" spans="30:30" ht="11" x14ac:dyDescent="0.3">
      <c r="AD74021" s="4"/>
    </row>
    <row r="74031" spans="30:30" ht="11" x14ac:dyDescent="0.3">
      <c r="AD74031" s="4"/>
    </row>
    <row r="74041" spans="30:30" ht="11" x14ac:dyDescent="0.3">
      <c r="AD74041" s="4"/>
    </row>
    <row r="74051" spans="30:30" ht="11" x14ac:dyDescent="0.3">
      <c r="AD74051" s="4"/>
    </row>
    <row r="74061" spans="30:30" ht="11" x14ac:dyDescent="0.3">
      <c r="AD74061" s="4"/>
    </row>
    <row r="74071" spans="30:30" ht="11" x14ac:dyDescent="0.3">
      <c r="AD74071" s="4"/>
    </row>
    <row r="74081" spans="30:30" ht="11" x14ac:dyDescent="0.3">
      <c r="AD74081" s="4"/>
    </row>
    <row r="74091" spans="30:30" ht="11" x14ac:dyDescent="0.3">
      <c r="AD74091" s="4"/>
    </row>
    <row r="74101" spans="30:30" ht="11" x14ac:dyDescent="0.3">
      <c r="AD74101" s="4"/>
    </row>
    <row r="74111" spans="30:30" ht="11" x14ac:dyDescent="0.3">
      <c r="AD74111" s="4"/>
    </row>
    <row r="74121" spans="30:30" ht="11" x14ac:dyDescent="0.3">
      <c r="AD74121" s="4"/>
    </row>
    <row r="74131" spans="30:30" ht="11" x14ac:dyDescent="0.3">
      <c r="AD74131" s="4"/>
    </row>
    <row r="74141" spans="30:30" ht="11" x14ac:dyDescent="0.3">
      <c r="AD74141" s="4"/>
    </row>
    <row r="74151" spans="30:30" ht="11" x14ac:dyDescent="0.3">
      <c r="AD74151" s="4"/>
    </row>
    <row r="74161" spans="30:30" ht="11" x14ac:dyDescent="0.3">
      <c r="AD74161" s="4"/>
    </row>
    <row r="74171" spans="30:30" ht="11" x14ac:dyDescent="0.3">
      <c r="AD74171" s="4"/>
    </row>
    <row r="74181" spans="30:30" ht="11" x14ac:dyDescent="0.3">
      <c r="AD74181" s="4"/>
    </row>
    <row r="74191" spans="30:30" ht="11" x14ac:dyDescent="0.3">
      <c r="AD74191" s="4"/>
    </row>
    <row r="74201" spans="30:30" ht="11" x14ac:dyDescent="0.3">
      <c r="AD74201" s="4"/>
    </row>
    <row r="74211" spans="30:30" ht="11" x14ac:dyDescent="0.3">
      <c r="AD74211" s="4"/>
    </row>
    <row r="74221" spans="30:30" ht="11" x14ac:dyDescent="0.3">
      <c r="AD74221" s="4"/>
    </row>
    <row r="74231" spans="30:30" ht="11" x14ac:dyDescent="0.3">
      <c r="AD74231" s="4"/>
    </row>
    <row r="74241" spans="30:30" ht="11" x14ac:dyDescent="0.3">
      <c r="AD74241" s="4"/>
    </row>
    <row r="74251" spans="30:30" ht="11" x14ac:dyDescent="0.3">
      <c r="AD74251" s="4"/>
    </row>
    <row r="74261" spans="30:30" ht="11" x14ac:dyDescent="0.3">
      <c r="AD74261" s="4"/>
    </row>
    <row r="74271" spans="30:30" ht="11" x14ac:dyDescent="0.3">
      <c r="AD74271" s="4"/>
    </row>
    <row r="74281" spans="30:30" ht="11" x14ac:dyDescent="0.3">
      <c r="AD74281" s="4"/>
    </row>
    <row r="74291" spans="30:30" ht="11" x14ac:dyDescent="0.3">
      <c r="AD74291" s="4"/>
    </row>
    <row r="74301" spans="30:30" ht="11" x14ac:dyDescent="0.3">
      <c r="AD74301" s="4"/>
    </row>
    <row r="74311" spans="30:30" ht="11" x14ac:dyDescent="0.3">
      <c r="AD74311" s="4"/>
    </row>
    <row r="74321" spans="30:30" ht="11" x14ac:dyDescent="0.3">
      <c r="AD74321" s="4"/>
    </row>
    <row r="74331" spans="30:30" ht="11" x14ac:dyDescent="0.3">
      <c r="AD74331" s="4"/>
    </row>
    <row r="74341" spans="30:30" ht="11" x14ac:dyDescent="0.3">
      <c r="AD74341" s="4"/>
    </row>
    <row r="74351" spans="30:30" ht="11" x14ac:dyDescent="0.3">
      <c r="AD74351" s="4"/>
    </row>
    <row r="74361" spans="30:30" ht="11" x14ac:dyDescent="0.3">
      <c r="AD74361" s="4"/>
    </row>
    <row r="74371" spans="30:30" ht="11" x14ac:dyDescent="0.3">
      <c r="AD74371" s="4"/>
    </row>
    <row r="74381" spans="30:30" ht="11" x14ac:dyDescent="0.3">
      <c r="AD74381" s="4"/>
    </row>
    <row r="74391" spans="30:30" ht="11" x14ac:dyDescent="0.3">
      <c r="AD74391" s="4"/>
    </row>
    <row r="74401" spans="30:30" ht="11" x14ac:dyDescent="0.3">
      <c r="AD74401" s="4"/>
    </row>
    <row r="74411" spans="30:30" ht="11" x14ac:dyDescent="0.3">
      <c r="AD74411" s="4"/>
    </row>
    <row r="74421" spans="30:30" ht="11" x14ac:dyDescent="0.3">
      <c r="AD74421" s="4"/>
    </row>
    <row r="74431" spans="30:30" ht="11" x14ac:dyDescent="0.3">
      <c r="AD74431" s="4"/>
    </row>
    <row r="74441" spans="30:30" ht="11" x14ac:dyDescent="0.3">
      <c r="AD74441" s="4"/>
    </row>
    <row r="74451" spans="30:30" ht="11" x14ac:dyDescent="0.3">
      <c r="AD74451" s="4"/>
    </row>
    <row r="74461" spans="30:30" ht="11" x14ac:dyDescent="0.3">
      <c r="AD74461" s="4"/>
    </row>
    <row r="74471" spans="30:30" ht="11" x14ac:dyDescent="0.3">
      <c r="AD74471" s="4"/>
    </row>
    <row r="74481" spans="30:30" ht="11" x14ac:dyDescent="0.3">
      <c r="AD74481" s="4"/>
    </row>
    <row r="74491" spans="30:30" ht="11" x14ac:dyDescent="0.3">
      <c r="AD74491" s="4"/>
    </row>
    <row r="74501" spans="30:30" ht="11" x14ac:dyDescent="0.3">
      <c r="AD74501" s="4"/>
    </row>
    <row r="74511" spans="30:30" ht="11" x14ac:dyDescent="0.3">
      <c r="AD74511" s="4"/>
    </row>
    <row r="74521" spans="30:30" ht="11" x14ac:dyDescent="0.3">
      <c r="AD74521" s="4"/>
    </row>
    <row r="74531" spans="30:30" ht="11" x14ac:dyDescent="0.3">
      <c r="AD74531" s="4"/>
    </row>
    <row r="74541" spans="30:30" ht="11" x14ac:dyDescent="0.3">
      <c r="AD74541" s="4"/>
    </row>
    <row r="74551" spans="30:30" ht="11" x14ac:dyDescent="0.3">
      <c r="AD74551" s="4"/>
    </row>
    <row r="74561" spans="30:30" ht="11" x14ac:dyDescent="0.3">
      <c r="AD74561" s="4"/>
    </row>
    <row r="74571" spans="30:30" ht="11" x14ac:dyDescent="0.3">
      <c r="AD74571" s="4"/>
    </row>
    <row r="74581" spans="30:30" ht="11" x14ac:dyDescent="0.3">
      <c r="AD74581" s="4"/>
    </row>
    <row r="74591" spans="30:30" ht="11" x14ac:dyDescent="0.3">
      <c r="AD74591" s="4"/>
    </row>
    <row r="74601" spans="30:30" ht="11" x14ac:dyDescent="0.3">
      <c r="AD74601" s="4"/>
    </row>
    <row r="74611" spans="30:30" ht="11" x14ac:dyDescent="0.3">
      <c r="AD74611" s="4"/>
    </row>
    <row r="74621" spans="30:30" ht="11" x14ac:dyDescent="0.3">
      <c r="AD74621" s="4"/>
    </row>
    <row r="74631" spans="30:30" ht="11" x14ac:dyDescent="0.3">
      <c r="AD74631" s="4"/>
    </row>
    <row r="74641" spans="30:30" ht="11" x14ac:dyDescent="0.3">
      <c r="AD74641" s="4"/>
    </row>
    <row r="74651" spans="30:30" ht="11" x14ac:dyDescent="0.3">
      <c r="AD74651" s="4"/>
    </row>
    <row r="74661" spans="30:30" ht="11" x14ac:dyDescent="0.3">
      <c r="AD74661" s="4"/>
    </row>
    <row r="74671" spans="30:30" ht="11" x14ac:dyDescent="0.3">
      <c r="AD74671" s="4"/>
    </row>
    <row r="74681" spans="30:30" ht="11" x14ac:dyDescent="0.3">
      <c r="AD74681" s="4"/>
    </row>
    <row r="74691" spans="30:30" ht="11" x14ac:dyDescent="0.3">
      <c r="AD74691" s="4"/>
    </row>
    <row r="74701" spans="30:30" ht="11" x14ac:dyDescent="0.3">
      <c r="AD74701" s="4"/>
    </row>
    <row r="74711" spans="30:30" ht="11" x14ac:dyDescent="0.3">
      <c r="AD74711" s="4"/>
    </row>
    <row r="74721" spans="30:30" ht="11" x14ac:dyDescent="0.3">
      <c r="AD74721" s="4"/>
    </row>
    <row r="74731" spans="30:30" ht="11" x14ac:dyDescent="0.3">
      <c r="AD74731" s="4"/>
    </row>
    <row r="74741" spans="30:30" ht="11" x14ac:dyDescent="0.3">
      <c r="AD74741" s="4"/>
    </row>
    <row r="74751" spans="30:30" ht="11" x14ac:dyDescent="0.3">
      <c r="AD74751" s="4"/>
    </row>
    <row r="74761" spans="30:30" ht="11" x14ac:dyDescent="0.3">
      <c r="AD74761" s="4"/>
    </row>
    <row r="74771" spans="30:30" ht="11" x14ac:dyDescent="0.3">
      <c r="AD74771" s="4"/>
    </row>
    <row r="74781" spans="30:30" ht="11" x14ac:dyDescent="0.3">
      <c r="AD74781" s="4"/>
    </row>
    <row r="74791" spans="30:30" ht="11" x14ac:dyDescent="0.3">
      <c r="AD74791" s="4"/>
    </row>
    <row r="74801" spans="30:30" ht="11" x14ac:dyDescent="0.3">
      <c r="AD74801" s="4"/>
    </row>
    <row r="74811" spans="30:30" ht="11" x14ac:dyDescent="0.3">
      <c r="AD74811" s="4"/>
    </row>
    <row r="74821" spans="30:30" ht="11" x14ac:dyDescent="0.3">
      <c r="AD74821" s="4"/>
    </row>
    <row r="74831" spans="30:30" ht="11" x14ac:dyDescent="0.3">
      <c r="AD74831" s="4"/>
    </row>
    <row r="74841" spans="30:30" ht="11" x14ac:dyDescent="0.3">
      <c r="AD74841" s="4"/>
    </row>
    <row r="74851" spans="30:30" ht="11" x14ac:dyDescent="0.3">
      <c r="AD74851" s="4"/>
    </row>
    <row r="74861" spans="30:30" ht="11" x14ac:dyDescent="0.3">
      <c r="AD74861" s="4"/>
    </row>
    <row r="74871" spans="30:30" ht="11" x14ac:dyDescent="0.3">
      <c r="AD74871" s="4"/>
    </row>
    <row r="74881" spans="30:30" ht="11" x14ac:dyDescent="0.3">
      <c r="AD74881" s="4"/>
    </row>
    <row r="74891" spans="30:30" ht="11" x14ac:dyDescent="0.3">
      <c r="AD74891" s="4"/>
    </row>
    <row r="74901" spans="30:30" ht="11" x14ac:dyDescent="0.3">
      <c r="AD74901" s="4"/>
    </row>
    <row r="74911" spans="30:30" ht="11" x14ac:dyDescent="0.3">
      <c r="AD74911" s="4"/>
    </row>
    <row r="74921" spans="30:30" ht="11" x14ac:dyDescent="0.3">
      <c r="AD74921" s="4"/>
    </row>
    <row r="74931" spans="30:30" ht="11" x14ac:dyDescent="0.3">
      <c r="AD74931" s="4"/>
    </row>
    <row r="74941" spans="30:30" ht="11" x14ac:dyDescent="0.3">
      <c r="AD74941" s="4"/>
    </row>
    <row r="74951" spans="30:30" ht="11" x14ac:dyDescent="0.3">
      <c r="AD74951" s="4"/>
    </row>
    <row r="74961" spans="30:30" ht="11" x14ac:dyDescent="0.3">
      <c r="AD74961" s="4"/>
    </row>
    <row r="74971" spans="30:30" ht="11" x14ac:dyDescent="0.3">
      <c r="AD74971" s="4"/>
    </row>
    <row r="74981" spans="30:30" ht="11" x14ac:dyDescent="0.3">
      <c r="AD74981" s="4"/>
    </row>
    <row r="74991" spans="30:30" ht="11" x14ac:dyDescent="0.3">
      <c r="AD74991" s="4"/>
    </row>
    <row r="75001" spans="30:30" ht="11" x14ac:dyDescent="0.3">
      <c r="AD75001" s="4"/>
    </row>
    <row r="75011" spans="30:30" ht="11" x14ac:dyDescent="0.3">
      <c r="AD75011" s="4"/>
    </row>
    <row r="75021" spans="30:30" ht="11" x14ac:dyDescent="0.3">
      <c r="AD75021" s="4"/>
    </row>
    <row r="75031" spans="30:30" ht="11" x14ac:dyDescent="0.3">
      <c r="AD75031" s="4"/>
    </row>
    <row r="75041" spans="30:30" ht="11" x14ac:dyDescent="0.3">
      <c r="AD75041" s="4"/>
    </row>
    <row r="75051" spans="30:30" ht="11" x14ac:dyDescent="0.3">
      <c r="AD75051" s="4"/>
    </row>
    <row r="75061" spans="30:30" ht="11" x14ac:dyDescent="0.3">
      <c r="AD75061" s="4"/>
    </row>
    <row r="75071" spans="30:30" ht="11" x14ac:dyDescent="0.3">
      <c r="AD75071" s="4"/>
    </row>
    <row r="75081" spans="30:30" ht="11" x14ac:dyDescent="0.3">
      <c r="AD75081" s="4"/>
    </row>
    <row r="75091" spans="30:30" ht="11" x14ac:dyDescent="0.3">
      <c r="AD75091" s="4"/>
    </row>
    <row r="75101" spans="30:30" ht="11" x14ac:dyDescent="0.3">
      <c r="AD75101" s="4"/>
    </row>
    <row r="75111" spans="30:30" ht="11" x14ac:dyDescent="0.3">
      <c r="AD75111" s="4"/>
    </row>
    <row r="75121" spans="30:30" ht="11" x14ac:dyDescent="0.3">
      <c r="AD75121" s="4"/>
    </row>
    <row r="75131" spans="30:30" ht="11" x14ac:dyDescent="0.3">
      <c r="AD75131" s="4"/>
    </row>
    <row r="75141" spans="30:30" ht="11" x14ac:dyDescent="0.3">
      <c r="AD75141" s="4"/>
    </row>
    <row r="75151" spans="30:30" ht="11" x14ac:dyDescent="0.3">
      <c r="AD75151" s="4"/>
    </row>
    <row r="75161" spans="30:30" ht="11" x14ac:dyDescent="0.3">
      <c r="AD75161" s="4"/>
    </row>
    <row r="75171" spans="30:30" ht="11" x14ac:dyDescent="0.3">
      <c r="AD75171" s="4"/>
    </row>
    <row r="75181" spans="30:30" ht="11" x14ac:dyDescent="0.3">
      <c r="AD75181" s="4"/>
    </row>
    <row r="75191" spans="30:30" ht="11" x14ac:dyDescent="0.3">
      <c r="AD75191" s="4"/>
    </row>
    <row r="75201" spans="30:30" ht="11" x14ac:dyDescent="0.3">
      <c r="AD75201" s="4"/>
    </row>
    <row r="75211" spans="30:30" ht="11" x14ac:dyDescent="0.3">
      <c r="AD75211" s="4"/>
    </row>
    <row r="75221" spans="30:30" ht="11" x14ac:dyDescent="0.3">
      <c r="AD75221" s="4"/>
    </row>
    <row r="75231" spans="30:30" ht="11" x14ac:dyDescent="0.3">
      <c r="AD75231" s="4"/>
    </row>
    <row r="75241" spans="30:30" ht="11" x14ac:dyDescent="0.3">
      <c r="AD75241" s="4"/>
    </row>
    <row r="75251" spans="30:30" ht="11" x14ac:dyDescent="0.3">
      <c r="AD75251" s="4"/>
    </row>
    <row r="75261" spans="30:30" ht="11" x14ac:dyDescent="0.3">
      <c r="AD75261" s="4"/>
    </row>
    <row r="75271" spans="30:30" ht="11" x14ac:dyDescent="0.3">
      <c r="AD75271" s="4"/>
    </row>
    <row r="75281" spans="30:30" ht="11" x14ac:dyDescent="0.3">
      <c r="AD75281" s="4"/>
    </row>
    <row r="75291" spans="30:30" ht="11" x14ac:dyDescent="0.3">
      <c r="AD75291" s="4"/>
    </row>
    <row r="75301" spans="30:30" ht="11" x14ac:dyDescent="0.3">
      <c r="AD75301" s="4"/>
    </row>
    <row r="75311" spans="30:30" ht="11" x14ac:dyDescent="0.3">
      <c r="AD75311" s="4"/>
    </row>
    <row r="75321" spans="30:30" ht="11" x14ac:dyDescent="0.3">
      <c r="AD75321" s="4"/>
    </row>
    <row r="75331" spans="30:30" ht="11" x14ac:dyDescent="0.3">
      <c r="AD75331" s="4"/>
    </row>
    <row r="75341" spans="30:30" ht="11" x14ac:dyDescent="0.3">
      <c r="AD75341" s="4"/>
    </row>
    <row r="75351" spans="30:30" ht="11" x14ac:dyDescent="0.3">
      <c r="AD75351" s="4"/>
    </row>
    <row r="75361" spans="30:30" ht="11" x14ac:dyDescent="0.3">
      <c r="AD75361" s="4"/>
    </row>
    <row r="75371" spans="30:30" ht="11" x14ac:dyDescent="0.3">
      <c r="AD75371" s="4"/>
    </row>
    <row r="75381" spans="30:30" ht="11" x14ac:dyDescent="0.3">
      <c r="AD75381" s="4"/>
    </row>
    <row r="75391" spans="30:30" ht="11" x14ac:dyDescent="0.3">
      <c r="AD75391" s="4"/>
    </row>
    <row r="75401" spans="30:30" ht="11" x14ac:dyDescent="0.3">
      <c r="AD75401" s="4"/>
    </row>
    <row r="75411" spans="30:30" ht="11" x14ac:dyDescent="0.3">
      <c r="AD75411" s="4"/>
    </row>
    <row r="75421" spans="30:30" ht="11" x14ac:dyDescent="0.3">
      <c r="AD75421" s="4"/>
    </row>
    <row r="75431" spans="30:30" ht="11" x14ac:dyDescent="0.3">
      <c r="AD75431" s="4"/>
    </row>
    <row r="75441" spans="30:30" ht="11" x14ac:dyDescent="0.3">
      <c r="AD75441" s="4"/>
    </row>
    <row r="75451" spans="30:30" ht="11" x14ac:dyDescent="0.3">
      <c r="AD75451" s="4"/>
    </row>
    <row r="75461" spans="30:30" ht="11" x14ac:dyDescent="0.3">
      <c r="AD75461" s="4"/>
    </row>
    <row r="75471" spans="30:30" ht="11" x14ac:dyDescent="0.3">
      <c r="AD75471" s="4"/>
    </row>
    <row r="75481" spans="30:30" ht="11" x14ac:dyDescent="0.3">
      <c r="AD75481" s="4"/>
    </row>
    <row r="75491" spans="30:30" ht="11" x14ac:dyDescent="0.3">
      <c r="AD75491" s="4"/>
    </row>
    <row r="75501" spans="30:30" ht="11" x14ac:dyDescent="0.3">
      <c r="AD75501" s="4"/>
    </row>
    <row r="75511" spans="30:30" ht="11" x14ac:dyDescent="0.3">
      <c r="AD75511" s="4"/>
    </row>
    <row r="75521" spans="30:30" ht="11" x14ac:dyDescent="0.3">
      <c r="AD75521" s="4"/>
    </row>
    <row r="75531" spans="30:30" ht="11" x14ac:dyDescent="0.3">
      <c r="AD75531" s="4"/>
    </row>
    <row r="75541" spans="30:30" ht="11" x14ac:dyDescent="0.3">
      <c r="AD75541" s="4"/>
    </row>
    <row r="75551" spans="30:30" ht="11" x14ac:dyDescent="0.3">
      <c r="AD75551" s="4"/>
    </row>
    <row r="75561" spans="30:30" ht="11" x14ac:dyDescent="0.3">
      <c r="AD75561" s="4"/>
    </row>
    <row r="75571" spans="30:30" ht="11" x14ac:dyDescent="0.3">
      <c r="AD75571" s="4"/>
    </row>
    <row r="75581" spans="30:30" ht="11" x14ac:dyDescent="0.3">
      <c r="AD75581" s="4"/>
    </row>
    <row r="75591" spans="30:30" ht="11" x14ac:dyDescent="0.3">
      <c r="AD75591" s="4"/>
    </row>
    <row r="75601" spans="30:30" ht="11" x14ac:dyDescent="0.3">
      <c r="AD75601" s="4"/>
    </row>
    <row r="75611" spans="30:30" ht="11" x14ac:dyDescent="0.3">
      <c r="AD75611" s="4"/>
    </row>
    <row r="75621" spans="30:30" ht="11" x14ac:dyDescent="0.3">
      <c r="AD75621" s="4"/>
    </row>
    <row r="75631" spans="30:30" ht="11" x14ac:dyDescent="0.3">
      <c r="AD75631" s="4"/>
    </row>
    <row r="75641" spans="30:30" ht="11" x14ac:dyDescent="0.3">
      <c r="AD75641" s="4"/>
    </row>
    <row r="75651" spans="30:30" ht="11" x14ac:dyDescent="0.3">
      <c r="AD75651" s="4"/>
    </row>
    <row r="75661" spans="30:30" ht="11" x14ac:dyDescent="0.3">
      <c r="AD75661" s="4"/>
    </row>
    <row r="75671" spans="30:30" ht="11" x14ac:dyDescent="0.3">
      <c r="AD75671" s="4"/>
    </row>
    <row r="75681" spans="30:30" ht="11" x14ac:dyDescent="0.3">
      <c r="AD75681" s="4"/>
    </row>
    <row r="75691" spans="30:30" ht="11" x14ac:dyDescent="0.3">
      <c r="AD75691" s="4"/>
    </row>
    <row r="75701" spans="30:30" ht="11" x14ac:dyDescent="0.3">
      <c r="AD75701" s="4"/>
    </row>
    <row r="75711" spans="30:30" ht="11" x14ac:dyDescent="0.3">
      <c r="AD75711" s="4"/>
    </row>
    <row r="75721" spans="30:30" ht="11" x14ac:dyDescent="0.3">
      <c r="AD75721" s="4"/>
    </row>
    <row r="75731" spans="30:30" ht="11" x14ac:dyDescent="0.3">
      <c r="AD75731" s="4"/>
    </row>
    <row r="75741" spans="30:30" ht="11" x14ac:dyDescent="0.3">
      <c r="AD75741" s="4"/>
    </row>
    <row r="75751" spans="30:30" ht="11" x14ac:dyDescent="0.3">
      <c r="AD75751" s="4"/>
    </row>
    <row r="75761" spans="30:30" ht="11" x14ac:dyDescent="0.3">
      <c r="AD75761" s="4"/>
    </row>
    <row r="75771" spans="30:30" ht="11" x14ac:dyDescent="0.3">
      <c r="AD75771" s="4"/>
    </row>
    <row r="75781" spans="30:30" ht="11" x14ac:dyDescent="0.3">
      <c r="AD75781" s="4"/>
    </row>
    <row r="75791" spans="30:30" ht="11" x14ac:dyDescent="0.3">
      <c r="AD75791" s="4"/>
    </row>
    <row r="75801" spans="30:30" ht="11" x14ac:dyDescent="0.3">
      <c r="AD75801" s="4"/>
    </row>
    <row r="75811" spans="30:30" ht="11" x14ac:dyDescent="0.3">
      <c r="AD75811" s="4"/>
    </row>
    <row r="75821" spans="30:30" ht="11" x14ac:dyDescent="0.3">
      <c r="AD75821" s="4"/>
    </row>
    <row r="75831" spans="30:30" ht="11" x14ac:dyDescent="0.3">
      <c r="AD75831" s="4"/>
    </row>
    <row r="75841" spans="30:30" ht="11" x14ac:dyDescent="0.3">
      <c r="AD75841" s="4"/>
    </row>
    <row r="75851" spans="30:30" ht="11" x14ac:dyDescent="0.3">
      <c r="AD75851" s="4"/>
    </row>
    <row r="75861" spans="30:30" ht="11" x14ac:dyDescent="0.3">
      <c r="AD75861" s="4"/>
    </row>
    <row r="75871" spans="30:30" ht="11" x14ac:dyDescent="0.3">
      <c r="AD75871" s="4"/>
    </row>
    <row r="75881" spans="30:30" ht="11" x14ac:dyDescent="0.3">
      <c r="AD75881" s="4"/>
    </row>
    <row r="75891" spans="30:30" ht="11" x14ac:dyDescent="0.3">
      <c r="AD75891" s="4"/>
    </row>
    <row r="75901" spans="30:30" ht="11" x14ac:dyDescent="0.3">
      <c r="AD75901" s="4"/>
    </row>
    <row r="75911" spans="30:30" ht="11" x14ac:dyDescent="0.3">
      <c r="AD75911" s="4"/>
    </row>
    <row r="75921" spans="30:30" ht="11" x14ac:dyDescent="0.3">
      <c r="AD75921" s="4"/>
    </row>
    <row r="75931" spans="30:30" ht="11" x14ac:dyDescent="0.3">
      <c r="AD75931" s="4"/>
    </row>
    <row r="75941" spans="30:30" ht="11" x14ac:dyDescent="0.3">
      <c r="AD75941" s="4"/>
    </row>
    <row r="75951" spans="30:30" ht="11" x14ac:dyDescent="0.3">
      <c r="AD75951" s="4"/>
    </row>
    <row r="75961" spans="30:30" ht="11" x14ac:dyDescent="0.3">
      <c r="AD75961" s="4"/>
    </row>
    <row r="75971" spans="30:30" ht="11" x14ac:dyDescent="0.3">
      <c r="AD75971" s="4"/>
    </row>
    <row r="75981" spans="30:30" ht="11" x14ac:dyDescent="0.3">
      <c r="AD75981" s="4"/>
    </row>
    <row r="75991" spans="30:30" ht="11" x14ac:dyDescent="0.3">
      <c r="AD75991" s="4"/>
    </row>
    <row r="76001" spans="30:30" ht="11" x14ac:dyDescent="0.3">
      <c r="AD76001" s="4"/>
    </row>
    <row r="76011" spans="30:30" ht="11" x14ac:dyDescent="0.3">
      <c r="AD76011" s="4"/>
    </row>
    <row r="76021" spans="30:30" ht="11" x14ac:dyDescent="0.3">
      <c r="AD76021" s="4"/>
    </row>
    <row r="76031" spans="30:30" ht="11" x14ac:dyDescent="0.3">
      <c r="AD76031" s="4"/>
    </row>
    <row r="76041" spans="30:30" ht="11" x14ac:dyDescent="0.3">
      <c r="AD76041" s="4"/>
    </row>
    <row r="76051" spans="30:30" ht="11" x14ac:dyDescent="0.3">
      <c r="AD76051" s="4"/>
    </row>
    <row r="76061" spans="30:30" ht="11" x14ac:dyDescent="0.3">
      <c r="AD76061" s="4"/>
    </row>
    <row r="76071" spans="30:30" ht="11" x14ac:dyDescent="0.3">
      <c r="AD76071" s="4"/>
    </row>
    <row r="76081" spans="30:30" ht="11" x14ac:dyDescent="0.3">
      <c r="AD76081" s="4"/>
    </row>
    <row r="76091" spans="30:30" ht="11" x14ac:dyDescent="0.3">
      <c r="AD76091" s="4"/>
    </row>
    <row r="76101" spans="30:30" ht="11" x14ac:dyDescent="0.3">
      <c r="AD76101" s="4"/>
    </row>
    <row r="76111" spans="30:30" ht="11" x14ac:dyDescent="0.3">
      <c r="AD76111" s="4"/>
    </row>
    <row r="76121" spans="30:30" ht="11" x14ac:dyDescent="0.3">
      <c r="AD76121" s="4"/>
    </row>
    <row r="76131" spans="30:30" ht="11" x14ac:dyDescent="0.3">
      <c r="AD76131" s="4"/>
    </row>
    <row r="76141" spans="30:30" ht="11" x14ac:dyDescent="0.3">
      <c r="AD76141" s="4"/>
    </row>
    <row r="76151" spans="30:30" ht="11" x14ac:dyDescent="0.3">
      <c r="AD76151" s="4"/>
    </row>
    <row r="76161" spans="30:30" ht="11" x14ac:dyDescent="0.3">
      <c r="AD76161" s="4"/>
    </row>
    <row r="76171" spans="30:30" ht="11" x14ac:dyDescent="0.3">
      <c r="AD76171" s="4"/>
    </row>
    <row r="76181" spans="30:30" ht="11" x14ac:dyDescent="0.3">
      <c r="AD76181" s="4"/>
    </row>
    <row r="76191" spans="30:30" ht="11" x14ac:dyDescent="0.3">
      <c r="AD76191" s="4"/>
    </row>
    <row r="76201" spans="30:30" ht="11" x14ac:dyDescent="0.3">
      <c r="AD76201" s="4"/>
    </row>
    <row r="76211" spans="30:30" ht="11" x14ac:dyDescent="0.3">
      <c r="AD76211" s="4"/>
    </row>
    <row r="76221" spans="30:30" ht="11" x14ac:dyDescent="0.3">
      <c r="AD76221" s="4"/>
    </row>
    <row r="76231" spans="30:30" ht="11" x14ac:dyDescent="0.3">
      <c r="AD76231" s="4"/>
    </row>
    <row r="76241" spans="30:30" ht="11" x14ac:dyDescent="0.3">
      <c r="AD76241" s="4"/>
    </row>
    <row r="76251" spans="30:30" ht="11" x14ac:dyDescent="0.3">
      <c r="AD76251" s="4"/>
    </row>
    <row r="76261" spans="30:30" ht="11" x14ac:dyDescent="0.3">
      <c r="AD76261" s="4"/>
    </row>
    <row r="76271" spans="30:30" ht="11" x14ac:dyDescent="0.3">
      <c r="AD76271" s="4"/>
    </row>
    <row r="76281" spans="30:30" ht="11" x14ac:dyDescent="0.3">
      <c r="AD76281" s="4"/>
    </row>
    <row r="76291" spans="30:30" ht="11" x14ac:dyDescent="0.3">
      <c r="AD76291" s="4"/>
    </row>
    <row r="76301" spans="30:30" ht="11" x14ac:dyDescent="0.3">
      <c r="AD76301" s="4"/>
    </row>
    <row r="76311" spans="30:30" ht="11" x14ac:dyDescent="0.3">
      <c r="AD76311" s="4"/>
    </row>
    <row r="76321" spans="30:30" ht="11" x14ac:dyDescent="0.3">
      <c r="AD76321" s="4"/>
    </row>
    <row r="76331" spans="30:30" ht="11" x14ac:dyDescent="0.3">
      <c r="AD76331" s="4"/>
    </row>
    <row r="76341" spans="30:30" ht="11" x14ac:dyDescent="0.3">
      <c r="AD76341" s="4"/>
    </row>
    <row r="76351" spans="30:30" ht="11" x14ac:dyDescent="0.3">
      <c r="AD76351" s="4"/>
    </row>
    <row r="76361" spans="30:30" ht="11" x14ac:dyDescent="0.3">
      <c r="AD76361" s="4"/>
    </row>
    <row r="76371" spans="30:30" ht="11" x14ac:dyDescent="0.3">
      <c r="AD76371" s="4"/>
    </row>
    <row r="76381" spans="30:30" ht="11" x14ac:dyDescent="0.3">
      <c r="AD76381" s="4"/>
    </row>
    <row r="76391" spans="30:30" ht="11" x14ac:dyDescent="0.3">
      <c r="AD76391" s="4"/>
    </row>
    <row r="76401" spans="30:30" ht="11" x14ac:dyDescent="0.3">
      <c r="AD76401" s="4"/>
    </row>
    <row r="76411" spans="30:30" ht="11" x14ac:dyDescent="0.3">
      <c r="AD76411" s="4"/>
    </row>
    <row r="76421" spans="30:30" ht="11" x14ac:dyDescent="0.3">
      <c r="AD76421" s="4"/>
    </row>
    <row r="76431" spans="30:30" ht="11" x14ac:dyDescent="0.3">
      <c r="AD76431" s="4"/>
    </row>
    <row r="76441" spans="30:30" ht="11" x14ac:dyDescent="0.3">
      <c r="AD76441" s="4"/>
    </row>
    <row r="76451" spans="30:30" ht="11" x14ac:dyDescent="0.3">
      <c r="AD76451" s="4"/>
    </row>
    <row r="76461" spans="30:30" ht="11" x14ac:dyDescent="0.3">
      <c r="AD76461" s="4"/>
    </row>
    <row r="76471" spans="30:30" ht="11" x14ac:dyDescent="0.3">
      <c r="AD76471" s="4"/>
    </row>
    <row r="76481" spans="30:30" ht="11" x14ac:dyDescent="0.3">
      <c r="AD76481" s="4"/>
    </row>
    <row r="76491" spans="30:30" ht="11" x14ac:dyDescent="0.3">
      <c r="AD76491" s="4"/>
    </row>
    <row r="76501" spans="30:30" ht="11" x14ac:dyDescent="0.3">
      <c r="AD76501" s="4"/>
    </row>
    <row r="76511" spans="30:30" ht="11" x14ac:dyDescent="0.3">
      <c r="AD76511" s="4"/>
    </row>
    <row r="76521" spans="30:30" ht="11" x14ac:dyDescent="0.3">
      <c r="AD76521" s="4"/>
    </row>
    <row r="76531" spans="30:30" ht="11" x14ac:dyDescent="0.3">
      <c r="AD76531" s="4"/>
    </row>
    <row r="76541" spans="30:30" ht="11" x14ac:dyDescent="0.3">
      <c r="AD76541" s="4"/>
    </row>
    <row r="76551" spans="30:30" ht="11" x14ac:dyDescent="0.3">
      <c r="AD76551" s="4"/>
    </row>
    <row r="76561" spans="30:30" ht="11" x14ac:dyDescent="0.3">
      <c r="AD76561" s="4"/>
    </row>
    <row r="76571" spans="30:30" ht="11" x14ac:dyDescent="0.3">
      <c r="AD76571" s="4"/>
    </row>
    <row r="76581" spans="30:30" ht="11" x14ac:dyDescent="0.3">
      <c r="AD76581" s="4"/>
    </row>
    <row r="76591" spans="30:30" ht="11" x14ac:dyDescent="0.3">
      <c r="AD76591" s="4"/>
    </row>
    <row r="76601" spans="30:30" ht="11" x14ac:dyDescent="0.3">
      <c r="AD76601" s="4"/>
    </row>
    <row r="76611" spans="30:30" ht="11" x14ac:dyDescent="0.3">
      <c r="AD76611" s="4"/>
    </row>
    <row r="76621" spans="30:30" ht="11" x14ac:dyDescent="0.3">
      <c r="AD76621" s="4"/>
    </row>
    <row r="76631" spans="30:30" ht="11" x14ac:dyDescent="0.3">
      <c r="AD76631" s="4"/>
    </row>
    <row r="76641" spans="30:30" ht="11" x14ac:dyDescent="0.3">
      <c r="AD76641" s="4"/>
    </row>
    <row r="76651" spans="30:30" ht="11" x14ac:dyDescent="0.3">
      <c r="AD76651" s="4"/>
    </row>
    <row r="76661" spans="30:30" ht="11" x14ac:dyDescent="0.3">
      <c r="AD76661" s="4"/>
    </row>
    <row r="76671" spans="30:30" ht="11" x14ac:dyDescent="0.3">
      <c r="AD76671" s="4"/>
    </row>
    <row r="76681" spans="30:30" ht="11" x14ac:dyDescent="0.3">
      <c r="AD76681" s="4"/>
    </row>
    <row r="76691" spans="30:30" ht="11" x14ac:dyDescent="0.3">
      <c r="AD76691" s="4"/>
    </row>
    <row r="76701" spans="30:30" ht="11" x14ac:dyDescent="0.3">
      <c r="AD76701" s="4"/>
    </row>
    <row r="76711" spans="30:30" ht="11" x14ac:dyDescent="0.3">
      <c r="AD76711" s="4"/>
    </row>
    <row r="76721" spans="30:30" ht="11" x14ac:dyDescent="0.3">
      <c r="AD76721" s="4"/>
    </row>
    <row r="76731" spans="30:30" ht="11" x14ac:dyDescent="0.3">
      <c r="AD76731" s="4"/>
    </row>
    <row r="76741" spans="30:30" ht="11" x14ac:dyDescent="0.3">
      <c r="AD76741" s="4"/>
    </row>
    <row r="76751" spans="30:30" ht="11" x14ac:dyDescent="0.3">
      <c r="AD76751" s="4"/>
    </row>
    <row r="76761" spans="30:30" ht="11" x14ac:dyDescent="0.3">
      <c r="AD76761" s="4"/>
    </row>
    <row r="76771" spans="30:30" ht="11" x14ac:dyDescent="0.3">
      <c r="AD76771" s="4"/>
    </row>
    <row r="76781" spans="30:30" ht="11" x14ac:dyDescent="0.3">
      <c r="AD76781" s="4"/>
    </row>
    <row r="76791" spans="30:30" ht="11" x14ac:dyDescent="0.3">
      <c r="AD76791" s="4"/>
    </row>
    <row r="76801" spans="30:30" ht="11" x14ac:dyDescent="0.3">
      <c r="AD76801" s="4"/>
    </row>
    <row r="76811" spans="30:30" ht="11" x14ac:dyDescent="0.3">
      <c r="AD76811" s="4"/>
    </row>
    <row r="76821" spans="30:30" ht="11" x14ac:dyDescent="0.3">
      <c r="AD76821" s="4"/>
    </row>
    <row r="76831" spans="30:30" ht="11" x14ac:dyDescent="0.3">
      <c r="AD76831" s="4"/>
    </row>
    <row r="76841" spans="30:30" ht="11" x14ac:dyDescent="0.3">
      <c r="AD76841" s="4"/>
    </row>
    <row r="76851" spans="30:30" ht="11" x14ac:dyDescent="0.3">
      <c r="AD76851" s="4"/>
    </row>
    <row r="76861" spans="30:30" ht="11" x14ac:dyDescent="0.3">
      <c r="AD76861" s="4"/>
    </row>
    <row r="76871" spans="30:30" ht="11" x14ac:dyDescent="0.3">
      <c r="AD76871" s="4"/>
    </row>
    <row r="76881" spans="30:30" ht="11" x14ac:dyDescent="0.3">
      <c r="AD76881" s="4"/>
    </row>
    <row r="76891" spans="30:30" ht="11" x14ac:dyDescent="0.3">
      <c r="AD76891" s="4"/>
    </row>
    <row r="76901" spans="30:30" ht="11" x14ac:dyDescent="0.3">
      <c r="AD76901" s="4"/>
    </row>
    <row r="76911" spans="30:30" ht="11" x14ac:dyDescent="0.3">
      <c r="AD76911" s="4"/>
    </row>
    <row r="76921" spans="30:30" ht="11" x14ac:dyDescent="0.3">
      <c r="AD76921" s="4"/>
    </row>
    <row r="76931" spans="30:30" ht="11" x14ac:dyDescent="0.3">
      <c r="AD76931" s="4"/>
    </row>
    <row r="76941" spans="30:30" ht="11" x14ac:dyDescent="0.3">
      <c r="AD76941" s="4"/>
    </row>
    <row r="76951" spans="30:30" ht="11" x14ac:dyDescent="0.3">
      <c r="AD76951" s="4"/>
    </row>
    <row r="76961" spans="30:30" ht="11" x14ac:dyDescent="0.3">
      <c r="AD76961" s="4"/>
    </row>
    <row r="76971" spans="30:30" ht="11" x14ac:dyDescent="0.3">
      <c r="AD76971" s="4"/>
    </row>
    <row r="76981" spans="30:30" ht="11" x14ac:dyDescent="0.3">
      <c r="AD76981" s="4"/>
    </row>
    <row r="76991" spans="30:30" ht="11" x14ac:dyDescent="0.3">
      <c r="AD76991" s="4"/>
    </row>
    <row r="77001" spans="30:30" ht="11" x14ac:dyDescent="0.3">
      <c r="AD77001" s="4"/>
    </row>
    <row r="77011" spans="30:30" ht="11" x14ac:dyDescent="0.3">
      <c r="AD77011" s="4"/>
    </row>
    <row r="77021" spans="30:30" ht="11" x14ac:dyDescent="0.3">
      <c r="AD77021" s="4"/>
    </row>
    <row r="77031" spans="30:30" ht="11" x14ac:dyDescent="0.3">
      <c r="AD77031" s="4"/>
    </row>
    <row r="77041" spans="30:30" ht="11" x14ac:dyDescent="0.3">
      <c r="AD77041" s="4"/>
    </row>
    <row r="77051" spans="30:30" ht="11" x14ac:dyDescent="0.3">
      <c r="AD77051" s="4"/>
    </row>
    <row r="77061" spans="30:30" ht="11" x14ac:dyDescent="0.3">
      <c r="AD77061" s="4"/>
    </row>
    <row r="77071" spans="30:30" ht="11" x14ac:dyDescent="0.3">
      <c r="AD77071" s="4"/>
    </row>
    <row r="77081" spans="30:30" ht="11" x14ac:dyDescent="0.3">
      <c r="AD77081" s="4"/>
    </row>
    <row r="77091" spans="30:30" ht="11" x14ac:dyDescent="0.3">
      <c r="AD77091" s="4"/>
    </row>
    <row r="77101" spans="30:30" ht="11" x14ac:dyDescent="0.3">
      <c r="AD77101" s="4"/>
    </row>
    <row r="77111" spans="30:30" ht="11" x14ac:dyDescent="0.3">
      <c r="AD77111" s="4"/>
    </row>
    <row r="77121" spans="30:30" ht="11" x14ac:dyDescent="0.3">
      <c r="AD77121" s="4"/>
    </row>
    <row r="77131" spans="30:30" ht="11" x14ac:dyDescent="0.3">
      <c r="AD77131" s="4"/>
    </row>
    <row r="77141" spans="30:30" ht="11" x14ac:dyDescent="0.3">
      <c r="AD77141" s="4"/>
    </row>
    <row r="77151" spans="30:30" ht="11" x14ac:dyDescent="0.3">
      <c r="AD77151" s="4"/>
    </row>
    <row r="77161" spans="30:30" ht="11" x14ac:dyDescent="0.3">
      <c r="AD77161" s="4"/>
    </row>
    <row r="77171" spans="30:30" ht="11" x14ac:dyDescent="0.3">
      <c r="AD77171" s="4"/>
    </row>
    <row r="77181" spans="30:30" ht="11" x14ac:dyDescent="0.3">
      <c r="AD77181" s="4"/>
    </row>
    <row r="77191" spans="30:30" ht="11" x14ac:dyDescent="0.3">
      <c r="AD77191" s="4"/>
    </row>
    <row r="77201" spans="30:30" ht="11" x14ac:dyDescent="0.3">
      <c r="AD77201" s="4"/>
    </row>
    <row r="77211" spans="30:30" ht="11" x14ac:dyDescent="0.3">
      <c r="AD77211" s="4"/>
    </row>
    <row r="77221" spans="30:30" ht="11" x14ac:dyDescent="0.3">
      <c r="AD77221" s="4"/>
    </row>
    <row r="77231" spans="30:30" ht="11" x14ac:dyDescent="0.3">
      <c r="AD77231" s="4"/>
    </row>
    <row r="77241" spans="30:30" ht="11" x14ac:dyDescent="0.3">
      <c r="AD77241" s="4"/>
    </row>
    <row r="77251" spans="30:30" ht="11" x14ac:dyDescent="0.3">
      <c r="AD77251" s="4"/>
    </row>
    <row r="77261" spans="30:30" ht="11" x14ac:dyDescent="0.3">
      <c r="AD77261" s="4"/>
    </row>
    <row r="77271" spans="30:30" ht="11" x14ac:dyDescent="0.3">
      <c r="AD77271" s="4"/>
    </row>
    <row r="77281" spans="30:30" ht="11" x14ac:dyDescent="0.3">
      <c r="AD77281" s="4"/>
    </row>
    <row r="77291" spans="30:30" ht="11" x14ac:dyDescent="0.3">
      <c r="AD77291" s="4"/>
    </row>
    <row r="77301" spans="30:30" ht="11" x14ac:dyDescent="0.3">
      <c r="AD77301" s="4"/>
    </row>
    <row r="77311" spans="30:30" ht="11" x14ac:dyDescent="0.3">
      <c r="AD77311" s="4"/>
    </row>
    <row r="77321" spans="30:30" ht="11" x14ac:dyDescent="0.3">
      <c r="AD77321" s="4"/>
    </row>
    <row r="77331" spans="30:30" ht="11" x14ac:dyDescent="0.3">
      <c r="AD77331" s="4"/>
    </row>
    <row r="77341" spans="30:30" ht="11" x14ac:dyDescent="0.3">
      <c r="AD77341" s="4"/>
    </row>
    <row r="77351" spans="30:30" ht="11" x14ac:dyDescent="0.3">
      <c r="AD77351" s="4"/>
    </row>
    <row r="77361" spans="30:30" ht="11" x14ac:dyDescent="0.3">
      <c r="AD77361" s="4"/>
    </row>
    <row r="77371" spans="30:30" ht="11" x14ac:dyDescent="0.3">
      <c r="AD77371" s="4"/>
    </row>
    <row r="77381" spans="30:30" ht="11" x14ac:dyDescent="0.3">
      <c r="AD77381" s="4"/>
    </row>
    <row r="77391" spans="30:30" ht="11" x14ac:dyDescent="0.3">
      <c r="AD77391" s="4"/>
    </row>
    <row r="77401" spans="30:30" ht="11" x14ac:dyDescent="0.3">
      <c r="AD77401" s="4"/>
    </row>
    <row r="77411" spans="30:30" ht="11" x14ac:dyDescent="0.3">
      <c r="AD77411" s="4"/>
    </row>
    <row r="77421" spans="30:30" ht="11" x14ac:dyDescent="0.3">
      <c r="AD77421" s="4"/>
    </row>
    <row r="77431" spans="30:30" ht="11" x14ac:dyDescent="0.3">
      <c r="AD77431" s="4"/>
    </row>
    <row r="77441" spans="30:30" ht="11" x14ac:dyDescent="0.3">
      <c r="AD77441" s="4"/>
    </row>
    <row r="77451" spans="30:30" ht="11" x14ac:dyDescent="0.3">
      <c r="AD77451" s="4"/>
    </row>
    <row r="77461" spans="30:30" ht="11" x14ac:dyDescent="0.3">
      <c r="AD77461" s="4"/>
    </row>
    <row r="77471" spans="30:30" ht="11" x14ac:dyDescent="0.3">
      <c r="AD77471" s="4"/>
    </row>
    <row r="77481" spans="30:30" ht="11" x14ac:dyDescent="0.3">
      <c r="AD77481" s="4"/>
    </row>
    <row r="77491" spans="30:30" ht="11" x14ac:dyDescent="0.3">
      <c r="AD77491" s="4"/>
    </row>
    <row r="77501" spans="30:30" ht="11" x14ac:dyDescent="0.3">
      <c r="AD77501" s="4"/>
    </row>
    <row r="77511" spans="30:30" ht="11" x14ac:dyDescent="0.3">
      <c r="AD77511" s="4"/>
    </row>
    <row r="77521" spans="30:30" ht="11" x14ac:dyDescent="0.3">
      <c r="AD77521" s="4"/>
    </row>
    <row r="77531" spans="30:30" ht="11" x14ac:dyDescent="0.3">
      <c r="AD77531" s="4"/>
    </row>
    <row r="77541" spans="30:30" ht="11" x14ac:dyDescent="0.3">
      <c r="AD77541" s="4"/>
    </row>
    <row r="77551" spans="30:30" ht="11" x14ac:dyDescent="0.3">
      <c r="AD77551" s="4"/>
    </row>
    <row r="77561" spans="30:30" ht="11" x14ac:dyDescent="0.3">
      <c r="AD77561" s="4"/>
    </row>
    <row r="77571" spans="30:30" ht="11" x14ac:dyDescent="0.3">
      <c r="AD77571" s="4"/>
    </row>
    <row r="77581" spans="30:30" ht="11" x14ac:dyDescent="0.3">
      <c r="AD77581" s="4"/>
    </row>
    <row r="77591" spans="30:30" ht="11" x14ac:dyDescent="0.3">
      <c r="AD77591" s="4"/>
    </row>
    <row r="77601" spans="30:30" ht="11" x14ac:dyDescent="0.3">
      <c r="AD77601" s="4"/>
    </row>
    <row r="77611" spans="30:30" ht="11" x14ac:dyDescent="0.3">
      <c r="AD77611" s="4"/>
    </row>
    <row r="77621" spans="30:30" ht="11" x14ac:dyDescent="0.3">
      <c r="AD77621" s="4"/>
    </row>
    <row r="77631" spans="30:30" ht="11" x14ac:dyDescent="0.3">
      <c r="AD77631" s="4"/>
    </row>
    <row r="77641" spans="30:30" ht="11" x14ac:dyDescent="0.3">
      <c r="AD77641" s="4"/>
    </row>
    <row r="77651" spans="30:30" ht="11" x14ac:dyDescent="0.3">
      <c r="AD77651" s="4"/>
    </row>
    <row r="77661" spans="30:30" ht="11" x14ac:dyDescent="0.3">
      <c r="AD77661" s="4"/>
    </row>
    <row r="77671" spans="30:30" ht="11" x14ac:dyDescent="0.3">
      <c r="AD77671" s="4"/>
    </row>
    <row r="77681" spans="30:30" ht="11" x14ac:dyDescent="0.3">
      <c r="AD77681" s="4"/>
    </row>
    <row r="77691" spans="30:30" ht="11" x14ac:dyDescent="0.3">
      <c r="AD77691" s="4"/>
    </row>
    <row r="77701" spans="30:30" ht="11" x14ac:dyDescent="0.3">
      <c r="AD77701" s="4"/>
    </row>
    <row r="77711" spans="30:30" ht="11" x14ac:dyDescent="0.3">
      <c r="AD77711" s="4"/>
    </row>
    <row r="77721" spans="30:30" ht="11" x14ac:dyDescent="0.3">
      <c r="AD77721" s="4"/>
    </row>
    <row r="77731" spans="30:30" ht="11" x14ac:dyDescent="0.3">
      <c r="AD77731" s="4"/>
    </row>
    <row r="77741" spans="30:30" ht="11" x14ac:dyDescent="0.3">
      <c r="AD77741" s="4"/>
    </row>
    <row r="77751" spans="30:30" ht="11" x14ac:dyDescent="0.3">
      <c r="AD77751" s="4"/>
    </row>
    <row r="77761" spans="30:30" ht="11" x14ac:dyDescent="0.3">
      <c r="AD77761" s="4"/>
    </row>
    <row r="77771" spans="30:30" ht="11" x14ac:dyDescent="0.3">
      <c r="AD77771" s="4"/>
    </row>
    <row r="77781" spans="30:30" ht="11" x14ac:dyDescent="0.3">
      <c r="AD77781" s="4"/>
    </row>
    <row r="77791" spans="30:30" ht="11" x14ac:dyDescent="0.3">
      <c r="AD77791" s="4"/>
    </row>
    <row r="77801" spans="30:30" ht="11" x14ac:dyDescent="0.3">
      <c r="AD77801" s="4"/>
    </row>
    <row r="77811" spans="30:30" ht="11" x14ac:dyDescent="0.3">
      <c r="AD77811" s="4"/>
    </row>
    <row r="77821" spans="30:30" ht="11" x14ac:dyDescent="0.3">
      <c r="AD77821" s="4"/>
    </row>
    <row r="77831" spans="30:30" ht="11" x14ac:dyDescent="0.3">
      <c r="AD77831" s="4"/>
    </row>
    <row r="77841" spans="30:30" ht="11" x14ac:dyDescent="0.3">
      <c r="AD77841" s="4"/>
    </row>
    <row r="77851" spans="30:30" ht="11" x14ac:dyDescent="0.3">
      <c r="AD77851" s="4"/>
    </row>
    <row r="77861" spans="30:30" ht="11" x14ac:dyDescent="0.3">
      <c r="AD77861" s="4"/>
    </row>
    <row r="77871" spans="30:30" ht="11" x14ac:dyDescent="0.3">
      <c r="AD77871" s="4"/>
    </row>
    <row r="77881" spans="30:30" ht="11" x14ac:dyDescent="0.3">
      <c r="AD77881" s="4"/>
    </row>
    <row r="77891" spans="30:30" ht="11" x14ac:dyDescent="0.3">
      <c r="AD77891" s="4"/>
    </row>
    <row r="77901" spans="30:30" ht="11" x14ac:dyDescent="0.3">
      <c r="AD77901" s="4"/>
    </row>
    <row r="77911" spans="30:30" ht="11" x14ac:dyDescent="0.3">
      <c r="AD77911" s="4"/>
    </row>
    <row r="77921" spans="30:30" ht="11" x14ac:dyDescent="0.3">
      <c r="AD77921" s="4"/>
    </row>
    <row r="77931" spans="30:30" ht="11" x14ac:dyDescent="0.3">
      <c r="AD77931" s="4"/>
    </row>
    <row r="77941" spans="30:30" ht="11" x14ac:dyDescent="0.3">
      <c r="AD77941" s="4"/>
    </row>
    <row r="77951" spans="30:30" ht="11" x14ac:dyDescent="0.3">
      <c r="AD77951" s="4"/>
    </row>
    <row r="77961" spans="30:30" ht="11" x14ac:dyDescent="0.3">
      <c r="AD77961" s="4"/>
    </row>
    <row r="77971" spans="30:30" ht="11" x14ac:dyDescent="0.3">
      <c r="AD77971" s="4"/>
    </row>
    <row r="77981" spans="30:30" ht="11" x14ac:dyDescent="0.3">
      <c r="AD77981" s="4"/>
    </row>
    <row r="77991" spans="30:30" ht="11" x14ac:dyDescent="0.3">
      <c r="AD77991" s="4"/>
    </row>
    <row r="78001" spans="30:30" ht="11" x14ac:dyDescent="0.3">
      <c r="AD78001" s="4"/>
    </row>
    <row r="78011" spans="30:30" ht="11" x14ac:dyDescent="0.3">
      <c r="AD78011" s="4"/>
    </row>
    <row r="78021" spans="30:30" ht="11" x14ac:dyDescent="0.3">
      <c r="AD78021" s="4"/>
    </row>
    <row r="78031" spans="30:30" ht="11" x14ac:dyDescent="0.3">
      <c r="AD78031" s="4"/>
    </row>
    <row r="78041" spans="30:30" ht="11" x14ac:dyDescent="0.3">
      <c r="AD78041" s="4"/>
    </row>
    <row r="78051" spans="30:30" ht="11" x14ac:dyDescent="0.3">
      <c r="AD78051" s="4"/>
    </row>
    <row r="78061" spans="30:30" ht="11" x14ac:dyDescent="0.3">
      <c r="AD78061" s="4"/>
    </row>
    <row r="78071" spans="30:30" ht="11" x14ac:dyDescent="0.3">
      <c r="AD78071" s="4"/>
    </row>
    <row r="78081" spans="30:30" ht="11" x14ac:dyDescent="0.3">
      <c r="AD78081" s="4"/>
    </row>
    <row r="78091" spans="30:30" ht="11" x14ac:dyDescent="0.3">
      <c r="AD78091" s="4"/>
    </row>
    <row r="78101" spans="30:30" ht="11" x14ac:dyDescent="0.3">
      <c r="AD78101" s="4"/>
    </row>
    <row r="78111" spans="30:30" ht="11" x14ac:dyDescent="0.3">
      <c r="AD78111" s="4"/>
    </row>
    <row r="78121" spans="30:30" ht="11" x14ac:dyDescent="0.3">
      <c r="AD78121" s="4"/>
    </row>
    <row r="78131" spans="30:30" ht="11" x14ac:dyDescent="0.3">
      <c r="AD78131" s="4"/>
    </row>
    <row r="78141" spans="30:30" ht="11" x14ac:dyDescent="0.3">
      <c r="AD78141" s="4"/>
    </row>
    <row r="78151" spans="30:30" ht="11" x14ac:dyDescent="0.3">
      <c r="AD78151" s="4"/>
    </row>
    <row r="78161" spans="30:30" ht="11" x14ac:dyDescent="0.3">
      <c r="AD78161" s="4"/>
    </row>
    <row r="78171" spans="30:30" ht="11" x14ac:dyDescent="0.3">
      <c r="AD78171" s="4"/>
    </row>
    <row r="78181" spans="30:30" ht="11" x14ac:dyDescent="0.3">
      <c r="AD78181" s="4"/>
    </row>
    <row r="78191" spans="30:30" ht="11" x14ac:dyDescent="0.3">
      <c r="AD78191" s="4"/>
    </row>
    <row r="78201" spans="30:30" ht="11" x14ac:dyDescent="0.3">
      <c r="AD78201" s="4"/>
    </row>
    <row r="78211" spans="30:30" ht="11" x14ac:dyDescent="0.3">
      <c r="AD78211" s="4"/>
    </row>
    <row r="78221" spans="30:30" ht="11" x14ac:dyDescent="0.3">
      <c r="AD78221" s="4"/>
    </row>
    <row r="78231" spans="30:30" ht="11" x14ac:dyDescent="0.3">
      <c r="AD78231" s="4"/>
    </row>
    <row r="78241" spans="30:30" ht="11" x14ac:dyDescent="0.3">
      <c r="AD78241" s="4"/>
    </row>
    <row r="78251" spans="30:30" ht="11" x14ac:dyDescent="0.3">
      <c r="AD78251" s="4"/>
    </row>
    <row r="78261" spans="30:30" ht="11" x14ac:dyDescent="0.3">
      <c r="AD78261" s="4"/>
    </row>
    <row r="78271" spans="30:30" ht="11" x14ac:dyDescent="0.3">
      <c r="AD78271" s="4"/>
    </row>
    <row r="78281" spans="30:30" ht="11" x14ac:dyDescent="0.3">
      <c r="AD78281" s="4"/>
    </row>
    <row r="78291" spans="30:30" ht="11" x14ac:dyDescent="0.3">
      <c r="AD78291" s="4"/>
    </row>
    <row r="78301" spans="30:30" ht="11" x14ac:dyDescent="0.3">
      <c r="AD78301" s="4"/>
    </row>
    <row r="78311" spans="30:30" ht="11" x14ac:dyDescent="0.3">
      <c r="AD78311" s="4"/>
    </row>
    <row r="78321" spans="30:30" ht="11" x14ac:dyDescent="0.3">
      <c r="AD78321" s="4"/>
    </row>
    <row r="78331" spans="30:30" ht="11" x14ac:dyDescent="0.3">
      <c r="AD78331" s="4"/>
    </row>
    <row r="78341" spans="30:30" ht="11" x14ac:dyDescent="0.3">
      <c r="AD78341" s="4"/>
    </row>
    <row r="78351" spans="30:30" ht="11" x14ac:dyDescent="0.3">
      <c r="AD78351" s="4"/>
    </row>
    <row r="78361" spans="30:30" ht="11" x14ac:dyDescent="0.3">
      <c r="AD78361" s="4"/>
    </row>
    <row r="78371" spans="30:30" ht="11" x14ac:dyDescent="0.3">
      <c r="AD78371" s="4"/>
    </row>
    <row r="78381" spans="30:30" ht="11" x14ac:dyDescent="0.3">
      <c r="AD78381" s="4"/>
    </row>
    <row r="78391" spans="30:30" ht="11" x14ac:dyDescent="0.3">
      <c r="AD78391" s="4"/>
    </row>
    <row r="78401" spans="30:30" ht="11" x14ac:dyDescent="0.3">
      <c r="AD78401" s="4"/>
    </row>
    <row r="78411" spans="30:30" ht="11" x14ac:dyDescent="0.3">
      <c r="AD78411" s="4"/>
    </row>
    <row r="78421" spans="30:30" ht="11" x14ac:dyDescent="0.3">
      <c r="AD78421" s="4"/>
    </row>
    <row r="78431" spans="30:30" ht="11" x14ac:dyDescent="0.3">
      <c r="AD78431" s="4"/>
    </row>
    <row r="78441" spans="30:30" ht="11" x14ac:dyDescent="0.3">
      <c r="AD78441" s="4"/>
    </row>
    <row r="78451" spans="30:30" ht="11" x14ac:dyDescent="0.3">
      <c r="AD78451" s="4"/>
    </row>
    <row r="78461" spans="30:30" ht="11" x14ac:dyDescent="0.3">
      <c r="AD78461" s="4"/>
    </row>
    <row r="78471" spans="30:30" ht="11" x14ac:dyDescent="0.3">
      <c r="AD78471" s="4"/>
    </row>
    <row r="78481" spans="30:30" ht="11" x14ac:dyDescent="0.3">
      <c r="AD78481" s="4"/>
    </row>
    <row r="78491" spans="30:30" ht="11" x14ac:dyDescent="0.3">
      <c r="AD78491" s="4"/>
    </row>
    <row r="78501" spans="30:30" ht="11" x14ac:dyDescent="0.3">
      <c r="AD78501" s="4"/>
    </row>
    <row r="78511" spans="30:30" ht="11" x14ac:dyDescent="0.3">
      <c r="AD78511" s="4"/>
    </row>
    <row r="78521" spans="30:30" ht="11" x14ac:dyDescent="0.3">
      <c r="AD78521" s="4"/>
    </row>
    <row r="78531" spans="30:30" ht="11" x14ac:dyDescent="0.3">
      <c r="AD78531" s="4"/>
    </row>
    <row r="78541" spans="30:30" ht="11" x14ac:dyDescent="0.3">
      <c r="AD78541" s="4"/>
    </row>
    <row r="78551" spans="30:30" ht="11" x14ac:dyDescent="0.3">
      <c r="AD78551" s="4"/>
    </row>
    <row r="78561" spans="30:30" ht="11" x14ac:dyDescent="0.3">
      <c r="AD78561" s="4"/>
    </row>
    <row r="78571" spans="30:30" ht="11" x14ac:dyDescent="0.3">
      <c r="AD78571" s="4"/>
    </row>
    <row r="78581" spans="30:30" ht="11" x14ac:dyDescent="0.3">
      <c r="AD78581" s="4"/>
    </row>
    <row r="78591" spans="30:30" ht="11" x14ac:dyDescent="0.3">
      <c r="AD78591" s="4"/>
    </row>
    <row r="78601" spans="30:30" ht="11" x14ac:dyDescent="0.3">
      <c r="AD78601" s="4"/>
    </row>
    <row r="78611" spans="30:30" ht="11" x14ac:dyDescent="0.3">
      <c r="AD78611" s="4"/>
    </row>
    <row r="78621" spans="30:30" ht="11" x14ac:dyDescent="0.3">
      <c r="AD78621" s="4"/>
    </row>
    <row r="78631" spans="30:30" ht="11" x14ac:dyDescent="0.3">
      <c r="AD78631" s="4"/>
    </row>
    <row r="78641" spans="30:30" ht="11" x14ac:dyDescent="0.3">
      <c r="AD78641" s="4"/>
    </row>
    <row r="78651" spans="30:30" ht="11" x14ac:dyDescent="0.3">
      <c r="AD78651" s="4"/>
    </row>
    <row r="78661" spans="30:30" ht="11" x14ac:dyDescent="0.3">
      <c r="AD78661" s="4"/>
    </row>
    <row r="78671" spans="30:30" ht="11" x14ac:dyDescent="0.3">
      <c r="AD78671" s="4"/>
    </row>
    <row r="78681" spans="30:30" ht="11" x14ac:dyDescent="0.3">
      <c r="AD78681" s="4"/>
    </row>
    <row r="78691" spans="30:30" ht="11" x14ac:dyDescent="0.3">
      <c r="AD78691" s="4"/>
    </row>
    <row r="78701" spans="30:30" ht="11" x14ac:dyDescent="0.3">
      <c r="AD78701" s="4"/>
    </row>
    <row r="78711" spans="30:30" ht="11" x14ac:dyDescent="0.3">
      <c r="AD78711" s="4"/>
    </row>
    <row r="78721" spans="30:30" ht="11" x14ac:dyDescent="0.3">
      <c r="AD78721" s="4"/>
    </row>
    <row r="78731" spans="30:30" ht="11" x14ac:dyDescent="0.3">
      <c r="AD78731" s="4"/>
    </row>
    <row r="78741" spans="30:30" ht="11" x14ac:dyDescent="0.3">
      <c r="AD78741" s="4"/>
    </row>
    <row r="78751" spans="30:30" ht="11" x14ac:dyDescent="0.3">
      <c r="AD78751" s="4"/>
    </row>
    <row r="78761" spans="30:30" ht="11" x14ac:dyDescent="0.3">
      <c r="AD78761" s="4"/>
    </row>
    <row r="78771" spans="30:30" ht="11" x14ac:dyDescent="0.3">
      <c r="AD78771" s="4"/>
    </row>
    <row r="78781" spans="30:30" ht="11" x14ac:dyDescent="0.3">
      <c r="AD78781" s="4"/>
    </row>
    <row r="78791" spans="30:30" ht="11" x14ac:dyDescent="0.3">
      <c r="AD78791" s="4"/>
    </row>
    <row r="78801" spans="30:30" ht="11" x14ac:dyDescent="0.3">
      <c r="AD78801" s="4"/>
    </row>
    <row r="78811" spans="30:30" ht="11" x14ac:dyDescent="0.3">
      <c r="AD78811" s="4"/>
    </row>
    <row r="78821" spans="30:30" ht="11" x14ac:dyDescent="0.3">
      <c r="AD78821" s="4"/>
    </row>
    <row r="78831" spans="30:30" ht="11" x14ac:dyDescent="0.3">
      <c r="AD78831" s="4"/>
    </row>
    <row r="78841" spans="30:30" ht="11" x14ac:dyDescent="0.3">
      <c r="AD78841" s="4"/>
    </row>
    <row r="78851" spans="30:30" ht="11" x14ac:dyDescent="0.3">
      <c r="AD78851" s="4"/>
    </row>
    <row r="78861" spans="30:30" ht="11" x14ac:dyDescent="0.3">
      <c r="AD78861" s="4"/>
    </row>
    <row r="78871" spans="30:30" ht="11" x14ac:dyDescent="0.3">
      <c r="AD78871" s="4"/>
    </row>
    <row r="78881" spans="30:30" ht="11" x14ac:dyDescent="0.3">
      <c r="AD78881" s="4"/>
    </row>
    <row r="78891" spans="30:30" ht="11" x14ac:dyDescent="0.3">
      <c r="AD78891" s="4"/>
    </row>
    <row r="78901" spans="30:30" ht="11" x14ac:dyDescent="0.3">
      <c r="AD78901" s="4"/>
    </row>
    <row r="78911" spans="30:30" ht="11" x14ac:dyDescent="0.3">
      <c r="AD78911" s="4"/>
    </row>
    <row r="78921" spans="30:30" ht="11" x14ac:dyDescent="0.3">
      <c r="AD78921" s="4"/>
    </row>
    <row r="78931" spans="30:30" ht="11" x14ac:dyDescent="0.3">
      <c r="AD78931" s="4"/>
    </row>
    <row r="78941" spans="30:30" ht="11" x14ac:dyDescent="0.3">
      <c r="AD78941" s="4"/>
    </row>
    <row r="78951" spans="30:30" ht="11" x14ac:dyDescent="0.3">
      <c r="AD78951" s="4"/>
    </row>
    <row r="78961" spans="30:30" ht="11" x14ac:dyDescent="0.3">
      <c r="AD78961" s="4"/>
    </row>
    <row r="78971" spans="30:30" ht="11" x14ac:dyDescent="0.3">
      <c r="AD78971" s="4"/>
    </row>
    <row r="78981" spans="30:30" ht="11" x14ac:dyDescent="0.3">
      <c r="AD78981" s="4"/>
    </row>
    <row r="78991" spans="30:30" ht="11" x14ac:dyDescent="0.3">
      <c r="AD78991" s="4"/>
    </row>
    <row r="79001" spans="30:30" ht="11" x14ac:dyDescent="0.3">
      <c r="AD79001" s="4"/>
    </row>
    <row r="79011" spans="30:30" ht="11" x14ac:dyDescent="0.3">
      <c r="AD79011" s="4"/>
    </row>
    <row r="79021" spans="30:30" ht="11" x14ac:dyDescent="0.3">
      <c r="AD79021" s="4"/>
    </row>
    <row r="79031" spans="30:30" ht="11" x14ac:dyDescent="0.3">
      <c r="AD79031" s="4"/>
    </row>
    <row r="79041" spans="30:30" ht="11" x14ac:dyDescent="0.3">
      <c r="AD79041" s="4"/>
    </row>
    <row r="79051" spans="30:30" ht="11" x14ac:dyDescent="0.3">
      <c r="AD79051" s="4"/>
    </row>
    <row r="79061" spans="30:30" ht="11" x14ac:dyDescent="0.3">
      <c r="AD79061" s="4"/>
    </row>
    <row r="79071" spans="30:30" ht="11" x14ac:dyDescent="0.3">
      <c r="AD79071" s="4"/>
    </row>
    <row r="79081" spans="30:30" ht="11" x14ac:dyDescent="0.3">
      <c r="AD79081" s="4"/>
    </row>
    <row r="79091" spans="30:30" ht="11" x14ac:dyDescent="0.3">
      <c r="AD79091" s="4"/>
    </row>
    <row r="79101" spans="30:30" ht="11" x14ac:dyDescent="0.3">
      <c r="AD79101" s="4"/>
    </row>
    <row r="79111" spans="30:30" ht="11" x14ac:dyDescent="0.3">
      <c r="AD79111" s="4"/>
    </row>
    <row r="79121" spans="30:30" ht="11" x14ac:dyDescent="0.3">
      <c r="AD79121" s="4"/>
    </row>
    <row r="79131" spans="30:30" ht="11" x14ac:dyDescent="0.3">
      <c r="AD79131" s="4"/>
    </row>
    <row r="79141" spans="30:30" ht="11" x14ac:dyDescent="0.3">
      <c r="AD79141" s="4"/>
    </row>
    <row r="79151" spans="30:30" ht="11" x14ac:dyDescent="0.3">
      <c r="AD79151" s="4"/>
    </row>
    <row r="79161" spans="30:30" ht="11" x14ac:dyDescent="0.3">
      <c r="AD79161" s="4"/>
    </row>
    <row r="79171" spans="30:30" ht="11" x14ac:dyDescent="0.3">
      <c r="AD79171" s="4"/>
    </row>
    <row r="79181" spans="30:30" ht="11" x14ac:dyDescent="0.3">
      <c r="AD79181" s="4"/>
    </row>
    <row r="79191" spans="30:30" ht="11" x14ac:dyDescent="0.3">
      <c r="AD79191" s="4"/>
    </row>
    <row r="79201" spans="30:30" ht="11" x14ac:dyDescent="0.3">
      <c r="AD79201" s="4"/>
    </row>
    <row r="79211" spans="30:30" ht="11" x14ac:dyDescent="0.3">
      <c r="AD79211" s="4"/>
    </row>
    <row r="79221" spans="30:30" ht="11" x14ac:dyDescent="0.3">
      <c r="AD79221" s="4"/>
    </row>
    <row r="79231" spans="30:30" ht="11" x14ac:dyDescent="0.3">
      <c r="AD79231" s="4"/>
    </row>
    <row r="79241" spans="30:30" ht="11" x14ac:dyDescent="0.3">
      <c r="AD79241" s="4"/>
    </row>
    <row r="79251" spans="30:30" ht="11" x14ac:dyDescent="0.3">
      <c r="AD79251" s="4"/>
    </row>
    <row r="79261" spans="30:30" ht="11" x14ac:dyDescent="0.3">
      <c r="AD79261" s="4"/>
    </row>
    <row r="79271" spans="30:30" ht="11" x14ac:dyDescent="0.3">
      <c r="AD79271" s="4"/>
    </row>
    <row r="79281" spans="30:30" ht="11" x14ac:dyDescent="0.3">
      <c r="AD79281" s="4"/>
    </row>
    <row r="79291" spans="30:30" ht="11" x14ac:dyDescent="0.3">
      <c r="AD79291" s="4"/>
    </row>
    <row r="79301" spans="30:30" ht="11" x14ac:dyDescent="0.3">
      <c r="AD79301" s="4"/>
    </row>
    <row r="79311" spans="30:30" ht="11" x14ac:dyDescent="0.3">
      <c r="AD79311" s="4"/>
    </row>
    <row r="79321" spans="30:30" ht="11" x14ac:dyDescent="0.3">
      <c r="AD79321" s="4"/>
    </row>
    <row r="79331" spans="30:30" ht="11" x14ac:dyDescent="0.3">
      <c r="AD79331" s="4"/>
    </row>
    <row r="79341" spans="30:30" ht="11" x14ac:dyDescent="0.3">
      <c r="AD79341" s="4"/>
    </row>
    <row r="79351" spans="30:30" ht="11" x14ac:dyDescent="0.3">
      <c r="AD79351" s="4"/>
    </row>
    <row r="79361" spans="30:30" ht="11" x14ac:dyDescent="0.3">
      <c r="AD79361" s="4"/>
    </row>
    <row r="79371" spans="30:30" ht="11" x14ac:dyDescent="0.3">
      <c r="AD79371" s="4"/>
    </row>
    <row r="79381" spans="30:30" ht="11" x14ac:dyDescent="0.3">
      <c r="AD79381" s="4"/>
    </row>
    <row r="79391" spans="30:30" ht="11" x14ac:dyDescent="0.3">
      <c r="AD79391" s="4"/>
    </row>
    <row r="79401" spans="30:30" ht="11" x14ac:dyDescent="0.3">
      <c r="AD79401" s="4"/>
    </row>
    <row r="79411" spans="30:30" ht="11" x14ac:dyDescent="0.3">
      <c r="AD79411" s="4"/>
    </row>
    <row r="79421" spans="30:30" ht="11" x14ac:dyDescent="0.3">
      <c r="AD79421" s="4"/>
    </row>
    <row r="79431" spans="30:30" ht="11" x14ac:dyDescent="0.3">
      <c r="AD79431" s="4"/>
    </row>
    <row r="79441" spans="30:30" ht="11" x14ac:dyDescent="0.3">
      <c r="AD79441" s="4"/>
    </row>
    <row r="79451" spans="30:30" ht="11" x14ac:dyDescent="0.3">
      <c r="AD79451" s="4"/>
    </row>
    <row r="79461" spans="30:30" ht="11" x14ac:dyDescent="0.3">
      <c r="AD79461" s="4"/>
    </row>
    <row r="79471" spans="30:30" ht="11" x14ac:dyDescent="0.3">
      <c r="AD79471" s="4"/>
    </row>
    <row r="79481" spans="30:30" ht="11" x14ac:dyDescent="0.3">
      <c r="AD79481" s="4"/>
    </row>
    <row r="79491" spans="30:30" ht="11" x14ac:dyDescent="0.3">
      <c r="AD79491" s="4"/>
    </row>
    <row r="79501" spans="30:30" ht="11" x14ac:dyDescent="0.3">
      <c r="AD79501" s="4"/>
    </row>
    <row r="79511" spans="30:30" ht="11" x14ac:dyDescent="0.3">
      <c r="AD79511" s="4"/>
    </row>
    <row r="79521" spans="30:30" ht="11" x14ac:dyDescent="0.3">
      <c r="AD79521" s="4"/>
    </row>
    <row r="79531" spans="30:30" ht="11" x14ac:dyDescent="0.3">
      <c r="AD79531" s="4"/>
    </row>
    <row r="79541" spans="30:30" ht="11" x14ac:dyDescent="0.3">
      <c r="AD79541" s="4"/>
    </row>
    <row r="79551" spans="30:30" ht="11" x14ac:dyDescent="0.3">
      <c r="AD79551" s="4"/>
    </row>
    <row r="79561" spans="30:30" ht="11" x14ac:dyDescent="0.3">
      <c r="AD79561" s="4"/>
    </row>
    <row r="79571" spans="30:30" ht="11" x14ac:dyDescent="0.3">
      <c r="AD79571" s="4"/>
    </row>
    <row r="79581" spans="30:30" ht="11" x14ac:dyDescent="0.3">
      <c r="AD79581" s="4"/>
    </row>
    <row r="79591" spans="30:30" ht="11" x14ac:dyDescent="0.3">
      <c r="AD79591" s="4"/>
    </row>
    <row r="79601" spans="30:30" ht="11" x14ac:dyDescent="0.3">
      <c r="AD79601" s="4"/>
    </row>
    <row r="79611" spans="30:30" ht="11" x14ac:dyDescent="0.3">
      <c r="AD79611" s="4"/>
    </row>
    <row r="79621" spans="30:30" ht="11" x14ac:dyDescent="0.3">
      <c r="AD79621" s="4"/>
    </row>
    <row r="79631" spans="30:30" ht="11" x14ac:dyDescent="0.3">
      <c r="AD79631" s="4"/>
    </row>
    <row r="79641" spans="30:30" ht="11" x14ac:dyDescent="0.3">
      <c r="AD79641" s="4"/>
    </row>
    <row r="79651" spans="30:30" ht="11" x14ac:dyDescent="0.3">
      <c r="AD79651" s="4"/>
    </row>
    <row r="79661" spans="30:30" ht="11" x14ac:dyDescent="0.3">
      <c r="AD79661" s="4"/>
    </row>
    <row r="79671" spans="30:30" ht="11" x14ac:dyDescent="0.3">
      <c r="AD79671" s="4"/>
    </row>
    <row r="79681" spans="30:30" ht="11" x14ac:dyDescent="0.3">
      <c r="AD79681" s="4"/>
    </row>
    <row r="79691" spans="30:30" ht="11" x14ac:dyDescent="0.3">
      <c r="AD79691" s="4"/>
    </row>
    <row r="79701" spans="30:30" ht="11" x14ac:dyDescent="0.3">
      <c r="AD79701" s="4"/>
    </row>
    <row r="79711" spans="30:30" ht="11" x14ac:dyDescent="0.3">
      <c r="AD79711" s="4"/>
    </row>
    <row r="79721" spans="30:30" ht="11" x14ac:dyDescent="0.3">
      <c r="AD79721" s="4"/>
    </row>
    <row r="79731" spans="30:30" ht="11" x14ac:dyDescent="0.3">
      <c r="AD79731" s="4"/>
    </row>
    <row r="79741" spans="30:30" ht="11" x14ac:dyDescent="0.3">
      <c r="AD79741" s="4"/>
    </row>
    <row r="79751" spans="30:30" ht="11" x14ac:dyDescent="0.3">
      <c r="AD79751" s="4"/>
    </row>
    <row r="79761" spans="30:30" ht="11" x14ac:dyDescent="0.3">
      <c r="AD79761" s="4"/>
    </row>
    <row r="79771" spans="30:30" ht="11" x14ac:dyDescent="0.3">
      <c r="AD79771" s="4"/>
    </row>
    <row r="79781" spans="30:30" ht="11" x14ac:dyDescent="0.3">
      <c r="AD79781" s="4"/>
    </row>
    <row r="79791" spans="30:30" ht="11" x14ac:dyDescent="0.3">
      <c r="AD79791" s="4"/>
    </row>
    <row r="79801" spans="30:30" ht="11" x14ac:dyDescent="0.3">
      <c r="AD79801" s="4"/>
    </row>
    <row r="79811" spans="30:30" ht="11" x14ac:dyDescent="0.3">
      <c r="AD79811" s="4"/>
    </row>
    <row r="79821" spans="30:30" ht="11" x14ac:dyDescent="0.3">
      <c r="AD79821" s="4"/>
    </row>
    <row r="79831" spans="30:30" ht="11" x14ac:dyDescent="0.3">
      <c r="AD79831" s="4"/>
    </row>
    <row r="79841" spans="30:30" ht="11" x14ac:dyDescent="0.3">
      <c r="AD79841" s="4"/>
    </row>
    <row r="79851" spans="30:30" ht="11" x14ac:dyDescent="0.3">
      <c r="AD79851" s="4"/>
    </row>
    <row r="79861" spans="30:30" ht="11" x14ac:dyDescent="0.3">
      <c r="AD79861" s="4"/>
    </row>
    <row r="79871" spans="30:30" ht="11" x14ac:dyDescent="0.3">
      <c r="AD79871" s="4"/>
    </row>
    <row r="79881" spans="30:30" ht="11" x14ac:dyDescent="0.3">
      <c r="AD79881" s="4"/>
    </row>
    <row r="79891" spans="30:30" ht="11" x14ac:dyDescent="0.3">
      <c r="AD79891" s="4"/>
    </row>
    <row r="79901" spans="30:30" ht="11" x14ac:dyDescent="0.3">
      <c r="AD79901" s="4"/>
    </row>
    <row r="79911" spans="30:30" ht="11" x14ac:dyDescent="0.3">
      <c r="AD79911" s="4"/>
    </row>
    <row r="79921" spans="30:30" ht="11" x14ac:dyDescent="0.3">
      <c r="AD79921" s="4"/>
    </row>
    <row r="79931" spans="30:30" ht="11" x14ac:dyDescent="0.3">
      <c r="AD79931" s="4"/>
    </row>
    <row r="79941" spans="30:30" ht="11" x14ac:dyDescent="0.3">
      <c r="AD79941" s="4"/>
    </row>
    <row r="79951" spans="30:30" ht="11" x14ac:dyDescent="0.3">
      <c r="AD79951" s="4"/>
    </row>
    <row r="79961" spans="30:30" ht="11" x14ac:dyDescent="0.3">
      <c r="AD79961" s="4"/>
    </row>
    <row r="79971" spans="30:30" ht="11" x14ac:dyDescent="0.3">
      <c r="AD79971" s="4"/>
    </row>
    <row r="79981" spans="30:30" ht="11" x14ac:dyDescent="0.3">
      <c r="AD79981" s="4"/>
    </row>
    <row r="79991" spans="30:30" ht="11" x14ac:dyDescent="0.3">
      <c r="AD79991" s="4"/>
    </row>
    <row r="80001" spans="30:30" ht="11" x14ac:dyDescent="0.3">
      <c r="AD80001" s="4"/>
    </row>
    <row r="80011" spans="30:30" ht="11" x14ac:dyDescent="0.3">
      <c r="AD80011" s="4"/>
    </row>
    <row r="80021" spans="30:30" ht="11" x14ac:dyDescent="0.3">
      <c r="AD80021" s="4"/>
    </row>
    <row r="80031" spans="30:30" ht="11" x14ac:dyDescent="0.3">
      <c r="AD80031" s="4"/>
    </row>
    <row r="80041" spans="30:30" ht="11" x14ac:dyDescent="0.3">
      <c r="AD80041" s="4"/>
    </row>
    <row r="80051" spans="30:30" ht="11" x14ac:dyDescent="0.3">
      <c r="AD80051" s="4"/>
    </row>
    <row r="80061" spans="30:30" ht="11" x14ac:dyDescent="0.3">
      <c r="AD80061" s="4"/>
    </row>
    <row r="80071" spans="30:30" ht="11" x14ac:dyDescent="0.3">
      <c r="AD80071" s="4"/>
    </row>
    <row r="80081" spans="30:30" ht="11" x14ac:dyDescent="0.3">
      <c r="AD80081" s="4"/>
    </row>
    <row r="80091" spans="30:30" ht="11" x14ac:dyDescent="0.3">
      <c r="AD80091" s="4"/>
    </row>
    <row r="80101" spans="30:30" ht="11" x14ac:dyDescent="0.3">
      <c r="AD80101" s="4"/>
    </row>
    <row r="80111" spans="30:30" ht="11" x14ac:dyDescent="0.3">
      <c r="AD80111" s="4"/>
    </row>
    <row r="80121" spans="30:30" ht="11" x14ac:dyDescent="0.3">
      <c r="AD80121" s="4"/>
    </row>
    <row r="80131" spans="30:30" ht="11" x14ac:dyDescent="0.3">
      <c r="AD80131" s="4"/>
    </row>
    <row r="80141" spans="30:30" ht="11" x14ac:dyDescent="0.3">
      <c r="AD80141" s="4"/>
    </row>
    <row r="80151" spans="30:30" ht="11" x14ac:dyDescent="0.3">
      <c r="AD80151" s="4"/>
    </row>
    <row r="80161" spans="30:30" ht="11" x14ac:dyDescent="0.3">
      <c r="AD80161" s="4"/>
    </row>
    <row r="80171" spans="30:30" ht="11" x14ac:dyDescent="0.3">
      <c r="AD80171" s="4"/>
    </row>
    <row r="80181" spans="30:30" ht="11" x14ac:dyDescent="0.3">
      <c r="AD80181" s="4"/>
    </row>
    <row r="80191" spans="30:30" ht="11" x14ac:dyDescent="0.3">
      <c r="AD80191" s="4"/>
    </row>
    <row r="80201" spans="30:30" ht="11" x14ac:dyDescent="0.3">
      <c r="AD80201" s="4"/>
    </row>
    <row r="80211" spans="30:30" ht="11" x14ac:dyDescent="0.3">
      <c r="AD80211" s="4"/>
    </row>
    <row r="80221" spans="30:30" ht="11" x14ac:dyDescent="0.3">
      <c r="AD80221" s="4"/>
    </row>
    <row r="80231" spans="30:30" ht="11" x14ac:dyDescent="0.3">
      <c r="AD80231" s="4"/>
    </row>
    <row r="80241" spans="30:30" ht="11" x14ac:dyDescent="0.3">
      <c r="AD80241" s="4"/>
    </row>
    <row r="80251" spans="30:30" ht="11" x14ac:dyDescent="0.3">
      <c r="AD80251" s="4"/>
    </row>
    <row r="80261" spans="30:30" ht="11" x14ac:dyDescent="0.3">
      <c r="AD80261" s="4"/>
    </row>
    <row r="80271" spans="30:30" ht="11" x14ac:dyDescent="0.3">
      <c r="AD80271" s="4"/>
    </row>
    <row r="80281" spans="30:30" ht="11" x14ac:dyDescent="0.3">
      <c r="AD80281" s="4"/>
    </row>
    <row r="80291" spans="30:30" ht="11" x14ac:dyDescent="0.3">
      <c r="AD80291" s="4"/>
    </row>
    <row r="80301" spans="30:30" ht="11" x14ac:dyDescent="0.3">
      <c r="AD80301" s="4"/>
    </row>
    <row r="80311" spans="30:30" ht="11" x14ac:dyDescent="0.3">
      <c r="AD80311" s="4"/>
    </row>
    <row r="80321" spans="30:30" ht="11" x14ac:dyDescent="0.3">
      <c r="AD80321" s="4"/>
    </row>
    <row r="80331" spans="30:30" ht="11" x14ac:dyDescent="0.3">
      <c r="AD80331" s="4"/>
    </row>
    <row r="80341" spans="30:30" ht="11" x14ac:dyDescent="0.3">
      <c r="AD80341" s="4"/>
    </row>
    <row r="80351" spans="30:30" ht="11" x14ac:dyDescent="0.3">
      <c r="AD80351" s="4"/>
    </row>
    <row r="80361" spans="30:30" ht="11" x14ac:dyDescent="0.3">
      <c r="AD80361" s="4"/>
    </row>
    <row r="80371" spans="30:30" ht="11" x14ac:dyDescent="0.3">
      <c r="AD80371" s="4"/>
    </row>
    <row r="80381" spans="30:30" ht="11" x14ac:dyDescent="0.3">
      <c r="AD80381" s="4"/>
    </row>
    <row r="80391" spans="30:30" ht="11" x14ac:dyDescent="0.3">
      <c r="AD80391" s="4"/>
    </row>
    <row r="80401" spans="30:30" ht="11" x14ac:dyDescent="0.3">
      <c r="AD80401" s="4"/>
    </row>
    <row r="80411" spans="30:30" ht="11" x14ac:dyDescent="0.3">
      <c r="AD80411" s="4"/>
    </row>
    <row r="80421" spans="30:30" ht="11" x14ac:dyDescent="0.3">
      <c r="AD80421" s="4"/>
    </row>
    <row r="80431" spans="30:30" ht="11" x14ac:dyDescent="0.3">
      <c r="AD80431" s="4"/>
    </row>
    <row r="80441" spans="30:30" ht="11" x14ac:dyDescent="0.3">
      <c r="AD80441" s="4"/>
    </row>
    <row r="80451" spans="30:30" ht="11" x14ac:dyDescent="0.3">
      <c r="AD80451" s="4"/>
    </row>
    <row r="80461" spans="30:30" ht="11" x14ac:dyDescent="0.3">
      <c r="AD80461" s="4"/>
    </row>
    <row r="80471" spans="30:30" ht="11" x14ac:dyDescent="0.3">
      <c r="AD80471" s="4"/>
    </row>
    <row r="80481" spans="30:30" ht="11" x14ac:dyDescent="0.3">
      <c r="AD80481" s="4"/>
    </row>
    <row r="80491" spans="30:30" ht="11" x14ac:dyDescent="0.3">
      <c r="AD80491" s="4"/>
    </row>
    <row r="80501" spans="30:30" ht="11" x14ac:dyDescent="0.3">
      <c r="AD80501" s="4"/>
    </row>
    <row r="80511" spans="30:30" ht="11" x14ac:dyDescent="0.3">
      <c r="AD80511" s="4"/>
    </row>
    <row r="80521" spans="30:30" ht="11" x14ac:dyDescent="0.3">
      <c r="AD80521" s="4"/>
    </row>
    <row r="80531" spans="30:30" ht="11" x14ac:dyDescent="0.3">
      <c r="AD80531" s="4"/>
    </row>
    <row r="80541" spans="30:30" ht="11" x14ac:dyDescent="0.3">
      <c r="AD80541" s="4"/>
    </row>
    <row r="80551" spans="30:30" ht="11" x14ac:dyDescent="0.3">
      <c r="AD80551" s="4"/>
    </row>
    <row r="80561" spans="30:30" ht="11" x14ac:dyDescent="0.3">
      <c r="AD80561" s="4"/>
    </row>
    <row r="80571" spans="30:30" ht="11" x14ac:dyDescent="0.3">
      <c r="AD80571" s="4"/>
    </row>
    <row r="80581" spans="30:30" ht="11" x14ac:dyDescent="0.3">
      <c r="AD80581" s="4"/>
    </row>
    <row r="80591" spans="30:30" ht="11" x14ac:dyDescent="0.3">
      <c r="AD80591" s="4"/>
    </row>
    <row r="80601" spans="30:30" ht="11" x14ac:dyDescent="0.3">
      <c r="AD80601" s="4"/>
    </row>
    <row r="80611" spans="30:30" ht="11" x14ac:dyDescent="0.3">
      <c r="AD80611" s="4"/>
    </row>
    <row r="80621" spans="30:30" ht="11" x14ac:dyDescent="0.3">
      <c r="AD80621" s="4"/>
    </row>
    <row r="80631" spans="30:30" ht="11" x14ac:dyDescent="0.3">
      <c r="AD80631" s="4"/>
    </row>
    <row r="80641" spans="30:30" ht="11" x14ac:dyDescent="0.3">
      <c r="AD80641" s="4"/>
    </row>
    <row r="80651" spans="30:30" ht="11" x14ac:dyDescent="0.3">
      <c r="AD80651" s="4"/>
    </row>
    <row r="80661" spans="30:30" ht="11" x14ac:dyDescent="0.3">
      <c r="AD80661" s="4"/>
    </row>
    <row r="80671" spans="30:30" ht="11" x14ac:dyDescent="0.3">
      <c r="AD80671" s="4"/>
    </row>
    <row r="80681" spans="30:30" ht="11" x14ac:dyDescent="0.3">
      <c r="AD80681" s="4"/>
    </row>
    <row r="80691" spans="30:30" ht="11" x14ac:dyDescent="0.3">
      <c r="AD80691" s="4"/>
    </row>
    <row r="80701" spans="30:30" ht="11" x14ac:dyDescent="0.3">
      <c r="AD80701" s="4"/>
    </row>
    <row r="80711" spans="30:30" ht="11" x14ac:dyDescent="0.3">
      <c r="AD80711" s="4"/>
    </row>
    <row r="80721" spans="30:30" ht="11" x14ac:dyDescent="0.3">
      <c r="AD80721" s="4"/>
    </row>
    <row r="80731" spans="30:30" ht="11" x14ac:dyDescent="0.3">
      <c r="AD80731" s="4"/>
    </row>
    <row r="80741" spans="30:30" ht="11" x14ac:dyDescent="0.3">
      <c r="AD80741" s="4"/>
    </row>
    <row r="80751" spans="30:30" ht="11" x14ac:dyDescent="0.3">
      <c r="AD80751" s="4"/>
    </row>
    <row r="80761" spans="30:30" ht="11" x14ac:dyDescent="0.3">
      <c r="AD80761" s="4"/>
    </row>
    <row r="80771" spans="30:30" ht="11" x14ac:dyDescent="0.3">
      <c r="AD80771" s="4"/>
    </row>
    <row r="80781" spans="30:30" ht="11" x14ac:dyDescent="0.3">
      <c r="AD80781" s="4"/>
    </row>
    <row r="80791" spans="30:30" ht="11" x14ac:dyDescent="0.3">
      <c r="AD80791" s="4"/>
    </row>
    <row r="80801" spans="30:30" ht="11" x14ac:dyDescent="0.3">
      <c r="AD80801" s="4"/>
    </row>
    <row r="80811" spans="30:30" ht="11" x14ac:dyDescent="0.3">
      <c r="AD80811" s="4"/>
    </row>
    <row r="80821" spans="30:30" ht="11" x14ac:dyDescent="0.3">
      <c r="AD80821" s="4"/>
    </row>
    <row r="80831" spans="30:30" ht="11" x14ac:dyDescent="0.3">
      <c r="AD80831" s="4"/>
    </row>
    <row r="80841" spans="30:30" ht="11" x14ac:dyDescent="0.3">
      <c r="AD80841" s="4"/>
    </row>
    <row r="80851" spans="30:30" ht="11" x14ac:dyDescent="0.3">
      <c r="AD80851" s="4"/>
    </row>
    <row r="80861" spans="30:30" ht="11" x14ac:dyDescent="0.3">
      <c r="AD80861" s="4"/>
    </row>
    <row r="80871" spans="30:30" ht="11" x14ac:dyDescent="0.3">
      <c r="AD80871" s="4"/>
    </row>
    <row r="80881" spans="30:30" ht="11" x14ac:dyDescent="0.3">
      <c r="AD80881" s="4"/>
    </row>
    <row r="80891" spans="30:30" ht="11" x14ac:dyDescent="0.3">
      <c r="AD80891" s="4"/>
    </row>
    <row r="80901" spans="30:30" ht="11" x14ac:dyDescent="0.3">
      <c r="AD80901" s="4"/>
    </row>
    <row r="80911" spans="30:30" ht="11" x14ac:dyDescent="0.3">
      <c r="AD80911" s="4"/>
    </row>
    <row r="80921" spans="30:30" ht="11" x14ac:dyDescent="0.3">
      <c r="AD80921" s="4"/>
    </row>
    <row r="80931" spans="30:30" ht="11" x14ac:dyDescent="0.3">
      <c r="AD80931" s="4"/>
    </row>
    <row r="80941" spans="30:30" ht="11" x14ac:dyDescent="0.3">
      <c r="AD80941" s="4"/>
    </row>
    <row r="80951" spans="30:30" ht="11" x14ac:dyDescent="0.3">
      <c r="AD80951" s="4"/>
    </row>
    <row r="80961" spans="30:30" ht="11" x14ac:dyDescent="0.3">
      <c r="AD80961" s="4"/>
    </row>
    <row r="80971" spans="30:30" ht="11" x14ac:dyDescent="0.3">
      <c r="AD80971" s="4"/>
    </row>
    <row r="80981" spans="30:30" ht="11" x14ac:dyDescent="0.3">
      <c r="AD80981" s="4"/>
    </row>
    <row r="80991" spans="30:30" ht="11" x14ac:dyDescent="0.3">
      <c r="AD80991" s="4"/>
    </row>
    <row r="81001" spans="30:30" ht="11" x14ac:dyDescent="0.3">
      <c r="AD81001" s="4"/>
    </row>
    <row r="81011" spans="30:30" ht="11" x14ac:dyDescent="0.3">
      <c r="AD81011" s="4"/>
    </row>
    <row r="81021" spans="30:30" ht="11" x14ac:dyDescent="0.3">
      <c r="AD81021" s="4"/>
    </row>
    <row r="81031" spans="30:30" ht="11" x14ac:dyDescent="0.3">
      <c r="AD81031" s="4"/>
    </row>
    <row r="81041" spans="30:30" ht="11" x14ac:dyDescent="0.3">
      <c r="AD81041" s="4"/>
    </row>
    <row r="81051" spans="30:30" ht="11" x14ac:dyDescent="0.3">
      <c r="AD81051" s="4"/>
    </row>
    <row r="81061" spans="30:30" ht="11" x14ac:dyDescent="0.3">
      <c r="AD81061" s="4"/>
    </row>
    <row r="81071" spans="30:30" ht="11" x14ac:dyDescent="0.3">
      <c r="AD81071" s="4"/>
    </row>
    <row r="81081" spans="30:30" ht="11" x14ac:dyDescent="0.3">
      <c r="AD81081" s="4"/>
    </row>
    <row r="81091" spans="30:30" ht="11" x14ac:dyDescent="0.3">
      <c r="AD81091" s="4"/>
    </row>
    <row r="81101" spans="30:30" ht="11" x14ac:dyDescent="0.3">
      <c r="AD81101" s="4"/>
    </row>
    <row r="81111" spans="30:30" ht="11" x14ac:dyDescent="0.3">
      <c r="AD81111" s="4"/>
    </row>
    <row r="81121" spans="30:30" ht="11" x14ac:dyDescent="0.3">
      <c r="AD81121" s="4"/>
    </row>
    <row r="81131" spans="30:30" ht="11" x14ac:dyDescent="0.3">
      <c r="AD81131" s="4"/>
    </row>
    <row r="81141" spans="30:30" ht="11" x14ac:dyDescent="0.3">
      <c r="AD81141" s="4"/>
    </row>
    <row r="81151" spans="30:30" ht="11" x14ac:dyDescent="0.3">
      <c r="AD81151" s="4"/>
    </row>
    <row r="81161" spans="30:30" ht="11" x14ac:dyDescent="0.3">
      <c r="AD81161" s="4"/>
    </row>
    <row r="81171" spans="30:30" ht="11" x14ac:dyDescent="0.3">
      <c r="AD81171" s="4"/>
    </row>
    <row r="81181" spans="30:30" ht="11" x14ac:dyDescent="0.3">
      <c r="AD81181" s="4"/>
    </row>
    <row r="81191" spans="30:30" ht="11" x14ac:dyDescent="0.3">
      <c r="AD81191" s="4"/>
    </row>
    <row r="81201" spans="30:30" ht="11" x14ac:dyDescent="0.3">
      <c r="AD81201" s="4"/>
    </row>
    <row r="81211" spans="30:30" ht="11" x14ac:dyDescent="0.3">
      <c r="AD81211" s="4"/>
    </row>
    <row r="81221" spans="30:30" ht="11" x14ac:dyDescent="0.3">
      <c r="AD81221" s="4"/>
    </row>
    <row r="81231" spans="30:30" ht="11" x14ac:dyDescent="0.3">
      <c r="AD81231" s="4"/>
    </row>
    <row r="81241" spans="30:30" ht="11" x14ac:dyDescent="0.3">
      <c r="AD81241" s="4"/>
    </row>
    <row r="81251" spans="30:30" ht="11" x14ac:dyDescent="0.3">
      <c r="AD81251" s="4"/>
    </row>
    <row r="81261" spans="30:30" ht="11" x14ac:dyDescent="0.3">
      <c r="AD81261" s="4"/>
    </row>
    <row r="81271" spans="30:30" ht="11" x14ac:dyDescent="0.3">
      <c r="AD81271" s="4"/>
    </row>
    <row r="81281" spans="30:30" ht="11" x14ac:dyDescent="0.3">
      <c r="AD81281" s="4"/>
    </row>
    <row r="81291" spans="30:30" ht="11" x14ac:dyDescent="0.3">
      <c r="AD81291" s="4"/>
    </row>
    <row r="81301" spans="30:30" ht="11" x14ac:dyDescent="0.3">
      <c r="AD81301" s="4"/>
    </row>
    <row r="81311" spans="30:30" ht="11" x14ac:dyDescent="0.3">
      <c r="AD81311" s="4"/>
    </row>
    <row r="81321" spans="30:30" ht="11" x14ac:dyDescent="0.3">
      <c r="AD81321" s="4"/>
    </row>
    <row r="81331" spans="30:30" ht="11" x14ac:dyDescent="0.3">
      <c r="AD81331" s="4"/>
    </row>
    <row r="81341" spans="30:30" ht="11" x14ac:dyDescent="0.3">
      <c r="AD81341" s="4"/>
    </row>
    <row r="81351" spans="30:30" ht="11" x14ac:dyDescent="0.3">
      <c r="AD81351" s="4"/>
    </row>
    <row r="81361" spans="30:30" ht="11" x14ac:dyDescent="0.3">
      <c r="AD81361" s="4"/>
    </row>
    <row r="81371" spans="30:30" ht="11" x14ac:dyDescent="0.3">
      <c r="AD81371" s="4"/>
    </row>
    <row r="81381" spans="30:30" ht="11" x14ac:dyDescent="0.3">
      <c r="AD81381" s="4"/>
    </row>
    <row r="81391" spans="30:30" ht="11" x14ac:dyDescent="0.3">
      <c r="AD81391" s="4"/>
    </row>
    <row r="81401" spans="30:30" ht="11" x14ac:dyDescent="0.3">
      <c r="AD81401" s="4"/>
    </row>
    <row r="81411" spans="30:30" ht="11" x14ac:dyDescent="0.3">
      <c r="AD81411" s="4"/>
    </row>
    <row r="81421" spans="30:30" ht="11" x14ac:dyDescent="0.3">
      <c r="AD81421" s="4"/>
    </row>
    <row r="81431" spans="30:30" ht="11" x14ac:dyDescent="0.3">
      <c r="AD81431" s="4"/>
    </row>
    <row r="81441" spans="30:30" ht="11" x14ac:dyDescent="0.3">
      <c r="AD81441" s="4"/>
    </row>
    <row r="81451" spans="30:30" ht="11" x14ac:dyDescent="0.3">
      <c r="AD81451" s="4"/>
    </row>
    <row r="81461" spans="30:30" ht="11" x14ac:dyDescent="0.3">
      <c r="AD81461" s="4"/>
    </row>
    <row r="81471" spans="30:30" ht="11" x14ac:dyDescent="0.3">
      <c r="AD81471" s="4"/>
    </row>
    <row r="81481" spans="30:30" ht="11" x14ac:dyDescent="0.3">
      <c r="AD81481" s="4"/>
    </row>
    <row r="81491" spans="30:30" ht="11" x14ac:dyDescent="0.3">
      <c r="AD81491" s="4"/>
    </row>
    <row r="81501" spans="30:30" ht="11" x14ac:dyDescent="0.3">
      <c r="AD81501" s="4"/>
    </row>
    <row r="81511" spans="30:30" ht="11" x14ac:dyDescent="0.3">
      <c r="AD81511" s="4"/>
    </row>
    <row r="81521" spans="30:30" ht="11" x14ac:dyDescent="0.3">
      <c r="AD81521" s="4"/>
    </row>
    <row r="81531" spans="30:30" ht="11" x14ac:dyDescent="0.3">
      <c r="AD81531" s="4"/>
    </row>
    <row r="81541" spans="30:30" ht="11" x14ac:dyDescent="0.3">
      <c r="AD81541" s="4"/>
    </row>
    <row r="81551" spans="30:30" ht="11" x14ac:dyDescent="0.3">
      <c r="AD81551" s="4"/>
    </row>
    <row r="81561" spans="30:30" ht="11" x14ac:dyDescent="0.3">
      <c r="AD81561" s="4"/>
    </row>
    <row r="81571" spans="30:30" ht="11" x14ac:dyDescent="0.3">
      <c r="AD81571" s="4"/>
    </row>
    <row r="81581" spans="30:30" ht="11" x14ac:dyDescent="0.3">
      <c r="AD81581" s="4"/>
    </row>
    <row r="81591" spans="30:30" ht="11" x14ac:dyDescent="0.3">
      <c r="AD81591" s="4"/>
    </row>
    <row r="81601" spans="30:30" ht="11" x14ac:dyDescent="0.3">
      <c r="AD81601" s="4"/>
    </row>
    <row r="81611" spans="30:30" ht="11" x14ac:dyDescent="0.3">
      <c r="AD81611" s="4"/>
    </row>
    <row r="81621" spans="30:30" ht="11" x14ac:dyDescent="0.3">
      <c r="AD81621" s="4"/>
    </row>
    <row r="81631" spans="30:30" ht="11" x14ac:dyDescent="0.3">
      <c r="AD81631" s="4"/>
    </row>
    <row r="81641" spans="30:30" ht="11" x14ac:dyDescent="0.3">
      <c r="AD81641" s="4"/>
    </row>
    <row r="81651" spans="30:30" ht="11" x14ac:dyDescent="0.3">
      <c r="AD81651" s="4"/>
    </row>
    <row r="81661" spans="30:30" ht="11" x14ac:dyDescent="0.3">
      <c r="AD81661" s="4"/>
    </row>
    <row r="81671" spans="30:30" ht="11" x14ac:dyDescent="0.3">
      <c r="AD81671" s="4"/>
    </row>
    <row r="81681" spans="30:30" ht="11" x14ac:dyDescent="0.3">
      <c r="AD81681" s="4"/>
    </row>
    <row r="81691" spans="30:30" ht="11" x14ac:dyDescent="0.3">
      <c r="AD81691" s="4"/>
    </row>
    <row r="81701" spans="30:30" ht="11" x14ac:dyDescent="0.3">
      <c r="AD81701" s="4"/>
    </row>
    <row r="81711" spans="30:30" ht="11" x14ac:dyDescent="0.3">
      <c r="AD81711" s="4"/>
    </row>
    <row r="81721" spans="30:30" ht="11" x14ac:dyDescent="0.3">
      <c r="AD81721" s="4"/>
    </row>
    <row r="81731" spans="30:30" ht="11" x14ac:dyDescent="0.3">
      <c r="AD81731" s="4"/>
    </row>
    <row r="81741" spans="30:30" ht="11" x14ac:dyDescent="0.3">
      <c r="AD81741" s="4"/>
    </row>
    <row r="81751" spans="30:30" ht="11" x14ac:dyDescent="0.3">
      <c r="AD81751" s="4"/>
    </row>
    <row r="81761" spans="30:30" ht="11" x14ac:dyDescent="0.3">
      <c r="AD81761" s="4"/>
    </row>
    <row r="81771" spans="30:30" ht="11" x14ac:dyDescent="0.3">
      <c r="AD81771" s="4"/>
    </row>
    <row r="81781" spans="30:30" ht="11" x14ac:dyDescent="0.3">
      <c r="AD81781" s="4"/>
    </row>
    <row r="81791" spans="30:30" ht="11" x14ac:dyDescent="0.3">
      <c r="AD81791" s="4"/>
    </row>
    <row r="81801" spans="30:30" ht="11" x14ac:dyDescent="0.3">
      <c r="AD81801" s="4"/>
    </row>
    <row r="81811" spans="30:30" ht="11" x14ac:dyDescent="0.3">
      <c r="AD81811" s="4"/>
    </row>
    <row r="81821" spans="30:30" ht="11" x14ac:dyDescent="0.3">
      <c r="AD81821" s="4"/>
    </row>
    <row r="81831" spans="30:30" ht="11" x14ac:dyDescent="0.3">
      <c r="AD81831" s="4"/>
    </row>
    <row r="81841" spans="30:30" ht="11" x14ac:dyDescent="0.3">
      <c r="AD81841" s="4"/>
    </row>
    <row r="81851" spans="30:30" ht="11" x14ac:dyDescent="0.3">
      <c r="AD81851" s="4"/>
    </row>
    <row r="81861" spans="30:30" ht="11" x14ac:dyDescent="0.3">
      <c r="AD81861" s="4"/>
    </row>
    <row r="81871" spans="30:30" ht="11" x14ac:dyDescent="0.3">
      <c r="AD81871" s="4"/>
    </row>
    <row r="81881" spans="30:30" ht="11" x14ac:dyDescent="0.3">
      <c r="AD81881" s="4"/>
    </row>
    <row r="81891" spans="30:30" ht="11" x14ac:dyDescent="0.3">
      <c r="AD81891" s="4"/>
    </row>
    <row r="81901" spans="30:30" ht="11" x14ac:dyDescent="0.3">
      <c r="AD81901" s="4"/>
    </row>
    <row r="81911" spans="30:30" ht="11" x14ac:dyDescent="0.3">
      <c r="AD81911" s="4"/>
    </row>
    <row r="81921" spans="30:30" ht="11" x14ac:dyDescent="0.3">
      <c r="AD81921" s="4"/>
    </row>
    <row r="81931" spans="30:30" ht="11" x14ac:dyDescent="0.3">
      <c r="AD81931" s="4"/>
    </row>
    <row r="81941" spans="30:30" ht="11" x14ac:dyDescent="0.3">
      <c r="AD81941" s="4"/>
    </row>
    <row r="81951" spans="30:30" ht="11" x14ac:dyDescent="0.3">
      <c r="AD81951" s="4"/>
    </row>
    <row r="81961" spans="30:30" ht="11" x14ac:dyDescent="0.3">
      <c r="AD81961" s="4"/>
    </row>
    <row r="81971" spans="30:30" ht="11" x14ac:dyDescent="0.3">
      <c r="AD81971" s="4"/>
    </row>
    <row r="81981" spans="30:30" ht="11" x14ac:dyDescent="0.3">
      <c r="AD81981" s="4"/>
    </row>
    <row r="81991" spans="30:30" ht="11" x14ac:dyDescent="0.3">
      <c r="AD81991" s="4"/>
    </row>
    <row r="82001" spans="30:30" ht="11" x14ac:dyDescent="0.3">
      <c r="AD82001" s="4"/>
    </row>
    <row r="82011" spans="30:30" ht="11" x14ac:dyDescent="0.3">
      <c r="AD82011" s="4"/>
    </row>
    <row r="82021" spans="30:30" ht="11" x14ac:dyDescent="0.3">
      <c r="AD82021" s="4"/>
    </row>
    <row r="82031" spans="30:30" ht="11" x14ac:dyDescent="0.3">
      <c r="AD82031" s="4"/>
    </row>
    <row r="82041" spans="30:30" ht="11" x14ac:dyDescent="0.3">
      <c r="AD82041" s="4"/>
    </row>
    <row r="82051" spans="30:30" ht="11" x14ac:dyDescent="0.3">
      <c r="AD82051" s="4"/>
    </row>
    <row r="82061" spans="30:30" ht="11" x14ac:dyDescent="0.3">
      <c r="AD82061" s="4"/>
    </row>
    <row r="82071" spans="30:30" ht="11" x14ac:dyDescent="0.3">
      <c r="AD82071" s="4"/>
    </row>
    <row r="82081" spans="30:30" ht="11" x14ac:dyDescent="0.3">
      <c r="AD82081" s="4"/>
    </row>
    <row r="82091" spans="30:30" ht="11" x14ac:dyDescent="0.3">
      <c r="AD82091" s="4"/>
    </row>
    <row r="82101" spans="30:30" ht="11" x14ac:dyDescent="0.3">
      <c r="AD82101" s="4"/>
    </row>
    <row r="82111" spans="30:30" ht="11" x14ac:dyDescent="0.3">
      <c r="AD82111" s="4"/>
    </row>
    <row r="82121" spans="30:30" ht="11" x14ac:dyDescent="0.3">
      <c r="AD82121" s="4"/>
    </row>
    <row r="82131" spans="30:30" ht="11" x14ac:dyDescent="0.3">
      <c r="AD82131" s="4"/>
    </row>
    <row r="82141" spans="30:30" ht="11" x14ac:dyDescent="0.3">
      <c r="AD82141" s="4"/>
    </row>
    <row r="82151" spans="30:30" ht="11" x14ac:dyDescent="0.3">
      <c r="AD82151" s="4"/>
    </row>
    <row r="82161" spans="30:30" ht="11" x14ac:dyDescent="0.3">
      <c r="AD82161" s="4"/>
    </row>
    <row r="82171" spans="30:30" ht="11" x14ac:dyDescent="0.3">
      <c r="AD82171" s="4"/>
    </row>
    <row r="82181" spans="30:30" ht="11" x14ac:dyDescent="0.3">
      <c r="AD82181" s="4"/>
    </row>
    <row r="82191" spans="30:30" ht="11" x14ac:dyDescent="0.3">
      <c r="AD82191" s="4"/>
    </row>
    <row r="82201" spans="30:30" ht="11" x14ac:dyDescent="0.3">
      <c r="AD82201" s="4"/>
    </row>
    <row r="82211" spans="30:30" ht="11" x14ac:dyDescent="0.3">
      <c r="AD82211" s="4"/>
    </row>
    <row r="82221" spans="30:30" ht="11" x14ac:dyDescent="0.3">
      <c r="AD82221" s="4"/>
    </row>
    <row r="82231" spans="30:30" ht="11" x14ac:dyDescent="0.3">
      <c r="AD82231" s="4"/>
    </row>
    <row r="82241" spans="30:30" ht="11" x14ac:dyDescent="0.3">
      <c r="AD82241" s="4"/>
    </row>
    <row r="82251" spans="30:30" ht="11" x14ac:dyDescent="0.3">
      <c r="AD82251" s="4"/>
    </row>
    <row r="82261" spans="30:30" ht="11" x14ac:dyDescent="0.3">
      <c r="AD82261" s="4"/>
    </row>
    <row r="82271" spans="30:30" ht="11" x14ac:dyDescent="0.3">
      <c r="AD82271" s="4"/>
    </row>
    <row r="82281" spans="30:30" ht="11" x14ac:dyDescent="0.3">
      <c r="AD82281" s="4"/>
    </row>
    <row r="82291" spans="30:30" ht="11" x14ac:dyDescent="0.3">
      <c r="AD82291" s="4"/>
    </row>
    <row r="82301" spans="30:30" ht="11" x14ac:dyDescent="0.3">
      <c r="AD82301" s="4"/>
    </row>
    <row r="82311" spans="30:30" ht="11" x14ac:dyDescent="0.3">
      <c r="AD82311" s="4"/>
    </row>
    <row r="82321" spans="30:30" ht="11" x14ac:dyDescent="0.3">
      <c r="AD82321" s="4"/>
    </row>
    <row r="82331" spans="30:30" ht="11" x14ac:dyDescent="0.3">
      <c r="AD82331" s="4"/>
    </row>
    <row r="82341" spans="30:30" ht="11" x14ac:dyDescent="0.3">
      <c r="AD82341" s="4"/>
    </row>
    <row r="82351" spans="30:30" ht="11" x14ac:dyDescent="0.3">
      <c r="AD82351" s="4"/>
    </row>
    <row r="82361" spans="30:30" ht="11" x14ac:dyDescent="0.3">
      <c r="AD82361" s="4"/>
    </row>
    <row r="82371" spans="30:30" ht="11" x14ac:dyDescent="0.3">
      <c r="AD82371" s="4"/>
    </row>
    <row r="82381" spans="30:30" ht="11" x14ac:dyDescent="0.3">
      <c r="AD82381" s="4"/>
    </row>
    <row r="82391" spans="30:30" ht="11" x14ac:dyDescent="0.3">
      <c r="AD82391" s="4"/>
    </row>
    <row r="82401" spans="30:30" ht="11" x14ac:dyDescent="0.3">
      <c r="AD82401" s="4"/>
    </row>
    <row r="82411" spans="30:30" ht="11" x14ac:dyDescent="0.3">
      <c r="AD82411" s="4"/>
    </row>
    <row r="82421" spans="30:30" ht="11" x14ac:dyDescent="0.3">
      <c r="AD82421" s="4"/>
    </row>
    <row r="82431" spans="30:30" ht="11" x14ac:dyDescent="0.3">
      <c r="AD82431" s="4"/>
    </row>
    <row r="82441" spans="30:30" ht="11" x14ac:dyDescent="0.3">
      <c r="AD82441" s="4"/>
    </row>
    <row r="82451" spans="30:30" ht="11" x14ac:dyDescent="0.3">
      <c r="AD82451" s="4"/>
    </row>
    <row r="82461" spans="30:30" ht="11" x14ac:dyDescent="0.3">
      <c r="AD82461" s="4"/>
    </row>
    <row r="82471" spans="30:30" ht="11" x14ac:dyDescent="0.3">
      <c r="AD82471" s="4"/>
    </row>
    <row r="82481" spans="30:30" ht="11" x14ac:dyDescent="0.3">
      <c r="AD82481" s="4"/>
    </row>
    <row r="82491" spans="30:30" ht="11" x14ac:dyDescent="0.3">
      <c r="AD82491" s="4"/>
    </row>
    <row r="82501" spans="30:30" ht="11" x14ac:dyDescent="0.3">
      <c r="AD82501" s="4"/>
    </row>
    <row r="82511" spans="30:30" ht="11" x14ac:dyDescent="0.3">
      <c r="AD82511" s="4"/>
    </row>
    <row r="82521" spans="30:30" ht="11" x14ac:dyDescent="0.3">
      <c r="AD82521" s="4"/>
    </row>
    <row r="82531" spans="30:30" ht="11" x14ac:dyDescent="0.3">
      <c r="AD82531" s="4"/>
    </row>
    <row r="82541" spans="30:30" ht="11" x14ac:dyDescent="0.3">
      <c r="AD82541" s="4"/>
    </row>
    <row r="82551" spans="30:30" ht="11" x14ac:dyDescent="0.3">
      <c r="AD82551" s="4"/>
    </row>
    <row r="82561" spans="30:30" ht="11" x14ac:dyDescent="0.3">
      <c r="AD82561" s="4"/>
    </row>
    <row r="82571" spans="30:30" ht="11" x14ac:dyDescent="0.3">
      <c r="AD82571" s="4"/>
    </row>
    <row r="82581" spans="30:30" ht="11" x14ac:dyDescent="0.3">
      <c r="AD82581" s="4"/>
    </row>
    <row r="82591" spans="30:30" ht="11" x14ac:dyDescent="0.3">
      <c r="AD82591" s="4"/>
    </row>
    <row r="82601" spans="30:30" ht="11" x14ac:dyDescent="0.3">
      <c r="AD82601" s="4"/>
    </row>
    <row r="82611" spans="30:30" ht="11" x14ac:dyDescent="0.3">
      <c r="AD82611" s="4"/>
    </row>
    <row r="82621" spans="30:30" ht="11" x14ac:dyDescent="0.3">
      <c r="AD82621" s="4"/>
    </row>
    <row r="82631" spans="30:30" ht="11" x14ac:dyDescent="0.3">
      <c r="AD82631" s="4"/>
    </row>
    <row r="82641" spans="30:30" ht="11" x14ac:dyDescent="0.3">
      <c r="AD82641" s="4"/>
    </row>
    <row r="82651" spans="30:30" ht="11" x14ac:dyDescent="0.3">
      <c r="AD82651" s="4"/>
    </row>
    <row r="82661" spans="30:30" ht="11" x14ac:dyDescent="0.3">
      <c r="AD82661" s="4"/>
    </row>
    <row r="82671" spans="30:30" ht="11" x14ac:dyDescent="0.3">
      <c r="AD82671" s="4"/>
    </row>
    <row r="82681" spans="30:30" ht="11" x14ac:dyDescent="0.3">
      <c r="AD82681" s="4"/>
    </row>
    <row r="82691" spans="30:30" ht="11" x14ac:dyDescent="0.3">
      <c r="AD82691" s="4"/>
    </row>
    <row r="82701" spans="30:30" ht="11" x14ac:dyDescent="0.3">
      <c r="AD82701" s="4"/>
    </row>
    <row r="82711" spans="30:30" ht="11" x14ac:dyDescent="0.3">
      <c r="AD82711" s="4"/>
    </row>
    <row r="82721" spans="30:30" ht="11" x14ac:dyDescent="0.3">
      <c r="AD82721" s="4"/>
    </row>
    <row r="82731" spans="30:30" ht="11" x14ac:dyDescent="0.3">
      <c r="AD82731" s="4"/>
    </row>
    <row r="82741" spans="30:30" ht="11" x14ac:dyDescent="0.3">
      <c r="AD82741" s="4"/>
    </row>
    <row r="82751" spans="30:30" ht="11" x14ac:dyDescent="0.3">
      <c r="AD82751" s="4"/>
    </row>
    <row r="82761" spans="30:30" ht="11" x14ac:dyDescent="0.3">
      <c r="AD82761" s="4"/>
    </row>
    <row r="82771" spans="30:30" ht="11" x14ac:dyDescent="0.3">
      <c r="AD82771" s="4"/>
    </row>
    <row r="82781" spans="30:30" ht="11" x14ac:dyDescent="0.3">
      <c r="AD82781" s="4"/>
    </row>
    <row r="82791" spans="30:30" ht="11" x14ac:dyDescent="0.3">
      <c r="AD82791" s="4"/>
    </row>
    <row r="82801" spans="30:30" ht="11" x14ac:dyDescent="0.3">
      <c r="AD82801" s="4"/>
    </row>
    <row r="82811" spans="30:30" ht="11" x14ac:dyDescent="0.3">
      <c r="AD82811" s="4"/>
    </row>
    <row r="82821" spans="30:30" ht="11" x14ac:dyDescent="0.3">
      <c r="AD82821" s="4"/>
    </row>
    <row r="82831" spans="30:30" ht="11" x14ac:dyDescent="0.3">
      <c r="AD82831" s="4"/>
    </row>
    <row r="82841" spans="30:30" ht="11" x14ac:dyDescent="0.3">
      <c r="AD82841" s="4"/>
    </row>
    <row r="82851" spans="30:30" ht="11" x14ac:dyDescent="0.3">
      <c r="AD82851" s="4"/>
    </row>
    <row r="82861" spans="30:30" ht="11" x14ac:dyDescent="0.3">
      <c r="AD82861" s="4"/>
    </row>
    <row r="82871" spans="30:30" ht="11" x14ac:dyDescent="0.3">
      <c r="AD82871" s="4"/>
    </row>
    <row r="82881" spans="30:30" ht="11" x14ac:dyDescent="0.3">
      <c r="AD82881" s="4"/>
    </row>
    <row r="82891" spans="30:30" ht="11" x14ac:dyDescent="0.3">
      <c r="AD82891" s="4"/>
    </row>
    <row r="82901" spans="30:30" ht="11" x14ac:dyDescent="0.3">
      <c r="AD82901" s="4"/>
    </row>
    <row r="82911" spans="30:30" ht="11" x14ac:dyDescent="0.3">
      <c r="AD82911" s="4"/>
    </row>
    <row r="82921" spans="30:30" ht="11" x14ac:dyDescent="0.3">
      <c r="AD82921" s="4"/>
    </row>
    <row r="82931" spans="30:30" ht="11" x14ac:dyDescent="0.3">
      <c r="AD82931" s="4"/>
    </row>
    <row r="82941" spans="30:30" ht="11" x14ac:dyDescent="0.3">
      <c r="AD82941" s="4"/>
    </row>
    <row r="82951" spans="30:30" ht="11" x14ac:dyDescent="0.3">
      <c r="AD82951" s="4"/>
    </row>
    <row r="82961" spans="30:30" ht="11" x14ac:dyDescent="0.3">
      <c r="AD82961" s="4"/>
    </row>
    <row r="82971" spans="30:30" ht="11" x14ac:dyDescent="0.3">
      <c r="AD82971" s="4"/>
    </row>
    <row r="82981" spans="30:30" ht="11" x14ac:dyDescent="0.3">
      <c r="AD82981" s="4"/>
    </row>
    <row r="82991" spans="30:30" ht="11" x14ac:dyDescent="0.3">
      <c r="AD82991" s="4"/>
    </row>
    <row r="83001" spans="30:30" ht="11" x14ac:dyDescent="0.3">
      <c r="AD83001" s="4"/>
    </row>
    <row r="83011" spans="30:30" ht="11" x14ac:dyDescent="0.3">
      <c r="AD83011" s="4"/>
    </row>
    <row r="83021" spans="30:30" ht="11" x14ac:dyDescent="0.3">
      <c r="AD83021" s="4"/>
    </row>
    <row r="83031" spans="30:30" ht="11" x14ac:dyDescent="0.3">
      <c r="AD83031" s="4"/>
    </row>
    <row r="83041" spans="30:30" ht="11" x14ac:dyDescent="0.3">
      <c r="AD83041" s="4"/>
    </row>
    <row r="83051" spans="30:30" ht="11" x14ac:dyDescent="0.3">
      <c r="AD83051" s="4"/>
    </row>
    <row r="83061" spans="30:30" ht="11" x14ac:dyDescent="0.3">
      <c r="AD83061" s="4"/>
    </row>
    <row r="83071" spans="30:30" ht="11" x14ac:dyDescent="0.3">
      <c r="AD83071" s="4"/>
    </row>
    <row r="83081" spans="30:30" ht="11" x14ac:dyDescent="0.3">
      <c r="AD83081" s="4"/>
    </row>
    <row r="83091" spans="30:30" ht="11" x14ac:dyDescent="0.3">
      <c r="AD83091" s="4"/>
    </row>
    <row r="83101" spans="30:30" ht="11" x14ac:dyDescent="0.3">
      <c r="AD83101" s="4"/>
    </row>
    <row r="83111" spans="30:30" ht="11" x14ac:dyDescent="0.3">
      <c r="AD83111" s="4"/>
    </row>
    <row r="83121" spans="30:30" ht="11" x14ac:dyDescent="0.3">
      <c r="AD83121" s="4"/>
    </row>
    <row r="83131" spans="30:30" ht="11" x14ac:dyDescent="0.3">
      <c r="AD83131" s="4"/>
    </row>
    <row r="83141" spans="30:30" ht="11" x14ac:dyDescent="0.3">
      <c r="AD83141" s="4"/>
    </row>
    <row r="83151" spans="30:30" ht="11" x14ac:dyDescent="0.3">
      <c r="AD83151" s="4"/>
    </row>
    <row r="83161" spans="30:30" ht="11" x14ac:dyDescent="0.3">
      <c r="AD83161" s="4"/>
    </row>
    <row r="83171" spans="30:30" ht="11" x14ac:dyDescent="0.3">
      <c r="AD83171" s="4"/>
    </row>
    <row r="83181" spans="30:30" ht="11" x14ac:dyDescent="0.3">
      <c r="AD83181" s="4"/>
    </row>
    <row r="83191" spans="30:30" ht="11" x14ac:dyDescent="0.3">
      <c r="AD83191" s="4"/>
    </row>
    <row r="83201" spans="30:30" ht="11" x14ac:dyDescent="0.3">
      <c r="AD83201" s="4"/>
    </row>
    <row r="83211" spans="30:30" ht="11" x14ac:dyDescent="0.3">
      <c r="AD83211" s="4"/>
    </row>
    <row r="83221" spans="30:30" ht="11" x14ac:dyDescent="0.3">
      <c r="AD83221" s="4"/>
    </row>
    <row r="83231" spans="30:30" ht="11" x14ac:dyDescent="0.3">
      <c r="AD83231" s="4"/>
    </row>
    <row r="83241" spans="30:30" ht="11" x14ac:dyDescent="0.3">
      <c r="AD83241" s="4"/>
    </row>
    <row r="83251" spans="30:30" ht="11" x14ac:dyDescent="0.3">
      <c r="AD83251" s="4"/>
    </row>
    <row r="83261" spans="30:30" ht="11" x14ac:dyDescent="0.3">
      <c r="AD83261" s="4"/>
    </row>
    <row r="83271" spans="30:30" ht="11" x14ac:dyDescent="0.3">
      <c r="AD83271" s="4"/>
    </row>
    <row r="83281" spans="30:30" ht="11" x14ac:dyDescent="0.3">
      <c r="AD83281" s="4"/>
    </row>
    <row r="83291" spans="30:30" ht="11" x14ac:dyDescent="0.3">
      <c r="AD83291" s="4"/>
    </row>
    <row r="83301" spans="30:30" ht="11" x14ac:dyDescent="0.3">
      <c r="AD83301" s="4"/>
    </row>
    <row r="83311" spans="30:30" ht="11" x14ac:dyDescent="0.3">
      <c r="AD83311" s="4"/>
    </row>
    <row r="83321" spans="30:30" ht="11" x14ac:dyDescent="0.3">
      <c r="AD83321" s="4"/>
    </row>
    <row r="83331" spans="30:30" ht="11" x14ac:dyDescent="0.3">
      <c r="AD83331" s="4"/>
    </row>
    <row r="83341" spans="30:30" ht="11" x14ac:dyDescent="0.3">
      <c r="AD83341" s="4"/>
    </row>
    <row r="83351" spans="30:30" ht="11" x14ac:dyDescent="0.3">
      <c r="AD83351" s="4"/>
    </row>
    <row r="83361" spans="30:30" ht="11" x14ac:dyDescent="0.3">
      <c r="AD83361" s="4"/>
    </row>
    <row r="83371" spans="30:30" ht="11" x14ac:dyDescent="0.3">
      <c r="AD83371" s="4"/>
    </row>
    <row r="83381" spans="30:30" ht="11" x14ac:dyDescent="0.3">
      <c r="AD83381" s="4"/>
    </row>
    <row r="83391" spans="30:30" ht="11" x14ac:dyDescent="0.3">
      <c r="AD83391" s="4"/>
    </row>
    <row r="83401" spans="30:30" ht="11" x14ac:dyDescent="0.3">
      <c r="AD83401" s="4"/>
    </row>
    <row r="83411" spans="30:30" ht="11" x14ac:dyDescent="0.3">
      <c r="AD83411" s="4"/>
    </row>
    <row r="83421" spans="30:30" ht="11" x14ac:dyDescent="0.3">
      <c r="AD83421" s="4"/>
    </row>
    <row r="83431" spans="30:30" ht="11" x14ac:dyDescent="0.3">
      <c r="AD83431" s="4"/>
    </row>
    <row r="83441" spans="30:30" ht="11" x14ac:dyDescent="0.3">
      <c r="AD83441" s="4"/>
    </row>
    <row r="83451" spans="30:30" ht="11" x14ac:dyDescent="0.3">
      <c r="AD83451" s="4"/>
    </row>
    <row r="83461" spans="30:30" ht="11" x14ac:dyDescent="0.3">
      <c r="AD83461" s="4"/>
    </row>
    <row r="83471" spans="30:30" ht="11" x14ac:dyDescent="0.3">
      <c r="AD83471" s="4"/>
    </row>
    <row r="83481" spans="30:30" ht="11" x14ac:dyDescent="0.3">
      <c r="AD83481" s="4"/>
    </row>
    <row r="83491" spans="30:30" ht="11" x14ac:dyDescent="0.3">
      <c r="AD83491" s="4"/>
    </row>
    <row r="83501" spans="30:30" ht="11" x14ac:dyDescent="0.3">
      <c r="AD83501" s="4"/>
    </row>
    <row r="83511" spans="30:30" ht="11" x14ac:dyDescent="0.3">
      <c r="AD83511" s="4"/>
    </row>
    <row r="83521" spans="30:30" ht="11" x14ac:dyDescent="0.3">
      <c r="AD83521" s="4"/>
    </row>
    <row r="83531" spans="30:30" ht="11" x14ac:dyDescent="0.3">
      <c r="AD83531" s="4"/>
    </row>
    <row r="83541" spans="30:30" ht="11" x14ac:dyDescent="0.3">
      <c r="AD83541" s="4"/>
    </row>
    <row r="83551" spans="30:30" ht="11" x14ac:dyDescent="0.3">
      <c r="AD83551" s="4"/>
    </row>
    <row r="83561" spans="30:30" ht="11" x14ac:dyDescent="0.3">
      <c r="AD83561" s="4"/>
    </row>
    <row r="83571" spans="30:30" ht="11" x14ac:dyDescent="0.3">
      <c r="AD83571" s="4"/>
    </row>
    <row r="83581" spans="30:30" ht="11" x14ac:dyDescent="0.3">
      <c r="AD83581" s="4"/>
    </row>
    <row r="83591" spans="30:30" ht="11" x14ac:dyDescent="0.3">
      <c r="AD83591" s="4"/>
    </row>
    <row r="83601" spans="30:30" ht="11" x14ac:dyDescent="0.3">
      <c r="AD83601" s="4"/>
    </row>
    <row r="83611" spans="30:30" ht="11" x14ac:dyDescent="0.3">
      <c r="AD83611" s="4"/>
    </row>
    <row r="83621" spans="30:30" ht="11" x14ac:dyDescent="0.3">
      <c r="AD83621" s="4"/>
    </row>
    <row r="83631" spans="30:30" ht="11" x14ac:dyDescent="0.3">
      <c r="AD83631" s="4"/>
    </row>
    <row r="83641" spans="30:30" ht="11" x14ac:dyDescent="0.3">
      <c r="AD83641" s="4"/>
    </row>
    <row r="83651" spans="30:30" ht="11" x14ac:dyDescent="0.3">
      <c r="AD83651" s="4"/>
    </row>
    <row r="83661" spans="30:30" ht="11" x14ac:dyDescent="0.3">
      <c r="AD83661" s="4"/>
    </row>
    <row r="83671" spans="30:30" ht="11" x14ac:dyDescent="0.3">
      <c r="AD83671" s="4"/>
    </row>
    <row r="83681" spans="30:30" ht="11" x14ac:dyDescent="0.3">
      <c r="AD83681" s="4"/>
    </row>
    <row r="83691" spans="30:30" ht="11" x14ac:dyDescent="0.3">
      <c r="AD83691" s="4"/>
    </row>
    <row r="83701" spans="30:30" ht="11" x14ac:dyDescent="0.3">
      <c r="AD83701" s="4"/>
    </row>
    <row r="83711" spans="30:30" ht="11" x14ac:dyDescent="0.3">
      <c r="AD83711" s="4"/>
    </row>
    <row r="83721" spans="30:30" ht="11" x14ac:dyDescent="0.3">
      <c r="AD83721" s="4"/>
    </row>
    <row r="83731" spans="30:30" ht="11" x14ac:dyDescent="0.3">
      <c r="AD83731" s="4"/>
    </row>
    <row r="83741" spans="30:30" ht="11" x14ac:dyDescent="0.3">
      <c r="AD83741" s="4"/>
    </row>
    <row r="83751" spans="30:30" ht="11" x14ac:dyDescent="0.3">
      <c r="AD83751" s="4"/>
    </row>
    <row r="83761" spans="30:30" ht="11" x14ac:dyDescent="0.3">
      <c r="AD83761" s="4"/>
    </row>
    <row r="83771" spans="30:30" ht="11" x14ac:dyDescent="0.3">
      <c r="AD83771" s="4"/>
    </row>
    <row r="83781" spans="30:30" ht="11" x14ac:dyDescent="0.3">
      <c r="AD83781" s="4"/>
    </row>
    <row r="83791" spans="30:30" ht="11" x14ac:dyDescent="0.3">
      <c r="AD83791" s="4"/>
    </row>
    <row r="83801" spans="30:30" ht="11" x14ac:dyDescent="0.3">
      <c r="AD83801" s="4"/>
    </row>
    <row r="83811" spans="30:30" ht="11" x14ac:dyDescent="0.3">
      <c r="AD83811" s="4"/>
    </row>
    <row r="83821" spans="30:30" ht="11" x14ac:dyDescent="0.3">
      <c r="AD83821" s="4"/>
    </row>
    <row r="83831" spans="30:30" ht="11" x14ac:dyDescent="0.3">
      <c r="AD83831" s="4"/>
    </row>
    <row r="83841" spans="30:30" ht="11" x14ac:dyDescent="0.3">
      <c r="AD83841" s="4"/>
    </row>
    <row r="83851" spans="30:30" ht="11" x14ac:dyDescent="0.3">
      <c r="AD83851" s="4"/>
    </row>
    <row r="83861" spans="30:30" ht="11" x14ac:dyDescent="0.3">
      <c r="AD83861" s="4"/>
    </row>
    <row r="83871" spans="30:30" ht="11" x14ac:dyDescent="0.3">
      <c r="AD83871" s="4"/>
    </row>
    <row r="83881" spans="30:30" ht="11" x14ac:dyDescent="0.3">
      <c r="AD83881" s="4"/>
    </row>
    <row r="83891" spans="30:30" ht="11" x14ac:dyDescent="0.3">
      <c r="AD83891" s="4"/>
    </row>
    <row r="83901" spans="30:30" ht="11" x14ac:dyDescent="0.3">
      <c r="AD83901" s="4"/>
    </row>
    <row r="83911" spans="30:30" ht="11" x14ac:dyDescent="0.3">
      <c r="AD83911" s="4"/>
    </row>
    <row r="83921" spans="30:30" ht="11" x14ac:dyDescent="0.3">
      <c r="AD83921" s="4"/>
    </row>
    <row r="83931" spans="30:30" ht="11" x14ac:dyDescent="0.3">
      <c r="AD83931" s="4"/>
    </row>
    <row r="83941" spans="30:30" ht="11" x14ac:dyDescent="0.3">
      <c r="AD83941" s="4"/>
    </row>
    <row r="83951" spans="30:30" ht="11" x14ac:dyDescent="0.3">
      <c r="AD83951" s="4"/>
    </row>
    <row r="83961" spans="30:30" ht="11" x14ac:dyDescent="0.3">
      <c r="AD83961" s="4"/>
    </row>
    <row r="83971" spans="30:30" ht="11" x14ac:dyDescent="0.3">
      <c r="AD83971" s="4"/>
    </row>
    <row r="83981" spans="30:30" ht="11" x14ac:dyDescent="0.3">
      <c r="AD83981" s="4"/>
    </row>
    <row r="83991" spans="30:30" ht="11" x14ac:dyDescent="0.3">
      <c r="AD83991" s="4"/>
    </row>
    <row r="84001" spans="30:30" ht="11" x14ac:dyDescent="0.3">
      <c r="AD84001" s="4"/>
    </row>
    <row r="84011" spans="30:30" ht="11" x14ac:dyDescent="0.3">
      <c r="AD84011" s="4"/>
    </row>
    <row r="84021" spans="30:30" ht="11" x14ac:dyDescent="0.3">
      <c r="AD84021" s="4"/>
    </row>
    <row r="84031" spans="30:30" ht="11" x14ac:dyDescent="0.3">
      <c r="AD84031" s="4"/>
    </row>
    <row r="84041" spans="30:30" ht="11" x14ac:dyDescent="0.3">
      <c r="AD84041" s="4"/>
    </row>
    <row r="84051" spans="30:30" ht="11" x14ac:dyDescent="0.3">
      <c r="AD84051" s="4"/>
    </row>
    <row r="84061" spans="30:30" ht="11" x14ac:dyDescent="0.3">
      <c r="AD84061" s="4"/>
    </row>
    <row r="84071" spans="30:30" ht="11" x14ac:dyDescent="0.3">
      <c r="AD84071" s="4"/>
    </row>
    <row r="84081" spans="30:30" ht="11" x14ac:dyDescent="0.3">
      <c r="AD84081" s="4"/>
    </row>
    <row r="84091" spans="30:30" ht="11" x14ac:dyDescent="0.3">
      <c r="AD84091" s="4"/>
    </row>
    <row r="84101" spans="30:30" ht="11" x14ac:dyDescent="0.3">
      <c r="AD84101" s="4"/>
    </row>
    <row r="84111" spans="30:30" ht="11" x14ac:dyDescent="0.3">
      <c r="AD84111" s="4"/>
    </row>
    <row r="84121" spans="30:30" ht="11" x14ac:dyDescent="0.3">
      <c r="AD84121" s="4"/>
    </row>
    <row r="84131" spans="30:30" ht="11" x14ac:dyDescent="0.3">
      <c r="AD84131" s="4"/>
    </row>
    <row r="84141" spans="30:30" ht="11" x14ac:dyDescent="0.3">
      <c r="AD84141" s="4"/>
    </row>
    <row r="84151" spans="30:30" ht="11" x14ac:dyDescent="0.3">
      <c r="AD84151" s="4"/>
    </row>
    <row r="84161" spans="30:30" ht="11" x14ac:dyDescent="0.3">
      <c r="AD84161" s="4"/>
    </row>
    <row r="84171" spans="30:30" ht="11" x14ac:dyDescent="0.3">
      <c r="AD84171" s="4"/>
    </row>
    <row r="84181" spans="30:30" ht="11" x14ac:dyDescent="0.3">
      <c r="AD84181" s="4"/>
    </row>
    <row r="84191" spans="30:30" ht="11" x14ac:dyDescent="0.3">
      <c r="AD84191" s="4"/>
    </row>
    <row r="84201" spans="30:30" ht="11" x14ac:dyDescent="0.3">
      <c r="AD84201" s="4"/>
    </row>
    <row r="84211" spans="30:30" ht="11" x14ac:dyDescent="0.3">
      <c r="AD84211" s="4"/>
    </row>
    <row r="84221" spans="30:30" ht="11" x14ac:dyDescent="0.3">
      <c r="AD84221" s="4"/>
    </row>
    <row r="84231" spans="30:30" ht="11" x14ac:dyDescent="0.3">
      <c r="AD84231" s="4"/>
    </row>
    <row r="84241" spans="30:30" ht="11" x14ac:dyDescent="0.3">
      <c r="AD84241" s="4"/>
    </row>
    <row r="84251" spans="30:30" ht="11" x14ac:dyDescent="0.3">
      <c r="AD84251" s="4"/>
    </row>
    <row r="84261" spans="30:30" ht="11" x14ac:dyDescent="0.3">
      <c r="AD84261" s="4"/>
    </row>
    <row r="84271" spans="30:30" ht="11" x14ac:dyDescent="0.3">
      <c r="AD84271" s="4"/>
    </row>
    <row r="84281" spans="30:30" ht="11" x14ac:dyDescent="0.3">
      <c r="AD84281" s="4"/>
    </row>
    <row r="84291" spans="30:30" ht="11" x14ac:dyDescent="0.3">
      <c r="AD84291" s="4"/>
    </row>
    <row r="84301" spans="30:30" ht="11" x14ac:dyDescent="0.3">
      <c r="AD84301" s="4"/>
    </row>
    <row r="84311" spans="30:30" ht="11" x14ac:dyDescent="0.3">
      <c r="AD84311" s="4"/>
    </row>
    <row r="84321" spans="30:30" ht="11" x14ac:dyDescent="0.3">
      <c r="AD84321" s="4"/>
    </row>
    <row r="84331" spans="30:30" ht="11" x14ac:dyDescent="0.3">
      <c r="AD84331" s="4"/>
    </row>
    <row r="84341" spans="30:30" ht="11" x14ac:dyDescent="0.3">
      <c r="AD84341" s="4"/>
    </row>
    <row r="84351" spans="30:30" ht="11" x14ac:dyDescent="0.3">
      <c r="AD84351" s="4"/>
    </row>
    <row r="84361" spans="30:30" ht="11" x14ac:dyDescent="0.3">
      <c r="AD84361" s="4"/>
    </row>
    <row r="84371" spans="30:30" ht="11" x14ac:dyDescent="0.3">
      <c r="AD84371" s="4"/>
    </row>
    <row r="84381" spans="30:30" ht="11" x14ac:dyDescent="0.3">
      <c r="AD84381" s="4"/>
    </row>
    <row r="84391" spans="30:30" ht="11" x14ac:dyDescent="0.3">
      <c r="AD84391" s="4"/>
    </row>
    <row r="84401" spans="30:30" ht="11" x14ac:dyDescent="0.3">
      <c r="AD84401" s="4"/>
    </row>
    <row r="84411" spans="30:30" ht="11" x14ac:dyDescent="0.3">
      <c r="AD84411" s="4"/>
    </row>
    <row r="84421" spans="30:30" ht="11" x14ac:dyDescent="0.3">
      <c r="AD84421" s="4"/>
    </row>
    <row r="84431" spans="30:30" ht="11" x14ac:dyDescent="0.3">
      <c r="AD84431" s="4"/>
    </row>
    <row r="84441" spans="30:30" ht="11" x14ac:dyDescent="0.3">
      <c r="AD84441" s="4"/>
    </row>
    <row r="84451" spans="30:30" ht="11" x14ac:dyDescent="0.3">
      <c r="AD84451" s="4"/>
    </row>
    <row r="84461" spans="30:30" ht="11" x14ac:dyDescent="0.3">
      <c r="AD84461" s="4"/>
    </row>
    <row r="84471" spans="30:30" ht="11" x14ac:dyDescent="0.3">
      <c r="AD84471" s="4"/>
    </row>
    <row r="84481" spans="30:30" ht="11" x14ac:dyDescent="0.3">
      <c r="AD84481" s="4"/>
    </row>
    <row r="84491" spans="30:30" ht="11" x14ac:dyDescent="0.3">
      <c r="AD84491" s="4"/>
    </row>
    <row r="84501" spans="30:30" ht="11" x14ac:dyDescent="0.3">
      <c r="AD84501" s="4"/>
    </row>
    <row r="84511" spans="30:30" ht="11" x14ac:dyDescent="0.3">
      <c r="AD84511" s="4"/>
    </row>
    <row r="84521" spans="30:30" ht="11" x14ac:dyDescent="0.3">
      <c r="AD84521" s="4"/>
    </row>
    <row r="84531" spans="30:30" ht="11" x14ac:dyDescent="0.3">
      <c r="AD84531" s="4"/>
    </row>
    <row r="84541" spans="30:30" ht="11" x14ac:dyDescent="0.3">
      <c r="AD84541" s="4"/>
    </row>
    <row r="84551" spans="30:30" ht="11" x14ac:dyDescent="0.3">
      <c r="AD84551" s="4"/>
    </row>
    <row r="84561" spans="30:30" ht="11" x14ac:dyDescent="0.3">
      <c r="AD84561" s="4"/>
    </row>
    <row r="84571" spans="30:30" ht="11" x14ac:dyDescent="0.3">
      <c r="AD84571" s="4"/>
    </row>
    <row r="84581" spans="30:30" ht="11" x14ac:dyDescent="0.3">
      <c r="AD84581" s="4"/>
    </row>
    <row r="84591" spans="30:30" ht="11" x14ac:dyDescent="0.3">
      <c r="AD84591" s="4"/>
    </row>
    <row r="84601" spans="30:30" ht="11" x14ac:dyDescent="0.3">
      <c r="AD84601" s="4"/>
    </row>
    <row r="84611" spans="30:30" ht="11" x14ac:dyDescent="0.3">
      <c r="AD84611" s="4"/>
    </row>
    <row r="84621" spans="30:30" ht="11" x14ac:dyDescent="0.3">
      <c r="AD84621" s="4"/>
    </row>
    <row r="84631" spans="30:30" ht="11" x14ac:dyDescent="0.3">
      <c r="AD84631" s="4"/>
    </row>
    <row r="84641" spans="30:30" ht="11" x14ac:dyDescent="0.3">
      <c r="AD84641" s="4"/>
    </row>
    <row r="84651" spans="30:30" ht="11" x14ac:dyDescent="0.3">
      <c r="AD84651" s="4"/>
    </row>
    <row r="84661" spans="30:30" ht="11" x14ac:dyDescent="0.3">
      <c r="AD84661" s="4"/>
    </row>
    <row r="84671" spans="30:30" ht="11" x14ac:dyDescent="0.3">
      <c r="AD84671" s="4"/>
    </row>
    <row r="84681" spans="30:30" ht="11" x14ac:dyDescent="0.3">
      <c r="AD84681" s="4"/>
    </row>
    <row r="84691" spans="30:30" ht="11" x14ac:dyDescent="0.3">
      <c r="AD84691" s="4"/>
    </row>
    <row r="84701" spans="30:30" ht="11" x14ac:dyDescent="0.3">
      <c r="AD84701" s="4"/>
    </row>
    <row r="84711" spans="30:30" ht="11" x14ac:dyDescent="0.3">
      <c r="AD84711" s="4"/>
    </row>
    <row r="84721" spans="30:30" ht="11" x14ac:dyDescent="0.3">
      <c r="AD84721" s="4"/>
    </row>
    <row r="84731" spans="30:30" ht="11" x14ac:dyDescent="0.3">
      <c r="AD84731" s="4"/>
    </row>
    <row r="84741" spans="30:30" ht="11" x14ac:dyDescent="0.3">
      <c r="AD84741" s="4"/>
    </row>
    <row r="84751" spans="30:30" ht="11" x14ac:dyDescent="0.3">
      <c r="AD84751" s="4"/>
    </row>
    <row r="84761" spans="30:30" ht="11" x14ac:dyDescent="0.3">
      <c r="AD84761" s="4"/>
    </row>
    <row r="84771" spans="30:30" ht="11" x14ac:dyDescent="0.3">
      <c r="AD84771" s="4"/>
    </row>
    <row r="84781" spans="30:30" ht="11" x14ac:dyDescent="0.3">
      <c r="AD84781" s="4"/>
    </row>
    <row r="84791" spans="30:30" ht="11" x14ac:dyDescent="0.3">
      <c r="AD84791" s="4"/>
    </row>
    <row r="84801" spans="30:30" ht="11" x14ac:dyDescent="0.3">
      <c r="AD84801" s="4"/>
    </row>
    <row r="84811" spans="30:30" ht="11" x14ac:dyDescent="0.3">
      <c r="AD84811" s="4"/>
    </row>
    <row r="84821" spans="30:30" ht="11" x14ac:dyDescent="0.3">
      <c r="AD84821" s="4"/>
    </row>
    <row r="84831" spans="30:30" ht="11" x14ac:dyDescent="0.3">
      <c r="AD84831" s="4"/>
    </row>
    <row r="84841" spans="30:30" ht="11" x14ac:dyDescent="0.3">
      <c r="AD84841" s="4"/>
    </row>
    <row r="84851" spans="30:30" ht="11" x14ac:dyDescent="0.3">
      <c r="AD84851" s="4"/>
    </row>
    <row r="84861" spans="30:30" ht="11" x14ac:dyDescent="0.3">
      <c r="AD84861" s="4"/>
    </row>
    <row r="84871" spans="30:30" ht="11" x14ac:dyDescent="0.3">
      <c r="AD84871" s="4"/>
    </row>
    <row r="84881" spans="30:30" ht="11" x14ac:dyDescent="0.3">
      <c r="AD84881" s="4"/>
    </row>
    <row r="84891" spans="30:30" ht="11" x14ac:dyDescent="0.3">
      <c r="AD84891" s="4"/>
    </row>
    <row r="84901" spans="30:30" ht="11" x14ac:dyDescent="0.3">
      <c r="AD84901" s="4"/>
    </row>
    <row r="84911" spans="30:30" ht="11" x14ac:dyDescent="0.3">
      <c r="AD84911" s="4"/>
    </row>
    <row r="84921" spans="30:30" ht="11" x14ac:dyDescent="0.3">
      <c r="AD84921" s="4"/>
    </row>
    <row r="84931" spans="30:30" ht="11" x14ac:dyDescent="0.3">
      <c r="AD84931" s="4"/>
    </row>
    <row r="84941" spans="30:30" ht="11" x14ac:dyDescent="0.3">
      <c r="AD84941" s="4"/>
    </row>
    <row r="84951" spans="30:30" ht="11" x14ac:dyDescent="0.3">
      <c r="AD84951" s="4"/>
    </row>
    <row r="84961" spans="30:30" ht="11" x14ac:dyDescent="0.3">
      <c r="AD84961" s="4"/>
    </row>
    <row r="84971" spans="30:30" ht="11" x14ac:dyDescent="0.3">
      <c r="AD84971" s="4"/>
    </row>
    <row r="84981" spans="30:30" ht="11" x14ac:dyDescent="0.3">
      <c r="AD84981" s="4"/>
    </row>
    <row r="84991" spans="30:30" ht="11" x14ac:dyDescent="0.3">
      <c r="AD84991" s="4"/>
    </row>
    <row r="85001" spans="30:30" ht="11" x14ac:dyDescent="0.3">
      <c r="AD85001" s="4"/>
    </row>
    <row r="85011" spans="30:30" ht="11" x14ac:dyDescent="0.3">
      <c r="AD85011" s="4"/>
    </row>
    <row r="85021" spans="30:30" ht="11" x14ac:dyDescent="0.3">
      <c r="AD85021" s="4"/>
    </row>
    <row r="85031" spans="30:30" ht="11" x14ac:dyDescent="0.3">
      <c r="AD85031" s="4"/>
    </row>
    <row r="85041" spans="30:30" ht="11" x14ac:dyDescent="0.3">
      <c r="AD85041" s="4"/>
    </row>
    <row r="85051" spans="30:30" ht="11" x14ac:dyDescent="0.3">
      <c r="AD85051" s="4"/>
    </row>
    <row r="85061" spans="30:30" ht="11" x14ac:dyDescent="0.3">
      <c r="AD85061" s="4"/>
    </row>
    <row r="85071" spans="30:30" ht="11" x14ac:dyDescent="0.3">
      <c r="AD85071" s="4"/>
    </row>
    <row r="85081" spans="30:30" ht="11" x14ac:dyDescent="0.3">
      <c r="AD85081" s="4"/>
    </row>
    <row r="85091" spans="30:30" ht="11" x14ac:dyDescent="0.3">
      <c r="AD85091" s="4"/>
    </row>
    <row r="85101" spans="30:30" ht="11" x14ac:dyDescent="0.3">
      <c r="AD85101" s="4"/>
    </row>
    <row r="85111" spans="30:30" ht="11" x14ac:dyDescent="0.3">
      <c r="AD85111" s="4"/>
    </row>
    <row r="85121" spans="30:30" ht="11" x14ac:dyDescent="0.3">
      <c r="AD85121" s="4"/>
    </row>
    <row r="85131" spans="30:30" ht="11" x14ac:dyDescent="0.3">
      <c r="AD85131" s="4"/>
    </row>
    <row r="85141" spans="30:30" ht="11" x14ac:dyDescent="0.3">
      <c r="AD85141" s="4"/>
    </row>
    <row r="85151" spans="30:30" ht="11" x14ac:dyDescent="0.3">
      <c r="AD85151" s="4"/>
    </row>
    <row r="85161" spans="30:30" ht="11" x14ac:dyDescent="0.3">
      <c r="AD85161" s="4"/>
    </row>
    <row r="85171" spans="30:30" ht="11" x14ac:dyDescent="0.3">
      <c r="AD85171" s="4"/>
    </row>
    <row r="85181" spans="30:30" ht="11" x14ac:dyDescent="0.3">
      <c r="AD85181" s="4"/>
    </row>
    <row r="85191" spans="30:30" ht="11" x14ac:dyDescent="0.3">
      <c r="AD85191" s="4"/>
    </row>
    <row r="85201" spans="30:30" ht="11" x14ac:dyDescent="0.3">
      <c r="AD85201" s="4"/>
    </row>
    <row r="85211" spans="30:30" ht="11" x14ac:dyDescent="0.3">
      <c r="AD85211" s="4"/>
    </row>
    <row r="85221" spans="30:30" ht="11" x14ac:dyDescent="0.3">
      <c r="AD85221" s="4"/>
    </row>
    <row r="85231" spans="30:30" ht="11" x14ac:dyDescent="0.3">
      <c r="AD85231" s="4"/>
    </row>
    <row r="85241" spans="30:30" ht="11" x14ac:dyDescent="0.3">
      <c r="AD85241" s="4"/>
    </row>
    <row r="85251" spans="30:30" ht="11" x14ac:dyDescent="0.3">
      <c r="AD85251" s="4"/>
    </row>
    <row r="85261" spans="30:30" ht="11" x14ac:dyDescent="0.3">
      <c r="AD85261" s="4"/>
    </row>
    <row r="85271" spans="30:30" ht="11" x14ac:dyDescent="0.3">
      <c r="AD85271" s="4"/>
    </row>
    <row r="85281" spans="30:30" ht="11" x14ac:dyDescent="0.3">
      <c r="AD85281" s="4"/>
    </row>
    <row r="85291" spans="30:30" ht="11" x14ac:dyDescent="0.3">
      <c r="AD85291" s="4"/>
    </row>
    <row r="85301" spans="30:30" ht="11" x14ac:dyDescent="0.3">
      <c r="AD85301" s="4"/>
    </row>
    <row r="85311" spans="30:30" ht="11" x14ac:dyDescent="0.3">
      <c r="AD85311" s="4"/>
    </row>
    <row r="85321" spans="30:30" ht="11" x14ac:dyDescent="0.3">
      <c r="AD85321" s="4"/>
    </row>
    <row r="85331" spans="30:30" ht="11" x14ac:dyDescent="0.3">
      <c r="AD85331" s="4"/>
    </row>
    <row r="85341" spans="30:30" ht="11" x14ac:dyDescent="0.3">
      <c r="AD85341" s="4"/>
    </row>
    <row r="85351" spans="30:30" ht="11" x14ac:dyDescent="0.3">
      <c r="AD85351" s="4"/>
    </row>
    <row r="85361" spans="30:30" ht="11" x14ac:dyDescent="0.3">
      <c r="AD85361" s="4"/>
    </row>
    <row r="85371" spans="30:30" ht="11" x14ac:dyDescent="0.3">
      <c r="AD85371" s="4"/>
    </row>
    <row r="85381" spans="30:30" ht="11" x14ac:dyDescent="0.3">
      <c r="AD85381" s="4"/>
    </row>
    <row r="85391" spans="30:30" ht="11" x14ac:dyDescent="0.3">
      <c r="AD85391" s="4"/>
    </row>
    <row r="85401" spans="30:30" ht="11" x14ac:dyDescent="0.3">
      <c r="AD85401" s="4"/>
    </row>
    <row r="85411" spans="30:30" ht="11" x14ac:dyDescent="0.3">
      <c r="AD85411" s="4"/>
    </row>
    <row r="85421" spans="30:30" ht="11" x14ac:dyDescent="0.3">
      <c r="AD85421" s="4"/>
    </row>
    <row r="85431" spans="30:30" ht="11" x14ac:dyDescent="0.3">
      <c r="AD85431" s="4"/>
    </row>
    <row r="85441" spans="30:30" ht="11" x14ac:dyDescent="0.3">
      <c r="AD85441" s="4"/>
    </row>
    <row r="85451" spans="30:30" ht="11" x14ac:dyDescent="0.3">
      <c r="AD85451" s="4"/>
    </row>
    <row r="85461" spans="30:30" ht="11" x14ac:dyDescent="0.3">
      <c r="AD85461" s="4"/>
    </row>
    <row r="85471" spans="30:30" ht="11" x14ac:dyDescent="0.3">
      <c r="AD85471" s="4"/>
    </row>
    <row r="85481" spans="30:30" ht="11" x14ac:dyDescent="0.3">
      <c r="AD85481" s="4"/>
    </row>
    <row r="85491" spans="30:30" ht="11" x14ac:dyDescent="0.3">
      <c r="AD85491" s="4"/>
    </row>
    <row r="85501" spans="30:30" ht="11" x14ac:dyDescent="0.3">
      <c r="AD85501" s="4"/>
    </row>
    <row r="85511" spans="30:30" ht="11" x14ac:dyDescent="0.3">
      <c r="AD85511" s="4"/>
    </row>
    <row r="85521" spans="30:30" ht="11" x14ac:dyDescent="0.3">
      <c r="AD85521" s="4"/>
    </row>
    <row r="85531" spans="30:30" ht="11" x14ac:dyDescent="0.3">
      <c r="AD85531" s="4"/>
    </row>
    <row r="85541" spans="30:30" ht="11" x14ac:dyDescent="0.3">
      <c r="AD85541" s="4"/>
    </row>
    <row r="85551" spans="30:30" ht="11" x14ac:dyDescent="0.3">
      <c r="AD85551" s="4"/>
    </row>
    <row r="85561" spans="30:30" ht="11" x14ac:dyDescent="0.3">
      <c r="AD85561" s="4"/>
    </row>
    <row r="85571" spans="30:30" ht="11" x14ac:dyDescent="0.3">
      <c r="AD85571" s="4"/>
    </row>
    <row r="85581" spans="30:30" ht="11" x14ac:dyDescent="0.3">
      <c r="AD85581" s="4"/>
    </row>
    <row r="85591" spans="30:30" ht="11" x14ac:dyDescent="0.3">
      <c r="AD85591" s="4"/>
    </row>
    <row r="85601" spans="30:30" ht="11" x14ac:dyDescent="0.3">
      <c r="AD85601" s="4"/>
    </row>
    <row r="85611" spans="30:30" ht="11" x14ac:dyDescent="0.3">
      <c r="AD85611" s="4"/>
    </row>
    <row r="85621" spans="30:30" ht="11" x14ac:dyDescent="0.3">
      <c r="AD85621" s="4"/>
    </row>
    <row r="85631" spans="30:30" ht="11" x14ac:dyDescent="0.3">
      <c r="AD85631" s="4"/>
    </row>
    <row r="85641" spans="30:30" ht="11" x14ac:dyDescent="0.3">
      <c r="AD85641" s="4"/>
    </row>
    <row r="85651" spans="30:30" ht="11" x14ac:dyDescent="0.3">
      <c r="AD85651" s="4"/>
    </row>
    <row r="85661" spans="30:30" ht="11" x14ac:dyDescent="0.3">
      <c r="AD85661" s="4"/>
    </row>
    <row r="85671" spans="30:30" ht="11" x14ac:dyDescent="0.3">
      <c r="AD85671" s="4"/>
    </row>
    <row r="85681" spans="30:30" ht="11" x14ac:dyDescent="0.3">
      <c r="AD85681" s="4"/>
    </row>
    <row r="85691" spans="30:30" ht="11" x14ac:dyDescent="0.3">
      <c r="AD85691" s="4"/>
    </row>
    <row r="85701" spans="30:30" ht="11" x14ac:dyDescent="0.3">
      <c r="AD85701" s="4"/>
    </row>
    <row r="85711" spans="30:30" ht="11" x14ac:dyDescent="0.3">
      <c r="AD85711" s="4"/>
    </row>
    <row r="85721" spans="30:30" ht="11" x14ac:dyDescent="0.3">
      <c r="AD85721" s="4"/>
    </row>
    <row r="85731" spans="30:30" ht="11" x14ac:dyDescent="0.3">
      <c r="AD85731" s="4"/>
    </row>
    <row r="85741" spans="30:30" ht="11" x14ac:dyDescent="0.3">
      <c r="AD85741" s="4"/>
    </row>
    <row r="85751" spans="30:30" ht="11" x14ac:dyDescent="0.3">
      <c r="AD85751" s="4"/>
    </row>
    <row r="85761" spans="30:30" ht="11" x14ac:dyDescent="0.3">
      <c r="AD85761" s="4"/>
    </row>
    <row r="85771" spans="30:30" ht="11" x14ac:dyDescent="0.3">
      <c r="AD85771" s="4"/>
    </row>
    <row r="85781" spans="30:30" ht="11" x14ac:dyDescent="0.3">
      <c r="AD85781" s="4"/>
    </row>
    <row r="85791" spans="30:30" ht="11" x14ac:dyDescent="0.3">
      <c r="AD85791" s="4"/>
    </row>
    <row r="85801" spans="30:30" ht="11" x14ac:dyDescent="0.3">
      <c r="AD85801" s="4"/>
    </row>
    <row r="85811" spans="30:30" ht="11" x14ac:dyDescent="0.3">
      <c r="AD85811" s="4"/>
    </row>
    <row r="85821" spans="30:30" ht="11" x14ac:dyDescent="0.3">
      <c r="AD85821" s="4"/>
    </row>
    <row r="85831" spans="30:30" ht="11" x14ac:dyDescent="0.3">
      <c r="AD85831" s="4"/>
    </row>
    <row r="85841" spans="30:30" ht="11" x14ac:dyDescent="0.3">
      <c r="AD85841" s="4"/>
    </row>
    <row r="85851" spans="30:30" ht="11" x14ac:dyDescent="0.3">
      <c r="AD85851" s="4"/>
    </row>
    <row r="85861" spans="30:30" ht="11" x14ac:dyDescent="0.3">
      <c r="AD85861" s="4"/>
    </row>
    <row r="85871" spans="30:30" ht="11" x14ac:dyDescent="0.3">
      <c r="AD85871" s="4"/>
    </row>
    <row r="85881" spans="30:30" ht="11" x14ac:dyDescent="0.3">
      <c r="AD85881" s="4"/>
    </row>
    <row r="85891" spans="30:30" ht="11" x14ac:dyDescent="0.3">
      <c r="AD85891" s="4"/>
    </row>
    <row r="85901" spans="30:30" ht="11" x14ac:dyDescent="0.3">
      <c r="AD85901" s="4"/>
    </row>
    <row r="85911" spans="30:30" ht="11" x14ac:dyDescent="0.3">
      <c r="AD85911" s="4"/>
    </row>
    <row r="85921" spans="30:30" ht="11" x14ac:dyDescent="0.3">
      <c r="AD85921" s="4"/>
    </row>
    <row r="85931" spans="30:30" ht="11" x14ac:dyDescent="0.3">
      <c r="AD85931" s="4"/>
    </row>
    <row r="85941" spans="30:30" ht="11" x14ac:dyDescent="0.3">
      <c r="AD85941" s="4"/>
    </row>
    <row r="85951" spans="30:30" ht="11" x14ac:dyDescent="0.3">
      <c r="AD85951" s="4"/>
    </row>
    <row r="85961" spans="30:30" ht="11" x14ac:dyDescent="0.3">
      <c r="AD85961" s="4"/>
    </row>
    <row r="85971" spans="30:30" ht="11" x14ac:dyDescent="0.3">
      <c r="AD85971" s="4"/>
    </row>
    <row r="85981" spans="30:30" ht="11" x14ac:dyDescent="0.3">
      <c r="AD85981" s="4"/>
    </row>
    <row r="85991" spans="30:30" ht="11" x14ac:dyDescent="0.3">
      <c r="AD85991" s="4"/>
    </row>
    <row r="86001" spans="30:30" ht="11" x14ac:dyDescent="0.3">
      <c r="AD86001" s="4"/>
    </row>
    <row r="86011" spans="30:30" ht="11" x14ac:dyDescent="0.3">
      <c r="AD86011" s="4"/>
    </row>
    <row r="86021" spans="30:30" ht="11" x14ac:dyDescent="0.3">
      <c r="AD86021" s="4"/>
    </row>
    <row r="86031" spans="30:30" ht="11" x14ac:dyDescent="0.3">
      <c r="AD86031" s="4"/>
    </row>
    <row r="86041" spans="30:30" ht="11" x14ac:dyDescent="0.3">
      <c r="AD86041" s="4"/>
    </row>
    <row r="86051" spans="30:30" ht="11" x14ac:dyDescent="0.3">
      <c r="AD86051" s="4"/>
    </row>
    <row r="86061" spans="30:30" ht="11" x14ac:dyDescent="0.3">
      <c r="AD86061" s="4"/>
    </row>
    <row r="86071" spans="30:30" ht="11" x14ac:dyDescent="0.3">
      <c r="AD86071" s="4"/>
    </row>
    <row r="86081" spans="30:30" ht="11" x14ac:dyDescent="0.3">
      <c r="AD86081" s="4"/>
    </row>
    <row r="86091" spans="30:30" ht="11" x14ac:dyDescent="0.3">
      <c r="AD86091" s="4"/>
    </row>
    <row r="86101" spans="30:30" ht="11" x14ac:dyDescent="0.3">
      <c r="AD86101" s="4"/>
    </row>
    <row r="86111" spans="30:30" ht="11" x14ac:dyDescent="0.3">
      <c r="AD86111" s="4"/>
    </row>
    <row r="86121" spans="30:30" ht="11" x14ac:dyDescent="0.3">
      <c r="AD86121" s="4"/>
    </row>
    <row r="86131" spans="30:30" ht="11" x14ac:dyDescent="0.3">
      <c r="AD86131" s="4"/>
    </row>
    <row r="86141" spans="30:30" ht="11" x14ac:dyDescent="0.3">
      <c r="AD86141" s="4"/>
    </row>
    <row r="86151" spans="30:30" ht="11" x14ac:dyDescent="0.3">
      <c r="AD86151" s="4"/>
    </row>
    <row r="86161" spans="30:30" ht="11" x14ac:dyDescent="0.3">
      <c r="AD86161" s="4"/>
    </row>
    <row r="86171" spans="30:30" ht="11" x14ac:dyDescent="0.3">
      <c r="AD86171" s="4"/>
    </row>
    <row r="86181" spans="30:30" ht="11" x14ac:dyDescent="0.3">
      <c r="AD86181" s="4"/>
    </row>
    <row r="86191" spans="30:30" ht="11" x14ac:dyDescent="0.3">
      <c r="AD86191" s="4"/>
    </row>
    <row r="86201" spans="30:30" ht="11" x14ac:dyDescent="0.3">
      <c r="AD86201" s="4"/>
    </row>
    <row r="86211" spans="30:30" ht="11" x14ac:dyDescent="0.3">
      <c r="AD86211" s="4"/>
    </row>
    <row r="86221" spans="30:30" ht="11" x14ac:dyDescent="0.3">
      <c r="AD86221" s="4"/>
    </row>
    <row r="86231" spans="30:30" ht="11" x14ac:dyDescent="0.3">
      <c r="AD86231" s="4"/>
    </row>
    <row r="86241" spans="30:30" ht="11" x14ac:dyDescent="0.3">
      <c r="AD86241" s="4"/>
    </row>
    <row r="86251" spans="30:30" ht="11" x14ac:dyDescent="0.3">
      <c r="AD86251" s="4"/>
    </row>
    <row r="86261" spans="30:30" ht="11" x14ac:dyDescent="0.3">
      <c r="AD86261" s="4"/>
    </row>
    <row r="86271" spans="30:30" ht="11" x14ac:dyDescent="0.3">
      <c r="AD86271" s="4"/>
    </row>
    <row r="86281" spans="30:30" ht="11" x14ac:dyDescent="0.3">
      <c r="AD86281" s="4"/>
    </row>
    <row r="86291" spans="30:30" ht="11" x14ac:dyDescent="0.3">
      <c r="AD86291" s="4"/>
    </row>
    <row r="86301" spans="30:30" ht="11" x14ac:dyDescent="0.3">
      <c r="AD86301" s="4"/>
    </row>
    <row r="86311" spans="30:30" ht="11" x14ac:dyDescent="0.3">
      <c r="AD86311" s="4"/>
    </row>
    <row r="86321" spans="30:30" ht="11" x14ac:dyDescent="0.3">
      <c r="AD86321" s="4"/>
    </row>
    <row r="86331" spans="30:30" ht="11" x14ac:dyDescent="0.3">
      <c r="AD86331" s="4"/>
    </row>
    <row r="86341" spans="30:30" ht="11" x14ac:dyDescent="0.3">
      <c r="AD86341" s="4"/>
    </row>
    <row r="86351" spans="30:30" ht="11" x14ac:dyDescent="0.3">
      <c r="AD86351" s="4"/>
    </row>
    <row r="86361" spans="30:30" ht="11" x14ac:dyDescent="0.3">
      <c r="AD86361" s="4"/>
    </row>
    <row r="86371" spans="30:30" ht="11" x14ac:dyDescent="0.3">
      <c r="AD86371" s="4"/>
    </row>
    <row r="86381" spans="30:30" ht="11" x14ac:dyDescent="0.3">
      <c r="AD86381" s="4"/>
    </row>
    <row r="86391" spans="30:30" ht="11" x14ac:dyDescent="0.3">
      <c r="AD86391" s="4"/>
    </row>
    <row r="86401" spans="30:30" ht="11" x14ac:dyDescent="0.3">
      <c r="AD86401" s="4"/>
    </row>
    <row r="86411" spans="30:30" ht="11" x14ac:dyDescent="0.3">
      <c r="AD86411" s="4"/>
    </row>
    <row r="86421" spans="30:30" ht="11" x14ac:dyDescent="0.3">
      <c r="AD86421" s="4"/>
    </row>
    <row r="86431" spans="30:30" ht="11" x14ac:dyDescent="0.3">
      <c r="AD86431" s="4"/>
    </row>
    <row r="86441" spans="30:30" ht="11" x14ac:dyDescent="0.3">
      <c r="AD86441" s="4"/>
    </row>
    <row r="86451" spans="30:30" ht="11" x14ac:dyDescent="0.3">
      <c r="AD86451" s="4"/>
    </row>
    <row r="86461" spans="30:30" ht="11" x14ac:dyDescent="0.3">
      <c r="AD86461" s="4"/>
    </row>
    <row r="86471" spans="30:30" ht="11" x14ac:dyDescent="0.3">
      <c r="AD86471" s="4"/>
    </row>
    <row r="86481" spans="30:30" ht="11" x14ac:dyDescent="0.3">
      <c r="AD86481" s="4"/>
    </row>
    <row r="86491" spans="30:30" ht="11" x14ac:dyDescent="0.3">
      <c r="AD86491" s="4"/>
    </row>
    <row r="86501" spans="30:30" ht="11" x14ac:dyDescent="0.3">
      <c r="AD86501" s="4"/>
    </row>
    <row r="86511" spans="30:30" ht="11" x14ac:dyDescent="0.3">
      <c r="AD86511" s="4"/>
    </row>
    <row r="86521" spans="30:30" ht="11" x14ac:dyDescent="0.3">
      <c r="AD86521" s="4"/>
    </row>
    <row r="86531" spans="30:30" ht="11" x14ac:dyDescent="0.3">
      <c r="AD86531" s="4"/>
    </row>
    <row r="86541" spans="30:30" ht="11" x14ac:dyDescent="0.3">
      <c r="AD86541" s="4"/>
    </row>
    <row r="86551" spans="30:30" ht="11" x14ac:dyDescent="0.3">
      <c r="AD86551" s="4"/>
    </row>
    <row r="86561" spans="30:30" ht="11" x14ac:dyDescent="0.3">
      <c r="AD86561" s="4"/>
    </row>
    <row r="86571" spans="30:30" ht="11" x14ac:dyDescent="0.3">
      <c r="AD86571" s="4"/>
    </row>
    <row r="86581" spans="30:30" ht="11" x14ac:dyDescent="0.3">
      <c r="AD86581" s="4"/>
    </row>
    <row r="86591" spans="30:30" ht="11" x14ac:dyDescent="0.3">
      <c r="AD86591" s="4"/>
    </row>
    <row r="86601" spans="30:30" ht="11" x14ac:dyDescent="0.3">
      <c r="AD86601" s="4"/>
    </row>
    <row r="86611" spans="30:30" ht="11" x14ac:dyDescent="0.3">
      <c r="AD86611" s="4"/>
    </row>
    <row r="86621" spans="30:30" ht="11" x14ac:dyDescent="0.3">
      <c r="AD86621" s="4"/>
    </row>
    <row r="86631" spans="30:30" ht="11" x14ac:dyDescent="0.3">
      <c r="AD86631" s="4"/>
    </row>
    <row r="86641" spans="30:30" ht="11" x14ac:dyDescent="0.3">
      <c r="AD86641" s="4"/>
    </row>
    <row r="86651" spans="30:30" ht="11" x14ac:dyDescent="0.3">
      <c r="AD86651" s="4"/>
    </row>
    <row r="86661" spans="30:30" ht="11" x14ac:dyDescent="0.3">
      <c r="AD86661" s="4"/>
    </row>
    <row r="86671" spans="30:30" ht="11" x14ac:dyDescent="0.3">
      <c r="AD86671" s="4"/>
    </row>
    <row r="86681" spans="30:30" ht="11" x14ac:dyDescent="0.3">
      <c r="AD86681" s="4"/>
    </row>
    <row r="86691" spans="30:30" ht="11" x14ac:dyDescent="0.3">
      <c r="AD86691" s="4"/>
    </row>
    <row r="86701" spans="30:30" ht="11" x14ac:dyDescent="0.3">
      <c r="AD86701" s="4"/>
    </row>
    <row r="86711" spans="30:30" ht="11" x14ac:dyDescent="0.3">
      <c r="AD86711" s="4"/>
    </row>
    <row r="86721" spans="30:30" ht="11" x14ac:dyDescent="0.3">
      <c r="AD86721" s="4"/>
    </row>
    <row r="86731" spans="30:30" ht="11" x14ac:dyDescent="0.3">
      <c r="AD86731" s="4"/>
    </row>
    <row r="86741" spans="30:30" ht="11" x14ac:dyDescent="0.3">
      <c r="AD86741" s="4"/>
    </row>
    <row r="86751" spans="30:30" ht="11" x14ac:dyDescent="0.3">
      <c r="AD86751" s="4"/>
    </row>
    <row r="86761" spans="30:30" ht="11" x14ac:dyDescent="0.3">
      <c r="AD86761" s="4"/>
    </row>
    <row r="86771" spans="30:30" ht="11" x14ac:dyDescent="0.3">
      <c r="AD86771" s="4"/>
    </row>
    <row r="86781" spans="30:30" ht="11" x14ac:dyDescent="0.3">
      <c r="AD86781" s="4"/>
    </row>
    <row r="86791" spans="30:30" ht="11" x14ac:dyDescent="0.3">
      <c r="AD86791" s="4"/>
    </row>
    <row r="86801" spans="30:30" ht="11" x14ac:dyDescent="0.3">
      <c r="AD86801" s="4"/>
    </row>
    <row r="86811" spans="30:30" ht="11" x14ac:dyDescent="0.3">
      <c r="AD86811" s="4"/>
    </row>
    <row r="86821" spans="30:30" ht="11" x14ac:dyDescent="0.3">
      <c r="AD86821" s="4"/>
    </row>
    <row r="86831" spans="30:30" ht="11" x14ac:dyDescent="0.3">
      <c r="AD86831" s="4"/>
    </row>
    <row r="86841" spans="30:30" ht="11" x14ac:dyDescent="0.3">
      <c r="AD86841" s="4"/>
    </row>
    <row r="86851" spans="30:30" ht="11" x14ac:dyDescent="0.3">
      <c r="AD86851" s="4"/>
    </row>
    <row r="86861" spans="30:30" ht="11" x14ac:dyDescent="0.3">
      <c r="AD86861" s="4"/>
    </row>
    <row r="86871" spans="30:30" ht="11" x14ac:dyDescent="0.3">
      <c r="AD86871" s="4"/>
    </row>
    <row r="86881" spans="30:30" ht="11" x14ac:dyDescent="0.3">
      <c r="AD86881" s="4"/>
    </row>
    <row r="86891" spans="30:30" ht="11" x14ac:dyDescent="0.3">
      <c r="AD86891" s="4"/>
    </row>
    <row r="86901" spans="30:30" ht="11" x14ac:dyDescent="0.3">
      <c r="AD86901" s="4"/>
    </row>
    <row r="86911" spans="30:30" ht="11" x14ac:dyDescent="0.3">
      <c r="AD86911" s="4"/>
    </row>
    <row r="86921" spans="30:30" ht="11" x14ac:dyDescent="0.3">
      <c r="AD86921" s="4"/>
    </row>
    <row r="86931" spans="30:30" ht="11" x14ac:dyDescent="0.3">
      <c r="AD86931" s="4"/>
    </row>
    <row r="86941" spans="30:30" ht="11" x14ac:dyDescent="0.3">
      <c r="AD86941" s="4"/>
    </row>
    <row r="86951" spans="30:30" ht="11" x14ac:dyDescent="0.3">
      <c r="AD86951" s="4"/>
    </row>
    <row r="86961" spans="30:30" ht="11" x14ac:dyDescent="0.3">
      <c r="AD86961" s="4"/>
    </row>
    <row r="86971" spans="30:30" ht="11" x14ac:dyDescent="0.3">
      <c r="AD86971" s="4"/>
    </row>
    <row r="86981" spans="30:30" ht="11" x14ac:dyDescent="0.3">
      <c r="AD86981" s="4"/>
    </row>
    <row r="86991" spans="30:30" ht="11" x14ac:dyDescent="0.3">
      <c r="AD86991" s="4"/>
    </row>
    <row r="87001" spans="30:30" ht="11" x14ac:dyDescent="0.3">
      <c r="AD87001" s="4"/>
    </row>
    <row r="87011" spans="30:30" ht="11" x14ac:dyDescent="0.3">
      <c r="AD87011" s="4"/>
    </row>
    <row r="87021" spans="30:30" ht="11" x14ac:dyDescent="0.3">
      <c r="AD87021" s="4"/>
    </row>
    <row r="87031" spans="30:30" ht="11" x14ac:dyDescent="0.3">
      <c r="AD87031" s="4"/>
    </row>
    <row r="87041" spans="30:30" ht="11" x14ac:dyDescent="0.3">
      <c r="AD87041" s="4"/>
    </row>
    <row r="87051" spans="30:30" ht="11" x14ac:dyDescent="0.3">
      <c r="AD87051" s="4"/>
    </row>
    <row r="87061" spans="30:30" ht="11" x14ac:dyDescent="0.3">
      <c r="AD87061" s="4"/>
    </row>
    <row r="87071" spans="30:30" ht="11" x14ac:dyDescent="0.3">
      <c r="AD87071" s="4"/>
    </row>
    <row r="87081" spans="30:30" ht="11" x14ac:dyDescent="0.3">
      <c r="AD87081" s="4"/>
    </row>
    <row r="87091" spans="30:30" ht="11" x14ac:dyDescent="0.3">
      <c r="AD87091" s="4"/>
    </row>
    <row r="87101" spans="30:30" ht="11" x14ac:dyDescent="0.3">
      <c r="AD87101" s="4"/>
    </row>
    <row r="87111" spans="30:30" ht="11" x14ac:dyDescent="0.3">
      <c r="AD87111" s="4"/>
    </row>
    <row r="87121" spans="30:30" ht="11" x14ac:dyDescent="0.3">
      <c r="AD87121" s="4"/>
    </row>
    <row r="87131" spans="30:30" ht="11" x14ac:dyDescent="0.3">
      <c r="AD87131" s="4"/>
    </row>
    <row r="87141" spans="30:30" ht="11" x14ac:dyDescent="0.3">
      <c r="AD87141" s="4"/>
    </row>
    <row r="87151" spans="30:30" ht="11" x14ac:dyDescent="0.3">
      <c r="AD87151" s="4"/>
    </row>
    <row r="87161" spans="30:30" ht="11" x14ac:dyDescent="0.3">
      <c r="AD87161" s="4"/>
    </row>
    <row r="87171" spans="30:30" ht="11" x14ac:dyDescent="0.3">
      <c r="AD87171" s="4"/>
    </row>
    <row r="87181" spans="30:30" ht="11" x14ac:dyDescent="0.3">
      <c r="AD87181" s="4"/>
    </row>
    <row r="87191" spans="30:30" ht="11" x14ac:dyDescent="0.3">
      <c r="AD87191" s="4"/>
    </row>
    <row r="87201" spans="30:30" ht="11" x14ac:dyDescent="0.3">
      <c r="AD87201" s="4"/>
    </row>
    <row r="87211" spans="30:30" ht="11" x14ac:dyDescent="0.3">
      <c r="AD87211" s="4"/>
    </row>
    <row r="87221" spans="30:30" ht="11" x14ac:dyDescent="0.3">
      <c r="AD87221" s="4"/>
    </row>
    <row r="87231" spans="30:30" ht="11" x14ac:dyDescent="0.3">
      <c r="AD87231" s="4"/>
    </row>
    <row r="87241" spans="30:30" ht="11" x14ac:dyDescent="0.3">
      <c r="AD87241" s="4"/>
    </row>
    <row r="87251" spans="30:30" ht="11" x14ac:dyDescent="0.3">
      <c r="AD87251" s="4"/>
    </row>
    <row r="87261" spans="30:30" ht="11" x14ac:dyDescent="0.3">
      <c r="AD87261" s="4"/>
    </row>
    <row r="87271" spans="30:30" ht="11" x14ac:dyDescent="0.3">
      <c r="AD87271" s="4"/>
    </row>
    <row r="87281" spans="30:30" ht="11" x14ac:dyDescent="0.3">
      <c r="AD87281" s="4"/>
    </row>
    <row r="87291" spans="30:30" ht="11" x14ac:dyDescent="0.3">
      <c r="AD87291" s="4"/>
    </row>
    <row r="87301" spans="30:30" ht="11" x14ac:dyDescent="0.3">
      <c r="AD87301" s="4"/>
    </row>
    <row r="87311" spans="30:30" ht="11" x14ac:dyDescent="0.3">
      <c r="AD87311" s="4"/>
    </row>
    <row r="87321" spans="30:30" ht="11" x14ac:dyDescent="0.3">
      <c r="AD87321" s="4"/>
    </row>
    <row r="87331" spans="30:30" ht="11" x14ac:dyDescent="0.3">
      <c r="AD87331" s="4"/>
    </row>
    <row r="87341" spans="30:30" ht="11" x14ac:dyDescent="0.3">
      <c r="AD87341" s="4"/>
    </row>
    <row r="87351" spans="30:30" ht="11" x14ac:dyDescent="0.3">
      <c r="AD87351" s="4"/>
    </row>
    <row r="87361" spans="30:30" ht="11" x14ac:dyDescent="0.3">
      <c r="AD87361" s="4"/>
    </row>
    <row r="87371" spans="30:30" ht="11" x14ac:dyDescent="0.3">
      <c r="AD87371" s="4"/>
    </row>
    <row r="87381" spans="30:30" ht="11" x14ac:dyDescent="0.3">
      <c r="AD87381" s="4"/>
    </row>
    <row r="87391" spans="30:30" ht="11" x14ac:dyDescent="0.3">
      <c r="AD87391" s="4"/>
    </row>
    <row r="87401" spans="30:30" ht="11" x14ac:dyDescent="0.3">
      <c r="AD87401" s="4"/>
    </row>
    <row r="87411" spans="30:30" ht="11" x14ac:dyDescent="0.3">
      <c r="AD87411" s="4"/>
    </row>
    <row r="87421" spans="30:30" ht="11" x14ac:dyDescent="0.3">
      <c r="AD87421" s="4"/>
    </row>
    <row r="87431" spans="30:30" ht="11" x14ac:dyDescent="0.3">
      <c r="AD87431" s="4"/>
    </row>
    <row r="87441" spans="30:30" ht="11" x14ac:dyDescent="0.3">
      <c r="AD87441" s="4"/>
    </row>
    <row r="87451" spans="30:30" ht="11" x14ac:dyDescent="0.3">
      <c r="AD87451" s="4"/>
    </row>
    <row r="87461" spans="30:30" ht="11" x14ac:dyDescent="0.3">
      <c r="AD87461" s="4"/>
    </row>
    <row r="87471" spans="30:30" ht="11" x14ac:dyDescent="0.3">
      <c r="AD87471" s="4"/>
    </row>
    <row r="87481" spans="30:30" ht="11" x14ac:dyDescent="0.3">
      <c r="AD87481" s="4"/>
    </row>
    <row r="87491" spans="30:30" ht="11" x14ac:dyDescent="0.3">
      <c r="AD87491" s="4"/>
    </row>
    <row r="87501" spans="30:30" ht="11" x14ac:dyDescent="0.3">
      <c r="AD87501" s="4"/>
    </row>
    <row r="87511" spans="30:30" ht="11" x14ac:dyDescent="0.3">
      <c r="AD87511" s="4"/>
    </row>
    <row r="87521" spans="30:30" ht="11" x14ac:dyDescent="0.3">
      <c r="AD87521" s="4"/>
    </row>
    <row r="87531" spans="30:30" ht="11" x14ac:dyDescent="0.3">
      <c r="AD87531" s="4"/>
    </row>
    <row r="87541" spans="30:30" ht="11" x14ac:dyDescent="0.3">
      <c r="AD87541" s="4"/>
    </row>
    <row r="87551" spans="30:30" ht="11" x14ac:dyDescent="0.3">
      <c r="AD87551" s="4"/>
    </row>
    <row r="87561" spans="30:30" ht="11" x14ac:dyDescent="0.3">
      <c r="AD87561" s="4"/>
    </row>
    <row r="87571" spans="30:30" ht="11" x14ac:dyDescent="0.3">
      <c r="AD87571" s="4"/>
    </row>
    <row r="87581" spans="30:30" ht="11" x14ac:dyDescent="0.3">
      <c r="AD87581" s="4"/>
    </row>
    <row r="87591" spans="30:30" ht="11" x14ac:dyDescent="0.3">
      <c r="AD87591" s="4"/>
    </row>
    <row r="87601" spans="30:30" ht="11" x14ac:dyDescent="0.3">
      <c r="AD87601" s="4"/>
    </row>
    <row r="87611" spans="30:30" ht="11" x14ac:dyDescent="0.3">
      <c r="AD87611" s="4"/>
    </row>
    <row r="87621" spans="30:30" ht="11" x14ac:dyDescent="0.3">
      <c r="AD87621" s="4"/>
    </row>
    <row r="87631" spans="30:30" ht="11" x14ac:dyDescent="0.3">
      <c r="AD87631" s="4"/>
    </row>
    <row r="87641" spans="30:30" ht="11" x14ac:dyDescent="0.3">
      <c r="AD87641" s="4"/>
    </row>
    <row r="87651" spans="30:30" ht="11" x14ac:dyDescent="0.3">
      <c r="AD87651" s="4"/>
    </row>
    <row r="87661" spans="30:30" ht="11" x14ac:dyDescent="0.3">
      <c r="AD87661" s="4"/>
    </row>
    <row r="87671" spans="30:30" ht="11" x14ac:dyDescent="0.3">
      <c r="AD87671" s="4"/>
    </row>
    <row r="87681" spans="30:30" ht="11" x14ac:dyDescent="0.3">
      <c r="AD87681" s="4"/>
    </row>
    <row r="87691" spans="30:30" ht="11" x14ac:dyDescent="0.3">
      <c r="AD87691" s="4"/>
    </row>
    <row r="87701" spans="30:30" ht="11" x14ac:dyDescent="0.3">
      <c r="AD87701" s="4"/>
    </row>
    <row r="87711" spans="30:30" ht="11" x14ac:dyDescent="0.3">
      <c r="AD87711" s="4"/>
    </row>
    <row r="87721" spans="30:30" ht="11" x14ac:dyDescent="0.3">
      <c r="AD87721" s="4"/>
    </row>
    <row r="87731" spans="30:30" ht="11" x14ac:dyDescent="0.3">
      <c r="AD87731" s="4"/>
    </row>
    <row r="87741" spans="30:30" ht="11" x14ac:dyDescent="0.3">
      <c r="AD87741" s="4"/>
    </row>
    <row r="87751" spans="30:30" ht="11" x14ac:dyDescent="0.3">
      <c r="AD87751" s="4"/>
    </row>
    <row r="87761" spans="30:30" ht="11" x14ac:dyDescent="0.3">
      <c r="AD87761" s="4"/>
    </row>
    <row r="87771" spans="30:30" ht="11" x14ac:dyDescent="0.3">
      <c r="AD87771" s="4"/>
    </row>
    <row r="87781" spans="30:30" ht="11" x14ac:dyDescent="0.3">
      <c r="AD87781" s="4"/>
    </row>
    <row r="87791" spans="30:30" ht="11" x14ac:dyDescent="0.3">
      <c r="AD87791" s="4"/>
    </row>
    <row r="87801" spans="30:30" ht="11" x14ac:dyDescent="0.3">
      <c r="AD87801" s="4"/>
    </row>
    <row r="87811" spans="30:30" ht="11" x14ac:dyDescent="0.3">
      <c r="AD87811" s="4"/>
    </row>
    <row r="87821" spans="30:30" ht="11" x14ac:dyDescent="0.3">
      <c r="AD87821" s="4"/>
    </row>
    <row r="87831" spans="30:30" ht="11" x14ac:dyDescent="0.3">
      <c r="AD87831" s="4"/>
    </row>
    <row r="87841" spans="30:30" ht="11" x14ac:dyDescent="0.3">
      <c r="AD87841" s="4"/>
    </row>
    <row r="87851" spans="30:30" ht="11" x14ac:dyDescent="0.3">
      <c r="AD87851" s="4"/>
    </row>
    <row r="87861" spans="30:30" ht="11" x14ac:dyDescent="0.3">
      <c r="AD87861" s="4"/>
    </row>
    <row r="87871" spans="30:30" ht="11" x14ac:dyDescent="0.3">
      <c r="AD87871" s="4"/>
    </row>
    <row r="87881" spans="30:30" ht="11" x14ac:dyDescent="0.3">
      <c r="AD87881" s="4"/>
    </row>
    <row r="87891" spans="30:30" ht="11" x14ac:dyDescent="0.3">
      <c r="AD87891" s="4"/>
    </row>
    <row r="87901" spans="30:30" ht="11" x14ac:dyDescent="0.3">
      <c r="AD87901" s="4"/>
    </row>
    <row r="87911" spans="30:30" ht="11" x14ac:dyDescent="0.3">
      <c r="AD87911" s="4"/>
    </row>
    <row r="87921" spans="30:30" ht="11" x14ac:dyDescent="0.3">
      <c r="AD87921" s="4"/>
    </row>
    <row r="87931" spans="30:30" ht="11" x14ac:dyDescent="0.3">
      <c r="AD87931" s="4"/>
    </row>
    <row r="87941" spans="30:30" ht="11" x14ac:dyDescent="0.3">
      <c r="AD87941" s="4"/>
    </row>
    <row r="87951" spans="30:30" ht="11" x14ac:dyDescent="0.3">
      <c r="AD87951" s="4"/>
    </row>
    <row r="87961" spans="30:30" ht="11" x14ac:dyDescent="0.3">
      <c r="AD87961" s="4"/>
    </row>
    <row r="87971" spans="30:30" ht="11" x14ac:dyDescent="0.3">
      <c r="AD87971" s="4"/>
    </row>
    <row r="87981" spans="30:30" ht="11" x14ac:dyDescent="0.3">
      <c r="AD87981" s="4"/>
    </row>
    <row r="87991" spans="30:30" ht="11" x14ac:dyDescent="0.3">
      <c r="AD87991" s="4"/>
    </row>
    <row r="88001" spans="30:30" ht="11" x14ac:dyDescent="0.3">
      <c r="AD88001" s="4"/>
    </row>
    <row r="88011" spans="30:30" ht="11" x14ac:dyDescent="0.3">
      <c r="AD88011" s="4"/>
    </row>
    <row r="88021" spans="30:30" ht="11" x14ac:dyDescent="0.3">
      <c r="AD88021" s="4"/>
    </row>
    <row r="88031" spans="30:30" ht="11" x14ac:dyDescent="0.3">
      <c r="AD88031" s="4"/>
    </row>
    <row r="88041" spans="30:30" ht="11" x14ac:dyDescent="0.3">
      <c r="AD88041" s="4"/>
    </row>
    <row r="88051" spans="30:30" ht="11" x14ac:dyDescent="0.3">
      <c r="AD88051" s="4"/>
    </row>
    <row r="88061" spans="30:30" ht="11" x14ac:dyDescent="0.3">
      <c r="AD88061" s="4"/>
    </row>
    <row r="88071" spans="30:30" ht="11" x14ac:dyDescent="0.3">
      <c r="AD88071" s="4"/>
    </row>
    <row r="88081" spans="30:30" ht="11" x14ac:dyDescent="0.3">
      <c r="AD88081" s="4"/>
    </row>
    <row r="88091" spans="30:30" ht="11" x14ac:dyDescent="0.3">
      <c r="AD88091" s="4"/>
    </row>
    <row r="88101" spans="30:30" ht="11" x14ac:dyDescent="0.3">
      <c r="AD88101" s="4"/>
    </row>
    <row r="88111" spans="30:30" ht="11" x14ac:dyDescent="0.3">
      <c r="AD88111" s="4"/>
    </row>
    <row r="88121" spans="30:30" ht="11" x14ac:dyDescent="0.3">
      <c r="AD88121" s="4"/>
    </row>
    <row r="88131" spans="30:30" ht="11" x14ac:dyDescent="0.3">
      <c r="AD88131" s="4"/>
    </row>
    <row r="88141" spans="30:30" ht="11" x14ac:dyDescent="0.3">
      <c r="AD88141" s="4"/>
    </row>
    <row r="88151" spans="30:30" ht="11" x14ac:dyDescent="0.3">
      <c r="AD88151" s="4"/>
    </row>
    <row r="88161" spans="30:30" ht="11" x14ac:dyDescent="0.3">
      <c r="AD88161" s="4"/>
    </row>
    <row r="88171" spans="30:30" ht="11" x14ac:dyDescent="0.3">
      <c r="AD88171" s="4"/>
    </row>
    <row r="88181" spans="30:30" ht="11" x14ac:dyDescent="0.3">
      <c r="AD88181" s="4"/>
    </row>
    <row r="88191" spans="30:30" ht="11" x14ac:dyDescent="0.3">
      <c r="AD88191" s="4"/>
    </row>
    <row r="88201" spans="30:30" ht="11" x14ac:dyDescent="0.3">
      <c r="AD88201" s="4"/>
    </row>
    <row r="88211" spans="30:30" ht="11" x14ac:dyDescent="0.3">
      <c r="AD88211" s="4"/>
    </row>
    <row r="88221" spans="30:30" ht="11" x14ac:dyDescent="0.3">
      <c r="AD88221" s="4"/>
    </row>
    <row r="88231" spans="30:30" ht="11" x14ac:dyDescent="0.3">
      <c r="AD88231" s="4"/>
    </row>
    <row r="88241" spans="30:30" ht="11" x14ac:dyDescent="0.3">
      <c r="AD88241" s="4"/>
    </row>
    <row r="88251" spans="30:30" ht="11" x14ac:dyDescent="0.3">
      <c r="AD88251" s="4"/>
    </row>
    <row r="88261" spans="30:30" ht="11" x14ac:dyDescent="0.3">
      <c r="AD88261" s="4"/>
    </row>
    <row r="88271" spans="30:30" ht="11" x14ac:dyDescent="0.3">
      <c r="AD88271" s="4"/>
    </row>
    <row r="88281" spans="30:30" ht="11" x14ac:dyDescent="0.3">
      <c r="AD88281" s="4"/>
    </row>
    <row r="88291" spans="30:30" ht="11" x14ac:dyDescent="0.3">
      <c r="AD88291" s="4"/>
    </row>
    <row r="88301" spans="30:30" ht="11" x14ac:dyDescent="0.3">
      <c r="AD88301" s="4"/>
    </row>
    <row r="88311" spans="30:30" ht="11" x14ac:dyDescent="0.3">
      <c r="AD88311" s="4"/>
    </row>
    <row r="88321" spans="30:30" ht="11" x14ac:dyDescent="0.3">
      <c r="AD88321" s="4"/>
    </row>
    <row r="88331" spans="30:30" ht="11" x14ac:dyDescent="0.3">
      <c r="AD88331" s="4"/>
    </row>
    <row r="88341" spans="30:30" ht="11" x14ac:dyDescent="0.3">
      <c r="AD88341" s="4"/>
    </row>
    <row r="88351" spans="30:30" ht="11" x14ac:dyDescent="0.3">
      <c r="AD88351" s="4"/>
    </row>
    <row r="88361" spans="30:30" ht="11" x14ac:dyDescent="0.3">
      <c r="AD88361" s="4"/>
    </row>
    <row r="88371" spans="30:30" ht="11" x14ac:dyDescent="0.3">
      <c r="AD88371" s="4"/>
    </row>
    <row r="88381" spans="30:30" ht="11" x14ac:dyDescent="0.3">
      <c r="AD88381" s="4"/>
    </row>
    <row r="88391" spans="30:30" ht="11" x14ac:dyDescent="0.3">
      <c r="AD88391" s="4"/>
    </row>
    <row r="88401" spans="30:30" ht="11" x14ac:dyDescent="0.3">
      <c r="AD88401" s="4"/>
    </row>
    <row r="88411" spans="30:30" ht="11" x14ac:dyDescent="0.3">
      <c r="AD88411" s="4"/>
    </row>
    <row r="88421" spans="30:30" ht="11" x14ac:dyDescent="0.3">
      <c r="AD88421" s="4"/>
    </row>
    <row r="88431" spans="30:30" ht="11" x14ac:dyDescent="0.3">
      <c r="AD88431" s="4"/>
    </row>
    <row r="88441" spans="30:30" ht="11" x14ac:dyDescent="0.3">
      <c r="AD88441" s="4"/>
    </row>
    <row r="88451" spans="30:30" ht="11" x14ac:dyDescent="0.3">
      <c r="AD88451" s="4"/>
    </row>
    <row r="88461" spans="30:30" ht="11" x14ac:dyDescent="0.3">
      <c r="AD88461" s="4"/>
    </row>
    <row r="88471" spans="30:30" ht="11" x14ac:dyDescent="0.3">
      <c r="AD88471" s="4"/>
    </row>
    <row r="88481" spans="30:30" ht="11" x14ac:dyDescent="0.3">
      <c r="AD88481" s="4"/>
    </row>
    <row r="88491" spans="30:30" ht="11" x14ac:dyDescent="0.3">
      <c r="AD88491" s="4"/>
    </row>
    <row r="88501" spans="30:30" ht="11" x14ac:dyDescent="0.3">
      <c r="AD88501" s="4"/>
    </row>
    <row r="88511" spans="30:30" ht="11" x14ac:dyDescent="0.3">
      <c r="AD88511" s="4"/>
    </row>
    <row r="88521" spans="30:30" ht="11" x14ac:dyDescent="0.3">
      <c r="AD88521" s="4"/>
    </row>
    <row r="88531" spans="30:30" ht="11" x14ac:dyDescent="0.3">
      <c r="AD88531" s="4"/>
    </row>
    <row r="88541" spans="30:30" ht="11" x14ac:dyDescent="0.3">
      <c r="AD88541" s="4"/>
    </row>
    <row r="88551" spans="30:30" ht="11" x14ac:dyDescent="0.3">
      <c r="AD88551" s="4"/>
    </row>
    <row r="88561" spans="30:30" ht="11" x14ac:dyDescent="0.3">
      <c r="AD88561" s="4"/>
    </row>
    <row r="88571" spans="30:30" ht="11" x14ac:dyDescent="0.3">
      <c r="AD88571" s="4"/>
    </row>
    <row r="88581" spans="30:30" ht="11" x14ac:dyDescent="0.3">
      <c r="AD88581" s="4"/>
    </row>
    <row r="88591" spans="30:30" ht="11" x14ac:dyDescent="0.3">
      <c r="AD88591" s="4"/>
    </row>
    <row r="88601" spans="30:30" ht="11" x14ac:dyDescent="0.3">
      <c r="AD88601" s="4"/>
    </row>
    <row r="88611" spans="30:30" ht="11" x14ac:dyDescent="0.3">
      <c r="AD88611" s="4"/>
    </row>
    <row r="88621" spans="30:30" ht="11" x14ac:dyDescent="0.3">
      <c r="AD88621" s="4"/>
    </row>
    <row r="88631" spans="30:30" ht="11" x14ac:dyDescent="0.3">
      <c r="AD88631" s="4"/>
    </row>
    <row r="88641" spans="30:30" ht="11" x14ac:dyDescent="0.3">
      <c r="AD88641" s="4"/>
    </row>
    <row r="88651" spans="30:30" ht="11" x14ac:dyDescent="0.3">
      <c r="AD88651" s="4"/>
    </row>
    <row r="88661" spans="30:30" ht="11" x14ac:dyDescent="0.3">
      <c r="AD88661" s="4"/>
    </row>
    <row r="88671" spans="30:30" ht="11" x14ac:dyDescent="0.3">
      <c r="AD88671" s="4"/>
    </row>
    <row r="88681" spans="30:30" ht="11" x14ac:dyDescent="0.3">
      <c r="AD88681" s="4"/>
    </row>
    <row r="88691" spans="30:30" ht="11" x14ac:dyDescent="0.3">
      <c r="AD88691" s="4"/>
    </row>
    <row r="88701" spans="30:30" ht="11" x14ac:dyDescent="0.3">
      <c r="AD88701" s="4"/>
    </row>
    <row r="88711" spans="30:30" ht="11" x14ac:dyDescent="0.3">
      <c r="AD88711" s="4"/>
    </row>
    <row r="88721" spans="30:30" ht="11" x14ac:dyDescent="0.3">
      <c r="AD88721" s="4"/>
    </row>
    <row r="88731" spans="30:30" ht="11" x14ac:dyDescent="0.3">
      <c r="AD88731" s="4"/>
    </row>
    <row r="88741" spans="30:30" ht="11" x14ac:dyDescent="0.3">
      <c r="AD88741" s="4"/>
    </row>
    <row r="88751" spans="30:30" ht="11" x14ac:dyDescent="0.3">
      <c r="AD88751" s="4"/>
    </row>
    <row r="88761" spans="30:30" ht="11" x14ac:dyDescent="0.3">
      <c r="AD88761" s="4"/>
    </row>
    <row r="88771" spans="30:30" ht="11" x14ac:dyDescent="0.3">
      <c r="AD88771" s="4"/>
    </row>
    <row r="88781" spans="30:30" ht="11" x14ac:dyDescent="0.3">
      <c r="AD88781" s="4"/>
    </row>
    <row r="88791" spans="30:30" ht="11" x14ac:dyDescent="0.3">
      <c r="AD88791" s="4"/>
    </row>
    <row r="88801" spans="30:30" ht="11" x14ac:dyDescent="0.3">
      <c r="AD88801" s="4"/>
    </row>
    <row r="88811" spans="30:30" ht="11" x14ac:dyDescent="0.3">
      <c r="AD88811" s="4"/>
    </row>
    <row r="88821" spans="30:30" ht="11" x14ac:dyDescent="0.3">
      <c r="AD88821" s="4"/>
    </row>
    <row r="88831" spans="30:30" ht="11" x14ac:dyDescent="0.3">
      <c r="AD88831" s="4"/>
    </row>
    <row r="88841" spans="30:30" ht="11" x14ac:dyDescent="0.3">
      <c r="AD88841" s="4"/>
    </row>
    <row r="88851" spans="30:30" ht="11" x14ac:dyDescent="0.3">
      <c r="AD88851" s="4"/>
    </row>
    <row r="88861" spans="30:30" ht="11" x14ac:dyDescent="0.3">
      <c r="AD88861" s="4"/>
    </row>
    <row r="88871" spans="30:30" ht="11" x14ac:dyDescent="0.3">
      <c r="AD88871" s="4"/>
    </row>
    <row r="88881" spans="30:30" ht="11" x14ac:dyDescent="0.3">
      <c r="AD88881" s="4"/>
    </row>
    <row r="88891" spans="30:30" ht="11" x14ac:dyDescent="0.3">
      <c r="AD88891" s="4"/>
    </row>
    <row r="88901" spans="30:30" ht="11" x14ac:dyDescent="0.3">
      <c r="AD88901" s="4"/>
    </row>
    <row r="88911" spans="30:30" ht="11" x14ac:dyDescent="0.3">
      <c r="AD88911" s="4"/>
    </row>
    <row r="88921" spans="30:30" ht="11" x14ac:dyDescent="0.3">
      <c r="AD88921" s="4"/>
    </row>
    <row r="88931" spans="30:30" ht="11" x14ac:dyDescent="0.3">
      <c r="AD88931" s="4"/>
    </row>
    <row r="88941" spans="30:30" ht="11" x14ac:dyDescent="0.3">
      <c r="AD88941" s="4"/>
    </row>
    <row r="88951" spans="30:30" ht="11" x14ac:dyDescent="0.3">
      <c r="AD88951" s="4"/>
    </row>
    <row r="88961" spans="30:30" ht="11" x14ac:dyDescent="0.3">
      <c r="AD88961" s="4"/>
    </row>
    <row r="88971" spans="30:30" ht="11" x14ac:dyDescent="0.3">
      <c r="AD88971" s="4"/>
    </row>
    <row r="88981" spans="30:30" ht="11" x14ac:dyDescent="0.3">
      <c r="AD88981" s="4"/>
    </row>
    <row r="88991" spans="30:30" ht="11" x14ac:dyDescent="0.3">
      <c r="AD88991" s="4"/>
    </row>
    <row r="89001" spans="30:30" ht="11" x14ac:dyDescent="0.3">
      <c r="AD89001" s="4"/>
    </row>
    <row r="89011" spans="30:30" ht="11" x14ac:dyDescent="0.3">
      <c r="AD89011" s="4"/>
    </row>
    <row r="89021" spans="30:30" ht="11" x14ac:dyDescent="0.3">
      <c r="AD89021" s="4"/>
    </row>
    <row r="89031" spans="30:30" ht="11" x14ac:dyDescent="0.3">
      <c r="AD89031" s="4"/>
    </row>
    <row r="89041" spans="30:30" ht="11" x14ac:dyDescent="0.3">
      <c r="AD89041" s="4"/>
    </row>
    <row r="89051" spans="30:30" ht="11" x14ac:dyDescent="0.3">
      <c r="AD89051" s="4"/>
    </row>
    <row r="89061" spans="30:30" ht="11" x14ac:dyDescent="0.3">
      <c r="AD89061" s="4"/>
    </row>
    <row r="89071" spans="30:30" ht="11" x14ac:dyDescent="0.3">
      <c r="AD89071" s="4"/>
    </row>
    <row r="89081" spans="30:30" ht="11" x14ac:dyDescent="0.3">
      <c r="AD89081" s="4"/>
    </row>
    <row r="89091" spans="30:30" ht="11" x14ac:dyDescent="0.3">
      <c r="AD89091" s="4"/>
    </row>
    <row r="89101" spans="30:30" ht="11" x14ac:dyDescent="0.3">
      <c r="AD89101" s="4"/>
    </row>
    <row r="89111" spans="30:30" ht="11" x14ac:dyDescent="0.3">
      <c r="AD89111" s="4"/>
    </row>
    <row r="89121" spans="30:30" ht="11" x14ac:dyDescent="0.3">
      <c r="AD89121" s="4"/>
    </row>
    <row r="89131" spans="30:30" ht="11" x14ac:dyDescent="0.3">
      <c r="AD89131" s="4"/>
    </row>
    <row r="89141" spans="30:30" ht="11" x14ac:dyDescent="0.3">
      <c r="AD89141" s="4"/>
    </row>
    <row r="89151" spans="30:30" ht="11" x14ac:dyDescent="0.3">
      <c r="AD89151" s="4"/>
    </row>
    <row r="89161" spans="30:30" ht="11" x14ac:dyDescent="0.3">
      <c r="AD89161" s="4"/>
    </row>
    <row r="89171" spans="30:30" ht="11" x14ac:dyDescent="0.3">
      <c r="AD89171" s="4"/>
    </row>
    <row r="89181" spans="30:30" ht="11" x14ac:dyDescent="0.3">
      <c r="AD89181" s="4"/>
    </row>
    <row r="89191" spans="30:30" ht="11" x14ac:dyDescent="0.3">
      <c r="AD89191" s="4"/>
    </row>
    <row r="89201" spans="30:30" ht="11" x14ac:dyDescent="0.3">
      <c r="AD89201" s="4"/>
    </row>
    <row r="89211" spans="30:30" ht="11" x14ac:dyDescent="0.3">
      <c r="AD89211" s="4"/>
    </row>
    <row r="89221" spans="30:30" ht="11" x14ac:dyDescent="0.3">
      <c r="AD89221" s="4"/>
    </row>
    <row r="89231" spans="30:30" ht="11" x14ac:dyDescent="0.3">
      <c r="AD89231" s="4"/>
    </row>
    <row r="89241" spans="30:30" ht="11" x14ac:dyDescent="0.3">
      <c r="AD89241" s="4"/>
    </row>
    <row r="89251" spans="30:30" ht="11" x14ac:dyDescent="0.3">
      <c r="AD89251" s="4"/>
    </row>
    <row r="89261" spans="30:30" ht="11" x14ac:dyDescent="0.3">
      <c r="AD89261" s="4"/>
    </row>
    <row r="89271" spans="30:30" ht="11" x14ac:dyDescent="0.3">
      <c r="AD89271" s="4"/>
    </row>
    <row r="89281" spans="30:30" ht="11" x14ac:dyDescent="0.3">
      <c r="AD89281" s="4"/>
    </row>
    <row r="89291" spans="30:30" ht="11" x14ac:dyDescent="0.3">
      <c r="AD89291" s="4"/>
    </row>
    <row r="89301" spans="30:30" ht="11" x14ac:dyDescent="0.3">
      <c r="AD89301" s="4"/>
    </row>
    <row r="89311" spans="30:30" ht="11" x14ac:dyDescent="0.3">
      <c r="AD89311" s="4"/>
    </row>
    <row r="89321" spans="30:30" ht="11" x14ac:dyDescent="0.3">
      <c r="AD89321" s="4"/>
    </row>
    <row r="89331" spans="30:30" ht="11" x14ac:dyDescent="0.3">
      <c r="AD89331" s="4"/>
    </row>
    <row r="89341" spans="30:30" ht="11" x14ac:dyDescent="0.3">
      <c r="AD89341" s="4"/>
    </row>
    <row r="89351" spans="30:30" ht="11" x14ac:dyDescent="0.3">
      <c r="AD89351" s="4"/>
    </row>
    <row r="89361" spans="30:30" ht="11" x14ac:dyDescent="0.3">
      <c r="AD89361" s="4"/>
    </row>
    <row r="89371" spans="30:30" ht="11" x14ac:dyDescent="0.3">
      <c r="AD89371" s="4"/>
    </row>
    <row r="89381" spans="30:30" ht="11" x14ac:dyDescent="0.3">
      <c r="AD89381" s="4"/>
    </row>
    <row r="89391" spans="30:30" ht="11" x14ac:dyDescent="0.3">
      <c r="AD89391" s="4"/>
    </row>
    <row r="89401" spans="30:30" ht="11" x14ac:dyDescent="0.3">
      <c r="AD89401" s="4"/>
    </row>
    <row r="89411" spans="30:30" ht="11" x14ac:dyDescent="0.3">
      <c r="AD89411" s="4"/>
    </row>
    <row r="89421" spans="30:30" ht="11" x14ac:dyDescent="0.3">
      <c r="AD89421" s="4"/>
    </row>
    <row r="89431" spans="30:30" ht="11" x14ac:dyDescent="0.3">
      <c r="AD89431" s="4"/>
    </row>
    <row r="89441" spans="30:30" ht="11" x14ac:dyDescent="0.3">
      <c r="AD89441" s="4"/>
    </row>
    <row r="89451" spans="30:30" ht="11" x14ac:dyDescent="0.3">
      <c r="AD89451" s="4"/>
    </row>
    <row r="89461" spans="30:30" ht="11" x14ac:dyDescent="0.3">
      <c r="AD89461" s="4"/>
    </row>
    <row r="89471" spans="30:30" ht="11" x14ac:dyDescent="0.3">
      <c r="AD89471" s="4"/>
    </row>
    <row r="89481" spans="30:30" ht="11" x14ac:dyDescent="0.3">
      <c r="AD89481" s="4"/>
    </row>
    <row r="89491" spans="30:30" ht="11" x14ac:dyDescent="0.3">
      <c r="AD89491" s="4"/>
    </row>
    <row r="89501" spans="30:30" ht="11" x14ac:dyDescent="0.3">
      <c r="AD89501" s="4"/>
    </row>
    <row r="89511" spans="30:30" ht="11" x14ac:dyDescent="0.3">
      <c r="AD89511" s="4"/>
    </row>
    <row r="89521" spans="30:30" ht="11" x14ac:dyDescent="0.3">
      <c r="AD89521" s="4"/>
    </row>
    <row r="89531" spans="30:30" ht="11" x14ac:dyDescent="0.3">
      <c r="AD89531" s="4"/>
    </row>
    <row r="89541" spans="30:30" ht="11" x14ac:dyDescent="0.3">
      <c r="AD89541" s="4"/>
    </row>
    <row r="89551" spans="30:30" ht="11" x14ac:dyDescent="0.3">
      <c r="AD89551" s="4"/>
    </row>
    <row r="89561" spans="30:30" ht="11" x14ac:dyDescent="0.3">
      <c r="AD89561" s="4"/>
    </row>
    <row r="89571" spans="30:30" ht="11" x14ac:dyDescent="0.3">
      <c r="AD89571" s="4"/>
    </row>
    <row r="89581" spans="30:30" ht="11" x14ac:dyDescent="0.3">
      <c r="AD89581" s="4"/>
    </row>
    <row r="89591" spans="30:30" ht="11" x14ac:dyDescent="0.3">
      <c r="AD89591" s="4"/>
    </row>
    <row r="89601" spans="30:30" ht="11" x14ac:dyDescent="0.3">
      <c r="AD89601" s="4"/>
    </row>
    <row r="89611" spans="30:30" ht="11" x14ac:dyDescent="0.3">
      <c r="AD89611" s="4"/>
    </row>
    <row r="89621" spans="30:30" ht="11" x14ac:dyDescent="0.3">
      <c r="AD89621" s="4"/>
    </row>
    <row r="89631" spans="30:30" ht="11" x14ac:dyDescent="0.3">
      <c r="AD89631" s="4"/>
    </row>
    <row r="89641" spans="30:30" ht="11" x14ac:dyDescent="0.3">
      <c r="AD89641" s="4"/>
    </row>
    <row r="89651" spans="30:30" ht="11" x14ac:dyDescent="0.3">
      <c r="AD89651" s="4"/>
    </row>
    <row r="89661" spans="30:30" ht="11" x14ac:dyDescent="0.3">
      <c r="AD89661" s="4"/>
    </row>
    <row r="89671" spans="30:30" ht="11" x14ac:dyDescent="0.3">
      <c r="AD89671" s="4"/>
    </row>
    <row r="89681" spans="30:30" ht="11" x14ac:dyDescent="0.3">
      <c r="AD89681" s="4"/>
    </row>
    <row r="89691" spans="30:30" ht="11" x14ac:dyDescent="0.3">
      <c r="AD89691" s="4"/>
    </row>
    <row r="89701" spans="30:30" ht="11" x14ac:dyDescent="0.3">
      <c r="AD89701" s="4"/>
    </row>
    <row r="89711" spans="30:30" ht="11" x14ac:dyDescent="0.3">
      <c r="AD89711" s="4"/>
    </row>
    <row r="89721" spans="30:30" ht="11" x14ac:dyDescent="0.3">
      <c r="AD89721" s="4"/>
    </row>
    <row r="89731" spans="30:30" ht="11" x14ac:dyDescent="0.3">
      <c r="AD89731" s="4"/>
    </row>
    <row r="89741" spans="30:30" ht="11" x14ac:dyDescent="0.3">
      <c r="AD89741" s="4"/>
    </row>
    <row r="89751" spans="30:30" ht="11" x14ac:dyDescent="0.3">
      <c r="AD89751" s="4"/>
    </row>
    <row r="89761" spans="30:30" ht="11" x14ac:dyDescent="0.3">
      <c r="AD89761" s="4"/>
    </row>
    <row r="89771" spans="30:30" ht="11" x14ac:dyDescent="0.3">
      <c r="AD89771" s="4"/>
    </row>
    <row r="89781" spans="30:30" ht="11" x14ac:dyDescent="0.3">
      <c r="AD89781" s="4"/>
    </row>
    <row r="89791" spans="30:30" ht="11" x14ac:dyDescent="0.3">
      <c r="AD89791" s="4"/>
    </row>
    <row r="89801" spans="30:30" ht="11" x14ac:dyDescent="0.3">
      <c r="AD89801" s="4"/>
    </row>
    <row r="89811" spans="30:30" ht="11" x14ac:dyDescent="0.3">
      <c r="AD89811" s="4"/>
    </row>
    <row r="89821" spans="30:30" ht="11" x14ac:dyDescent="0.3">
      <c r="AD89821" s="4"/>
    </row>
    <row r="89831" spans="30:30" ht="11" x14ac:dyDescent="0.3">
      <c r="AD89831" s="4"/>
    </row>
    <row r="89841" spans="30:30" ht="11" x14ac:dyDescent="0.3">
      <c r="AD89841" s="4"/>
    </row>
    <row r="89851" spans="30:30" ht="11" x14ac:dyDescent="0.3">
      <c r="AD89851" s="4"/>
    </row>
    <row r="89861" spans="30:30" ht="11" x14ac:dyDescent="0.3">
      <c r="AD89861" s="4"/>
    </row>
    <row r="89871" spans="30:30" ht="11" x14ac:dyDescent="0.3">
      <c r="AD89871" s="4"/>
    </row>
    <row r="89881" spans="30:30" ht="11" x14ac:dyDescent="0.3">
      <c r="AD89881" s="4"/>
    </row>
    <row r="89891" spans="30:30" ht="11" x14ac:dyDescent="0.3">
      <c r="AD89891" s="4"/>
    </row>
    <row r="89901" spans="30:30" ht="11" x14ac:dyDescent="0.3">
      <c r="AD89901" s="4"/>
    </row>
    <row r="89911" spans="30:30" ht="11" x14ac:dyDescent="0.3">
      <c r="AD89911" s="4"/>
    </row>
    <row r="89921" spans="30:30" ht="11" x14ac:dyDescent="0.3">
      <c r="AD89921" s="4"/>
    </row>
    <row r="89931" spans="30:30" ht="11" x14ac:dyDescent="0.3">
      <c r="AD89931" s="4"/>
    </row>
    <row r="89941" spans="30:30" ht="11" x14ac:dyDescent="0.3">
      <c r="AD89941" s="4"/>
    </row>
    <row r="89951" spans="30:30" ht="11" x14ac:dyDescent="0.3">
      <c r="AD89951" s="4"/>
    </row>
    <row r="89961" spans="30:30" ht="11" x14ac:dyDescent="0.3">
      <c r="AD89961" s="4"/>
    </row>
    <row r="89971" spans="30:30" ht="11" x14ac:dyDescent="0.3">
      <c r="AD89971" s="4"/>
    </row>
    <row r="89981" spans="30:30" ht="11" x14ac:dyDescent="0.3">
      <c r="AD89981" s="4"/>
    </row>
    <row r="89991" spans="30:30" ht="11" x14ac:dyDescent="0.3">
      <c r="AD89991" s="4"/>
    </row>
    <row r="90001" spans="30:30" ht="11" x14ac:dyDescent="0.3">
      <c r="AD90001" s="4"/>
    </row>
    <row r="90011" spans="30:30" ht="11" x14ac:dyDescent="0.3">
      <c r="AD90011" s="4"/>
    </row>
    <row r="90021" spans="30:30" ht="11" x14ac:dyDescent="0.3">
      <c r="AD90021" s="4"/>
    </row>
    <row r="90031" spans="30:30" ht="11" x14ac:dyDescent="0.3">
      <c r="AD90031" s="4"/>
    </row>
    <row r="90041" spans="30:30" ht="11" x14ac:dyDescent="0.3">
      <c r="AD90041" s="4"/>
    </row>
    <row r="90051" spans="30:30" ht="11" x14ac:dyDescent="0.3">
      <c r="AD90051" s="4"/>
    </row>
    <row r="90061" spans="30:30" ht="11" x14ac:dyDescent="0.3">
      <c r="AD90061" s="4"/>
    </row>
    <row r="90071" spans="30:30" ht="11" x14ac:dyDescent="0.3">
      <c r="AD90071" s="4"/>
    </row>
    <row r="90081" spans="30:30" ht="11" x14ac:dyDescent="0.3">
      <c r="AD90081" s="4"/>
    </row>
    <row r="90091" spans="30:30" ht="11" x14ac:dyDescent="0.3">
      <c r="AD90091" s="4"/>
    </row>
    <row r="90101" spans="30:30" ht="11" x14ac:dyDescent="0.3">
      <c r="AD90101" s="4"/>
    </row>
    <row r="90111" spans="30:30" ht="11" x14ac:dyDescent="0.3">
      <c r="AD90111" s="4"/>
    </row>
    <row r="90121" spans="30:30" ht="11" x14ac:dyDescent="0.3">
      <c r="AD90121" s="4"/>
    </row>
    <row r="90131" spans="30:30" ht="11" x14ac:dyDescent="0.3">
      <c r="AD90131" s="4"/>
    </row>
    <row r="90141" spans="30:30" ht="11" x14ac:dyDescent="0.3">
      <c r="AD90141" s="4"/>
    </row>
    <row r="90151" spans="30:30" ht="11" x14ac:dyDescent="0.3">
      <c r="AD90151" s="4"/>
    </row>
    <row r="90161" spans="30:30" ht="11" x14ac:dyDescent="0.3">
      <c r="AD90161" s="4"/>
    </row>
    <row r="90171" spans="30:30" ht="11" x14ac:dyDescent="0.3">
      <c r="AD90171" s="4"/>
    </row>
    <row r="90181" spans="30:30" ht="11" x14ac:dyDescent="0.3">
      <c r="AD90181" s="4"/>
    </row>
    <row r="90191" spans="30:30" ht="11" x14ac:dyDescent="0.3">
      <c r="AD90191" s="4"/>
    </row>
    <row r="90201" spans="30:30" ht="11" x14ac:dyDescent="0.3">
      <c r="AD90201" s="4"/>
    </row>
    <row r="90211" spans="30:30" ht="11" x14ac:dyDescent="0.3">
      <c r="AD90211" s="4"/>
    </row>
    <row r="90221" spans="30:30" ht="11" x14ac:dyDescent="0.3">
      <c r="AD90221" s="4"/>
    </row>
    <row r="90231" spans="30:30" ht="11" x14ac:dyDescent="0.3">
      <c r="AD90231" s="4"/>
    </row>
    <row r="90241" spans="30:30" ht="11" x14ac:dyDescent="0.3">
      <c r="AD90241" s="4"/>
    </row>
    <row r="90251" spans="30:30" ht="11" x14ac:dyDescent="0.3">
      <c r="AD90251" s="4"/>
    </row>
    <row r="90261" spans="30:30" ht="11" x14ac:dyDescent="0.3">
      <c r="AD90261" s="4"/>
    </row>
    <row r="90271" spans="30:30" ht="11" x14ac:dyDescent="0.3">
      <c r="AD90271" s="4"/>
    </row>
    <row r="90281" spans="30:30" ht="11" x14ac:dyDescent="0.3">
      <c r="AD90281" s="4"/>
    </row>
    <row r="90291" spans="30:30" ht="11" x14ac:dyDescent="0.3">
      <c r="AD90291" s="4"/>
    </row>
    <row r="90301" spans="30:30" ht="11" x14ac:dyDescent="0.3">
      <c r="AD90301" s="4"/>
    </row>
    <row r="90311" spans="30:30" ht="11" x14ac:dyDescent="0.3">
      <c r="AD90311" s="4"/>
    </row>
    <row r="90321" spans="30:30" ht="11" x14ac:dyDescent="0.3">
      <c r="AD90321" s="4"/>
    </row>
    <row r="90331" spans="30:30" ht="11" x14ac:dyDescent="0.3">
      <c r="AD90331" s="4"/>
    </row>
    <row r="90341" spans="30:30" ht="11" x14ac:dyDescent="0.3">
      <c r="AD90341" s="4"/>
    </row>
    <row r="90351" spans="30:30" ht="11" x14ac:dyDescent="0.3">
      <c r="AD90351" s="4"/>
    </row>
    <row r="90361" spans="30:30" ht="11" x14ac:dyDescent="0.3">
      <c r="AD90361" s="4"/>
    </row>
    <row r="90371" spans="30:30" ht="11" x14ac:dyDescent="0.3">
      <c r="AD90371" s="4"/>
    </row>
    <row r="90381" spans="30:30" ht="11" x14ac:dyDescent="0.3">
      <c r="AD90381" s="4"/>
    </row>
    <row r="90391" spans="30:30" ht="11" x14ac:dyDescent="0.3">
      <c r="AD90391" s="4"/>
    </row>
    <row r="90401" spans="30:30" ht="11" x14ac:dyDescent="0.3">
      <c r="AD90401" s="4"/>
    </row>
    <row r="90411" spans="30:30" ht="11" x14ac:dyDescent="0.3">
      <c r="AD90411" s="4"/>
    </row>
    <row r="90421" spans="30:30" ht="11" x14ac:dyDescent="0.3">
      <c r="AD90421" s="4"/>
    </row>
    <row r="90431" spans="30:30" ht="11" x14ac:dyDescent="0.3">
      <c r="AD90431" s="4"/>
    </row>
    <row r="90441" spans="30:30" ht="11" x14ac:dyDescent="0.3">
      <c r="AD90441" s="4"/>
    </row>
    <row r="90451" spans="30:30" ht="11" x14ac:dyDescent="0.3">
      <c r="AD90451" s="4"/>
    </row>
    <row r="90461" spans="30:30" ht="11" x14ac:dyDescent="0.3">
      <c r="AD90461" s="4"/>
    </row>
    <row r="90471" spans="30:30" ht="11" x14ac:dyDescent="0.3">
      <c r="AD90471" s="4"/>
    </row>
    <row r="90481" spans="30:30" ht="11" x14ac:dyDescent="0.3">
      <c r="AD90481" s="4"/>
    </row>
    <row r="90491" spans="30:30" ht="11" x14ac:dyDescent="0.3">
      <c r="AD90491" s="4"/>
    </row>
    <row r="90501" spans="30:30" ht="11" x14ac:dyDescent="0.3">
      <c r="AD90501" s="4"/>
    </row>
    <row r="90511" spans="30:30" ht="11" x14ac:dyDescent="0.3">
      <c r="AD90511" s="4"/>
    </row>
    <row r="90521" spans="30:30" ht="11" x14ac:dyDescent="0.3">
      <c r="AD90521" s="4"/>
    </row>
    <row r="90531" spans="30:30" ht="11" x14ac:dyDescent="0.3">
      <c r="AD90531" s="4"/>
    </row>
    <row r="90541" spans="30:30" ht="11" x14ac:dyDescent="0.3">
      <c r="AD90541" s="4"/>
    </row>
    <row r="90551" spans="30:30" ht="11" x14ac:dyDescent="0.3">
      <c r="AD90551" s="4"/>
    </row>
    <row r="90561" spans="30:30" ht="11" x14ac:dyDescent="0.3">
      <c r="AD90561" s="4"/>
    </row>
    <row r="90571" spans="30:30" ht="11" x14ac:dyDescent="0.3">
      <c r="AD90571" s="4"/>
    </row>
    <row r="90581" spans="30:30" ht="11" x14ac:dyDescent="0.3">
      <c r="AD90581" s="4"/>
    </row>
    <row r="90591" spans="30:30" ht="11" x14ac:dyDescent="0.3">
      <c r="AD90591" s="4"/>
    </row>
    <row r="90601" spans="30:30" ht="11" x14ac:dyDescent="0.3">
      <c r="AD90601" s="4"/>
    </row>
    <row r="90611" spans="30:30" ht="11" x14ac:dyDescent="0.3">
      <c r="AD90611" s="4"/>
    </row>
    <row r="90621" spans="30:30" ht="11" x14ac:dyDescent="0.3">
      <c r="AD90621" s="4"/>
    </row>
    <row r="90631" spans="30:30" ht="11" x14ac:dyDescent="0.3">
      <c r="AD90631" s="4"/>
    </row>
    <row r="90641" spans="30:30" ht="11" x14ac:dyDescent="0.3">
      <c r="AD90641" s="4"/>
    </row>
    <row r="90651" spans="30:30" ht="11" x14ac:dyDescent="0.3">
      <c r="AD90651" s="4"/>
    </row>
    <row r="90661" spans="30:30" ht="11" x14ac:dyDescent="0.3">
      <c r="AD90661" s="4"/>
    </row>
    <row r="90671" spans="30:30" ht="11" x14ac:dyDescent="0.3">
      <c r="AD90671" s="4"/>
    </row>
    <row r="90681" spans="30:30" ht="11" x14ac:dyDescent="0.3">
      <c r="AD90681" s="4"/>
    </row>
    <row r="90691" spans="30:30" ht="11" x14ac:dyDescent="0.3">
      <c r="AD90691" s="4"/>
    </row>
    <row r="90701" spans="30:30" ht="11" x14ac:dyDescent="0.3">
      <c r="AD90701" s="4"/>
    </row>
    <row r="90711" spans="30:30" ht="11" x14ac:dyDescent="0.3">
      <c r="AD90711" s="4"/>
    </row>
    <row r="90721" spans="30:30" ht="11" x14ac:dyDescent="0.3">
      <c r="AD90721" s="4"/>
    </row>
    <row r="90731" spans="30:30" ht="11" x14ac:dyDescent="0.3">
      <c r="AD90731" s="4"/>
    </row>
    <row r="90741" spans="30:30" ht="11" x14ac:dyDescent="0.3">
      <c r="AD90741" s="4"/>
    </row>
    <row r="90751" spans="30:30" ht="11" x14ac:dyDescent="0.3">
      <c r="AD90751" s="4"/>
    </row>
    <row r="90761" spans="30:30" ht="11" x14ac:dyDescent="0.3">
      <c r="AD90761" s="4"/>
    </row>
    <row r="90771" spans="30:30" ht="11" x14ac:dyDescent="0.3">
      <c r="AD90771" s="4"/>
    </row>
    <row r="90781" spans="30:30" ht="11" x14ac:dyDescent="0.3">
      <c r="AD90781" s="4"/>
    </row>
    <row r="90791" spans="30:30" ht="11" x14ac:dyDescent="0.3">
      <c r="AD90791" s="4"/>
    </row>
    <row r="90801" spans="30:30" ht="11" x14ac:dyDescent="0.3">
      <c r="AD90801" s="4"/>
    </row>
    <row r="90811" spans="30:30" ht="11" x14ac:dyDescent="0.3">
      <c r="AD90811" s="4"/>
    </row>
    <row r="90821" spans="30:30" ht="11" x14ac:dyDescent="0.3">
      <c r="AD90821" s="4"/>
    </row>
    <row r="90831" spans="30:30" ht="11" x14ac:dyDescent="0.3">
      <c r="AD90831" s="4"/>
    </row>
    <row r="90841" spans="30:30" ht="11" x14ac:dyDescent="0.3">
      <c r="AD90841" s="4"/>
    </row>
    <row r="90851" spans="30:30" ht="11" x14ac:dyDescent="0.3">
      <c r="AD90851" s="4"/>
    </row>
    <row r="90861" spans="30:30" ht="11" x14ac:dyDescent="0.3">
      <c r="AD90861" s="4"/>
    </row>
    <row r="90871" spans="30:30" ht="11" x14ac:dyDescent="0.3">
      <c r="AD90871" s="4"/>
    </row>
    <row r="90881" spans="30:30" ht="11" x14ac:dyDescent="0.3">
      <c r="AD90881" s="4"/>
    </row>
    <row r="90891" spans="30:30" ht="11" x14ac:dyDescent="0.3">
      <c r="AD90891" s="4"/>
    </row>
    <row r="90901" spans="30:30" ht="11" x14ac:dyDescent="0.3">
      <c r="AD90901" s="4"/>
    </row>
    <row r="90911" spans="30:30" ht="11" x14ac:dyDescent="0.3">
      <c r="AD90911" s="4"/>
    </row>
    <row r="90921" spans="30:30" ht="11" x14ac:dyDescent="0.3">
      <c r="AD90921" s="4"/>
    </row>
    <row r="90931" spans="30:30" ht="11" x14ac:dyDescent="0.3">
      <c r="AD90931" s="4"/>
    </row>
    <row r="90941" spans="30:30" ht="11" x14ac:dyDescent="0.3">
      <c r="AD90941" s="4"/>
    </row>
    <row r="90951" spans="30:30" ht="11" x14ac:dyDescent="0.3">
      <c r="AD90951" s="4"/>
    </row>
    <row r="90961" spans="30:30" ht="11" x14ac:dyDescent="0.3">
      <c r="AD90961" s="4"/>
    </row>
    <row r="90971" spans="30:30" ht="11" x14ac:dyDescent="0.3">
      <c r="AD90971" s="4"/>
    </row>
    <row r="90981" spans="30:30" ht="11" x14ac:dyDescent="0.3">
      <c r="AD90981" s="4"/>
    </row>
    <row r="90991" spans="30:30" ht="11" x14ac:dyDescent="0.3">
      <c r="AD90991" s="4"/>
    </row>
    <row r="91001" spans="30:30" ht="11" x14ac:dyDescent="0.3">
      <c r="AD91001" s="4"/>
    </row>
    <row r="91011" spans="30:30" ht="11" x14ac:dyDescent="0.3">
      <c r="AD91011" s="4"/>
    </row>
    <row r="91021" spans="30:30" ht="11" x14ac:dyDescent="0.3">
      <c r="AD91021" s="4"/>
    </row>
    <row r="91031" spans="30:30" ht="11" x14ac:dyDescent="0.3">
      <c r="AD91031" s="4"/>
    </row>
    <row r="91041" spans="30:30" ht="11" x14ac:dyDescent="0.3">
      <c r="AD91041" s="4"/>
    </row>
    <row r="91051" spans="30:30" ht="11" x14ac:dyDescent="0.3">
      <c r="AD91051" s="4"/>
    </row>
    <row r="91061" spans="30:30" ht="11" x14ac:dyDescent="0.3">
      <c r="AD91061" s="4"/>
    </row>
    <row r="91071" spans="30:30" ht="11" x14ac:dyDescent="0.3">
      <c r="AD91071" s="4"/>
    </row>
    <row r="91081" spans="30:30" ht="11" x14ac:dyDescent="0.3">
      <c r="AD91081" s="4"/>
    </row>
    <row r="91091" spans="30:30" ht="11" x14ac:dyDescent="0.3">
      <c r="AD91091" s="4"/>
    </row>
    <row r="91101" spans="30:30" ht="11" x14ac:dyDescent="0.3">
      <c r="AD91101" s="4"/>
    </row>
    <row r="91111" spans="30:30" ht="11" x14ac:dyDescent="0.3">
      <c r="AD91111" s="4"/>
    </row>
    <row r="91121" spans="30:30" ht="11" x14ac:dyDescent="0.3">
      <c r="AD91121" s="4"/>
    </row>
    <row r="91131" spans="30:30" ht="11" x14ac:dyDescent="0.3">
      <c r="AD91131" s="4"/>
    </row>
    <row r="91141" spans="30:30" ht="11" x14ac:dyDescent="0.3">
      <c r="AD91141" s="4"/>
    </row>
    <row r="91151" spans="30:30" ht="11" x14ac:dyDescent="0.3">
      <c r="AD91151" s="4"/>
    </row>
    <row r="91161" spans="30:30" ht="11" x14ac:dyDescent="0.3">
      <c r="AD91161" s="4"/>
    </row>
    <row r="91171" spans="30:30" ht="11" x14ac:dyDescent="0.3">
      <c r="AD91171" s="4"/>
    </row>
    <row r="91181" spans="30:30" ht="11" x14ac:dyDescent="0.3">
      <c r="AD91181" s="4"/>
    </row>
    <row r="91191" spans="30:30" ht="11" x14ac:dyDescent="0.3">
      <c r="AD91191" s="4"/>
    </row>
    <row r="91201" spans="30:30" ht="11" x14ac:dyDescent="0.3">
      <c r="AD91201" s="4"/>
    </row>
    <row r="91211" spans="30:30" ht="11" x14ac:dyDescent="0.3">
      <c r="AD91211" s="4"/>
    </row>
    <row r="91221" spans="30:30" ht="11" x14ac:dyDescent="0.3">
      <c r="AD91221" s="4"/>
    </row>
    <row r="91231" spans="30:30" ht="11" x14ac:dyDescent="0.3">
      <c r="AD91231" s="4"/>
    </row>
    <row r="91241" spans="30:30" ht="11" x14ac:dyDescent="0.3">
      <c r="AD91241" s="4"/>
    </row>
    <row r="91251" spans="30:30" ht="11" x14ac:dyDescent="0.3">
      <c r="AD91251" s="4"/>
    </row>
    <row r="91261" spans="30:30" ht="11" x14ac:dyDescent="0.3">
      <c r="AD91261" s="4"/>
    </row>
    <row r="91271" spans="30:30" ht="11" x14ac:dyDescent="0.3">
      <c r="AD91271" s="4"/>
    </row>
    <row r="91281" spans="30:30" ht="11" x14ac:dyDescent="0.3">
      <c r="AD91281" s="4"/>
    </row>
    <row r="91291" spans="30:30" ht="11" x14ac:dyDescent="0.3">
      <c r="AD91291" s="4"/>
    </row>
    <row r="91301" spans="30:30" ht="11" x14ac:dyDescent="0.3">
      <c r="AD91301" s="4"/>
    </row>
    <row r="91311" spans="30:30" ht="11" x14ac:dyDescent="0.3">
      <c r="AD91311" s="4"/>
    </row>
    <row r="91321" spans="30:30" ht="11" x14ac:dyDescent="0.3">
      <c r="AD91321" s="4"/>
    </row>
    <row r="91331" spans="30:30" ht="11" x14ac:dyDescent="0.3">
      <c r="AD91331" s="4"/>
    </row>
    <row r="91341" spans="30:30" ht="11" x14ac:dyDescent="0.3">
      <c r="AD91341" s="4"/>
    </row>
    <row r="91351" spans="30:30" ht="11" x14ac:dyDescent="0.3">
      <c r="AD91351" s="4"/>
    </row>
    <row r="91361" spans="30:30" ht="11" x14ac:dyDescent="0.3">
      <c r="AD91361" s="4"/>
    </row>
    <row r="91371" spans="30:30" ht="11" x14ac:dyDescent="0.3">
      <c r="AD91371" s="4"/>
    </row>
    <row r="91381" spans="30:30" ht="11" x14ac:dyDescent="0.3">
      <c r="AD91381" s="4"/>
    </row>
    <row r="91391" spans="30:30" ht="11" x14ac:dyDescent="0.3">
      <c r="AD91391" s="4"/>
    </row>
    <row r="91401" spans="30:30" ht="11" x14ac:dyDescent="0.3">
      <c r="AD91401" s="4"/>
    </row>
    <row r="91411" spans="30:30" ht="11" x14ac:dyDescent="0.3">
      <c r="AD91411" s="4"/>
    </row>
    <row r="91421" spans="30:30" ht="11" x14ac:dyDescent="0.3">
      <c r="AD91421" s="4"/>
    </row>
    <row r="91431" spans="30:30" ht="11" x14ac:dyDescent="0.3">
      <c r="AD91431" s="4"/>
    </row>
    <row r="91441" spans="30:30" ht="11" x14ac:dyDescent="0.3">
      <c r="AD91441" s="4"/>
    </row>
    <row r="91451" spans="30:30" ht="11" x14ac:dyDescent="0.3">
      <c r="AD91451" s="4"/>
    </row>
    <row r="91461" spans="30:30" ht="11" x14ac:dyDescent="0.3">
      <c r="AD91461" s="4"/>
    </row>
    <row r="91471" spans="30:30" ht="11" x14ac:dyDescent="0.3">
      <c r="AD91471" s="4"/>
    </row>
    <row r="91481" spans="30:30" ht="11" x14ac:dyDescent="0.3">
      <c r="AD91481" s="4"/>
    </row>
    <row r="91491" spans="30:30" ht="11" x14ac:dyDescent="0.3">
      <c r="AD91491" s="4"/>
    </row>
    <row r="91501" spans="30:30" ht="11" x14ac:dyDescent="0.3">
      <c r="AD91501" s="4"/>
    </row>
    <row r="91511" spans="30:30" ht="11" x14ac:dyDescent="0.3">
      <c r="AD91511" s="4"/>
    </row>
    <row r="91521" spans="30:30" ht="11" x14ac:dyDescent="0.3">
      <c r="AD91521" s="4"/>
    </row>
    <row r="91531" spans="30:30" ht="11" x14ac:dyDescent="0.3">
      <c r="AD91531" s="4"/>
    </row>
    <row r="91541" spans="30:30" ht="11" x14ac:dyDescent="0.3">
      <c r="AD91541" s="4"/>
    </row>
    <row r="91551" spans="30:30" ht="11" x14ac:dyDescent="0.3">
      <c r="AD91551" s="4"/>
    </row>
    <row r="91561" spans="30:30" ht="11" x14ac:dyDescent="0.3">
      <c r="AD91561" s="4"/>
    </row>
    <row r="91571" spans="30:30" ht="11" x14ac:dyDescent="0.3">
      <c r="AD91571" s="4"/>
    </row>
    <row r="91581" spans="30:30" ht="11" x14ac:dyDescent="0.3">
      <c r="AD91581" s="4"/>
    </row>
    <row r="91591" spans="30:30" ht="11" x14ac:dyDescent="0.3">
      <c r="AD91591" s="4"/>
    </row>
    <row r="91601" spans="30:30" ht="11" x14ac:dyDescent="0.3">
      <c r="AD91601" s="4"/>
    </row>
    <row r="91611" spans="30:30" ht="11" x14ac:dyDescent="0.3">
      <c r="AD91611" s="4"/>
    </row>
    <row r="91621" spans="30:30" ht="11" x14ac:dyDescent="0.3">
      <c r="AD91621" s="4"/>
    </row>
    <row r="91631" spans="30:30" ht="11" x14ac:dyDescent="0.3">
      <c r="AD91631" s="4"/>
    </row>
    <row r="91641" spans="30:30" ht="11" x14ac:dyDescent="0.3">
      <c r="AD91641" s="4"/>
    </row>
    <row r="91651" spans="30:30" ht="11" x14ac:dyDescent="0.3">
      <c r="AD91651" s="4"/>
    </row>
    <row r="91661" spans="30:30" ht="11" x14ac:dyDescent="0.3">
      <c r="AD91661" s="4"/>
    </row>
    <row r="91671" spans="30:30" ht="11" x14ac:dyDescent="0.3">
      <c r="AD91671" s="4"/>
    </row>
    <row r="91681" spans="30:30" ht="11" x14ac:dyDescent="0.3">
      <c r="AD91681" s="4"/>
    </row>
    <row r="91691" spans="30:30" ht="11" x14ac:dyDescent="0.3">
      <c r="AD91691" s="4"/>
    </row>
    <row r="91701" spans="30:30" ht="11" x14ac:dyDescent="0.3">
      <c r="AD91701" s="4"/>
    </row>
    <row r="91711" spans="30:30" ht="11" x14ac:dyDescent="0.3">
      <c r="AD91711" s="4"/>
    </row>
    <row r="91721" spans="30:30" ht="11" x14ac:dyDescent="0.3">
      <c r="AD91721" s="4"/>
    </row>
    <row r="91731" spans="30:30" ht="11" x14ac:dyDescent="0.3">
      <c r="AD91731" s="4"/>
    </row>
    <row r="91741" spans="30:30" ht="11" x14ac:dyDescent="0.3">
      <c r="AD91741" s="4"/>
    </row>
    <row r="91751" spans="30:30" ht="11" x14ac:dyDescent="0.3">
      <c r="AD91751" s="4"/>
    </row>
    <row r="91761" spans="30:30" ht="11" x14ac:dyDescent="0.3">
      <c r="AD91761" s="4"/>
    </row>
    <row r="91771" spans="30:30" ht="11" x14ac:dyDescent="0.3">
      <c r="AD91771" s="4"/>
    </row>
    <row r="91781" spans="30:30" ht="11" x14ac:dyDescent="0.3">
      <c r="AD91781" s="4"/>
    </row>
    <row r="91791" spans="30:30" ht="11" x14ac:dyDescent="0.3">
      <c r="AD91791" s="4"/>
    </row>
    <row r="91801" spans="30:30" ht="11" x14ac:dyDescent="0.3">
      <c r="AD91801" s="4"/>
    </row>
    <row r="91811" spans="30:30" ht="11" x14ac:dyDescent="0.3">
      <c r="AD91811" s="4"/>
    </row>
    <row r="91821" spans="30:30" ht="11" x14ac:dyDescent="0.3">
      <c r="AD91821" s="4"/>
    </row>
    <row r="91831" spans="30:30" ht="11" x14ac:dyDescent="0.3">
      <c r="AD91831" s="4"/>
    </row>
    <row r="91841" spans="30:30" ht="11" x14ac:dyDescent="0.3">
      <c r="AD91841" s="4"/>
    </row>
    <row r="91851" spans="30:30" ht="11" x14ac:dyDescent="0.3">
      <c r="AD91851" s="4"/>
    </row>
    <row r="91861" spans="30:30" ht="11" x14ac:dyDescent="0.3">
      <c r="AD91861" s="4"/>
    </row>
    <row r="91871" spans="30:30" ht="11" x14ac:dyDescent="0.3">
      <c r="AD91871" s="4"/>
    </row>
    <row r="91881" spans="30:30" ht="11" x14ac:dyDescent="0.3">
      <c r="AD91881" s="4"/>
    </row>
    <row r="91891" spans="30:30" ht="11" x14ac:dyDescent="0.3">
      <c r="AD91891" s="4"/>
    </row>
    <row r="91901" spans="30:30" ht="11" x14ac:dyDescent="0.3">
      <c r="AD91901" s="4"/>
    </row>
    <row r="91911" spans="30:30" ht="11" x14ac:dyDescent="0.3">
      <c r="AD91911" s="4"/>
    </row>
    <row r="91921" spans="30:30" ht="11" x14ac:dyDescent="0.3">
      <c r="AD91921" s="4"/>
    </row>
    <row r="91931" spans="30:30" ht="11" x14ac:dyDescent="0.3">
      <c r="AD91931" s="4"/>
    </row>
    <row r="91941" spans="30:30" ht="11" x14ac:dyDescent="0.3">
      <c r="AD91941" s="4"/>
    </row>
    <row r="91951" spans="30:30" ht="11" x14ac:dyDescent="0.3">
      <c r="AD91951" s="4"/>
    </row>
    <row r="91961" spans="30:30" ht="11" x14ac:dyDescent="0.3">
      <c r="AD91961" s="4"/>
    </row>
    <row r="91971" spans="30:30" ht="11" x14ac:dyDescent="0.3">
      <c r="AD91971" s="4"/>
    </row>
    <row r="91981" spans="30:30" ht="11" x14ac:dyDescent="0.3">
      <c r="AD91981" s="4"/>
    </row>
    <row r="91991" spans="30:30" ht="11" x14ac:dyDescent="0.3">
      <c r="AD91991" s="4"/>
    </row>
    <row r="92001" spans="30:30" ht="11" x14ac:dyDescent="0.3">
      <c r="AD92001" s="4"/>
    </row>
    <row r="92011" spans="30:30" ht="11" x14ac:dyDescent="0.3">
      <c r="AD92011" s="4"/>
    </row>
    <row r="92021" spans="30:30" ht="11" x14ac:dyDescent="0.3">
      <c r="AD92021" s="4"/>
    </row>
    <row r="92031" spans="30:30" ht="11" x14ac:dyDescent="0.3">
      <c r="AD92031" s="4"/>
    </row>
    <row r="92041" spans="30:30" ht="11" x14ac:dyDescent="0.3">
      <c r="AD92041" s="4"/>
    </row>
    <row r="92051" spans="30:30" ht="11" x14ac:dyDescent="0.3">
      <c r="AD92051" s="4"/>
    </row>
    <row r="92061" spans="30:30" ht="11" x14ac:dyDescent="0.3">
      <c r="AD92061" s="4"/>
    </row>
    <row r="92071" spans="30:30" ht="11" x14ac:dyDescent="0.3">
      <c r="AD92071" s="4"/>
    </row>
    <row r="92081" spans="30:30" ht="11" x14ac:dyDescent="0.3">
      <c r="AD92081" s="4"/>
    </row>
    <row r="92091" spans="30:30" ht="11" x14ac:dyDescent="0.3">
      <c r="AD92091" s="4"/>
    </row>
    <row r="92101" spans="30:30" ht="11" x14ac:dyDescent="0.3">
      <c r="AD92101" s="4"/>
    </row>
    <row r="92111" spans="30:30" ht="11" x14ac:dyDescent="0.3">
      <c r="AD92111" s="4"/>
    </row>
    <row r="92121" spans="30:30" ht="11" x14ac:dyDescent="0.3">
      <c r="AD92121" s="4"/>
    </row>
    <row r="92131" spans="30:30" ht="11" x14ac:dyDescent="0.3">
      <c r="AD92131" s="4"/>
    </row>
    <row r="92141" spans="30:30" ht="11" x14ac:dyDescent="0.3">
      <c r="AD92141" s="4"/>
    </row>
    <row r="92151" spans="30:30" ht="11" x14ac:dyDescent="0.3">
      <c r="AD92151" s="4"/>
    </row>
    <row r="92161" spans="30:30" ht="11" x14ac:dyDescent="0.3">
      <c r="AD92161" s="4"/>
    </row>
    <row r="92171" spans="30:30" ht="11" x14ac:dyDescent="0.3">
      <c r="AD92171" s="4"/>
    </row>
    <row r="92181" spans="30:30" ht="11" x14ac:dyDescent="0.3">
      <c r="AD92181" s="4"/>
    </row>
    <row r="92191" spans="30:30" ht="11" x14ac:dyDescent="0.3">
      <c r="AD92191" s="4"/>
    </row>
    <row r="92201" spans="30:30" ht="11" x14ac:dyDescent="0.3">
      <c r="AD92201" s="4"/>
    </row>
    <row r="92211" spans="30:30" ht="11" x14ac:dyDescent="0.3">
      <c r="AD92211" s="4"/>
    </row>
    <row r="92221" spans="30:30" ht="11" x14ac:dyDescent="0.3">
      <c r="AD92221" s="4"/>
    </row>
    <row r="92231" spans="30:30" ht="11" x14ac:dyDescent="0.3">
      <c r="AD92231" s="4"/>
    </row>
    <row r="92241" spans="30:30" ht="11" x14ac:dyDescent="0.3">
      <c r="AD92241" s="4"/>
    </row>
    <row r="92251" spans="30:30" ht="11" x14ac:dyDescent="0.3">
      <c r="AD92251" s="4"/>
    </row>
    <row r="92261" spans="30:30" ht="11" x14ac:dyDescent="0.3">
      <c r="AD92261" s="4"/>
    </row>
    <row r="92271" spans="30:30" ht="11" x14ac:dyDescent="0.3">
      <c r="AD92271" s="4"/>
    </row>
    <row r="92281" spans="30:30" ht="11" x14ac:dyDescent="0.3">
      <c r="AD92281" s="4"/>
    </row>
    <row r="92291" spans="30:30" ht="11" x14ac:dyDescent="0.3">
      <c r="AD92291" s="4"/>
    </row>
    <row r="92301" spans="30:30" ht="11" x14ac:dyDescent="0.3">
      <c r="AD92301" s="4"/>
    </row>
    <row r="92311" spans="30:30" ht="11" x14ac:dyDescent="0.3">
      <c r="AD92311" s="4"/>
    </row>
    <row r="92321" spans="30:30" ht="11" x14ac:dyDescent="0.3">
      <c r="AD92321" s="4"/>
    </row>
    <row r="92331" spans="30:30" ht="11" x14ac:dyDescent="0.3">
      <c r="AD92331" s="4"/>
    </row>
    <row r="92341" spans="30:30" ht="11" x14ac:dyDescent="0.3">
      <c r="AD92341" s="4"/>
    </row>
    <row r="92351" spans="30:30" ht="11" x14ac:dyDescent="0.3">
      <c r="AD92351" s="4"/>
    </row>
    <row r="92361" spans="30:30" ht="11" x14ac:dyDescent="0.3">
      <c r="AD92361" s="4"/>
    </row>
    <row r="92371" spans="30:30" ht="11" x14ac:dyDescent="0.3">
      <c r="AD92371" s="4"/>
    </row>
    <row r="92381" spans="30:30" ht="11" x14ac:dyDescent="0.3">
      <c r="AD92381" s="4"/>
    </row>
    <row r="92391" spans="30:30" ht="11" x14ac:dyDescent="0.3">
      <c r="AD92391" s="4"/>
    </row>
    <row r="92401" spans="30:30" ht="11" x14ac:dyDescent="0.3">
      <c r="AD92401" s="4"/>
    </row>
    <row r="92411" spans="30:30" ht="11" x14ac:dyDescent="0.3">
      <c r="AD92411" s="4"/>
    </row>
    <row r="92421" spans="30:30" ht="11" x14ac:dyDescent="0.3">
      <c r="AD92421" s="4"/>
    </row>
    <row r="92431" spans="30:30" ht="11" x14ac:dyDescent="0.3">
      <c r="AD92431" s="4"/>
    </row>
    <row r="92441" spans="30:30" ht="11" x14ac:dyDescent="0.3">
      <c r="AD92441" s="4"/>
    </row>
    <row r="92451" spans="30:30" ht="11" x14ac:dyDescent="0.3">
      <c r="AD92451" s="4"/>
    </row>
    <row r="92461" spans="30:30" ht="11" x14ac:dyDescent="0.3">
      <c r="AD92461" s="4"/>
    </row>
    <row r="92471" spans="30:30" ht="11" x14ac:dyDescent="0.3">
      <c r="AD92471" s="4"/>
    </row>
    <row r="92481" spans="30:30" ht="11" x14ac:dyDescent="0.3">
      <c r="AD92481" s="4"/>
    </row>
    <row r="92491" spans="30:30" ht="11" x14ac:dyDescent="0.3">
      <c r="AD92491" s="4"/>
    </row>
    <row r="92501" spans="30:30" ht="11" x14ac:dyDescent="0.3">
      <c r="AD92501" s="4"/>
    </row>
    <row r="92511" spans="30:30" ht="11" x14ac:dyDescent="0.3">
      <c r="AD92511" s="4"/>
    </row>
    <row r="92521" spans="30:30" ht="11" x14ac:dyDescent="0.3">
      <c r="AD92521" s="4"/>
    </row>
    <row r="92531" spans="30:30" ht="11" x14ac:dyDescent="0.3">
      <c r="AD92531" s="4"/>
    </row>
    <row r="92541" spans="30:30" ht="11" x14ac:dyDescent="0.3">
      <c r="AD92541" s="4"/>
    </row>
    <row r="92551" spans="30:30" ht="11" x14ac:dyDescent="0.3">
      <c r="AD92551" s="4"/>
    </row>
    <row r="92561" spans="30:30" ht="11" x14ac:dyDescent="0.3">
      <c r="AD92561" s="4"/>
    </row>
    <row r="92571" spans="30:30" ht="11" x14ac:dyDescent="0.3">
      <c r="AD92571" s="4"/>
    </row>
    <row r="92581" spans="30:30" ht="11" x14ac:dyDescent="0.3">
      <c r="AD92581" s="4"/>
    </row>
    <row r="92591" spans="30:30" ht="11" x14ac:dyDescent="0.3">
      <c r="AD92591" s="4"/>
    </row>
    <row r="92601" spans="30:30" ht="11" x14ac:dyDescent="0.3">
      <c r="AD92601" s="4"/>
    </row>
    <row r="92611" spans="30:30" ht="11" x14ac:dyDescent="0.3">
      <c r="AD92611" s="4"/>
    </row>
    <row r="92621" spans="30:30" ht="11" x14ac:dyDescent="0.3">
      <c r="AD92621" s="4"/>
    </row>
    <row r="92631" spans="30:30" ht="11" x14ac:dyDescent="0.3">
      <c r="AD92631" s="4"/>
    </row>
    <row r="92641" spans="30:30" ht="11" x14ac:dyDescent="0.3">
      <c r="AD92641" s="4"/>
    </row>
    <row r="92651" spans="30:30" ht="11" x14ac:dyDescent="0.3">
      <c r="AD92651" s="4"/>
    </row>
    <row r="92661" spans="30:30" ht="11" x14ac:dyDescent="0.3">
      <c r="AD92661" s="4"/>
    </row>
    <row r="92671" spans="30:30" ht="11" x14ac:dyDescent="0.3">
      <c r="AD92671" s="4"/>
    </row>
    <row r="92681" spans="30:30" ht="11" x14ac:dyDescent="0.3">
      <c r="AD92681" s="4"/>
    </row>
    <row r="92691" spans="30:30" ht="11" x14ac:dyDescent="0.3">
      <c r="AD92691" s="4"/>
    </row>
    <row r="92701" spans="30:30" ht="11" x14ac:dyDescent="0.3">
      <c r="AD92701" s="4"/>
    </row>
    <row r="92711" spans="30:30" ht="11" x14ac:dyDescent="0.3">
      <c r="AD92711" s="4"/>
    </row>
    <row r="92721" spans="30:30" ht="11" x14ac:dyDescent="0.3">
      <c r="AD92721" s="4"/>
    </row>
    <row r="92731" spans="30:30" ht="11" x14ac:dyDescent="0.3">
      <c r="AD92731" s="4"/>
    </row>
    <row r="92741" spans="30:30" ht="11" x14ac:dyDescent="0.3">
      <c r="AD92741" s="4"/>
    </row>
    <row r="92751" spans="30:30" ht="11" x14ac:dyDescent="0.3">
      <c r="AD92751" s="4"/>
    </row>
    <row r="92761" spans="30:30" ht="11" x14ac:dyDescent="0.3">
      <c r="AD92761" s="4"/>
    </row>
    <row r="92771" spans="30:30" ht="11" x14ac:dyDescent="0.3">
      <c r="AD92771" s="4"/>
    </row>
    <row r="92781" spans="30:30" ht="11" x14ac:dyDescent="0.3">
      <c r="AD92781" s="4"/>
    </row>
    <row r="92791" spans="30:30" ht="11" x14ac:dyDescent="0.3">
      <c r="AD92791" s="4"/>
    </row>
    <row r="92801" spans="30:30" ht="11" x14ac:dyDescent="0.3">
      <c r="AD92801" s="4"/>
    </row>
    <row r="92811" spans="30:30" ht="11" x14ac:dyDescent="0.3">
      <c r="AD92811" s="4"/>
    </row>
    <row r="92821" spans="30:30" ht="11" x14ac:dyDescent="0.3">
      <c r="AD92821" s="4"/>
    </row>
    <row r="92831" spans="30:30" ht="11" x14ac:dyDescent="0.3">
      <c r="AD92831" s="4"/>
    </row>
    <row r="92841" spans="30:30" ht="11" x14ac:dyDescent="0.3">
      <c r="AD92841" s="4"/>
    </row>
    <row r="92851" spans="30:30" ht="11" x14ac:dyDescent="0.3">
      <c r="AD92851" s="4"/>
    </row>
    <row r="92861" spans="30:30" ht="11" x14ac:dyDescent="0.3">
      <c r="AD92861" s="4"/>
    </row>
    <row r="92871" spans="30:30" ht="11" x14ac:dyDescent="0.3">
      <c r="AD92871" s="4"/>
    </row>
    <row r="92881" spans="30:30" ht="11" x14ac:dyDescent="0.3">
      <c r="AD92881" s="4"/>
    </row>
    <row r="92891" spans="30:30" ht="11" x14ac:dyDescent="0.3">
      <c r="AD92891" s="4"/>
    </row>
    <row r="92901" spans="30:30" ht="11" x14ac:dyDescent="0.3">
      <c r="AD92901" s="4"/>
    </row>
    <row r="92911" spans="30:30" ht="11" x14ac:dyDescent="0.3">
      <c r="AD92911" s="4"/>
    </row>
    <row r="92921" spans="30:30" ht="11" x14ac:dyDescent="0.3">
      <c r="AD92921" s="4"/>
    </row>
    <row r="92931" spans="30:30" ht="11" x14ac:dyDescent="0.3">
      <c r="AD92931" s="4"/>
    </row>
    <row r="92941" spans="30:30" ht="11" x14ac:dyDescent="0.3">
      <c r="AD92941" s="4"/>
    </row>
    <row r="92951" spans="30:30" ht="11" x14ac:dyDescent="0.3">
      <c r="AD92951" s="4"/>
    </row>
    <row r="92961" spans="30:30" ht="11" x14ac:dyDescent="0.3">
      <c r="AD92961" s="4"/>
    </row>
    <row r="92971" spans="30:30" ht="11" x14ac:dyDescent="0.3">
      <c r="AD92971" s="4"/>
    </row>
    <row r="92981" spans="30:30" ht="11" x14ac:dyDescent="0.3">
      <c r="AD92981" s="4"/>
    </row>
    <row r="92991" spans="30:30" ht="11" x14ac:dyDescent="0.3">
      <c r="AD92991" s="4"/>
    </row>
    <row r="93001" spans="30:30" ht="11" x14ac:dyDescent="0.3">
      <c r="AD93001" s="4"/>
    </row>
    <row r="93011" spans="30:30" ht="11" x14ac:dyDescent="0.3">
      <c r="AD93011" s="4"/>
    </row>
    <row r="93021" spans="30:30" ht="11" x14ac:dyDescent="0.3">
      <c r="AD93021" s="4"/>
    </row>
    <row r="93031" spans="30:30" ht="11" x14ac:dyDescent="0.3">
      <c r="AD93031" s="4"/>
    </row>
    <row r="93041" spans="30:30" ht="11" x14ac:dyDescent="0.3">
      <c r="AD93041" s="4"/>
    </row>
    <row r="93051" spans="30:30" ht="11" x14ac:dyDescent="0.3">
      <c r="AD93051" s="4"/>
    </row>
    <row r="93061" spans="30:30" ht="11" x14ac:dyDescent="0.3">
      <c r="AD93061" s="4"/>
    </row>
    <row r="93071" spans="30:30" ht="11" x14ac:dyDescent="0.3">
      <c r="AD93071" s="4"/>
    </row>
    <row r="93081" spans="30:30" ht="11" x14ac:dyDescent="0.3">
      <c r="AD93081" s="4"/>
    </row>
    <row r="93091" spans="30:30" ht="11" x14ac:dyDescent="0.3">
      <c r="AD93091" s="4"/>
    </row>
    <row r="93101" spans="30:30" ht="11" x14ac:dyDescent="0.3">
      <c r="AD93101" s="4"/>
    </row>
    <row r="93111" spans="30:30" ht="11" x14ac:dyDescent="0.3">
      <c r="AD93111" s="4"/>
    </row>
    <row r="93121" spans="30:30" ht="11" x14ac:dyDescent="0.3">
      <c r="AD93121" s="4"/>
    </row>
    <row r="93131" spans="30:30" ht="11" x14ac:dyDescent="0.3">
      <c r="AD93131" s="4"/>
    </row>
    <row r="93141" spans="30:30" ht="11" x14ac:dyDescent="0.3">
      <c r="AD93141" s="4"/>
    </row>
    <row r="93151" spans="30:30" ht="11" x14ac:dyDescent="0.3">
      <c r="AD93151" s="4"/>
    </row>
    <row r="93161" spans="30:30" ht="11" x14ac:dyDescent="0.3">
      <c r="AD93161" s="4"/>
    </row>
    <row r="93171" spans="30:30" ht="11" x14ac:dyDescent="0.3">
      <c r="AD93171" s="4"/>
    </row>
    <row r="93181" spans="30:30" ht="11" x14ac:dyDescent="0.3">
      <c r="AD93181" s="4"/>
    </row>
    <row r="93191" spans="30:30" ht="11" x14ac:dyDescent="0.3">
      <c r="AD93191" s="4"/>
    </row>
    <row r="93201" spans="30:30" ht="11" x14ac:dyDescent="0.3">
      <c r="AD93201" s="4"/>
    </row>
    <row r="93211" spans="30:30" ht="11" x14ac:dyDescent="0.3">
      <c r="AD93211" s="4"/>
    </row>
    <row r="93221" spans="30:30" ht="11" x14ac:dyDescent="0.3">
      <c r="AD93221" s="4"/>
    </row>
    <row r="93231" spans="30:30" ht="11" x14ac:dyDescent="0.3">
      <c r="AD93231" s="4"/>
    </row>
    <row r="93241" spans="30:30" ht="11" x14ac:dyDescent="0.3">
      <c r="AD93241" s="4"/>
    </row>
    <row r="93251" spans="30:30" ht="11" x14ac:dyDescent="0.3">
      <c r="AD93251" s="4"/>
    </row>
    <row r="93261" spans="30:30" ht="11" x14ac:dyDescent="0.3">
      <c r="AD93261" s="4"/>
    </row>
    <row r="93271" spans="30:30" ht="11" x14ac:dyDescent="0.3">
      <c r="AD93271" s="4"/>
    </row>
    <row r="93281" spans="30:30" ht="11" x14ac:dyDescent="0.3">
      <c r="AD93281" s="4"/>
    </row>
    <row r="93291" spans="30:30" ht="11" x14ac:dyDescent="0.3">
      <c r="AD93291" s="4"/>
    </row>
    <row r="93301" spans="30:30" ht="11" x14ac:dyDescent="0.3">
      <c r="AD93301" s="4"/>
    </row>
    <row r="93311" spans="30:30" ht="11" x14ac:dyDescent="0.3">
      <c r="AD93311" s="4"/>
    </row>
    <row r="93321" spans="30:30" ht="11" x14ac:dyDescent="0.3">
      <c r="AD93321" s="4"/>
    </row>
    <row r="93331" spans="30:30" ht="11" x14ac:dyDescent="0.3">
      <c r="AD93331" s="4"/>
    </row>
    <row r="93341" spans="30:30" ht="11" x14ac:dyDescent="0.3">
      <c r="AD93341" s="4"/>
    </row>
    <row r="93351" spans="30:30" ht="11" x14ac:dyDescent="0.3">
      <c r="AD93351" s="4"/>
    </row>
    <row r="93361" spans="30:30" ht="11" x14ac:dyDescent="0.3">
      <c r="AD93361" s="4"/>
    </row>
    <row r="93371" spans="30:30" ht="11" x14ac:dyDescent="0.3">
      <c r="AD93371" s="4"/>
    </row>
    <row r="93381" spans="30:30" ht="11" x14ac:dyDescent="0.3">
      <c r="AD93381" s="4"/>
    </row>
    <row r="93391" spans="30:30" ht="11" x14ac:dyDescent="0.3">
      <c r="AD93391" s="4"/>
    </row>
    <row r="93401" spans="30:30" ht="11" x14ac:dyDescent="0.3">
      <c r="AD93401" s="4"/>
    </row>
    <row r="93411" spans="30:30" ht="11" x14ac:dyDescent="0.3">
      <c r="AD93411" s="4"/>
    </row>
    <row r="93421" spans="30:30" ht="11" x14ac:dyDescent="0.3">
      <c r="AD93421" s="4"/>
    </row>
    <row r="93431" spans="30:30" ht="11" x14ac:dyDescent="0.3">
      <c r="AD93431" s="4"/>
    </row>
    <row r="93441" spans="30:30" ht="11" x14ac:dyDescent="0.3">
      <c r="AD93441" s="4"/>
    </row>
    <row r="93451" spans="30:30" ht="11" x14ac:dyDescent="0.3">
      <c r="AD93451" s="4"/>
    </row>
    <row r="93461" spans="30:30" ht="11" x14ac:dyDescent="0.3">
      <c r="AD93461" s="4"/>
    </row>
    <row r="93471" spans="30:30" ht="11" x14ac:dyDescent="0.3">
      <c r="AD93471" s="4"/>
    </row>
    <row r="93481" spans="30:30" ht="11" x14ac:dyDescent="0.3">
      <c r="AD93481" s="4"/>
    </row>
    <row r="93491" spans="30:30" ht="11" x14ac:dyDescent="0.3">
      <c r="AD93491" s="4"/>
    </row>
    <row r="93501" spans="30:30" ht="11" x14ac:dyDescent="0.3">
      <c r="AD93501" s="4"/>
    </row>
    <row r="93511" spans="30:30" ht="11" x14ac:dyDescent="0.3">
      <c r="AD93511" s="4"/>
    </row>
    <row r="93521" spans="30:30" ht="11" x14ac:dyDescent="0.3">
      <c r="AD93521" s="4"/>
    </row>
    <row r="93531" spans="30:30" ht="11" x14ac:dyDescent="0.3">
      <c r="AD93531" s="4"/>
    </row>
    <row r="93541" spans="30:30" ht="11" x14ac:dyDescent="0.3">
      <c r="AD93541" s="4"/>
    </row>
    <row r="93551" spans="30:30" ht="11" x14ac:dyDescent="0.3">
      <c r="AD93551" s="4"/>
    </row>
    <row r="93561" spans="30:30" ht="11" x14ac:dyDescent="0.3">
      <c r="AD93561" s="4"/>
    </row>
    <row r="93571" spans="30:30" ht="11" x14ac:dyDescent="0.3">
      <c r="AD93571" s="4"/>
    </row>
    <row r="93581" spans="30:30" ht="11" x14ac:dyDescent="0.3">
      <c r="AD93581" s="4"/>
    </row>
    <row r="93591" spans="30:30" ht="11" x14ac:dyDescent="0.3">
      <c r="AD93591" s="4"/>
    </row>
    <row r="93601" spans="30:30" ht="11" x14ac:dyDescent="0.3">
      <c r="AD93601" s="4"/>
    </row>
    <row r="93611" spans="30:30" ht="11" x14ac:dyDescent="0.3">
      <c r="AD93611" s="4"/>
    </row>
    <row r="93621" spans="30:30" ht="11" x14ac:dyDescent="0.3">
      <c r="AD93621" s="4"/>
    </row>
    <row r="93631" spans="30:30" ht="11" x14ac:dyDescent="0.3">
      <c r="AD93631" s="4"/>
    </row>
    <row r="93641" spans="30:30" ht="11" x14ac:dyDescent="0.3">
      <c r="AD93641" s="4"/>
    </row>
    <row r="93651" spans="30:30" ht="11" x14ac:dyDescent="0.3">
      <c r="AD93651" s="4"/>
    </row>
    <row r="93661" spans="30:30" ht="11" x14ac:dyDescent="0.3">
      <c r="AD93661" s="4"/>
    </row>
    <row r="93671" spans="30:30" ht="11" x14ac:dyDescent="0.3">
      <c r="AD93671" s="4"/>
    </row>
    <row r="93681" spans="30:30" ht="11" x14ac:dyDescent="0.3">
      <c r="AD93681" s="4"/>
    </row>
    <row r="93691" spans="30:30" ht="11" x14ac:dyDescent="0.3">
      <c r="AD93691" s="4"/>
    </row>
    <row r="93701" spans="30:30" ht="11" x14ac:dyDescent="0.3">
      <c r="AD93701" s="4"/>
    </row>
    <row r="93711" spans="30:30" ht="11" x14ac:dyDescent="0.3">
      <c r="AD93711" s="4"/>
    </row>
    <row r="93721" spans="30:30" ht="11" x14ac:dyDescent="0.3">
      <c r="AD93721" s="4"/>
    </row>
    <row r="93731" spans="30:30" ht="11" x14ac:dyDescent="0.3">
      <c r="AD93731" s="4"/>
    </row>
    <row r="93741" spans="30:30" ht="11" x14ac:dyDescent="0.3">
      <c r="AD93741" s="4"/>
    </row>
    <row r="93751" spans="30:30" ht="11" x14ac:dyDescent="0.3">
      <c r="AD93751" s="4"/>
    </row>
    <row r="93761" spans="30:30" ht="11" x14ac:dyDescent="0.3">
      <c r="AD93761" s="4"/>
    </row>
    <row r="93771" spans="30:30" ht="11" x14ac:dyDescent="0.3">
      <c r="AD93771" s="4"/>
    </row>
    <row r="93781" spans="30:30" ht="11" x14ac:dyDescent="0.3">
      <c r="AD93781" s="4"/>
    </row>
    <row r="93791" spans="30:30" ht="11" x14ac:dyDescent="0.3">
      <c r="AD93791" s="4"/>
    </row>
    <row r="93801" spans="30:30" ht="11" x14ac:dyDescent="0.3">
      <c r="AD93801" s="4"/>
    </row>
    <row r="93811" spans="30:30" ht="11" x14ac:dyDescent="0.3">
      <c r="AD93811" s="4"/>
    </row>
    <row r="93821" spans="30:30" ht="11" x14ac:dyDescent="0.3">
      <c r="AD93821" s="4"/>
    </row>
    <row r="93831" spans="30:30" ht="11" x14ac:dyDescent="0.3">
      <c r="AD93831" s="4"/>
    </row>
    <row r="93841" spans="30:30" ht="11" x14ac:dyDescent="0.3">
      <c r="AD93841" s="4"/>
    </row>
    <row r="93851" spans="30:30" ht="11" x14ac:dyDescent="0.3">
      <c r="AD93851" s="4"/>
    </row>
    <row r="93861" spans="30:30" ht="11" x14ac:dyDescent="0.3">
      <c r="AD93861" s="4"/>
    </row>
    <row r="93871" spans="30:30" ht="11" x14ac:dyDescent="0.3">
      <c r="AD93871" s="4"/>
    </row>
    <row r="93881" spans="30:30" ht="11" x14ac:dyDescent="0.3">
      <c r="AD93881" s="4"/>
    </row>
    <row r="93891" spans="30:30" ht="11" x14ac:dyDescent="0.3">
      <c r="AD93891" s="4"/>
    </row>
    <row r="93901" spans="30:30" ht="11" x14ac:dyDescent="0.3">
      <c r="AD93901" s="4"/>
    </row>
    <row r="93911" spans="30:30" ht="11" x14ac:dyDescent="0.3">
      <c r="AD93911" s="4"/>
    </row>
    <row r="93921" spans="30:30" ht="11" x14ac:dyDescent="0.3">
      <c r="AD93921" s="4"/>
    </row>
    <row r="93931" spans="30:30" ht="11" x14ac:dyDescent="0.3">
      <c r="AD93931" s="4"/>
    </row>
    <row r="93941" spans="30:30" ht="11" x14ac:dyDescent="0.3">
      <c r="AD93941" s="4"/>
    </row>
    <row r="93951" spans="30:30" ht="11" x14ac:dyDescent="0.3">
      <c r="AD93951" s="4"/>
    </row>
    <row r="93961" spans="30:30" ht="11" x14ac:dyDescent="0.3">
      <c r="AD93961" s="4"/>
    </row>
    <row r="93971" spans="30:30" ht="11" x14ac:dyDescent="0.3">
      <c r="AD93971" s="4"/>
    </row>
    <row r="93981" spans="30:30" ht="11" x14ac:dyDescent="0.3">
      <c r="AD93981" s="4"/>
    </row>
    <row r="93991" spans="30:30" ht="11" x14ac:dyDescent="0.3">
      <c r="AD93991" s="4"/>
    </row>
    <row r="94001" spans="30:30" ht="11" x14ac:dyDescent="0.3">
      <c r="AD94001" s="4"/>
    </row>
    <row r="94011" spans="30:30" ht="11" x14ac:dyDescent="0.3">
      <c r="AD94011" s="4"/>
    </row>
    <row r="94021" spans="30:30" ht="11" x14ac:dyDescent="0.3">
      <c r="AD94021" s="4"/>
    </row>
    <row r="94031" spans="30:30" ht="11" x14ac:dyDescent="0.3">
      <c r="AD94031" s="4"/>
    </row>
    <row r="94041" spans="30:30" ht="11" x14ac:dyDescent="0.3">
      <c r="AD94041" s="4"/>
    </row>
    <row r="94051" spans="30:30" ht="11" x14ac:dyDescent="0.3">
      <c r="AD94051" s="4"/>
    </row>
    <row r="94061" spans="30:30" ht="11" x14ac:dyDescent="0.3">
      <c r="AD94061" s="4"/>
    </row>
    <row r="94071" spans="30:30" ht="11" x14ac:dyDescent="0.3">
      <c r="AD94071" s="4"/>
    </row>
    <row r="94081" spans="30:30" ht="11" x14ac:dyDescent="0.3">
      <c r="AD94081" s="4"/>
    </row>
    <row r="94091" spans="30:30" ht="11" x14ac:dyDescent="0.3">
      <c r="AD94091" s="4"/>
    </row>
    <row r="94101" spans="30:30" ht="11" x14ac:dyDescent="0.3">
      <c r="AD94101" s="4"/>
    </row>
    <row r="94111" spans="30:30" ht="11" x14ac:dyDescent="0.3">
      <c r="AD94111" s="4"/>
    </row>
    <row r="94121" spans="30:30" ht="11" x14ac:dyDescent="0.3">
      <c r="AD94121" s="4"/>
    </row>
    <row r="94131" spans="30:30" ht="11" x14ac:dyDescent="0.3">
      <c r="AD94131" s="4"/>
    </row>
    <row r="94141" spans="30:30" ht="11" x14ac:dyDescent="0.3">
      <c r="AD94141" s="4"/>
    </row>
    <row r="94151" spans="30:30" ht="11" x14ac:dyDescent="0.3">
      <c r="AD94151" s="4"/>
    </row>
    <row r="94161" spans="30:30" ht="11" x14ac:dyDescent="0.3">
      <c r="AD94161" s="4"/>
    </row>
    <row r="94171" spans="30:30" ht="11" x14ac:dyDescent="0.3">
      <c r="AD94171" s="4"/>
    </row>
    <row r="94181" spans="30:30" ht="11" x14ac:dyDescent="0.3">
      <c r="AD94181" s="4"/>
    </row>
    <row r="94191" spans="30:30" ht="11" x14ac:dyDescent="0.3">
      <c r="AD94191" s="4"/>
    </row>
    <row r="94201" spans="30:30" ht="11" x14ac:dyDescent="0.3">
      <c r="AD94201" s="4"/>
    </row>
    <row r="94211" spans="30:30" ht="11" x14ac:dyDescent="0.3">
      <c r="AD94211" s="4"/>
    </row>
    <row r="94221" spans="30:30" ht="11" x14ac:dyDescent="0.3">
      <c r="AD94221" s="4"/>
    </row>
    <row r="94231" spans="30:30" ht="11" x14ac:dyDescent="0.3">
      <c r="AD94231" s="4"/>
    </row>
    <row r="94241" spans="30:30" ht="11" x14ac:dyDescent="0.3">
      <c r="AD94241" s="4"/>
    </row>
    <row r="94251" spans="30:30" ht="11" x14ac:dyDescent="0.3">
      <c r="AD94251" s="4"/>
    </row>
    <row r="94261" spans="30:30" ht="11" x14ac:dyDescent="0.3">
      <c r="AD94261" s="4"/>
    </row>
    <row r="94271" spans="30:30" ht="11" x14ac:dyDescent="0.3">
      <c r="AD94271" s="4"/>
    </row>
    <row r="94281" spans="30:30" ht="11" x14ac:dyDescent="0.3">
      <c r="AD94281" s="4"/>
    </row>
    <row r="94291" spans="30:30" ht="11" x14ac:dyDescent="0.3">
      <c r="AD94291" s="4"/>
    </row>
    <row r="94301" spans="30:30" ht="11" x14ac:dyDescent="0.3">
      <c r="AD94301" s="4"/>
    </row>
    <row r="94311" spans="30:30" ht="11" x14ac:dyDescent="0.3">
      <c r="AD94311" s="4"/>
    </row>
    <row r="94321" spans="30:30" ht="11" x14ac:dyDescent="0.3">
      <c r="AD94321" s="4"/>
    </row>
    <row r="94331" spans="30:30" ht="11" x14ac:dyDescent="0.3">
      <c r="AD94331" s="4"/>
    </row>
    <row r="94341" spans="30:30" ht="11" x14ac:dyDescent="0.3">
      <c r="AD94341" s="4"/>
    </row>
    <row r="94351" spans="30:30" ht="11" x14ac:dyDescent="0.3">
      <c r="AD94351" s="4"/>
    </row>
    <row r="94361" spans="30:30" ht="11" x14ac:dyDescent="0.3">
      <c r="AD94361" s="4"/>
    </row>
    <row r="94371" spans="30:30" ht="11" x14ac:dyDescent="0.3">
      <c r="AD94371" s="4"/>
    </row>
    <row r="94381" spans="30:30" ht="11" x14ac:dyDescent="0.3">
      <c r="AD94381" s="4"/>
    </row>
    <row r="94391" spans="30:30" ht="11" x14ac:dyDescent="0.3">
      <c r="AD94391" s="4"/>
    </row>
    <row r="94401" spans="30:30" ht="11" x14ac:dyDescent="0.3">
      <c r="AD94401" s="4"/>
    </row>
    <row r="94411" spans="30:30" ht="11" x14ac:dyDescent="0.3">
      <c r="AD94411" s="4"/>
    </row>
    <row r="94421" spans="30:30" ht="11" x14ac:dyDescent="0.3">
      <c r="AD94421" s="4"/>
    </row>
    <row r="94431" spans="30:30" ht="11" x14ac:dyDescent="0.3">
      <c r="AD94431" s="4"/>
    </row>
    <row r="94441" spans="30:30" ht="11" x14ac:dyDescent="0.3">
      <c r="AD94441" s="4"/>
    </row>
    <row r="94451" spans="30:30" ht="11" x14ac:dyDescent="0.3">
      <c r="AD94451" s="4"/>
    </row>
    <row r="94461" spans="30:30" ht="11" x14ac:dyDescent="0.3">
      <c r="AD94461" s="4"/>
    </row>
    <row r="94471" spans="30:30" ht="11" x14ac:dyDescent="0.3">
      <c r="AD94471" s="4"/>
    </row>
    <row r="94481" spans="30:30" ht="11" x14ac:dyDescent="0.3">
      <c r="AD94481" s="4"/>
    </row>
    <row r="94491" spans="30:30" ht="11" x14ac:dyDescent="0.3">
      <c r="AD94491" s="4"/>
    </row>
    <row r="94501" spans="30:30" ht="11" x14ac:dyDescent="0.3">
      <c r="AD94501" s="4"/>
    </row>
    <row r="94511" spans="30:30" ht="11" x14ac:dyDescent="0.3">
      <c r="AD94511" s="4"/>
    </row>
    <row r="94521" spans="30:30" ht="11" x14ac:dyDescent="0.3">
      <c r="AD94521" s="4"/>
    </row>
    <row r="94531" spans="30:30" ht="11" x14ac:dyDescent="0.3">
      <c r="AD94531" s="4"/>
    </row>
    <row r="94541" spans="30:30" ht="11" x14ac:dyDescent="0.3">
      <c r="AD94541" s="4"/>
    </row>
    <row r="94551" spans="30:30" ht="11" x14ac:dyDescent="0.3">
      <c r="AD94551" s="4"/>
    </row>
    <row r="94561" spans="30:30" ht="11" x14ac:dyDescent="0.3">
      <c r="AD94561" s="4"/>
    </row>
    <row r="94571" spans="30:30" ht="11" x14ac:dyDescent="0.3">
      <c r="AD94571" s="4"/>
    </row>
    <row r="94581" spans="30:30" ht="11" x14ac:dyDescent="0.3">
      <c r="AD94581" s="4"/>
    </row>
    <row r="94591" spans="30:30" ht="11" x14ac:dyDescent="0.3">
      <c r="AD94591" s="4"/>
    </row>
    <row r="94601" spans="30:30" ht="11" x14ac:dyDescent="0.3">
      <c r="AD94601" s="4"/>
    </row>
    <row r="94611" spans="30:30" ht="11" x14ac:dyDescent="0.3">
      <c r="AD94611" s="4"/>
    </row>
    <row r="94621" spans="30:30" ht="11" x14ac:dyDescent="0.3">
      <c r="AD94621" s="4"/>
    </row>
    <row r="94631" spans="30:30" ht="11" x14ac:dyDescent="0.3">
      <c r="AD94631" s="4"/>
    </row>
    <row r="94641" spans="30:30" ht="11" x14ac:dyDescent="0.3">
      <c r="AD94641" s="4"/>
    </row>
    <row r="94651" spans="30:30" ht="11" x14ac:dyDescent="0.3">
      <c r="AD94651" s="4"/>
    </row>
    <row r="94661" spans="30:30" ht="11" x14ac:dyDescent="0.3">
      <c r="AD94661" s="4"/>
    </row>
    <row r="94671" spans="30:30" ht="11" x14ac:dyDescent="0.3">
      <c r="AD94671" s="4"/>
    </row>
    <row r="94681" spans="30:30" ht="11" x14ac:dyDescent="0.3">
      <c r="AD94681" s="4"/>
    </row>
    <row r="94691" spans="30:30" ht="11" x14ac:dyDescent="0.3">
      <c r="AD94691" s="4"/>
    </row>
    <row r="94701" spans="30:30" ht="11" x14ac:dyDescent="0.3">
      <c r="AD94701" s="4"/>
    </row>
    <row r="94711" spans="30:30" ht="11" x14ac:dyDescent="0.3">
      <c r="AD94711" s="4"/>
    </row>
    <row r="94721" spans="30:30" ht="11" x14ac:dyDescent="0.3">
      <c r="AD94721" s="4"/>
    </row>
    <row r="94731" spans="30:30" ht="11" x14ac:dyDescent="0.3">
      <c r="AD94731" s="4"/>
    </row>
    <row r="94741" spans="30:30" ht="11" x14ac:dyDescent="0.3">
      <c r="AD94741" s="4"/>
    </row>
    <row r="94751" spans="30:30" ht="11" x14ac:dyDescent="0.3">
      <c r="AD94751" s="4"/>
    </row>
    <row r="94761" spans="30:30" ht="11" x14ac:dyDescent="0.3">
      <c r="AD94761" s="4"/>
    </row>
    <row r="94771" spans="30:30" ht="11" x14ac:dyDescent="0.3">
      <c r="AD94771" s="4"/>
    </row>
    <row r="94781" spans="30:30" ht="11" x14ac:dyDescent="0.3">
      <c r="AD94781" s="4"/>
    </row>
    <row r="94791" spans="30:30" ht="11" x14ac:dyDescent="0.3">
      <c r="AD94791" s="4"/>
    </row>
    <row r="94801" spans="30:30" ht="11" x14ac:dyDescent="0.3">
      <c r="AD94801" s="4"/>
    </row>
    <row r="94811" spans="30:30" ht="11" x14ac:dyDescent="0.3">
      <c r="AD94811" s="4"/>
    </row>
    <row r="94821" spans="30:30" ht="11" x14ac:dyDescent="0.3">
      <c r="AD94821" s="4"/>
    </row>
    <row r="94831" spans="30:30" ht="11" x14ac:dyDescent="0.3">
      <c r="AD94831" s="4"/>
    </row>
    <row r="94841" spans="30:30" ht="11" x14ac:dyDescent="0.3">
      <c r="AD94841" s="4"/>
    </row>
    <row r="94851" spans="30:30" ht="11" x14ac:dyDescent="0.3">
      <c r="AD94851" s="4"/>
    </row>
    <row r="94861" spans="30:30" ht="11" x14ac:dyDescent="0.3">
      <c r="AD94861" s="4"/>
    </row>
    <row r="94871" spans="30:30" ht="11" x14ac:dyDescent="0.3">
      <c r="AD94871" s="4"/>
    </row>
    <row r="94881" spans="30:30" ht="11" x14ac:dyDescent="0.3">
      <c r="AD94881" s="4"/>
    </row>
    <row r="94891" spans="30:30" ht="11" x14ac:dyDescent="0.3">
      <c r="AD94891" s="4"/>
    </row>
    <row r="94901" spans="30:30" ht="11" x14ac:dyDescent="0.3">
      <c r="AD94901" s="4"/>
    </row>
    <row r="94911" spans="30:30" ht="11" x14ac:dyDescent="0.3">
      <c r="AD94911" s="4"/>
    </row>
    <row r="94921" spans="30:30" ht="11" x14ac:dyDescent="0.3">
      <c r="AD94921" s="4"/>
    </row>
    <row r="94931" spans="30:30" ht="11" x14ac:dyDescent="0.3">
      <c r="AD94931" s="4"/>
    </row>
    <row r="94941" spans="30:30" ht="11" x14ac:dyDescent="0.3">
      <c r="AD94941" s="4"/>
    </row>
    <row r="94951" spans="30:30" ht="11" x14ac:dyDescent="0.3">
      <c r="AD94951" s="4"/>
    </row>
    <row r="94961" spans="30:30" ht="11" x14ac:dyDescent="0.3">
      <c r="AD94961" s="4"/>
    </row>
    <row r="94971" spans="30:30" ht="11" x14ac:dyDescent="0.3">
      <c r="AD94971" s="4"/>
    </row>
    <row r="94981" spans="30:30" ht="11" x14ac:dyDescent="0.3">
      <c r="AD94981" s="4"/>
    </row>
    <row r="94991" spans="30:30" ht="11" x14ac:dyDescent="0.3">
      <c r="AD94991" s="4"/>
    </row>
    <row r="95001" spans="30:30" ht="11" x14ac:dyDescent="0.3">
      <c r="AD95001" s="4"/>
    </row>
    <row r="95011" spans="30:30" ht="11" x14ac:dyDescent="0.3">
      <c r="AD95011" s="4"/>
    </row>
    <row r="95021" spans="30:30" ht="11" x14ac:dyDescent="0.3">
      <c r="AD95021" s="4"/>
    </row>
    <row r="95031" spans="30:30" ht="11" x14ac:dyDescent="0.3">
      <c r="AD95031" s="4"/>
    </row>
    <row r="95041" spans="30:30" ht="11" x14ac:dyDescent="0.3">
      <c r="AD95041" s="4"/>
    </row>
    <row r="95051" spans="30:30" ht="11" x14ac:dyDescent="0.3">
      <c r="AD95051" s="4"/>
    </row>
    <row r="95061" spans="30:30" ht="11" x14ac:dyDescent="0.3">
      <c r="AD95061" s="4"/>
    </row>
    <row r="95071" spans="30:30" ht="11" x14ac:dyDescent="0.3">
      <c r="AD95071" s="4"/>
    </row>
    <row r="95081" spans="30:30" ht="11" x14ac:dyDescent="0.3">
      <c r="AD95081" s="4"/>
    </row>
    <row r="95091" spans="30:30" ht="11" x14ac:dyDescent="0.3">
      <c r="AD95091" s="4"/>
    </row>
    <row r="95101" spans="30:30" ht="11" x14ac:dyDescent="0.3">
      <c r="AD95101" s="4"/>
    </row>
    <row r="95111" spans="30:30" ht="11" x14ac:dyDescent="0.3">
      <c r="AD95111" s="4"/>
    </row>
    <row r="95121" spans="30:30" ht="11" x14ac:dyDescent="0.3">
      <c r="AD95121" s="4"/>
    </row>
    <row r="95131" spans="30:30" ht="11" x14ac:dyDescent="0.3">
      <c r="AD95131" s="4"/>
    </row>
    <row r="95141" spans="30:30" ht="11" x14ac:dyDescent="0.3">
      <c r="AD95141" s="4"/>
    </row>
    <row r="95151" spans="30:30" ht="11" x14ac:dyDescent="0.3">
      <c r="AD95151" s="4"/>
    </row>
    <row r="95161" spans="30:30" ht="11" x14ac:dyDescent="0.3">
      <c r="AD95161" s="4"/>
    </row>
    <row r="95171" spans="30:30" ht="11" x14ac:dyDescent="0.3">
      <c r="AD95171" s="4"/>
    </row>
    <row r="95181" spans="30:30" ht="11" x14ac:dyDescent="0.3">
      <c r="AD95181" s="4"/>
    </row>
    <row r="95191" spans="30:30" ht="11" x14ac:dyDescent="0.3">
      <c r="AD95191" s="4"/>
    </row>
    <row r="95201" spans="30:30" ht="11" x14ac:dyDescent="0.3">
      <c r="AD95201" s="4"/>
    </row>
    <row r="95211" spans="30:30" ht="11" x14ac:dyDescent="0.3">
      <c r="AD95211" s="4"/>
    </row>
    <row r="95221" spans="30:30" ht="11" x14ac:dyDescent="0.3">
      <c r="AD95221" s="4"/>
    </row>
    <row r="95231" spans="30:30" ht="11" x14ac:dyDescent="0.3">
      <c r="AD95231" s="4"/>
    </row>
    <row r="95241" spans="30:30" ht="11" x14ac:dyDescent="0.3">
      <c r="AD95241" s="4"/>
    </row>
    <row r="95251" spans="30:30" ht="11" x14ac:dyDescent="0.3">
      <c r="AD95251" s="4"/>
    </row>
    <row r="95261" spans="30:30" ht="11" x14ac:dyDescent="0.3">
      <c r="AD95261" s="4"/>
    </row>
    <row r="95271" spans="30:30" ht="11" x14ac:dyDescent="0.3">
      <c r="AD95271" s="4"/>
    </row>
    <row r="95281" spans="30:30" ht="11" x14ac:dyDescent="0.3">
      <c r="AD95281" s="4"/>
    </row>
    <row r="95291" spans="30:30" ht="11" x14ac:dyDescent="0.3">
      <c r="AD95291" s="4"/>
    </row>
    <row r="95301" spans="30:30" ht="11" x14ac:dyDescent="0.3">
      <c r="AD95301" s="4"/>
    </row>
    <row r="95311" spans="30:30" ht="11" x14ac:dyDescent="0.3">
      <c r="AD95311" s="4"/>
    </row>
    <row r="95321" spans="30:30" ht="11" x14ac:dyDescent="0.3">
      <c r="AD95321" s="4"/>
    </row>
    <row r="95331" spans="30:30" ht="11" x14ac:dyDescent="0.3">
      <c r="AD95331" s="4"/>
    </row>
    <row r="95341" spans="30:30" ht="11" x14ac:dyDescent="0.3">
      <c r="AD95341" s="4"/>
    </row>
    <row r="95351" spans="30:30" ht="11" x14ac:dyDescent="0.3">
      <c r="AD95351" s="4"/>
    </row>
    <row r="95361" spans="30:30" ht="11" x14ac:dyDescent="0.3">
      <c r="AD95361" s="4"/>
    </row>
    <row r="95371" spans="30:30" ht="11" x14ac:dyDescent="0.3">
      <c r="AD95371" s="4"/>
    </row>
    <row r="95381" spans="30:30" ht="11" x14ac:dyDescent="0.3">
      <c r="AD95381" s="4"/>
    </row>
    <row r="95391" spans="30:30" ht="11" x14ac:dyDescent="0.3">
      <c r="AD95391" s="4"/>
    </row>
    <row r="95401" spans="30:30" ht="11" x14ac:dyDescent="0.3">
      <c r="AD95401" s="4"/>
    </row>
    <row r="95411" spans="30:30" ht="11" x14ac:dyDescent="0.3">
      <c r="AD95411" s="4"/>
    </row>
    <row r="95421" spans="30:30" ht="11" x14ac:dyDescent="0.3">
      <c r="AD95421" s="4"/>
    </row>
    <row r="95431" spans="30:30" ht="11" x14ac:dyDescent="0.3">
      <c r="AD95431" s="4"/>
    </row>
    <row r="95441" spans="30:30" ht="11" x14ac:dyDescent="0.3">
      <c r="AD95441" s="4"/>
    </row>
    <row r="95451" spans="30:30" ht="11" x14ac:dyDescent="0.3">
      <c r="AD95451" s="4"/>
    </row>
    <row r="95461" spans="30:30" ht="11" x14ac:dyDescent="0.3">
      <c r="AD95461" s="4"/>
    </row>
    <row r="95471" spans="30:30" ht="11" x14ac:dyDescent="0.3">
      <c r="AD95471" s="4"/>
    </row>
    <row r="95481" spans="30:30" ht="11" x14ac:dyDescent="0.3">
      <c r="AD95481" s="4"/>
    </row>
    <row r="95491" spans="30:30" ht="11" x14ac:dyDescent="0.3">
      <c r="AD95491" s="4"/>
    </row>
    <row r="95501" spans="30:30" ht="11" x14ac:dyDescent="0.3">
      <c r="AD95501" s="4"/>
    </row>
    <row r="95511" spans="30:30" ht="11" x14ac:dyDescent="0.3">
      <c r="AD95511" s="4"/>
    </row>
    <row r="95521" spans="30:30" ht="11" x14ac:dyDescent="0.3">
      <c r="AD95521" s="4"/>
    </row>
    <row r="95531" spans="30:30" ht="11" x14ac:dyDescent="0.3">
      <c r="AD95531" s="4"/>
    </row>
    <row r="95541" spans="30:30" ht="11" x14ac:dyDescent="0.3">
      <c r="AD95541" s="4"/>
    </row>
    <row r="95551" spans="30:30" ht="11" x14ac:dyDescent="0.3">
      <c r="AD95551" s="4"/>
    </row>
    <row r="95561" spans="30:30" ht="11" x14ac:dyDescent="0.3">
      <c r="AD95561" s="4"/>
    </row>
    <row r="95571" spans="30:30" ht="11" x14ac:dyDescent="0.3">
      <c r="AD95571" s="4"/>
    </row>
    <row r="95581" spans="30:30" ht="11" x14ac:dyDescent="0.3">
      <c r="AD95581" s="4"/>
    </row>
    <row r="95591" spans="30:30" ht="11" x14ac:dyDescent="0.3">
      <c r="AD95591" s="4"/>
    </row>
    <row r="95601" spans="30:30" ht="11" x14ac:dyDescent="0.3">
      <c r="AD95601" s="4"/>
    </row>
    <row r="95611" spans="30:30" ht="11" x14ac:dyDescent="0.3">
      <c r="AD95611" s="4"/>
    </row>
    <row r="95621" spans="30:30" ht="11" x14ac:dyDescent="0.3">
      <c r="AD95621" s="4"/>
    </row>
    <row r="95631" spans="30:30" ht="11" x14ac:dyDescent="0.3">
      <c r="AD95631" s="4"/>
    </row>
    <row r="95641" spans="30:30" ht="11" x14ac:dyDescent="0.3">
      <c r="AD95641" s="4"/>
    </row>
    <row r="95651" spans="30:30" ht="11" x14ac:dyDescent="0.3">
      <c r="AD95651" s="4"/>
    </row>
    <row r="95661" spans="30:30" ht="11" x14ac:dyDescent="0.3">
      <c r="AD95661" s="4"/>
    </row>
    <row r="95671" spans="30:30" ht="11" x14ac:dyDescent="0.3">
      <c r="AD95671" s="4"/>
    </row>
    <row r="95681" spans="30:30" ht="11" x14ac:dyDescent="0.3">
      <c r="AD95681" s="4"/>
    </row>
    <row r="95691" spans="30:30" ht="11" x14ac:dyDescent="0.3">
      <c r="AD95691" s="4"/>
    </row>
    <row r="95701" spans="30:30" ht="11" x14ac:dyDescent="0.3">
      <c r="AD95701" s="4"/>
    </row>
    <row r="95711" spans="30:30" ht="11" x14ac:dyDescent="0.3">
      <c r="AD95711" s="4"/>
    </row>
    <row r="95721" spans="30:30" ht="11" x14ac:dyDescent="0.3">
      <c r="AD95721" s="4"/>
    </row>
    <row r="95731" spans="30:30" ht="11" x14ac:dyDescent="0.3">
      <c r="AD95731" s="4"/>
    </row>
    <row r="95741" spans="30:30" ht="11" x14ac:dyDescent="0.3">
      <c r="AD95741" s="4"/>
    </row>
    <row r="95751" spans="30:30" ht="11" x14ac:dyDescent="0.3">
      <c r="AD95751" s="4"/>
    </row>
    <row r="95761" spans="30:30" ht="11" x14ac:dyDescent="0.3">
      <c r="AD95761" s="4"/>
    </row>
    <row r="95771" spans="30:30" ht="11" x14ac:dyDescent="0.3">
      <c r="AD95771" s="4"/>
    </row>
    <row r="95781" spans="30:30" ht="11" x14ac:dyDescent="0.3">
      <c r="AD95781" s="4"/>
    </row>
    <row r="95791" spans="30:30" ht="11" x14ac:dyDescent="0.3">
      <c r="AD95791" s="4"/>
    </row>
    <row r="95801" spans="30:30" ht="11" x14ac:dyDescent="0.3">
      <c r="AD95801" s="4"/>
    </row>
    <row r="95811" spans="30:30" ht="11" x14ac:dyDescent="0.3">
      <c r="AD95811" s="4"/>
    </row>
    <row r="95821" spans="30:30" ht="11" x14ac:dyDescent="0.3">
      <c r="AD95821" s="4"/>
    </row>
    <row r="95831" spans="30:30" ht="11" x14ac:dyDescent="0.3">
      <c r="AD95831" s="4"/>
    </row>
    <row r="95841" spans="30:30" ht="11" x14ac:dyDescent="0.3">
      <c r="AD95841" s="4"/>
    </row>
    <row r="95851" spans="30:30" ht="11" x14ac:dyDescent="0.3">
      <c r="AD95851" s="4"/>
    </row>
    <row r="95861" spans="30:30" ht="11" x14ac:dyDescent="0.3">
      <c r="AD95861" s="4"/>
    </row>
    <row r="95871" spans="30:30" ht="11" x14ac:dyDescent="0.3">
      <c r="AD95871" s="4"/>
    </row>
    <row r="95881" spans="30:30" ht="11" x14ac:dyDescent="0.3">
      <c r="AD95881" s="4"/>
    </row>
    <row r="95891" spans="30:30" ht="11" x14ac:dyDescent="0.3">
      <c r="AD95891" s="4"/>
    </row>
    <row r="95901" spans="30:30" ht="11" x14ac:dyDescent="0.3">
      <c r="AD95901" s="4"/>
    </row>
    <row r="95911" spans="30:30" ht="11" x14ac:dyDescent="0.3">
      <c r="AD95911" s="4"/>
    </row>
    <row r="95921" spans="30:30" ht="11" x14ac:dyDescent="0.3">
      <c r="AD95921" s="4"/>
    </row>
    <row r="95931" spans="30:30" ht="11" x14ac:dyDescent="0.3">
      <c r="AD95931" s="4"/>
    </row>
    <row r="95941" spans="30:30" ht="11" x14ac:dyDescent="0.3">
      <c r="AD95941" s="4"/>
    </row>
    <row r="95951" spans="30:30" ht="11" x14ac:dyDescent="0.3">
      <c r="AD95951" s="4"/>
    </row>
    <row r="95961" spans="30:30" ht="11" x14ac:dyDescent="0.3">
      <c r="AD95961" s="4"/>
    </row>
    <row r="95971" spans="30:30" ht="11" x14ac:dyDescent="0.3">
      <c r="AD95971" s="4"/>
    </row>
    <row r="95981" spans="30:30" ht="11" x14ac:dyDescent="0.3">
      <c r="AD95981" s="4"/>
    </row>
    <row r="95991" spans="30:30" ht="11" x14ac:dyDescent="0.3">
      <c r="AD95991" s="4"/>
    </row>
    <row r="96001" spans="30:30" ht="11" x14ac:dyDescent="0.3">
      <c r="AD96001" s="4"/>
    </row>
    <row r="96011" spans="30:30" ht="11" x14ac:dyDescent="0.3">
      <c r="AD96011" s="4"/>
    </row>
    <row r="96021" spans="30:30" ht="11" x14ac:dyDescent="0.3">
      <c r="AD96021" s="4"/>
    </row>
    <row r="96031" spans="30:30" ht="11" x14ac:dyDescent="0.3">
      <c r="AD96031" s="4"/>
    </row>
    <row r="96041" spans="30:30" ht="11" x14ac:dyDescent="0.3">
      <c r="AD96041" s="4"/>
    </row>
    <row r="96051" spans="30:30" ht="11" x14ac:dyDescent="0.3">
      <c r="AD96051" s="4"/>
    </row>
    <row r="96061" spans="30:30" ht="11" x14ac:dyDescent="0.3">
      <c r="AD96061" s="4"/>
    </row>
    <row r="96071" spans="30:30" ht="11" x14ac:dyDescent="0.3">
      <c r="AD96071" s="4"/>
    </row>
    <row r="96081" spans="30:30" ht="11" x14ac:dyDescent="0.3">
      <c r="AD96081" s="4"/>
    </row>
    <row r="96091" spans="30:30" ht="11" x14ac:dyDescent="0.3">
      <c r="AD96091" s="4"/>
    </row>
    <row r="96101" spans="30:30" ht="11" x14ac:dyDescent="0.3">
      <c r="AD96101" s="4"/>
    </row>
    <row r="96111" spans="30:30" ht="11" x14ac:dyDescent="0.3">
      <c r="AD96111" s="4"/>
    </row>
    <row r="96121" spans="30:30" ht="11" x14ac:dyDescent="0.3">
      <c r="AD96121" s="4"/>
    </row>
    <row r="96131" spans="30:30" ht="11" x14ac:dyDescent="0.3">
      <c r="AD96131" s="4"/>
    </row>
    <row r="96141" spans="30:30" ht="11" x14ac:dyDescent="0.3">
      <c r="AD96141" s="4"/>
    </row>
    <row r="96151" spans="30:30" ht="11" x14ac:dyDescent="0.3">
      <c r="AD96151" s="4"/>
    </row>
    <row r="96161" spans="30:30" ht="11" x14ac:dyDescent="0.3">
      <c r="AD96161" s="4"/>
    </row>
    <row r="96171" spans="30:30" ht="11" x14ac:dyDescent="0.3">
      <c r="AD96171" s="4"/>
    </row>
    <row r="96181" spans="30:30" ht="11" x14ac:dyDescent="0.3">
      <c r="AD96181" s="4"/>
    </row>
    <row r="96191" spans="30:30" ht="11" x14ac:dyDescent="0.3">
      <c r="AD96191" s="4"/>
    </row>
    <row r="96201" spans="30:30" ht="11" x14ac:dyDescent="0.3">
      <c r="AD96201" s="4"/>
    </row>
    <row r="96211" spans="30:30" ht="11" x14ac:dyDescent="0.3">
      <c r="AD96211" s="4"/>
    </row>
    <row r="96221" spans="30:30" ht="11" x14ac:dyDescent="0.3">
      <c r="AD96221" s="4"/>
    </row>
    <row r="96231" spans="30:30" ht="11" x14ac:dyDescent="0.3">
      <c r="AD96231" s="4"/>
    </row>
    <row r="96241" spans="30:30" ht="11" x14ac:dyDescent="0.3">
      <c r="AD96241" s="4"/>
    </row>
    <row r="96251" spans="30:30" ht="11" x14ac:dyDescent="0.3">
      <c r="AD96251" s="4"/>
    </row>
    <row r="96261" spans="30:30" ht="11" x14ac:dyDescent="0.3">
      <c r="AD96261" s="4"/>
    </row>
    <row r="96271" spans="30:30" ht="11" x14ac:dyDescent="0.3">
      <c r="AD96271" s="4"/>
    </row>
    <row r="96281" spans="30:30" ht="11" x14ac:dyDescent="0.3">
      <c r="AD96281" s="4"/>
    </row>
    <row r="96291" spans="30:30" ht="11" x14ac:dyDescent="0.3">
      <c r="AD96291" s="4"/>
    </row>
    <row r="96301" spans="30:30" ht="11" x14ac:dyDescent="0.3">
      <c r="AD96301" s="4"/>
    </row>
    <row r="96311" spans="30:30" ht="11" x14ac:dyDescent="0.3">
      <c r="AD96311" s="4"/>
    </row>
    <row r="96321" spans="30:30" ht="11" x14ac:dyDescent="0.3">
      <c r="AD96321" s="4"/>
    </row>
    <row r="96331" spans="30:30" ht="11" x14ac:dyDescent="0.3">
      <c r="AD96331" s="4"/>
    </row>
    <row r="96341" spans="30:30" ht="11" x14ac:dyDescent="0.3">
      <c r="AD96341" s="4"/>
    </row>
    <row r="96351" spans="30:30" ht="11" x14ac:dyDescent="0.3">
      <c r="AD96351" s="4"/>
    </row>
    <row r="96361" spans="30:30" ht="11" x14ac:dyDescent="0.3">
      <c r="AD96361" s="4"/>
    </row>
    <row r="96371" spans="30:30" ht="11" x14ac:dyDescent="0.3">
      <c r="AD96371" s="4"/>
    </row>
    <row r="96381" spans="30:30" ht="11" x14ac:dyDescent="0.3">
      <c r="AD96381" s="4"/>
    </row>
    <row r="96391" spans="30:30" ht="11" x14ac:dyDescent="0.3">
      <c r="AD96391" s="4"/>
    </row>
    <row r="96401" spans="30:30" ht="11" x14ac:dyDescent="0.3">
      <c r="AD96401" s="4"/>
    </row>
    <row r="96411" spans="30:30" ht="11" x14ac:dyDescent="0.3">
      <c r="AD96411" s="4"/>
    </row>
    <row r="96421" spans="30:30" ht="11" x14ac:dyDescent="0.3">
      <c r="AD96421" s="4"/>
    </row>
    <row r="96431" spans="30:30" ht="11" x14ac:dyDescent="0.3">
      <c r="AD96431" s="4"/>
    </row>
    <row r="96441" spans="30:30" ht="11" x14ac:dyDescent="0.3">
      <c r="AD96441" s="4"/>
    </row>
    <row r="96451" spans="30:30" ht="11" x14ac:dyDescent="0.3">
      <c r="AD96451" s="4"/>
    </row>
    <row r="96461" spans="30:30" ht="11" x14ac:dyDescent="0.3">
      <c r="AD96461" s="4"/>
    </row>
    <row r="96471" spans="30:30" ht="11" x14ac:dyDescent="0.3">
      <c r="AD96471" s="4"/>
    </row>
    <row r="96481" spans="30:30" ht="11" x14ac:dyDescent="0.3">
      <c r="AD96481" s="4"/>
    </row>
    <row r="96491" spans="30:30" ht="11" x14ac:dyDescent="0.3">
      <c r="AD96491" s="4"/>
    </row>
    <row r="96501" spans="30:30" ht="11" x14ac:dyDescent="0.3">
      <c r="AD96501" s="4"/>
    </row>
    <row r="96511" spans="30:30" ht="11" x14ac:dyDescent="0.3">
      <c r="AD96511" s="4"/>
    </row>
    <row r="96521" spans="30:30" ht="11" x14ac:dyDescent="0.3">
      <c r="AD96521" s="4"/>
    </row>
    <row r="96531" spans="30:30" ht="11" x14ac:dyDescent="0.3">
      <c r="AD96531" s="4"/>
    </row>
    <row r="96541" spans="30:30" ht="11" x14ac:dyDescent="0.3">
      <c r="AD96541" s="4"/>
    </row>
    <row r="96551" spans="30:30" ht="11" x14ac:dyDescent="0.3">
      <c r="AD96551" s="4"/>
    </row>
    <row r="96561" spans="30:30" ht="11" x14ac:dyDescent="0.3">
      <c r="AD96561" s="4"/>
    </row>
    <row r="96571" spans="30:30" ht="11" x14ac:dyDescent="0.3">
      <c r="AD96571" s="4"/>
    </row>
    <row r="96581" spans="30:30" ht="11" x14ac:dyDescent="0.3">
      <c r="AD96581" s="4"/>
    </row>
    <row r="96591" spans="30:30" ht="11" x14ac:dyDescent="0.3">
      <c r="AD96591" s="4"/>
    </row>
    <row r="96601" spans="30:30" ht="11" x14ac:dyDescent="0.3">
      <c r="AD96601" s="4"/>
    </row>
    <row r="96611" spans="30:30" ht="11" x14ac:dyDescent="0.3">
      <c r="AD96611" s="4"/>
    </row>
    <row r="96621" spans="30:30" ht="11" x14ac:dyDescent="0.3">
      <c r="AD96621" s="4"/>
    </row>
    <row r="96631" spans="30:30" ht="11" x14ac:dyDescent="0.3">
      <c r="AD96631" s="4"/>
    </row>
    <row r="96641" spans="30:30" ht="11" x14ac:dyDescent="0.3">
      <c r="AD96641" s="4"/>
    </row>
    <row r="96651" spans="30:30" ht="11" x14ac:dyDescent="0.3">
      <c r="AD96651" s="4"/>
    </row>
    <row r="96661" spans="30:30" ht="11" x14ac:dyDescent="0.3">
      <c r="AD96661" s="4"/>
    </row>
    <row r="96671" spans="30:30" ht="11" x14ac:dyDescent="0.3">
      <c r="AD96671" s="4"/>
    </row>
    <row r="96681" spans="30:30" ht="11" x14ac:dyDescent="0.3">
      <c r="AD96681" s="4"/>
    </row>
    <row r="96691" spans="30:30" ht="11" x14ac:dyDescent="0.3">
      <c r="AD96691" s="4"/>
    </row>
    <row r="96701" spans="30:30" ht="11" x14ac:dyDescent="0.3">
      <c r="AD96701" s="4"/>
    </row>
    <row r="96711" spans="30:30" ht="11" x14ac:dyDescent="0.3">
      <c r="AD96711" s="4"/>
    </row>
    <row r="96721" spans="30:30" ht="11" x14ac:dyDescent="0.3">
      <c r="AD96721" s="4"/>
    </row>
    <row r="96731" spans="30:30" ht="11" x14ac:dyDescent="0.3">
      <c r="AD96731" s="4"/>
    </row>
    <row r="96741" spans="30:30" ht="11" x14ac:dyDescent="0.3">
      <c r="AD96741" s="4"/>
    </row>
    <row r="96751" spans="30:30" ht="11" x14ac:dyDescent="0.3">
      <c r="AD96751" s="4"/>
    </row>
    <row r="96761" spans="30:30" ht="11" x14ac:dyDescent="0.3">
      <c r="AD96761" s="4"/>
    </row>
    <row r="96771" spans="30:30" ht="11" x14ac:dyDescent="0.3">
      <c r="AD96771" s="4"/>
    </row>
    <row r="96781" spans="30:30" ht="11" x14ac:dyDescent="0.3">
      <c r="AD96781" s="4"/>
    </row>
    <row r="96791" spans="30:30" ht="11" x14ac:dyDescent="0.3">
      <c r="AD96791" s="4"/>
    </row>
    <row r="96801" spans="30:30" ht="11" x14ac:dyDescent="0.3">
      <c r="AD96801" s="4"/>
    </row>
    <row r="96811" spans="30:30" ht="11" x14ac:dyDescent="0.3">
      <c r="AD96811" s="4"/>
    </row>
    <row r="96821" spans="30:30" ht="11" x14ac:dyDescent="0.3">
      <c r="AD96821" s="4"/>
    </row>
    <row r="96831" spans="30:30" ht="11" x14ac:dyDescent="0.3">
      <c r="AD96831" s="4"/>
    </row>
    <row r="96841" spans="30:30" ht="11" x14ac:dyDescent="0.3">
      <c r="AD96841" s="4"/>
    </row>
    <row r="96851" spans="30:30" ht="11" x14ac:dyDescent="0.3">
      <c r="AD96851" s="4"/>
    </row>
    <row r="96861" spans="30:30" ht="11" x14ac:dyDescent="0.3">
      <c r="AD96861" s="4"/>
    </row>
    <row r="96871" spans="30:30" ht="11" x14ac:dyDescent="0.3">
      <c r="AD96871" s="4"/>
    </row>
    <row r="96881" spans="30:30" ht="11" x14ac:dyDescent="0.3">
      <c r="AD96881" s="4"/>
    </row>
    <row r="96891" spans="30:30" ht="11" x14ac:dyDescent="0.3">
      <c r="AD96891" s="4"/>
    </row>
    <row r="96901" spans="30:30" ht="11" x14ac:dyDescent="0.3">
      <c r="AD96901" s="4"/>
    </row>
    <row r="96911" spans="30:30" ht="11" x14ac:dyDescent="0.3">
      <c r="AD96911" s="4"/>
    </row>
    <row r="96921" spans="30:30" ht="11" x14ac:dyDescent="0.3">
      <c r="AD96921" s="4"/>
    </row>
    <row r="96931" spans="30:30" ht="11" x14ac:dyDescent="0.3">
      <c r="AD96931" s="4"/>
    </row>
    <row r="96941" spans="30:30" ht="11" x14ac:dyDescent="0.3">
      <c r="AD96941" s="4"/>
    </row>
    <row r="96951" spans="30:30" ht="11" x14ac:dyDescent="0.3">
      <c r="AD96951" s="4"/>
    </row>
    <row r="96961" spans="30:30" ht="11" x14ac:dyDescent="0.3">
      <c r="AD96961" s="4"/>
    </row>
    <row r="96971" spans="30:30" ht="11" x14ac:dyDescent="0.3">
      <c r="AD96971" s="4"/>
    </row>
    <row r="96981" spans="30:30" ht="11" x14ac:dyDescent="0.3">
      <c r="AD96981" s="4"/>
    </row>
    <row r="96991" spans="30:30" ht="11" x14ac:dyDescent="0.3">
      <c r="AD96991" s="4"/>
    </row>
    <row r="97001" spans="30:30" ht="11" x14ac:dyDescent="0.3">
      <c r="AD97001" s="4"/>
    </row>
    <row r="97011" spans="30:30" ht="11" x14ac:dyDescent="0.3">
      <c r="AD97011" s="4"/>
    </row>
    <row r="97021" spans="30:30" ht="11" x14ac:dyDescent="0.3">
      <c r="AD97021" s="4"/>
    </row>
    <row r="97031" spans="30:30" ht="11" x14ac:dyDescent="0.3">
      <c r="AD97031" s="4"/>
    </row>
    <row r="97041" spans="30:30" ht="11" x14ac:dyDescent="0.3">
      <c r="AD97041" s="4"/>
    </row>
    <row r="97051" spans="30:30" ht="11" x14ac:dyDescent="0.3">
      <c r="AD97051" s="4"/>
    </row>
    <row r="97061" spans="30:30" ht="11" x14ac:dyDescent="0.3">
      <c r="AD97061" s="4"/>
    </row>
    <row r="97071" spans="30:30" ht="11" x14ac:dyDescent="0.3">
      <c r="AD97071" s="4"/>
    </row>
    <row r="97081" spans="30:30" ht="11" x14ac:dyDescent="0.3">
      <c r="AD97081" s="4"/>
    </row>
    <row r="97091" spans="30:30" ht="11" x14ac:dyDescent="0.3">
      <c r="AD97091" s="4"/>
    </row>
    <row r="97101" spans="30:30" ht="11" x14ac:dyDescent="0.3">
      <c r="AD97101" s="4"/>
    </row>
    <row r="97111" spans="30:30" ht="11" x14ac:dyDescent="0.3">
      <c r="AD97111" s="4"/>
    </row>
    <row r="97121" spans="30:30" ht="11" x14ac:dyDescent="0.3">
      <c r="AD97121" s="4"/>
    </row>
    <row r="97131" spans="30:30" ht="11" x14ac:dyDescent="0.3">
      <c r="AD97131" s="4"/>
    </row>
    <row r="97141" spans="30:30" ht="11" x14ac:dyDescent="0.3">
      <c r="AD97141" s="4"/>
    </row>
    <row r="97151" spans="30:30" ht="11" x14ac:dyDescent="0.3">
      <c r="AD97151" s="4"/>
    </row>
    <row r="97161" spans="30:30" ht="11" x14ac:dyDescent="0.3">
      <c r="AD97161" s="4"/>
    </row>
    <row r="97171" spans="30:30" ht="11" x14ac:dyDescent="0.3">
      <c r="AD97171" s="4"/>
    </row>
    <row r="97181" spans="30:30" ht="11" x14ac:dyDescent="0.3">
      <c r="AD97181" s="4"/>
    </row>
    <row r="97191" spans="30:30" ht="11" x14ac:dyDescent="0.3">
      <c r="AD97191" s="4"/>
    </row>
    <row r="97201" spans="30:30" ht="11" x14ac:dyDescent="0.3">
      <c r="AD97201" s="4"/>
    </row>
    <row r="97211" spans="30:30" ht="11" x14ac:dyDescent="0.3">
      <c r="AD97211" s="4"/>
    </row>
    <row r="97221" spans="30:30" ht="11" x14ac:dyDescent="0.3">
      <c r="AD97221" s="4"/>
    </row>
    <row r="97231" spans="30:30" ht="11" x14ac:dyDescent="0.3">
      <c r="AD97231" s="4"/>
    </row>
    <row r="97241" spans="30:30" ht="11" x14ac:dyDescent="0.3">
      <c r="AD97241" s="4"/>
    </row>
    <row r="97251" spans="30:30" ht="11" x14ac:dyDescent="0.3">
      <c r="AD97251" s="4"/>
    </row>
    <row r="97261" spans="30:30" ht="11" x14ac:dyDescent="0.3">
      <c r="AD97261" s="4"/>
    </row>
    <row r="97271" spans="30:30" ht="11" x14ac:dyDescent="0.3">
      <c r="AD97271" s="4"/>
    </row>
    <row r="97281" spans="30:30" ht="11" x14ac:dyDescent="0.3">
      <c r="AD97281" s="4"/>
    </row>
    <row r="97291" spans="30:30" ht="11" x14ac:dyDescent="0.3">
      <c r="AD97291" s="4"/>
    </row>
    <row r="97301" spans="30:30" ht="11" x14ac:dyDescent="0.3">
      <c r="AD97301" s="4"/>
    </row>
    <row r="97311" spans="30:30" ht="11" x14ac:dyDescent="0.3">
      <c r="AD97311" s="4"/>
    </row>
    <row r="97321" spans="30:30" ht="11" x14ac:dyDescent="0.3">
      <c r="AD97321" s="4"/>
    </row>
    <row r="97331" spans="30:30" ht="11" x14ac:dyDescent="0.3">
      <c r="AD97331" s="4"/>
    </row>
    <row r="97341" spans="30:30" ht="11" x14ac:dyDescent="0.3">
      <c r="AD97341" s="4"/>
    </row>
    <row r="97351" spans="30:30" ht="11" x14ac:dyDescent="0.3">
      <c r="AD97351" s="4"/>
    </row>
    <row r="97361" spans="30:30" ht="11" x14ac:dyDescent="0.3">
      <c r="AD97361" s="4"/>
    </row>
    <row r="97371" spans="30:30" ht="11" x14ac:dyDescent="0.3">
      <c r="AD97371" s="4"/>
    </row>
    <row r="97381" spans="30:30" ht="11" x14ac:dyDescent="0.3">
      <c r="AD97381" s="4"/>
    </row>
    <row r="97391" spans="30:30" ht="11" x14ac:dyDescent="0.3">
      <c r="AD97391" s="4"/>
    </row>
    <row r="97401" spans="30:30" ht="11" x14ac:dyDescent="0.3">
      <c r="AD97401" s="4"/>
    </row>
    <row r="97411" spans="30:30" ht="11" x14ac:dyDescent="0.3">
      <c r="AD97411" s="4"/>
    </row>
    <row r="97421" spans="30:30" ht="11" x14ac:dyDescent="0.3">
      <c r="AD97421" s="4"/>
    </row>
    <row r="97431" spans="30:30" ht="11" x14ac:dyDescent="0.3">
      <c r="AD97431" s="4"/>
    </row>
    <row r="97441" spans="30:30" ht="11" x14ac:dyDescent="0.3">
      <c r="AD97441" s="4"/>
    </row>
    <row r="97451" spans="30:30" ht="11" x14ac:dyDescent="0.3">
      <c r="AD97451" s="4"/>
    </row>
    <row r="97461" spans="30:30" ht="11" x14ac:dyDescent="0.3">
      <c r="AD97461" s="4"/>
    </row>
    <row r="97471" spans="30:30" ht="11" x14ac:dyDescent="0.3">
      <c r="AD97471" s="4"/>
    </row>
    <row r="97481" spans="30:30" ht="11" x14ac:dyDescent="0.3">
      <c r="AD97481" s="4"/>
    </row>
    <row r="97491" spans="30:30" ht="11" x14ac:dyDescent="0.3">
      <c r="AD97491" s="4"/>
    </row>
    <row r="97501" spans="30:30" ht="11" x14ac:dyDescent="0.3">
      <c r="AD97501" s="4"/>
    </row>
    <row r="97511" spans="30:30" ht="11" x14ac:dyDescent="0.3">
      <c r="AD97511" s="4"/>
    </row>
    <row r="97521" spans="30:30" ht="11" x14ac:dyDescent="0.3">
      <c r="AD97521" s="4"/>
    </row>
    <row r="97531" spans="30:30" ht="11" x14ac:dyDescent="0.3">
      <c r="AD97531" s="4"/>
    </row>
    <row r="97541" spans="30:30" ht="11" x14ac:dyDescent="0.3">
      <c r="AD97541" s="4"/>
    </row>
    <row r="97551" spans="30:30" ht="11" x14ac:dyDescent="0.3">
      <c r="AD97551" s="4"/>
    </row>
    <row r="97561" spans="30:30" ht="11" x14ac:dyDescent="0.3">
      <c r="AD97561" s="4"/>
    </row>
    <row r="97571" spans="30:30" ht="11" x14ac:dyDescent="0.3">
      <c r="AD97571" s="4"/>
    </row>
    <row r="97581" spans="30:30" ht="11" x14ac:dyDescent="0.3">
      <c r="AD97581" s="4"/>
    </row>
    <row r="97591" spans="30:30" ht="11" x14ac:dyDescent="0.3">
      <c r="AD97591" s="4"/>
    </row>
    <row r="97601" spans="30:30" ht="11" x14ac:dyDescent="0.3">
      <c r="AD97601" s="4"/>
    </row>
    <row r="97611" spans="30:30" ht="11" x14ac:dyDescent="0.3">
      <c r="AD97611" s="4"/>
    </row>
    <row r="97621" spans="30:30" ht="11" x14ac:dyDescent="0.3">
      <c r="AD97621" s="4"/>
    </row>
    <row r="97631" spans="30:30" ht="11" x14ac:dyDescent="0.3">
      <c r="AD97631" s="4"/>
    </row>
    <row r="97641" spans="30:30" ht="11" x14ac:dyDescent="0.3">
      <c r="AD97641" s="4"/>
    </row>
    <row r="97651" spans="30:30" ht="11" x14ac:dyDescent="0.3">
      <c r="AD97651" s="4"/>
    </row>
    <row r="97661" spans="30:30" ht="11" x14ac:dyDescent="0.3">
      <c r="AD97661" s="4"/>
    </row>
    <row r="97671" spans="30:30" ht="11" x14ac:dyDescent="0.3">
      <c r="AD97671" s="4"/>
    </row>
    <row r="97681" spans="30:30" ht="11" x14ac:dyDescent="0.3">
      <c r="AD97681" s="4"/>
    </row>
    <row r="97691" spans="30:30" ht="11" x14ac:dyDescent="0.3">
      <c r="AD97691" s="4"/>
    </row>
    <row r="97701" spans="30:30" ht="11" x14ac:dyDescent="0.3">
      <c r="AD97701" s="4"/>
    </row>
    <row r="97711" spans="30:30" ht="11" x14ac:dyDescent="0.3">
      <c r="AD97711" s="4"/>
    </row>
    <row r="97721" spans="30:30" ht="11" x14ac:dyDescent="0.3">
      <c r="AD97721" s="4"/>
    </row>
    <row r="97731" spans="30:30" ht="11" x14ac:dyDescent="0.3">
      <c r="AD97731" s="4"/>
    </row>
    <row r="97741" spans="30:30" ht="11" x14ac:dyDescent="0.3">
      <c r="AD97741" s="4"/>
    </row>
    <row r="97751" spans="30:30" ht="11" x14ac:dyDescent="0.3">
      <c r="AD97751" s="4"/>
    </row>
    <row r="97761" spans="30:30" ht="11" x14ac:dyDescent="0.3">
      <c r="AD97761" s="4"/>
    </row>
    <row r="97771" spans="30:30" ht="11" x14ac:dyDescent="0.3">
      <c r="AD97771" s="4"/>
    </row>
    <row r="97781" spans="30:30" ht="11" x14ac:dyDescent="0.3">
      <c r="AD97781" s="4"/>
    </row>
    <row r="97791" spans="30:30" ht="11" x14ac:dyDescent="0.3">
      <c r="AD97791" s="4"/>
    </row>
    <row r="97801" spans="30:30" ht="11" x14ac:dyDescent="0.3">
      <c r="AD97801" s="4"/>
    </row>
    <row r="97811" spans="30:30" ht="11" x14ac:dyDescent="0.3">
      <c r="AD97811" s="4"/>
    </row>
    <row r="97821" spans="30:30" ht="11" x14ac:dyDescent="0.3">
      <c r="AD97821" s="4"/>
    </row>
    <row r="97831" spans="30:30" ht="11" x14ac:dyDescent="0.3">
      <c r="AD97831" s="4"/>
    </row>
    <row r="97841" spans="30:30" ht="11" x14ac:dyDescent="0.3">
      <c r="AD97841" s="4"/>
    </row>
    <row r="97851" spans="30:30" ht="11" x14ac:dyDescent="0.3">
      <c r="AD97851" s="4"/>
    </row>
    <row r="97861" spans="30:30" ht="11" x14ac:dyDescent="0.3">
      <c r="AD97861" s="4"/>
    </row>
    <row r="97871" spans="30:30" ht="11" x14ac:dyDescent="0.3">
      <c r="AD97871" s="4"/>
    </row>
    <row r="97881" spans="30:30" ht="11" x14ac:dyDescent="0.3">
      <c r="AD97881" s="4"/>
    </row>
    <row r="97891" spans="30:30" ht="11" x14ac:dyDescent="0.3">
      <c r="AD97891" s="4"/>
    </row>
    <row r="97901" spans="30:30" ht="11" x14ac:dyDescent="0.3">
      <c r="AD97901" s="4"/>
    </row>
    <row r="97911" spans="30:30" ht="11" x14ac:dyDescent="0.3">
      <c r="AD97911" s="4"/>
    </row>
    <row r="97921" spans="30:30" ht="11" x14ac:dyDescent="0.3">
      <c r="AD97921" s="4"/>
    </row>
    <row r="97931" spans="30:30" ht="11" x14ac:dyDescent="0.3">
      <c r="AD97931" s="4"/>
    </row>
    <row r="97941" spans="30:30" ht="11" x14ac:dyDescent="0.3">
      <c r="AD97941" s="4"/>
    </row>
    <row r="97951" spans="30:30" ht="11" x14ac:dyDescent="0.3">
      <c r="AD97951" s="4"/>
    </row>
    <row r="97961" spans="30:30" ht="11" x14ac:dyDescent="0.3">
      <c r="AD97961" s="4"/>
    </row>
    <row r="97971" spans="30:30" ht="11" x14ac:dyDescent="0.3">
      <c r="AD97971" s="4"/>
    </row>
    <row r="97981" spans="30:30" ht="11" x14ac:dyDescent="0.3">
      <c r="AD97981" s="4"/>
    </row>
    <row r="97991" spans="30:30" ht="11" x14ac:dyDescent="0.3">
      <c r="AD97991" s="4"/>
    </row>
    <row r="98001" spans="30:30" ht="11" x14ac:dyDescent="0.3">
      <c r="AD98001" s="4"/>
    </row>
    <row r="98011" spans="30:30" ht="11" x14ac:dyDescent="0.3">
      <c r="AD98011" s="4"/>
    </row>
    <row r="98021" spans="30:30" ht="11" x14ac:dyDescent="0.3">
      <c r="AD98021" s="4"/>
    </row>
    <row r="98031" spans="30:30" ht="11" x14ac:dyDescent="0.3">
      <c r="AD98031" s="4"/>
    </row>
    <row r="98041" spans="30:30" ht="11" x14ac:dyDescent="0.3">
      <c r="AD98041" s="4"/>
    </row>
    <row r="98051" spans="30:30" ht="11" x14ac:dyDescent="0.3">
      <c r="AD98051" s="4"/>
    </row>
    <row r="98061" spans="30:30" ht="11" x14ac:dyDescent="0.3">
      <c r="AD98061" s="4"/>
    </row>
    <row r="98071" spans="30:30" ht="11" x14ac:dyDescent="0.3">
      <c r="AD98071" s="4"/>
    </row>
    <row r="98081" spans="30:30" ht="11" x14ac:dyDescent="0.3">
      <c r="AD98081" s="4"/>
    </row>
    <row r="98091" spans="30:30" ht="11" x14ac:dyDescent="0.3">
      <c r="AD98091" s="4"/>
    </row>
    <row r="98101" spans="30:30" ht="11" x14ac:dyDescent="0.3">
      <c r="AD98101" s="4"/>
    </row>
    <row r="98111" spans="30:30" ht="11" x14ac:dyDescent="0.3">
      <c r="AD98111" s="4"/>
    </row>
    <row r="98121" spans="30:30" ht="11" x14ac:dyDescent="0.3">
      <c r="AD98121" s="4"/>
    </row>
    <row r="98131" spans="30:30" ht="11" x14ac:dyDescent="0.3">
      <c r="AD98131" s="4"/>
    </row>
    <row r="98141" spans="30:30" ht="11" x14ac:dyDescent="0.3">
      <c r="AD98141" s="4"/>
    </row>
    <row r="98151" spans="30:30" ht="11" x14ac:dyDescent="0.3">
      <c r="AD98151" s="4"/>
    </row>
    <row r="98161" spans="30:30" ht="11" x14ac:dyDescent="0.3">
      <c r="AD98161" s="4"/>
    </row>
    <row r="98171" spans="30:30" ht="11" x14ac:dyDescent="0.3">
      <c r="AD98171" s="4"/>
    </row>
    <row r="98181" spans="30:30" ht="11" x14ac:dyDescent="0.3">
      <c r="AD98181" s="4"/>
    </row>
    <row r="98191" spans="30:30" ht="11" x14ac:dyDescent="0.3">
      <c r="AD98191" s="4"/>
    </row>
    <row r="98201" spans="30:30" ht="11" x14ac:dyDescent="0.3">
      <c r="AD98201" s="4"/>
    </row>
    <row r="98211" spans="30:30" ht="11" x14ac:dyDescent="0.3">
      <c r="AD98211" s="4"/>
    </row>
    <row r="98221" spans="30:30" ht="11" x14ac:dyDescent="0.3">
      <c r="AD98221" s="4"/>
    </row>
    <row r="98231" spans="30:30" ht="11" x14ac:dyDescent="0.3">
      <c r="AD98231" s="4"/>
    </row>
    <row r="98241" spans="30:30" ht="11" x14ac:dyDescent="0.3">
      <c r="AD98241" s="4"/>
    </row>
    <row r="98251" spans="30:30" ht="11" x14ac:dyDescent="0.3">
      <c r="AD98251" s="4"/>
    </row>
    <row r="98261" spans="30:30" ht="11" x14ac:dyDescent="0.3">
      <c r="AD98261" s="4"/>
    </row>
    <row r="98271" spans="30:30" ht="11" x14ac:dyDescent="0.3">
      <c r="AD98271" s="4"/>
    </row>
    <row r="98281" spans="30:30" ht="11" x14ac:dyDescent="0.3">
      <c r="AD98281" s="4"/>
    </row>
    <row r="98291" spans="30:30" ht="11" x14ac:dyDescent="0.3">
      <c r="AD98291" s="4"/>
    </row>
    <row r="98301" spans="30:30" ht="11" x14ac:dyDescent="0.3">
      <c r="AD98301" s="4"/>
    </row>
    <row r="98311" spans="30:30" ht="11" x14ac:dyDescent="0.3">
      <c r="AD98311" s="4"/>
    </row>
    <row r="98321" spans="30:30" ht="11" x14ac:dyDescent="0.3">
      <c r="AD98321" s="4"/>
    </row>
    <row r="98331" spans="30:30" ht="11" x14ac:dyDescent="0.3">
      <c r="AD98331" s="4"/>
    </row>
    <row r="98341" spans="30:30" ht="11" x14ac:dyDescent="0.3">
      <c r="AD98341" s="4"/>
    </row>
    <row r="98351" spans="30:30" ht="11" x14ac:dyDescent="0.3">
      <c r="AD98351" s="4"/>
    </row>
    <row r="98361" spans="30:30" ht="11" x14ac:dyDescent="0.3">
      <c r="AD98361" s="4"/>
    </row>
    <row r="98371" spans="30:30" ht="11" x14ac:dyDescent="0.3">
      <c r="AD98371" s="4"/>
    </row>
    <row r="98381" spans="30:30" ht="11" x14ac:dyDescent="0.3">
      <c r="AD98381" s="4"/>
    </row>
    <row r="98391" spans="30:30" ht="11" x14ac:dyDescent="0.3">
      <c r="AD98391" s="4"/>
    </row>
    <row r="98401" spans="30:30" ht="11" x14ac:dyDescent="0.3">
      <c r="AD98401" s="4"/>
    </row>
    <row r="98411" spans="30:30" ht="11" x14ac:dyDescent="0.3">
      <c r="AD98411" s="4"/>
    </row>
    <row r="98421" spans="30:30" ht="11" x14ac:dyDescent="0.3">
      <c r="AD98421" s="4"/>
    </row>
    <row r="98431" spans="30:30" ht="11" x14ac:dyDescent="0.3">
      <c r="AD98431" s="4"/>
    </row>
    <row r="98441" spans="30:30" ht="11" x14ac:dyDescent="0.3">
      <c r="AD98441" s="4"/>
    </row>
    <row r="98451" spans="30:30" ht="11" x14ac:dyDescent="0.3">
      <c r="AD98451" s="4"/>
    </row>
    <row r="98461" spans="30:30" ht="11" x14ac:dyDescent="0.3">
      <c r="AD98461" s="4"/>
    </row>
    <row r="98471" spans="30:30" ht="11" x14ac:dyDescent="0.3">
      <c r="AD98471" s="4"/>
    </row>
    <row r="98481" spans="30:30" ht="11" x14ac:dyDescent="0.3">
      <c r="AD98481" s="4"/>
    </row>
    <row r="98491" spans="30:30" ht="11" x14ac:dyDescent="0.3">
      <c r="AD98491" s="4"/>
    </row>
    <row r="98501" spans="30:30" ht="11" x14ac:dyDescent="0.3">
      <c r="AD98501" s="4"/>
    </row>
    <row r="98511" spans="30:30" ht="11" x14ac:dyDescent="0.3">
      <c r="AD98511" s="4"/>
    </row>
    <row r="98521" spans="30:30" ht="11" x14ac:dyDescent="0.3">
      <c r="AD98521" s="4"/>
    </row>
    <row r="98531" spans="30:30" ht="11" x14ac:dyDescent="0.3">
      <c r="AD98531" s="4"/>
    </row>
    <row r="98541" spans="30:30" ht="11" x14ac:dyDescent="0.3">
      <c r="AD98541" s="4"/>
    </row>
    <row r="98551" spans="30:30" ht="11" x14ac:dyDescent="0.3">
      <c r="AD98551" s="4"/>
    </row>
    <row r="98561" spans="30:30" ht="11" x14ac:dyDescent="0.3">
      <c r="AD98561" s="4"/>
    </row>
    <row r="98571" spans="30:30" ht="11" x14ac:dyDescent="0.3">
      <c r="AD98571" s="4"/>
    </row>
    <row r="98581" spans="30:30" ht="11" x14ac:dyDescent="0.3">
      <c r="AD98581" s="4"/>
    </row>
    <row r="98591" spans="30:30" ht="11" x14ac:dyDescent="0.3">
      <c r="AD98591" s="4"/>
    </row>
    <row r="98601" spans="30:30" ht="11" x14ac:dyDescent="0.3">
      <c r="AD98601" s="4"/>
    </row>
    <row r="98611" spans="30:30" ht="11" x14ac:dyDescent="0.3">
      <c r="AD98611" s="4"/>
    </row>
    <row r="98621" spans="30:30" ht="11" x14ac:dyDescent="0.3">
      <c r="AD98621" s="4"/>
    </row>
    <row r="98631" spans="30:30" ht="11" x14ac:dyDescent="0.3">
      <c r="AD98631" s="4"/>
    </row>
    <row r="98641" spans="30:30" ht="11" x14ac:dyDescent="0.3">
      <c r="AD98641" s="4"/>
    </row>
    <row r="98651" spans="30:30" ht="11" x14ac:dyDescent="0.3">
      <c r="AD98651" s="4"/>
    </row>
    <row r="98661" spans="30:30" ht="11" x14ac:dyDescent="0.3">
      <c r="AD98661" s="4"/>
    </row>
    <row r="98671" spans="30:30" ht="11" x14ac:dyDescent="0.3">
      <c r="AD98671" s="4"/>
    </row>
    <row r="98681" spans="30:30" ht="11" x14ac:dyDescent="0.3">
      <c r="AD98681" s="4"/>
    </row>
    <row r="98691" spans="30:30" ht="11" x14ac:dyDescent="0.3">
      <c r="AD98691" s="4"/>
    </row>
    <row r="98701" spans="30:30" ht="11" x14ac:dyDescent="0.3">
      <c r="AD98701" s="4"/>
    </row>
    <row r="98711" spans="30:30" ht="11" x14ac:dyDescent="0.3">
      <c r="AD98711" s="4"/>
    </row>
    <row r="98721" spans="30:30" ht="11" x14ac:dyDescent="0.3">
      <c r="AD98721" s="4"/>
    </row>
    <row r="98731" spans="30:30" ht="11" x14ac:dyDescent="0.3">
      <c r="AD98731" s="4"/>
    </row>
    <row r="98741" spans="30:30" ht="11" x14ac:dyDescent="0.3">
      <c r="AD98741" s="4"/>
    </row>
    <row r="98751" spans="30:30" ht="11" x14ac:dyDescent="0.3">
      <c r="AD98751" s="4"/>
    </row>
    <row r="98761" spans="30:30" ht="11" x14ac:dyDescent="0.3">
      <c r="AD98761" s="4"/>
    </row>
    <row r="98771" spans="30:30" ht="11" x14ac:dyDescent="0.3">
      <c r="AD98771" s="4"/>
    </row>
    <row r="98781" spans="30:30" ht="11" x14ac:dyDescent="0.3">
      <c r="AD98781" s="4"/>
    </row>
    <row r="98791" spans="30:30" ht="11" x14ac:dyDescent="0.3">
      <c r="AD98791" s="4"/>
    </row>
    <row r="98801" spans="30:30" ht="11" x14ac:dyDescent="0.3">
      <c r="AD98801" s="4"/>
    </row>
    <row r="98811" spans="30:30" ht="11" x14ac:dyDescent="0.3">
      <c r="AD98811" s="4"/>
    </row>
    <row r="98821" spans="30:30" ht="11" x14ac:dyDescent="0.3">
      <c r="AD98821" s="4"/>
    </row>
    <row r="98831" spans="30:30" ht="11" x14ac:dyDescent="0.3">
      <c r="AD98831" s="4"/>
    </row>
    <row r="98841" spans="30:30" ht="11" x14ac:dyDescent="0.3">
      <c r="AD98841" s="4"/>
    </row>
    <row r="98851" spans="30:30" ht="11" x14ac:dyDescent="0.3">
      <c r="AD98851" s="4"/>
    </row>
    <row r="98861" spans="30:30" ht="11" x14ac:dyDescent="0.3">
      <c r="AD98861" s="4"/>
    </row>
    <row r="98871" spans="30:30" ht="11" x14ac:dyDescent="0.3">
      <c r="AD98871" s="4"/>
    </row>
    <row r="98881" spans="30:30" ht="11" x14ac:dyDescent="0.3">
      <c r="AD98881" s="4"/>
    </row>
    <row r="98891" spans="30:30" ht="11" x14ac:dyDescent="0.3">
      <c r="AD98891" s="4"/>
    </row>
    <row r="98901" spans="30:30" ht="11" x14ac:dyDescent="0.3">
      <c r="AD98901" s="4"/>
    </row>
    <row r="98911" spans="30:30" ht="11" x14ac:dyDescent="0.3">
      <c r="AD98911" s="4"/>
    </row>
    <row r="98921" spans="30:30" ht="11" x14ac:dyDescent="0.3">
      <c r="AD98921" s="4"/>
    </row>
    <row r="98931" spans="30:30" ht="11" x14ac:dyDescent="0.3">
      <c r="AD98931" s="4"/>
    </row>
    <row r="98941" spans="30:30" ht="11" x14ac:dyDescent="0.3">
      <c r="AD98941" s="4"/>
    </row>
    <row r="98951" spans="30:30" ht="11" x14ac:dyDescent="0.3">
      <c r="AD98951" s="4"/>
    </row>
    <row r="98961" spans="30:30" ht="11" x14ac:dyDescent="0.3">
      <c r="AD98961" s="4"/>
    </row>
    <row r="98971" spans="30:30" ht="11" x14ac:dyDescent="0.3">
      <c r="AD98971" s="4"/>
    </row>
    <row r="98981" spans="30:30" ht="11" x14ac:dyDescent="0.3">
      <c r="AD98981" s="4"/>
    </row>
    <row r="98991" spans="30:30" ht="11" x14ac:dyDescent="0.3">
      <c r="AD98991" s="4"/>
    </row>
    <row r="99001" spans="30:30" ht="11" x14ac:dyDescent="0.3">
      <c r="AD99001" s="4"/>
    </row>
    <row r="99011" spans="30:30" ht="11" x14ac:dyDescent="0.3">
      <c r="AD99011" s="4"/>
    </row>
    <row r="99021" spans="30:30" ht="11" x14ac:dyDescent="0.3">
      <c r="AD99021" s="4"/>
    </row>
    <row r="99031" spans="30:30" ht="11" x14ac:dyDescent="0.3">
      <c r="AD99031" s="4"/>
    </row>
    <row r="99041" spans="30:30" ht="11" x14ac:dyDescent="0.3">
      <c r="AD99041" s="4"/>
    </row>
    <row r="99051" spans="30:30" ht="11" x14ac:dyDescent="0.3">
      <c r="AD99051" s="4"/>
    </row>
    <row r="99061" spans="30:30" ht="11" x14ac:dyDescent="0.3">
      <c r="AD99061" s="4"/>
    </row>
    <row r="99071" spans="30:30" ht="11" x14ac:dyDescent="0.3">
      <c r="AD99071" s="4"/>
    </row>
    <row r="99081" spans="30:30" ht="11" x14ac:dyDescent="0.3">
      <c r="AD99081" s="4"/>
    </row>
    <row r="99091" spans="30:30" ht="11" x14ac:dyDescent="0.3">
      <c r="AD99091" s="4"/>
    </row>
    <row r="99101" spans="30:30" ht="11" x14ac:dyDescent="0.3">
      <c r="AD99101" s="4"/>
    </row>
    <row r="99111" spans="30:30" ht="11" x14ac:dyDescent="0.3">
      <c r="AD99111" s="4"/>
    </row>
    <row r="99121" spans="30:30" ht="11" x14ac:dyDescent="0.3">
      <c r="AD99121" s="4"/>
    </row>
    <row r="99131" spans="30:30" ht="11" x14ac:dyDescent="0.3">
      <c r="AD99131" s="4"/>
    </row>
    <row r="99141" spans="30:30" ht="11" x14ac:dyDescent="0.3">
      <c r="AD99141" s="4"/>
    </row>
    <row r="99151" spans="30:30" ht="11" x14ac:dyDescent="0.3">
      <c r="AD99151" s="4"/>
    </row>
    <row r="99161" spans="30:30" ht="11" x14ac:dyDescent="0.3">
      <c r="AD99161" s="4"/>
    </row>
    <row r="99171" spans="30:30" ht="11" x14ac:dyDescent="0.3">
      <c r="AD99171" s="4"/>
    </row>
    <row r="99181" spans="30:30" ht="11" x14ac:dyDescent="0.3">
      <c r="AD99181" s="4"/>
    </row>
    <row r="99191" spans="30:30" ht="11" x14ac:dyDescent="0.3">
      <c r="AD99191" s="4"/>
    </row>
    <row r="99201" spans="30:30" ht="11" x14ac:dyDescent="0.3">
      <c r="AD99201" s="4"/>
    </row>
    <row r="99211" spans="30:30" ht="11" x14ac:dyDescent="0.3">
      <c r="AD99211" s="4"/>
    </row>
    <row r="99221" spans="30:30" ht="11" x14ac:dyDescent="0.3">
      <c r="AD99221" s="4"/>
    </row>
    <row r="99231" spans="30:30" ht="11" x14ac:dyDescent="0.3">
      <c r="AD99231" s="4"/>
    </row>
    <row r="99241" spans="30:30" ht="11" x14ac:dyDescent="0.3">
      <c r="AD99241" s="4"/>
    </row>
    <row r="99251" spans="30:30" ht="11" x14ac:dyDescent="0.3">
      <c r="AD99251" s="4"/>
    </row>
    <row r="99261" spans="30:30" ht="11" x14ac:dyDescent="0.3">
      <c r="AD99261" s="4"/>
    </row>
    <row r="99271" spans="30:30" ht="11" x14ac:dyDescent="0.3">
      <c r="AD99271" s="4"/>
    </row>
    <row r="99281" spans="30:30" ht="11" x14ac:dyDescent="0.3">
      <c r="AD99281" s="4"/>
    </row>
    <row r="99291" spans="30:30" ht="11" x14ac:dyDescent="0.3">
      <c r="AD99291" s="4"/>
    </row>
    <row r="99301" spans="30:30" ht="11" x14ac:dyDescent="0.3">
      <c r="AD99301" s="4"/>
    </row>
    <row r="99311" spans="30:30" ht="11" x14ac:dyDescent="0.3">
      <c r="AD99311" s="4"/>
    </row>
    <row r="99321" spans="30:30" ht="11" x14ac:dyDescent="0.3">
      <c r="AD99321" s="4"/>
    </row>
    <row r="99331" spans="30:30" ht="11" x14ac:dyDescent="0.3">
      <c r="AD99331" s="4"/>
    </row>
    <row r="99341" spans="30:30" ht="11" x14ac:dyDescent="0.3">
      <c r="AD99341" s="4"/>
    </row>
    <row r="99351" spans="30:30" ht="11" x14ac:dyDescent="0.3">
      <c r="AD99351" s="4"/>
    </row>
    <row r="99361" spans="30:30" ht="11" x14ac:dyDescent="0.3">
      <c r="AD99361" s="4"/>
    </row>
    <row r="99371" spans="30:30" ht="11" x14ac:dyDescent="0.3">
      <c r="AD99371" s="4"/>
    </row>
    <row r="99381" spans="30:30" ht="11" x14ac:dyDescent="0.3">
      <c r="AD99381" s="4"/>
    </row>
    <row r="99391" spans="30:30" ht="11" x14ac:dyDescent="0.3">
      <c r="AD99391" s="4"/>
    </row>
    <row r="99401" spans="30:30" ht="11" x14ac:dyDescent="0.3">
      <c r="AD99401" s="4"/>
    </row>
    <row r="99411" spans="30:30" ht="11" x14ac:dyDescent="0.3">
      <c r="AD99411" s="4"/>
    </row>
    <row r="99421" spans="30:30" ht="11" x14ac:dyDescent="0.3">
      <c r="AD99421" s="4"/>
    </row>
    <row r="99431" spans="30:30" ht="11" x14ac:dyDescent="0.3">
      <c r="AD99431" s="4"/>
    </row>
    <row r="99441" spans="30:30" ht="11" x14ac:dyDescent="0.3">
      <c r="AD99441" s="4"/>
    </row>
    <row r="99451" spans="30:30" ht="11" x14ac:dyDescent="0.3">
      <c r="AD99451" s="4"/>
    </row>
    <row r="99461" spans="30:30" ht="11" x14ac:dyDescent="0.3">
      <c r="AD99461" s="4"/>
    </row>
    <row r="99471" spans="30:30" ht="11" x14ac:dyDescent="0.3">
      <c r="AD99471" s="4"/>
    </row>
    <row r="99481" spans="30:30" ht="11" x14ac:dyDescent="0.3">
      <c r="AD99481" s="4"/>
    </row>
    <row r="99491" spans="30:30" ht="11" x14ac:dyDescent="0.3">
      <c r="AD99491" s="4"/>
    </row>
    <row r="99501" spans="30:30" ht="11" x14ac:dyDescent="0.3">
      <c r="AD99501" s="4"/>
    </row>
    <row r="99511" spans="30:30" ht="11" x14ac:dyDescent="0.3">
      <c r="AD99511" s="4"/>
    </row>
    <row r="99521" spans="30:30" ht="11" x14ac:dyDescent="0.3">
      <c r="AD99521" s="4"/>
    </row>
    <row r="99531" spans="30:30" ht="11" x14ac:dyDescent="0.3">
      <c r="AD99531" s="4"/>
    </row>
    <row r="99541" spans="30:30" ht="11" x14ac:dyDescent="0.3">
      <c r="AD99541" s="4"/>
    </row>
    <row r="99551" spans="30:30" ht="11" x14ac:dyDescent="0.3">
      <c r="AD99551" s="4"/>
    </row>
    <row r="99561" spans="30:30" ht="11" x14ac:dyDescent="0.3">
      <c r="AD99561" s="4"/>
    </row>
    <row r="99571" spans="30:30" ht="11" x14ac:dyDescent="0.3">
      <c r="AD99571" s="4"/>
    </row>
    <row r="99581" spans="30:30" ht="11" x14ac:dyDescent="0.3">
      <c r="AD99581" s="4"/>
    </row>
    <row r="99591" spans="30:30" ht="11" x14ac:dyDescent="0.3">
      <c r="AD99591" s="4"/>
    </row>
    <row r="99601" spans="30:30" ht="11" x14ac:dyDescent="0.3">
      <c r="AD99601" s="4"/>
    </row>
    <row r="99611" spans="30:30" ht="11" x14ac:dyDescent="0.3">
      <c r="AD99611" s="4"/>
    </row>
    <row r="99621" spans="30:30" ht="11" x14ac:dyDescent="0.3">
      <c r="AD99621" s="4"/>
    </row>
    <row r="99631" spans="30:30" ht="11" x14ac:dyDescent="0.3">
      <c r="AD99631" s="4"/>
    </row>
    <row r="99641" spans="30:30" ht="11" x14ac:dyDescent="0.3">
      <c r="AD99641" s="4"/>
    </row>
    <row r="99651" spans="30:30" ht="11" x14ac:dyDescent="0.3">
      <c r="AD99651" s="4"/>
    </row>
    <row r="99661" spans="30:30" ht="11" x14ac:dyDescent="0.3">
      <c r="AD99661" s="4"/>
    </row>
    <row r="99671" spans="30:30" ht="11" x14ac:dyDescent="0.3">
      <c r="AD99671" s="4"/>
    </row>
    <row r="99681" spans="30:30" ht="11" x14ac:dyDescent="0.3">
      <c r="AD99681" s="4"/>
    </row>
    <row r="99691" spans="30:30" ht="11" x14ac:dyDescent="0.3">
      <c r="AD99691" s="4"/>
    </row>
    <row r="99701" spans="30:30" ht="11" x14ac:dyDescent="0.3">
      <c r="AD99701" s="4"/>
    </row>
    <row r="99711" spans="30:30" ht="11" x14ac:dyDescent="0.3">
      <c r="AD99711" s="4"/>
    </row>
    <row r="99721" spans="30:30" ht="11" x14ac:dyDescent="0.3">
      <c r="AD99721" s="4"/>
    </row>
    <row r="99731" spans="30:30" ht="11" x14ac:dyDescent="0.3">
      <c r="AD99731" s="4"/>
    </row>
    <row r="99741" spans="30:30" ht="11" x14ac:dyDescent="0.3">
      <c r="AD99741" s="4"/>
    </row>
    <row r="99751" spans="30:30" ht="11" x14ac:dyDescent="0.3">
      <c r="AD99751" s="4"/>
    </row>
    <row r="99761" spans="30:30" ht="11" x14ac:dyDescent="0.3">
      <c r="AD99761" s="4"/>
    </row>
    <row r="99771" spans="30:30" ht="11" x14ac:dyDescent="0.3">
      <c r="AD99771" s="4"/>
    </row>
    <row r="99781" spans="30:30" ht="11" x14ac:dyDescent="0.3">
      <c r="AD99781" s="4"/>
    </row>
    <row r="99791" spans="30:30" ht="11" x14ac:dyDescent="0.3">
      <c r="AD99791" s="4"/>
    </row>
    <row r="99801" spans="30:30" ht="11" x14ac:dyDescent="0.3">
      <c r="AD99801" s="4"/>
    </row>
    <row r="99811" spans="30:30" ht="11" x14ac:dyDescent="0.3">
      <c r="AD99811" s="4"/>
    </row>
    <row r="99821" spans="30:30" ht="11" x14ac:dyDescent="0.3">
      <c r="AD99821" s="4"/>
    </row>
    <row r="99831" spans="30:30" ht="11" x14ac:dyDescent="0.3">
      <c r="AD99831" s="4"/>
    </row>
    <row r="99841" spans="30:30" ht="11" x14ac:dyDescent="0.3">
      <c r="AD99841" s="4"/>
    </row>
    <row r="99851" spans="30:30" ht="11" x14ac:dyDescent="0.3">
      <c r="AD99851" s="4"/>
    </row>
    <row r="99861" spans="30:30" ht="11" x14ac:dyDescent="0.3">
      <c r="AD99861" s="4"/>
    </row>
    <row r="99871" spans="30:30" ht="11" x14ac:dyDescent="0.3">
      <c r="AD99871" s="4"/>
    </row>
    <row r="99881" spans="30:30" ht="11" x14ac:dyDescent="0.3">
      <c r="AD99881" s="4"/>
    </row>
    <row r="99891" spans="30:30" ht="11" x14ac:dyDescent="0.3">
      <c r="AD99891" s="4"/>
    </row>
    <row r="99901" spans="30:30" ht="11" x14ac:dyDescent="0.3">
      <c r="AD99901" s="4"/>
    </row>
    <row r="99911" spans="30:30" ht="11" x14ac:dyDescent="0.3">
      <c r="AD99911" s="4"/>
    </row>
    <row r="99921" spans="30:30" ht="11" x14ac:dyDescent="0.3">
      <c r="AD99921" s="4"/>
    </row>
    <row r="99931" spans="30:30" ht="11" x14ac:dyDescent="0.3">
      <c r="AD99931" s="4"/>
    </row>
    <row r="99941" spans="30:30" ht="11" x14ac:dyDescent="0.3">
      <c r="AD99941" s="4"/>
    </row>
    <row r="99951" spans="30:30" ht="11" x14ac:dyDescent="0.3">
      <c r="AD99951" s="4"/>
    </row>
    <row r="99961" spans="30:30" ht="11" x14ac:dyDescent="0.3">
      <c r="AD99961" s="4"/>
    </row>
    <row r="99971" spans="30:30" ht="11" x14ac:dyDescent="0.3">
      <c r="AD99971" s="4"/>
    </row>
    <row r="99981" spans="30:30" ht="11" x14ac:dyDescent="0.3">
      <c r="AD99981" s="4"/>
    </row>
    <row r="99991" spans="30:30" ht="11" x14ac:dyDescent="0.3">
      <c r="AD99991" s="4"/>
    </row>
    <row r="100001" spans="30:30" ht="11" x14ac:dyDescent="0.3">
      <c r="AD100001" s="4"/>
    </row>
    <row r="100011" spans="30:30" ht="11" x14ac:dyDescent="0.3">
      <c r="AD100011" s="4"/>
    </row>
    <row r="100021" spans="30:30" ht="11" x14ac:dyDescent="0.3">
      <c r="AD100021" s="4"/>
    </row>
    <row r="100031" spans="30:30" ht="11" x14ac:dyDescent="0.3">
      <c r="AD100031" s="4"/>
    </row>
    <row r="100041" spans="30:30" ht="11" x14ac:dyDescent="0.3">
      <c r="AD100041" s="4"/>
    </row>
    <row r="100051" spans="30:30" ht="11" x14ac:dyDescent="0.3">
      <c r="AD100051" s="4"/>
    </row>
    <row r="100061" spans="30:30" ht="11" x14ac:dyDescent="0.3">
      <c r="AD100061" s="4"/>
    </row>
    <row r="100071" spans="30:30" ht="11" x14ac:dyDescent="0.3">
      <c r="AD100071" s="4"/>
    </row>
    <row r="100081" spans="30:30" ht="11" x14ac:dyDescent="0.3">
      <c r="AD100081" s="4"/>
    </row>
    <row r="100091" spans="30:30" ht="11" x14ac:dyDescent="0.3">
      <c r="AD100091" s="4"/>
    </row>
    <row r="100101" spans="30:30" ht="11" x14ac:dyDescent="0.3">
      <c r="AD100101" s="4"/>
    </row>
    <row r="100111" spans="30:30" ht="11" x14ac:dyDescent="0.3">
      <c r="AD100111" s="4"/>
    </row>
    <row r="100121" spans="30:30" ht="11" x14ac:dyDescent="0.3">
      <c r="AD100121" s="4"/>
    </row>
    <row r="100131" spans="30:30" ht="11" x14ac:dyDescent="0.3">
      <c r="AD100131" s="4"/>
    </row>
    <row r="100141" spans="30:30" ht="11" x14ac:dyDescent="0.3">
      <c r="AD100141" s="4"/>
    </row>
    <row r="100151" spans="30:30" ht="11" x14ac:dyDescent="0.3">
      <c r="AD100151" s="4"/>
    </row>
    <row r="100161" spans="30:30" ht="11" x14ac:dyDescent="0.3">
      <c r="AD100161" s="4"/>
    </row>
    <row r="100171" spans="30:30" ht="11" x14ac:dyDescent="0.3">
      <c r="AD100171" s="4"/>
    </row>
    <row r="100181" spans="30:30" ht="11" x14ac:dyDescent="0.3">
      <c r="AD100181" s="4"/>
    </row>
    <row r="100191" spans="30:30" ht="11" x14ac:dyDescent="0.3">
      <c r="AD100191" s="4"/>
    </row>
    <row r="100201" spans="30:30" ht="11" x14ac:dyDescent="0.3">
      <c r="AD100201" s="4"/>
    </row>
    <row r="100211" spans="30:30" ht="11" x14ac:dyDescent="0.3">
      <c r="AD100211" s="4"/>
    </row>
    <row r="100221" spans="30:30" ht="11" x14ac:dyDescent="0.3">
      <c r="AD100221" s="4"/>
    </row>
    <row r="100231" spans="30:30" ht="11" x14ac:dyDescent="0.3">
      <c r="AD100231" s="4"/>
    </row>
    <row r="100241" spans="30:30" ht="11" x14ac:dyDescent="0.3">
      <c r="AD100241" s="4"/>
    </row>
    <row r="100251" spans="30:30" ht="11" x14ac:dyDescent="0.3">
      <c r="AD100251" s="4"/>
    </row>
    <row r="100261" spans="30:30" ht="11" x14ac:dyDescent="0.3">
      <c r="AD100261" s="4"/>
    </row>
    <row r="100271" spans="30:30" ht="11" x14ac:dyDescent="0.3">
      <c r="AD100271" s="4"/>
    </row>
    <row r="100281" spans="30:30" ht="11" x14ac:dyDescent="0.3">
      <c r="AD100281" s="4"/>
    </row>
    <row r="100291" spans="30:30" ht="11" x14ac:dyDescent="0.3">
      <c r="AD100291" s="4"/>
    </row>
    <row r="100301" spans="30:30" ht="11" x14ac:dyDescent="0.3">
      <c r="AD100301" s="4"/>
    </row>
    <row r="100311" spans="30:30" ht="11" x14ac:dyDescent="0.3">
      <c r="AD100311" s="4"/>
    </row>
    <row r="100321" spans="30:30" ht="11" x14ac:dyDescent="0.3">
      <c r="AD100321" s="4"/>
    </row>
    <row r="100331" spans="30:30" ht="11" x14ac:dyDescent="0.3">
      <c r="AD100331" s="4"/>
    </row>
    <row r="100341" spans="30:30" ht="11" x14ac:dyDescent="0.3">
      <c r="AD100341" s="4"/>
    </row>
    <row r="100351" spans="30:30" ht="11" x14ac:dyDescent="0.3">
      <c r="AD100351" s="4"/>
    </row>
    <row r="100361" spans="30:30" ht="11" x14ac:dyDescent="0.3">
      <c r="AD100361" s="4"/>
    </row>
    <row r="100371" spans="30:30" ht="11" x14ac:dyDescent="0.3">
      <c r="AD100371" s="4"/>
    </row>
    <row r="100381" spans="30:30" ht="11" x14ac:dyDescent="0.3">
      <c r="AD100381" s="4"/>
    </row>
    <row r="100391" spans="30:30" ht="11" x14ac:dyDescent="0.3">
      <c r="AD100391" s="4"/>
    </row>
    <row r="100401" spans="30:30" ht="11" x14ac:dyDescent="0.3">
      <c r="AD100401" s="4"/>
    </row>
    <row r="100411" spans="30:30" ht="11" x14ac:dyDescent="0.3">
      <c r="AD100411" s="4"/>
    </row>
    <row r="100421" spans="30:30" ht="11" x14ac:dyDescent="0.3">
      <c r="AD100421" s="4"/>
    </row>
    <row r="100431" spans="30:30" ht="11" x14ac:dyDescent="0.3">
      <c r="AD100431" s="4"/>
    </row>
    <row r="100441" spans="30:30" ht="11" x14ac:dyDescent="0.3">
      <c r="AD100441" s="4"/>
    </row>
    <row r="100451" spans="30:30" ht="11" x14ac:dyDescent="0.3">
      <c r="AD100451" s="4"/>
    </row>
    <row r="100461" spans="30:30" ht="11" x14ac:dyDescent="0.3">
      <c r="AD100461" s="4"/>
    </row>
    <row r="100471" spans="30:30" ht="11" x14ac:dyDescent="0.3">
      <c r="AD100471" s="4"/>
    </row>
    <row r="100481" spans="30:30" ht="11" x14ac:dyDescent="0.3">
      <c r="AD100481" s="4"/>
    </row>
    <row r="100491" spans="30:30" ht="11" x14ac:dyDescent="0.3">
      <c r="AD100491" s="4"/>
    </row>
    <row r="100501" spans="30:30" ht="11" x14ac:dyDescent="0.3">
      <c r="AD100501" s="4"/>
    </row>
    <row r="100511" spans="30:30" ht="11" x14ac:dyDescent="0.3">
      <c r="AD100511" s="4"/>
    </row>
    <row r="100521" spans="30:30" ht="11" x14ac:dyDescent="0.3">
      <c r="AD100521" s="4"/>
    </row>
    <row r="100531" spans="30:30" ht="11" x14ac:dyDescent="0.3">
      <c r="AD100531" s="4"/>
    </row>
    <row r="100541" spans="30:30" ht="11" x14ac:dyDescent="0.3">
      <c r="AD100541" s="4"/>
    </row>
    <row r="100551" spans="30:30" ht="11" x14ac:dyDescent="0.3">
      <c r="AD100551" s="4"/>
    </row>
    <row r="100561" spans="30:30" ht="11" x14ac:dyDescent="0.3">
      <c r="AD100561" s="4"/>
    </row>
    <row r="100571" spans="30:30" ht="11" x14ac:dyDescent="0.3">
      <c r="AD100571" s="4"/>
    </row>
    <row r="100581" spans="30:30" ht="11" x14ac:dyDescent="0.3">
      <c r="AD100581" s="4"/>
    </row>
    <row r="100591" spans="30:30" ht="11" x14ac:dyDescent="0.3">
      <c r="AD100591" s="4"/>
    </row>
    <row r="100601" spans="30:30" ht="11" x14ac:dyDescent="0.3">
      <c r="AD100601" s="4"/>
    </row>
    <row r="100611" spans="30:30" ht="11" x14ac:dyDescent="0.3">
      <c r="AD100611" s="4"/>
    </row>
    <row r="100621" spans="30:30" ht="11" x14ac:dyDescent="0.3">
      <c r="AD100621" s="4"/>
    </row>
    <row r="100631" spans="30:30" ht="11" x14ac:dyDescent="0.3">
      <c r="AD100631" s="4"/>
    </row>
    <row r="100641" spans="30:30" ht="11" x14ac:dyDescent="0.3">
      <c r="AD100641" s="4"/>
    </row>
    <row r="100651" spans="30:30" ht="11" x14ac:dyDescent="0.3">
      <c r="AD100651" s="4"/>
    </row>
    <row r="100661" spans="30:30" ht="11" x14ac:dyDescent="0.3">
      <c r="AD100661" s="4"/>
    </row>
    <row r="100671" spans="30:30" ht="11" x14ac:dyDescent="0.3">
      <c r="AD100671" s="4"/>
    </row>
    <row r="100681" spans="30:30" ht="11" x14ac:dyDescent="0.3">
      <c r="AD100681" s="4"/>
    </row>
    <row r="100691" spans="30:30" ht="11" x14ac:dyDescent="0.3">
      <c r="AD100691" s="4"/>
    </row>
    <row r="100701" spans="30:30" ht="11" x14ac:dyDescent="0.3">
      <c r="AD100701" s="4"/>
    </row>
    <row r="100711" spans="30:30" ht="11" x14ac:dyDescent="0.3">
      <c r="AD100711" s="4"/>
    </row>
    <row r="100721" spans="30:30" ht="11" x14ac:dyDescent="0.3">
      <c r="AD100721" s="4"/>
    </row>
    <row r="100731" spans="30:30" ht="11" x14ac:dyDescent="0.3">
      <c r="AD100731" s="4"/>
    </row>
    <row r="100741" spans="30:30" ht="11" x14ac:dyDescent="0.3">
      <c r="AD100741" s="4"/>
    </row>
    <row r="100751" spans="30:30" ht="11" x14ac:dyDescent="0.3">
      <c r="AD100751" s="4"/>
    </row>
    <row r="100761" spans="30:30" ht="11" x14ac:dyDescent="0.3">
      <c r="AD100761" s="4"/>
    </row>
    <row r="100771" spans="30:30" ht="11" x14ac:dyDescent="0.3">
      <c r="AD100771" s="4"/>
    </row>
    <row r="100781" spans="30:30" ht="11" x14ac:dyDescent="0.3">
      <c r="AD100781" s="4"/>
    </row>
    <row r="100791" spans="30:30" ht="11" x14ac:dyDescent="0.3">
      <c r="AD100791" s="4"/>
    </row>
    <row r="100801" spans="30:30" ht="11" x14ac:dyDescent="0.3">
      <c r="AD100801" s="4"/>
    </row>
    <row r="100811" spans="30:30" ht="11" x14ac:dyDescent="0.3">
      <c r="AD100811" s="4"/>
    </row>
    <row r="100821" spans="30:30" ht="11" x14ac:dyDescent="0.3">
      <c r="AD100821" s="4"/>
    </row>
    <row r="100831" spans="30:30" ht="11" x14ac:dyDescent="0.3">
      <c r="AD100831" s="4"/>
    </row>
    <row r="100841" spans="30:30" ht="11" x14ac:dyDescent="0.3">
      <c r="AD100841" s="4"/>
    </row>
    <row r="100851" spans="30:30" ht="11" x14ac:dyDescent="0.3">
      <c r="AD100851" s="4"/>
    </row>
    <row r="100861" spans="30:30" ht="11" x14ac:dyDescent="0.3">
      <c r="AD100861" s="4"/>
    </row>
    <row r="100871" spans="30:30" ht="11" x14ac:dyDescent="0.3">
      <c r="AD100871" s="4"/>
    </row>
    <row r="100881" spans="30:30" ht="11" x14ac:dyDescent="0.3">
      <c r="AD100881" s="4"/>
    </row>
    <row r="100891" spans="30:30" ht="11" x14ac:dyDescent="0.3">
      <c r="AD100891" s="4"/>
    </row>
    <row r="100901" spans="30:30" ht="11" x14ac:dyDescent="0.3">
      <c r="AD100901" s="4"/>
    </row>
    <row r="100911" spans="30:30" ht="11" x14ac:dyDescent="0.3">
      <c r="AD100911" s="4"/>
    </row>
    <row r="100921" spans="30:30" ht="11" x14ac:dyDescent="0.3">
      <c r="AD100921" s="4"/>
    </row>
    <row r="100931" spans="30:30" ht="11" x14ac:dyDescent="0.3">
      <c r="AD100931" s="4"/>
    </row>
    <row r="100941" spans="30:30" ht="11" x14ac:dyDescent="0.3">
      <c r="AD100941" s="4"/>
    </row>
    <row r="100951" spans="30:30" ht="11" x14ac:dyDescent="0.3">
      <c r="AD100951" s="4"/>
    </row>
    <row r="100961" spans="30:30" ht="11" x14ac:dyDescent="0.3">
      <c r="AD100961" s="4"/>
    </row>
    <row r="100971" spans="30:30" ht="11" x14ac:dyDescent="0.3">
      <c r="AD100971" s="4"/>
    </row>
    <row r="100981" spans="30:30" ht="11" x14ac:dyDescent="0.3">
      <c r="AD100981" s="4"/>
    </row>
    <row r="100991" spans="30:30" ht="11" x14ac:dyDescent="0.3">
      <c r="AD100991" s="4"/>
    </row>
    <row r="101001" spans="30:30" ht="11" x14ac:dyDescent="0.3">
      <c r="AD101001" s="4"/>
    </row>
    <row r="101011" spans="30:30" ht="11" x14ac:dyDescent="0.3">
      <c r="AD101011" s="4"/>
    </row>
    <row r="101021" spans="30:30" ht="11" x14ac:dyDescent="0.3">
      <c r="AD101021" s="4"/>
    </row>
    <row r="101031" spans="30:30" ht="11" x14ac:dyDescent="0.3">
      <c r="AD101031" s="4"/>
    </row>
    <row r="101041" spans="30:30" ht="11" x14ac:dyDescent="0.3">
      <c r="AD101041" s="4"/>
    </row>
    <row r="101051" spans="30:30" ht="11" x14ac:dyDescent="0.3">
      <c r="AD101051" s="4"/>
    </row>
    <row r="101061" spans="30:30" ht="11" x14ac:dyDescent="0.3">
      <c r="AD101061" s="4"/>
    </row>
    <row r="101071" spans="30:30" ht="11" x14ac:dyDescent="0.3">
      <c r="AD101071" s="4"/>
    </row>
    <row r="101081" spans="30:30" ht="11" x14ac:dyDescent="0.3">
      <c r="AD101081" s="4"/>
    </row>
    <row r="101091" spans="30:30" ht="11" x14ac:dyDescent="0.3">
      <c r="AD101091" s="4"/>
    </row>
    <row r="101101" spans="30:30" ht="11" x14ac:dyDescent="0.3">
      <c r="AD101101" s="4"/>
    </row>
    <row r="101111" spans="30:30" ht="11" x14ac:dyDescent="0.3">
      <c r="AD101111" s="4"/>
    </row>
    <row r="101121" spans="30:30" ht="11" x14ac:dyDescent="0.3">
      <c r="AD101121" s="4"/>
    </row>
    <row r="101131" spans="30:30" ht="11" x14ac:dyDescent="0.3">
      <c r="AD101131" s="4"/>
    </row>
    <row r="101141" spans="30:30" ht="11" x14ac:dyDescent="0.3">
      <c r="AD101141" s="4"/>
    </row>
    <row r="101151" spans="30:30" ht="11" x14ac:dyDescent="0.3">
      <c r="AD101151" s="4"/>
    </row>
    <row r="101161" spans="30:30" ht="11" x14ac:dyDescent="0.3">
      <c r="AD101161" s="4"/>
    </row>
    <row r="101171" spans="30:30" ht="11" x14ac:dyDescent="0.3">
      <c r="AD101171" s="4"/>
    </row>
    <row r="101181" spans="30:30" ht="11" x14ac:dyDescent="0.3">
      <c r="AD101181" s="4"/>
    </row>
    <row r="101191" spans="30:30" ht="11" x14ac:dyDescent="0.3">
      <c r="AD101191" s="4"/>
    </row>
    <row r="101201" spans="30:30" ht="11" x14ac:dyDescent="0.3">
      <c r="AD101201" s="4"/>
    </row>
    <row r="101211" spans="30:30" ht="11" x14ac:dyDescent="0.3">
      <c r="AD101211" s="4"/>
    </row>
    <row r="101221" spans="30:30" ht="11" x14ac:dyDescent="0.3">
      <c r="AD101221" s="4"/>
    </row>
    <row r="101231" spans="30:30" ht="11" x14ac:dyDescent="0.3">
      <c r="AD101231" s="4"/>
    </row>
    <row r="101241" spans="30:30" ht="11" x14ac:dyDescent="0.3">
      <c r="AD101241" s="4"/>
    </row>
    <row r="101251" spans="30:30" ht="11" x14ac:dyDescent="0.3">
      <c r="AD101251" s="4"/>
    </row>
    <row r="101261" spans="30:30" ht="11" x14ac:dyDescent="0.3">
      <c r="AD101261" s="4"/>
    </row>
    <row r="101271" spans="30:30" ht="11" x14ac:dyDescent="0.3">
      <c r="AD101271" s="4"/>
    </row>
    <row r="101281" spans="30:30" ht="11" x14ac:dyDescent="0.3">
      <c r="AD101281" s="4"/>
    </row>
    <row r="101291" spans="30:30" ht="11" x14ac:dyDescent="0.3">
      <c r="AD101291" s="4"/>
    </row>
    <row r="101301" spans="30:30" ht="11" x14ac:dyDescent="0.3">
      <c r="AD101301" s="4"/>
    </row>
    <row r="101311" spans="30:30" ht="11" x14ac:dyDescent="0.3">
      <c r="AD101311" s="4"/>
    </row>
    <row r="101321" spans="30:30" ht="11" x14ac:dyDescent="0.3">
      <c r="AD101321" s="4"/>
    </row>
    <row r="101331" spans="30:30" ht="11" x14ac:dyDescent="0.3">
      <c r="AD101331" s="4"/>
    </row>
    <row r="101341" spans="30:30" ht="11" x14ac:dyDescent="0.3">
      <c r="AD101341" s="4"/>
    </row>
    <row r="101351" spans="30:30" ht="11" x14ac:dyDescent="0.3">
      <c r="AD101351" s="4"/>
    </row>
    <row r="101361" spans="30:30" ht="11" x14ac:dyDescent="0.3">
      <c r="AD101361" s="4"/>
    </row>
    <row r="101371" spans="30:30" ht="11" x14ac:dyDescent="0.3">
      <c r="AD101371" s="4"/>
    </row>
    <row r="101381" spans="30:30" ht="11" x14ac:dyDescent="0.3">
      <c r="AD101381" s="4"/>
    </row>
    <row r="101391" spans="30:30" ht="11" x14ac:dyDescent="0.3">
      <c r="AD101391" s="4"/>
    </row>
    <row r="101401" spans="30:30" ht="11" x14ac:dyDescent="0.3">
      <c r="AD101401" s="4"/>
    </row>
    <row r="101411" spans="30:30" ht="11" x14ac:dyDescent="0.3">
      <c r="AD101411" s="4"/>
    </row>
    <row r="101421" spans="30:30" ht="11" x14ac:dyDescent="0.3">
      <c r="AD101421" s="4"/>
    </row>
    <row r="101431" spans="30:30" ht="11" x14ac:dyDescent="0.3">
      <c r="AD101431" s="4"/>
    </row>
    <row r="101441" spans="30:30" ht="11" x14ac:dyDescent="0.3">
      <c r="AD101441" s="4"/>
    </row>
    <row r="101451" spans="30:30" ht="11" x14ac:dyDescent="0.3">
      <c r="AD101451" s="4"/>
    </row>
    <row r="101461" spans="30:30" ht="11" x14ac:dyDescent="0.3">
      <c r="AD101461" s="4"/>
    </row>
    <row r="101471" spans="30:30" ht="11" x14ac:dyDescent="0.3">
      <c r="AD101471" s="4"/>
    </row>
    <row r="101481" spans="30:30" ht="11" x14ac:dyDescent="0.3">
      <c r="AD101481" s="4"/>
    </row>
    <row r="101491" spans="30:30" ht="11" x14ac:dyDescent="0.3">
      <c r="AD101491" s="4"/>
    </row>
    <row r="101501" spans="30:30" ht="11" x14ac:dyDescent="0.3">
      <c r="AD101501" s="4"/>
    </row>
    <row r="101511" spans="30:30" ht="11" x14ac:dyDescent="0.3">
      <c r="AD101511" s="4"/>
    </row>
    <row r="101521" spans="30:30" ht="11" x14ac:dyDescent="0.3">
      <c r="AD101521" s="4"/>
    </row>
    <row r="101531" spans="30:30" ht="11" x14ac:dyDescent="0.3">
      <c r="AD101531" s="4"/>
    </row>
    <row r="101541" spans="30:30" ht="11" x14ac:dyDescent="0.3">
      <c r="AD101541" s="4"/>
    </row>
    <row r="101551" spans="30:30" ht="11" x14ac:dyDescent="0.3">
      <c r="AD101551" s="4"/>
    </row>
    <row r="101561" spans="30:30" ht="11" x14ac:dyDescent="0.3">
      <c r="AD101561" s="4"/>
    </row>
    <row r="101571" spans="30:30" ht="11" x14ac:dyDescent="0.3">
      <c r="AD101571" s="4"/>
    </row>
    <row r="101581" spans="30:30" ht="11" x14ac:dyDescent="0.3">
      <c r="AD101581" s="4"/>
    </row>
    <row r="101591" spans="30:30" ht="11" x14ac:dyDescent="0.3">
      <c r="AD101591" s="4"/>
    </row>
    <row r="101601" spans="30:30" ht="11" x14ac:dyDescent="0.3">
      <c r="AD101601" s="4"/>
    </row>
    <row r="101611" spans="30:30" ht="11" x14ac:dyDescent="0.3">
      <c r="AD101611" s="4"/>
    </row>
    <row r="101621" spans="30:30" ht="11" x14ac:dyDescent="0.3">
      <c r="AD101621" s="4"/>
    </row>
    <row r="101631" spans="30:30" ht="11" x14ac:dyDescent="0.3">
      <c r="AD101631" s="4"/>
    </row>
    <row r="101641" spans="30:30" ht="11" x14ac:dyDescent="0.3">
      <c r="AD101641" s="4"/>
    </row>
    <row r="101651" spans="30:30" ht="11" x14ac:dyDescent="0.3">
      <c r="AD101651" s="4"/>
    </row>
    <row r="101661" spans="30:30" ht="11" x14ac:dyDescent="0.3">
      <c r="AD101661" s="4"/>
    </row>
    <row r="101671" spans="30:30" ht="11" x14ac:dyDescent="0.3">
      <c r="AD101671" s="4"/>
    </row>
    <row r="101681" spans="30:30" ht="11" x14ac:dyDescent="0.3">
      <c r="AD101681" s="4"/>
    </row>
    <row r="101691" spans="30:30" ht="11" x14ac:dyDescent="0.3">
      <c r="AD101691" s="4"/>
    </row>
    <row r="101701" spans="30:30" ht="11" x14ac:dyDescent="0.3">
      <c r="AD101701" s="4"/>
    </row>
    <row r="101711" spans="30:30" ht="11" x14ac:dyDescent="0.3">
      <c r="AD101711" s="4"/>
    </row>
    <row r="101721" spans="30:30" ht="11" x14ac:dyDescent="0.3">
      <c r="AD101721" s="4"/>
    </row>
    <row r="101731" spans="30:30" ht="11" x14ac:dyDescent="0.3">
      <c r="AD101731" s="4"/>
    </row>
    <row r="101741" spans="30:30" ht="11" x14ac:dyDescent="0.3">
      <c r="AD101741" s="4"/>
    </row>
    <row r="101751" spans="30:30" ht="11" x14ac:dyDescent="0.3">
      <c r="AD101751" s="4"/>
    </row>
    <row r="101761" spans="30:30" ht="11" x14ac:dyDescent="0.3">
      <c r="AD101761" s="4"/>
    </row>
    <row r="101771" spans="30:30" ht="11" x14ac:dyDescent="0.3">
      <c r="AD101771" s="4"/>
    </row>
    <row r="101781" spans="30:30" ht="11" x14ac:dyDescent="0.3">
      <c r="AD101781" s="4"/>
    </row>
    <row r="101791" spans="30:30" ht="11" x14ac:dyDescent="0.3">
      <c r="AD101791" s="4"/>
    </row>
    <row r="101801" spans="30:30" ht="11" x14ac:dyDescent="0.3">
      <c r="AD101801" s="4"/>
    </row>
    <row r="101811" spans="30:30" ht="11" x14ac:dyDescent="0.3">
      <c r="AD101811" s="4"/>
    </row>
    <row r="101821" spans="30:30" ht="11" x14ac:dyDescent="0.3">
      <c r="AD101821" s="4"/>
    </row>
    <row r="101831" spans="30:30" ht="11" x14ac:dyDescent="0.3">
      <c r="AD101831" s="4"/>
    </row>
    <row r="101841" spans="30:30" ht="11" x14ac:dyDescent="0.3">
      <c r="AD101841" s="4"/>
    </row>
    <row r="101851" spans="30:30" ht="11" x14ac:dyDescent="0.3">
      <c r="AD101851" s="4"/>
    </row>
    <row r="101861" spans="30:30" ht="11" x14ac:dyDescent="0.3">
      <c r="AD101861" s="4"/>
    </row>
    <row r="101871" spans="30:30" ht="11" x14ac:dyDescent="0.3">
      <c r="AD101871" s="4"/>
    </row>
    <row r="101881" spans="30:30" ht="11" x14ac:dyDescent="0.3">
      <c r="AD101881" s="4"/>
    </row>
    <row r="101891" spans="30:30" ht="11" x14ac:dyDescent="0.3">
      <c r="AD101891" s="4"/>
    </row>
    <row r="101901" spans="30:30" ht="11" x14ac:dyDescent="0.3">
      <c r="AD101901" s="4"/>
    </row>
    <row r="101911" spans="30:30" ht="11" x14ac:dyDescent="0.3">
      <c r="AD101911" s="4"/>
    </row>
    <row r="101921" spans="30:30" ht="11" x14ac:dyDescent="0.3">
      <c r="AD101921" s="4"/>
    </row>
    <row r="101931" spans="30:30" ht="11" x14ac:dyDescent="0.3">
      <c r="AD101931" s="4"/>
    </row>
    <row r="101941" spans="30:30" ht="11" x14ac:dyDescent="0.3">
      <c r="AD101941" s="4"/>
    </row>
    <row r="101951" spans="30:30" ht="11" x14ac:dyDescent="0.3">
      <c r="AD101951" s="4"/>
    </row>
    <row r="101961" spans="30:30" ht="11" x14ac:dyDescent="0.3">
      <c r="AD101961" s="4"/>
    </row>
    <row r="101971" spans="30:30" ht="11" x14ac:dyDescent="0.3">
      <c r="AD101971" s="4"/>
    </row>
    <row r="101981" spans="30:30" ht="11" x14ac:dyDescent="0.3">
      <c r="AD101981" s="4"/>
    </row>
    <row r="101991" spans="30:30" ht="11" x14ac:dyDescent="0.3">
      <c r="AD101991" s="4"/>
    </row>
    <row r="102001" spans="30:30" ht="11" x14ac:dyDescent="0.3">
      <c r="AD102001" s="4"/>
    </row>
    <row r="102011" spans="30:30" ht="11" x14ac:dyDescent="0.3">
      <c r="AD102011" s="4"/>
    </row>
    <row r="102021" spans="30:30" ht="11" x14ac:dyDescent="0.3">
      <c r="AD102021" s="4"/>
    </row>
    <row r="102031" spans="30:30" ht="11" x14ac:dyDescent="0.3">
      <c r="AD102031" s="4"/>
    </row>
    <row r="102041" spans="30:30" ht="11" x14ac:dyDescent="0.3">
      <c r="AD102041" s="4"/>
    </row>
    <row r="102051" spans="30:30" ht="11" x14ac:dyDescent="0.3">
      <c r="AD102051" s="4"/>
    </row>
    <row r="102061" spans="30:30" ht="11" x14ac:dyDescent="0.3">
      <c r="AD102061" s="4"/>
    </row>
    <row r="102071" spans="30:30" ht="11" x14ac:dyDescent="0.3">
      <c r="AD102071" s="4"/>
    </row>
    <row r="102081" spans="30:30" ht="11" x14ac:dyDescent="0.3">
      <c r="AD102081" s="4"/>
    </row>
    <row r="102091" spans="30:30" ht="11" x14ac:dyDescent="0.3">
      <c r="AD102091" s="4"/>
    </row>
    <row r="102101" spans="30:30" ht="11" x14ac:dyDescent="0.3">
      <c r="AD102101" s="4"/>
    </row>
    <row r="102111" spans="30:30" ht="11" x14ac:dyDescent="0.3">
      <c r="AD102111" s="4"/>
    </row>
    <row r="102121" spans="30:30" ht="11" x14ac:dyDescent="0.3">
      <c r="AD102121" s="4"/>
    </row>
    <row r="102131" spans="30:30" ht="11" x14ac:dyDescent="0.3">
      <c r="AD102131" s="4"/>
    </row>
    <row r="102141" spans="30:30" ht="11" x14ac:dyDescent="0.3">
      <c r="AD102141" s="4"/>
    </row>
    <row r="102151" spans="30:30" ht="11" x14ac:dyDescent="0.3">
      <c r="AD102151" s="4"/>
    </row>
    <row r="102161" spans="30:30" ht="11" x14ac:dyDescent="0.3">
      <c r="AD102161" s="4"/>
    </row>
    <row r="102171" spans="30:30" ht="11" x14ac:dyDescent="0.3">
      <c r="AD102171" s="4"/>
    </row>
    <row r="102181" spans="30:30" ht="11" x14ac:dyDescent="0.3">
      <c r="AD102181" s="4"/>
    </row>
    <row r="102191" spans="30:30" ht="11" x14ac:dyDescent="0.3">
      <c r="AD102191" s="4"/>
    </row>
    <row r="102201" spans="30:30" ht="11" x14ac:dyDescent="0.3">
      <c r="AD102201" s="4"/>
    </row>
    <row r="102211" spans="30:30" ht="11" x14ac:dyDescent="0.3">
      <c r="AD102211" s="4"/>
    </row>
    <row r="102221" spans="30:30" ht="11" x14ac:dyDescent="0.3">
      <c r="AD102221" s="4"/>
    </row>
    <row r="102231" spans="30:30" ht="11" x14ac:dyDescent="0.3">
      <c r="AD102231" s="4"/>
    </row>
    <row r="102241" spans="30:30" ht="11" x14ac:dyDescent="0.3">
      <c r="AD102241" s="4"/>
    </row>
    <row r="102251" spans="30:30" ht="11" x14ac:dyDescent="0.3">
      <c r="AD102251" s="4"/>
    </row>
    <row r="102261" spans="30:30" ht="11" x14ac:dyDescent="0.3">
      <c r="AD102261" s="4"/>
    </row>
    <row r="102271" spans="30:30" ht="11" x14ac:dyDescent="0.3">
      <c r="AD102271" s="4"/>
    </row>
    <row r="102281" spans="30:30" ht="11" x14ac:dyDescent="0.3">
      <c r="AD102281" s="4"/>
    </row>
    <row r="102291" spans="30:30" ht="11" x14ac:dyDescent="0.3">
      <c r="AD102291" s="4"/>
    </row>
    <row r="102301" spans="30:30" ht="11" x14ac:dyDescent="0.3">
      <c r="AD102301" s="4"/>
    </row>
    <row r="102311" spans="30:30" ht="11" x14ac:dyDescent="0.3">
      <c r="AD102311" s="4"/>
    </row>
    <row r="102321" spans="30:30" ht="11" x14ac:dyDescent="0.3">
      <c r="AD102321" s="4"/>
    </row>
    <row r="102331" spans="30:30" ht="11" x14ac:dyDescent="0.3">
      <c r="AD102331" s="4"/>
    </row>
    <row r="102341" spans="30:30" ht="11" x14ac:dyDescent="0.3">
      <c r="AD102341" s="4"/>
    </row>
    <row r="102351" spans="30:30" ht="11" x14ac:dyDescent="0.3">
      <c r="AD102351" s="4"/>
    </row>
    <row r="102361" spans="30:30" ht="11" x14ac:dyDescent="0.3">
      <c r="AD102361" s="4"/>
    </row>
    <row r="102371" spans="30:30" ht="11" x14ac:dyDescent="0.3">
      <c r="AD102371" s="4"/>
    </row>
    <row r="102381" spans="30:30" ht="11" x14ac:dyDescent="0.3">
      <c r="AD102381" s="4"/>
    </row>
    <row r="102391" spans="30:30" ht="11" x14ac:dyDescent="0.3">
      <c r="AD102391" s="4"/>
    </row>
    <row r="102401" spans="30:30" ht="11" x14ac:dyDescent="0.3">
      <c r="AD102401" s="4"/>
    </row>
    <row r="102411" spans="30:30" ht="11" x14ac:dyDescent="0.3">
      <c r="AD102411" s="4"/>
    </row>
    <row r="102421" spans="30:30" ht="11" x14ac:dyDescent="0.3">
      <c r="AD102421" s="4"/>
    </row>
    <row r="102431" spans="30:30" ht="11" x14ac:dyDescent="0.3">
      <c r="AD102431" s="4"/>
    </row>
    <row r="102441" spans="30:30" ht="11" x14ac:dyDescent="0.3">
      <c r="AD102441" s="4"/>
    </row>
    <row r="102451" spans="30:30" ht="11" x14ac:dyDescent="0.3">
      <c r="AD102451" s="4"/>
    </row>
    <row r="102461" spans="30:30" ht="11" x14ac:dyDescent="0.3">
      <c r="AD102461" s="4"/>
    </row>
    <row r="102471" spans="30:30" ht="11" x14ac:dyDescent="0.3">
      <c r="AD102471" s="4"/>
    </row>
    <row r="102481" spans="30:30" ht="11" x14ac:dyDescent="0.3">
      <c r="AD102481" s="4"/>
    </row>
    <row r="102491" spans="30:30" ht="11" x14ac:dyDescent="0.3">
      <c r="AD102491" s="4"/>
    </row>
    <row r="102501" spans="30:30" ht="11" x14ac:dyDescent="0.3">
      <c r="AD102501" s="4"/>
    </row>
    <row r="102511" spans="30:30" ht="11" x14ac:dyDescent="0.3">
      <c r="AD102511" s="4"/>
    </row>
    <row r="102521" spans="30:30" ht="11" x14ac:dyDescent="0.3">
      <c r="AD102521" s="4"/>
    </row>
    <row r="102531" spans="30:30" ht="11" x14ac:dyDescent="0.3">
      <c r="AD102531" s="4"/>
    </row>
    <row r="102541" spans="30:30" ht="11" x14ac:dyDescent="0.3">
      <c r="AD102541" s="4"/>
    </row>
    <row r="102551" spans="30:30" ht="11" x14ac:dyDescent="0.3">
      <c r="AD102551" s="4"/>
    </row>
    <row r="102561" spans="30:30" ht="11" x14ac:dyDescent="0.3">
      <c r="AD102561" s="4"/>
    </row>
    <row r="102571" spans="30:30" ht="11" x14ac:dyDescent="0.3">
      <c r="AD102571" s="4"/>
    </row>
    <row r="102581" spans="30:30" ht="11" x14ac:dyDescent="0.3">
      <c r="AD102581" s="4"/>
    </row>
    <row r="102591" spans="30:30" ht="11" x14ac:dyDescent="0.3">
      <c r="AD102591" s="4"/>
    </row>
    <row r="102601" spans="30:30" ht="11" x14ac:dyDescent="0.3">
      <c r="AD102601" s="4"/>
    </row>
    <row r="102611" spans="30:30" ht="11" x14ac:dyDescent="0.3">
      <c r="AD102611" s="4"/>
    </row>
    <row r="102621" spans="30:30" ht="11" x14ac:dyDescent="0.3">
      <c r="AD102621" s="4"/>
    </row>
    <row r="102631" spans="30:30" ht="11" x14ac:dyDescent="0.3">
      <c r="AD102631" s="4"/>
    </row>
    <row r="102641" spans="30:30" ht="11" x14ac:dyDescent="0.3">
      <c r="AD102641" s="4"/>
    </row>
    <row r="102651" spans="30:30" ht="11" x14ac:dyDescent="0.3">
      <c r="AD102651" s="4"/>
    </row>
    <row r="102661" spans="30:30" ht="11" x14ac:dyDescent="0.3">
      <c r="AD102661" s="4"/>
    </row>
    <row r="102671" spans="30:30" ht="11" x14ac:dyDescent="0.3">
      <c r="AD102671" s="4"/>
    </row>
    <row r="102681" spans="30:30" ht="11" x14ac:dyDescent="0.3">
      <c r="AD102681" s="4"/>
    </row>
    <row r="102691" spans="30:30" ht="11" x14ac:dyDescent="0.3">
      <c r="AD102691" s="4"/>
    </row>
    <row r="102701" spans="30:30" ht="11" x14ac:dyDescent="0.3">
      <c r="AD102701" s="4"/>
    </row>
    <row r="102711" spans="30:30" ht="11" x14ac:dyDescent="0.3">
      <c r="AD102711" s="4"/>
    </row>
    <row r="102721" spans="30:30" ht="11" x14ac:dyDescent="0.3">
      <c r="AD102721" s="4"/>
    </row>
    <row r="102731" spans="30:30" ht="11" x14ac:dyDescent="0.3">
      <c r="AD102731" s="4"/>
    </row>
    <row r="102741" spans="30:30" ht="11" x14ac:dyDescent="0.3">
      <c r="AD102741" s="4"/>
    </row>
    <row r="102751" spans="30:30" ht="11" x14ac:dyDescent="0.3">
      <c r="AD102751" s="4"/>
    </row>
    <row r="102761" spans="30:30" ht="11" x14ac:dyDescent="0.3">
      <c r="AD102761" s="4"/>
    </row>
    <row r="102771" spans="30:30" ht="11" x14ac:dyDescent="0.3">
      <c r="AD102771" s="4"/>
    </row>
    <row r="102781" spans="30:30" ht="11" x14ac:dyDescent="0.3">
      <c r="AD102781" s="4"/>
    </row>
    <row r="102791" spans="30:30" ht="11" x14ac:dyDescent="0.3">
      <c r="AD102791" s="4"/>
    </row>
    <row r="102801" spans="30:30" ht="11" x14ac:dyDescent="0.3">
      <c r="AD102801" s="4"/>
    </row>
    <row r="102811" spans="30:30" ht="11" x14ac:dyDescent="0.3">
      <c r="AD102811" s="4"/>
    </row>
    <row r="102821" spans="30:30" ht="11" x14ac:dyDescent="0.3">
      <c r="AD102821" s="4"/>
    </row>
    <row r="102831" spans="30:30" ht="11" x14ac:dyDescent="0.3">
      <c r="AD102831" s="4"/>
    </row>
    <row r="102841" spans="30:30" ht="11" x14ac:dyDescent="0.3">
      <c r="AD102841" s="4"/>
    </row>
    <row r="102851" spans="30:30" ht="11" x14ac:dyDescent="0.3">
      <c r="AD102851" s="4"/>
    </row>
    <row r="102861" spans="30:30" ht="11" x14ac:dyDescent="0.3">
      <c r="AD102861" s="4"/>
    </row>
    <row r="102871" spans="30:30" ht="11" x14ac:dyDescent="0.3">
      <c r="AD102871" s="4"/>
    </row>
    <row r="102881" spans="30:30" ht="11" x14ac:dyDescent="0.3">
      <c r="AD102881" s="4"/>
    </row>
    <row r="102891" spans="30:30" ht="11" x14ac:dyDescent="0.3">
      <c r="AD102891" s="4"/>
    </row>
    <row r="102901" spans="30:30" ht="11" x14ac:dyDescent="0.3">
      <c r="AD102901" s="4"/>
    </row>
    <row r="102911" spans="30:30" ht="11" x14ac:dyDescent="0.3">
      <c r="AD102911" s="4"/>
    </row>
    <row r="102921" spans="30:30" ht="11" x14ac:dyDescent="0.3">
      <c r="AD102921" s="4"/>
    </row>
    <row r="102931" spans="30:30" ht="11" x14ac:dyDescent="0.3">
      <c r="AD102931" s="4"/>
    </row>
    <row r="102941" spans="30:30" ht="11" x14ac:dyDescent="0.3">
      <c r="AD102941" s="4"/>
    </row>
    <row r="102951" spans="30:30" ht="11" x14ac:dyDescent="0.3">
      <c r="AD102951" s="4"/>
    </row>
    <row r="102961" spans="30:30" ht="11" x14ac:dyDescent="0.3">
      <c r="AD102961" s="4"/>
    </row>
    <row r="102971" spans="30:30" ht="11" x14ac:dyDescent="0.3">
      <c r="AD102971" s="4"/>
    </row>
    <row r="102981" spans="30:30" ht="11" x14ac:dyDescent="0.3">
      <c r="AD102981" s="4"/>
    </row>
    <row r="102991" spans="30:30" ht="11" x14ac:dyDescent="0.3">
      <c r="AD102991" s="4"/>
    </row>
    <row r="103001" spans="30:30" ht="11" x14ac:dyDescent="0.3">
      <c r="AD103001" s="4"/>
    </row>
    <row r="103011" spans="30:30" ht="11" x14ac:dyDescent="0.3">
      <c r="AD103011" s="4"/>
    </row>
    <row r="103021" spans="30:30" ht="11" x14ac:dyDescent="0.3">
      <c r="AD103021" s="4"/>
    </row>
    <row r="103031" spans="30:30" ht="11" x14ac:dyDescent="0.3">
      <c r="AD103031" s="4"/>
    </row>
    <row r="103041" spans="30:30" ht="11" x14ac:dyDescent="0.3">
      <c r="AD103041" s="4"/>
    </row>
    <row r="103051" spans="30:30" ht="11" x14ac:dyDescent="0.3">
      <c r="AD103051" s="4"/>
    </row>
    <row r="103061" spans="30:30" ht="11" x14ac:dyDescent="0.3">
      <c r="AD103061" s="4"/>
    </row>
    <row r="103071" spans="30:30" ht="11" x14ac:dyDescent="0.3">
      <c r="AD103071" s="4"/>
    </row>
    <row r="103081" spans="30:30" ht="11" x14ac:dyDescent="0.3">
      <c r="AD103081" s="4"/>
    </row>
    <row r="103091" spans="30:30" ht="11" x14ac:dyDescent="0.3">
      <c r="AD103091" s="4"/>
    </row>
    <row r="103101" spans="30:30" ht="11" x14ac:dyDescent="0.3">
      <c r="AD103101" s="4"/>
    </row>
    <row r="103111" spans="30:30" ht="11" x14ac:dyDescent="0.3">
      <c r="AD103111" s="4"/>
    </row>
    <row r="103121" spans="30:30" ht="11" x14ac:dyDescent="0.3">
      <c r="AD103121" s="4"/>
    </row>
    <row r="103131" spans="30:30" ht="11" x14ac:dyDescent="0.3">
      <c r="AD103131" s="4"/>
    </row>
    <row r="103141" spans="30:30" ht="11" x14ac:dyDescent="0.3">
      <c r="AD103141" s="4"/>
    </row>
    <row r="103151" spans="30:30" ht="11" x14ac:dyDescent="0.3">
      <c r="AD103151" s="4"/>
    </row>
    <row r="103161" spans="30:30" ht="11" x14ac:dyDescent="0.3">
      <c r="AD103161" s="4"/>
    </row>
    <row r="103171" spans="30:30" ht="11" x14ac:dyDescent="0.3">
      <c r="AD103171" s="4"/>
    </row>
    <row r="103181" spans="30:30" ht="11" x14ac:dyDescent="0.3">
      <c r="AD103181" s="4"/>
    </row>
    <row r="103191" spans="30:30" ht="11" x14ac:dyDescent="0.3">
      <c r="AD103191" s="4"/>
    </row>
    <row r="103201" spans="30:30" ht="11" x14ac:dyDescent="0.3">
      <c r="AD103201" s="4"/>
    </row>
    <row r="103211" spans="30:30" ht="11" x14ac:dyDescent="0.3">
      <c r="AD103211" s="4"/>
    </row>
    <row r="103221" spans="30:30" ht="11" x14ac:dyDescent="0.3">
      <c r="AD103221" s="4"/>
    </row>
    <row r="103231" spans="30:30" ht="11" x14ac:dyDescent="0.3">
      <c r="AD103231" s="4"/>
    </row>
    <row r="103241" spans="30:30" ht="11" x14ac:dyDescent="0.3">
      <c r="AD103241" s="4"/>
    </row>
    <row r="103251" spans="30:30" ht="11" x14ac:dyDescent="0.3">
      <c r="AD103251" s="4"/>
    </row>
    <row r="103261" spans="30:30" ht="11" x14ac:dyDescent="0.3">
      <c r="AD103261" s="4"/>
    </row>
    <row r="103271" spans="30:30" ht="11" x14ac:dyDescent="0.3">
      <c r="AD103271" s="4"/>
    </row>
    <row r="103281" spans="30:30" ht="11" x14ac:dyDescent="0.3">
      <c r="AD103281" s="4"/>
    </row>
    <row r="103291" spans="30:30" ht="11" x14ac:dyDescent="0.3">
      <c r="AD103291" s="4"/>
    </row>
    <row r="103301" spans="30:30" ht="11" x14ac:dyDescent="0.3">
      <c r="AD103301" s="4"/>
    </row>
    <row r="103311" spans="30:30" ht="11" x14ac:dyDescent="0.3">
      <c r="AD103311" s="4"/>
    </row>
    <row r="103321" spans="30:30" ht="11" x14ac:dyDescent="0.3">
      <c r="AD103321" s="4"/>
    </row>
    <row r="103331" spans="30:30" ht="11" x14ac:dyDescent="0.3">
      <c r="AD103331" s="4"/>
    </row>
    <row r="103341" spans="30:30" ht="11" x14ac:dyDescent="0.3">
      <c r="AD103341" s="4"/>
    </row>
    <row r="103351" spans="30:30" ht="11" x14ac:dyDescent="0.3">
      <c r="AD103351" s="4"/>
    </row>
    <row r="103361" spans="30:30" ht="11" x14ac:dyDescent="0.3">
      <c r="AD103361" s="4"/>
    </row>
    <row r="103371" spans="30:30" ht="11" x14ac:dyDescent="0.3">
      <c r="AD103371" s="4"/>
    </row>
    <row r="103381" spans="30:30" ht="11" x14ac:dyDescent="0.3">
      <c r="AD103381" s="4"/>
    </row>
    <row r="103391" spans="30:30" ht="11" x14ac:dyDescent="0.3">
      <c r="AD103391" s="4"/>
    </row>
    <row r="103401" spans="30:30" ht="11" x14ac:dyDescent="0.3">
      <c r="AD103401" s="4"/>
    </row>
    <row r="103411" spans="30:30" ht="11" x14ac:dyDescent="0.3">
      <c r="AD103411" s="4"/>
    </row>
    <row r="103421" spans="30:30" ht="11" x14ac:dyDescent="0.3">
      <c r="AD103421" s="4"/>
    </row>
    <row r="103431" spans="30:30" ht="11" x14ac:dyDescent="0.3">
      <c r="AD103431" s="4"/>
    </row>
    <row r="103441" spans="30:30" ht="11" x14ac:dyDescent="0.3">
      <c r="AD103441" s="4"/>
    </row>
    <row r="103451" spans="30:30" ht="11" x14ac:dyDescent="0.3">
      <c r="AD103451" s="4"/>
    </row>
    <row r="103461" spans="30:30" ht="11" x14ac:dyDescent="0.3">
      <c r="AD103461" s="4"/>
    </row>
    <row r="103471" spans="30:30" ht="11" x14ac:dyDescent="0.3">
      <c r="AD103471" s="4"/>
    </row>
    <row r="103481" spans="30:30" ht="11" x14ac:dyDescent="0.3">
      <c r="AD103481" s="4"/>
    </row>
    <row r="103491" spans="30:30" ht="11" x14ac:dyDescent="0.3">
      <c r="AD103491" s="4"/>
    </row>
    <row r="103501" spans="30:30" ht="11" x14ac:dyDescent="0.3">
      <c r="AD103501" s="4"/>
    </row>
    <row r="103511" spans="30:30" ht="11" x14ac:dyDescent="0.3">
      <c r="AD103511" s="4"/>
    </row>
    <row r="103521" spans="30:30" ht="11" x14ac:dyDescent="0.3">
      <c r="AD103521" s="4"/>
    </row>
    <row r="103531" spans="30:30" ht="11" x14ac:dyDescent="0.3">
      <c r="AD103531" s="4"/>
    </row>
    <row r="103541" spans="30:30" ht="11" x14ac:dyDescent="0.3">
      <c r="AD103541" s="4"/>
    </row>
    <row r="103551" spans="30:30" ht="11" x14ac:dyDescent="0.3">
      <c r="AD103551" s="4"/>
    </row>
    <row r="103561" spans="30:30" ht="11" x14ac:dyDescent="0.3">
      <c r="AD103561" s="4"/>
    </row>
    <row r="103571" spans="30:30" ht="11" x14ac:dyDescent="0.3">
      <c r="AD103571" s="4"/>
    </row>
    <row r="103581" spans="30:30" ht="11" x14ac:dyDescent="0.3">
      <c r="AD103581" s="4"/>
    </row>
    <row r="103591" spans="30:30" ht="11" x14ac:dyDescent="0.3">
      <c r="AD103591" s="4"/>
    </row>
    <row r="103601" spans="30:30" ht="11" x14ac:dyDescent="0.3">
      <c r="AD103601" s="4"/>
    </row>
    <row r="103611" spans="30:30" ht="11" x14ac:dyDescent="0.3">
      <c r="AD103611" s="4"/>
    </row>
    <row r="103621" spans="30:30" ht="11" x14ac:dyDescent="0.3">
      <c r="AD103621" s="4"/>
    </row>
    <row r="103631" spans="30:30" ht="11" x14ac:dyDescent="0.3">
      <c r="AD103631" s="4"/>
    </row>
    <row r="103641" spans="30:30" ht="11" x14ac:dyDescent="0.3">
      <c r="AD103641" s="4"/>
    </row>
    <row r="103651" spans="30:30" ht="11" x14ac:dyDescent="0.3">
      <c r="AD103651" s="4"/>
    </row>
    <row r="103661" spans="30:30" ht="11" x14ac:dyDescent="0.3">
      <c r="AD103661" s="4"/>
    </row>
    <row r="103671" spans="30:30" ht="11" x14ac:dyDescent="0.3">
      <c r="AD103671" s="4"/>
    </row>
    <row r="103681" spans="30:30" ht="11" x14ac:dyDescent="0.3">
      <c r="AD103681" s="4"/>
    </row>
    <row r="103691" spans="30:30" ht="11" x14ac:dyDescent="0.3">
      <c r="AD103691" s="4"/>
    </row>
    <row r="103701" spans="30:30" ht="11" x14ac:dyDescent="0.3">
      <c r="AD103701" s="4"/>
    </row>
    <row r="103711" spans="30:30" ht="11" x14ac:dyDescent="0.3">
      <c r="AD103711" s="4"/>
    </row>
    <row r="103721" spans="30:30" ht="11" x14ac:dyDescent="0.3">
      <c r="AD103721" s="4"/>
    </row>
    <row r="103731" spans="30:30" ht="11" x14ac:dyDescent="0.3">
      <c r="AD103731" s="4"/>
    </row>
    <row r="103741" spans="30:30" ht="11" x14ac:dyDescent="0.3">
      <c r="AD103741" s="4"/>
    </row>
    <row r="103751" spans="30:30" ht="11" x14ac:dyDescent="0.3">
      <c r="AD103751" s="4"/>
    </row>
    <row r="103761" spans="30:30" ht="11" x14ac:dyDescent="0.3">
      <c r="AD103761" s="4"/>
    </row>
    <row r="103771" spans="30:30" ht="11" x14ac:dyDescent="0.3">
      <c r="AD103771" s="4"/>
    </row>
    <row r="103781" spans="30:30" ht="11" x14ac:dyDescent="0.3">
      <c r="AD103781" s="4"/>
    </row>
    <row r="103791" spans="30:30" ht="11" x14ac:dyDescent="0.3">
      <c r="AD103791" s="4"/>
    </row>
    <row r="103801" spans="30:30" ht="11" x14ac:dyDescent="0.3">
      <c r="AD103801" s="4"/>
    </row>
    <row r="103811" spans="30:30" ht="11" x14ac:dyDescent="0.3">
      <c r="AD103811" s="4"/>
    </row>
    <row r="103821" spans="30:30" ht="11" x14ac:dyDescent="0.3">
      <c r="AD103821" s="4"/>
    </row>
    <row r="103831" spans="30:30" ht="11" x14ac:dyDescent="0.3">
      <c r="AD103831" s="4"/>
    </row>
    <row r="103841" spans="30:30" ht="11" x14ac:dyDescent="0.3">
      <c r="AD103841" s="4"/>
    </row>
    <row r="103851" spans="30:30" ht="11" x14ac:dyDescent="0.3">
      <c r="AD103851" s="4"/>
    </row>
    <row r="103861" spans="30:30" ht="11" x14ac:dyDescent="0.3">
      <c r="AD103861" s="4"/>
    </row>
    <row r="103871" spans="30:30" ht="11" x14ac:dyDescent="0.3">
      <c r="AD103871" s="4"/>
    </row>
    <row r="103881" spans="30:30" ht="11" x14ac:dyDescent="0.3">
      <c r="AD103881" s="4"/>
    </row>
    <row r="103891" spans="30:30" ht="11" x14ac:dyDescent="0.3">
      <c r="AD103891" s="4"/>
    </row>
    <row r="103901" spans="30:30" ht="11" x14ac:dyDescent="0.3">
      <c r="AD103901" s="4"/>
    </row>
    <row r="103911" spans="30:30" ht="11" x14ac:dyDescent="0.3">
      <c r="AD103911" s="4"/>
    </row>
    <row r="103921" spans="30:30" ht="11" x14ac:dyDescent="0.3">
      <c r="AD103921" s="4"/>
    </row>
    <row r="103931" spans="30:30" ht="11" x14ac:dyDescent="0.3">
      <c r="AD103931" s="4"/>
    </row>
    <row r="103941" spans="30:30" ht="11" x14ac:dyDescent="0.3">
      <c r="AD103941" s="4"/>
    </row>
    <row r="103951" spans="30:30" ht="11" x14ac:dyDescent="0.3">
      <c r="AD103951" s="4"/>
    </row>
    <row r="103961" spans="30:30" ht="11" x14ac:dyDescent="0.3">
      <c r="AD103961" s="4"/>
    </row>
    <row r="103971" spans="30:30" ht="11" x14ac:dyDescent="0.3">
      <c r="AD103971" s="4"/>
    </row>
    <row r="103981" spans="30:30" ht="11" x14ac:dyDescent="0.3">
      <c r="AD103981" s="4"/>
    </row>
    <row r="103991" spans="30:30" ht="11" x14ac:dyDescent="0.3">
      <c r="AD103991" s="4"/>
    </row>
    <row r="104001" spans="30:30" ht="11" x14ac:dyDescent="0.3">
      <c r="AD104001" s="4"/>
    </row>
    <row r="104011" spans="30:30" ht="11" x14ac:dyDescent="0.3">
      <c r="AD104011" s="4"/>
    </row>
    <row r="104021" spans="30:30" ht="11" x14ac:dyDescent="0.3">
      <c r="AD104021" s="4"/>
    </row>
    <row r="104031" spans="30:30" ht="11" x14ac:dyDescent="0.3">
      <c r="AD104031" s="4"/>
    </row>
    <row r="104041" spans="30:30" ht="11" x14ac:dyDescent="0.3">
      <c r="AD104041" s="4"/>
    </row>
    <row r="104051" spans="30:30" ht="11" x14ac:dyDescent="0.3">
      <c r="AD104051" s="4"/>
    </row>
    <row r="104061" spans="30:30" ht="11" x14ac:dyDescent="0.3">
      <c r="AD104061" s="4"/>
    </row>
    <row r="104071" spans="30:30" ht="11" x14ac:dyDescent="0.3">
      <c r="AD104071" s="4"/>
    </row>
    <row r="104081" spans="30:30" ht="11" x14ac:dyDescent="0.3">
      <c r="AD104081" s="4"/>
    </row>
    <row r="104091" spans="30:30" ht="11" x14ac:dyDescent="0.3">
      <c r="AD104091" s="4"/>
    </row>
    <row r="104101" spans="30:30" ht="11" x14ac:dyDescent="0.3">
      <c r="AD104101" s="4"/>
    </row>
    <row r="104111" spans="30:30" ht="11" x14ac:dyDescent="0.3">
      <c r="AD104111" s="4"/>
    </row>
    <row r="104121" spans="30:30" ht="11" x14ac:dyDescent="0.3">
      <c r="AD104121" s="4"/>
    </row>
    <row r="104131" spans="30:30" ht="11" x14ac:dyDescent="0.3">
      <c r="AD104131" s="4"/>
    </row>
    <row r="104141" spans="30:30" ht="11" x14ac:dyDescent="0.3">
      <c r="AD104141" s="4"/>
    </row>
    <row r="104151" spans="30:30" ht="11" x14ac:dyDescent="0.3">
      <c r="AD104151" s="4"/>
    </row>
    <row r="104161" spans="30:30" ht="11" x14ac:dyDescent="0.3">
      <c r="AD104161" s="4"/>
    </row>
    <row r="104171" spans="30:30" ht="11" x14ac:dyDescent="0.3">
      <c r="AD104171" s="4"/>
    </row>
    <row r="104181" spans="30:30" ht="11" x14ac:dyDescent="0.3">
      <c r="AD104181" s="4"/>
    </row>
    <row r="104191" spans="30:30" ht="11" x14ac:dyDescent="0.3">
      <c r="AD104191" s="4"/>
    </row>
    <row r="104201" spans="30:30" ht="11" x14ac:dyDescent="0.3">
      <c r="AD104201" s="4"/>
    </row>
    <row r="104211" spans="30:30" ht="11" x14ac:dyDescent="0.3">
      <c r="AD104211" s="4"/>
    </row>
    <row r="104221" spans="30:30" ht="11" x14ac:dyDescent="0.3">
      <c r="AD104221" s="4"/>
    </row>
    <row r="104231" spans="30:30" ht="11" x14ac:dyDescent="0.3">
      <c r="AD104231" s="4"/>
    </row>
    <row r="104241" spans="30:30" ht="11" x14ac:dyDescent="0.3">
      <c r="AD104241" s="4"/>
    </row>
    <row r="104251" spans="30:30" ht="11" x14ac:dyDescent="0.3">
      <c r="AD104251" s="4"/>
    </row>
    <row r="104261" spans="30:30" ht="11" x14ac:dyDescent="0.3">
      <c r="AD104261" s="4"/>
    </row>
    <row r="104271" spans="30:30" ht="11" x14ac:dyDescent="0.3">
      <c r="AD104271" s="4"/>
    </row>
    <row r="104281" spans="30:30" ht="11" x14ac:dyDescent="0.3">
      <c r="AD104281" s="4"/>
    </row>
    <row r="104291" spans="30:30" ht="11" x14ac:dyDescent="0.3">
      <c r="AD104291" s="4"/>
    </row>
    <row r="104301" spans="30:30" ht="11" x14ac:dyDescent="0.3">
      <c r="AD104301" s="4"/>
    </row>
    <row r="104311" spans="30:30" ht="11" x14ac:dyDescent="0.3">
      <c r="AD104311" s="4"/>
    </row>
    <row r="104321" spans="30:30" ht="11" x14ac:dyDescent="0.3">
      <c r="AD104321" s="4"/>
    </row>
    <row r="104331" spans="30:30" ht="11" x14ac:dyDescent="0.3">
      <c r="AD104331" s="4"/>
    </row>
    <row r="104341" spans="30:30" ht="11" x14ac:dyDescent="0.3">
      <c r="AD104341" s="4"/>
    </row>
    <row r="104351" spans="30:30" ht="11" x14ac:dyDescent="0.3">
      <c r="AD104351" s="4"/>
    </row>
    <row r="104361" spans="30:30" ht="11" x14ac:dyDescent="0.3">
      <c r="AD104361" s="4"/>
    </row>
    <row r="104371" spans="30:30" ht="11" x14ac:dyDescent="0.3">
      <c r="AD104371" s="4"/>
    </row>
    <row r="104381" spans="30:30" ht="11" x14ac:dyDescent="0.3">
      <c r="AD104381" s="4"/>
    </row>
    <row r="104391" spans="30:30" ht="11" x14ac:dyDescent="0.3">
      <c r="AD104391" s="4"/>
    </row>
    <row r="104401" spans="30:30" ht="11" x14ac:dyDescent="0.3">
      <c r="AD104401" s="4"/>
    </row>
    <row r="104411" spans="30:30" ht="11" x14ac:dyDescent="0.3">
      <c r="AD104411" s="4"/>
    </row>
    <row r="104421" spans="30:30" ht="11" x14ac:dyDescent="0.3">
      <c r="AD104421" s="4"/>
    </row>
    <row r="104431" spans="30:30" ht="11" x14ac:dyDescent="0.3">
      <c r="AD104431" s="4"/>
    </row>
    <row r="104441" spans="30:30" ht="11" x14ac:dyDescent="0.3">
      <c r="AD104441" s="4"/>
    </row>
    <row r="104451" spans="30:30" ht="11" x14ac:dyDescent="0.3">
      <c r="AD104451" s="4"/>
    </row>
    <row r="104461" spans="30:30" ht="11" x14ac:dyDescent="0.3">
      <c r="AD104461" s="4"/>
    </row>
    <row r="104471" spans="30:30" ht="11" x14ac:dyDescent="0.3">
      <c r="AD104471" s="4"/>
    </row>
    <row r="104481" spans="30:30" ht="11" x14ac:dyDescent="0.3">
      <c r="AD104481" s="4"/>
    </row>
    <row r="104491" spans="30:30" ht="11" x14ac:dyDescent="0.3">
      <c r="AD104491" s="4"/>
    </row>
    <row r="104501" spans="30:30" ht="11" x14ac:dyDescent="0.3">
      <c r="AD104501" s="4"/>
    </row>
    <row r="104511" spans="30:30" ht="11" x14ac:dyDescent="0.3">
      <c r="AD104511" s="4"/>
    </row>
    <row r="104521" spans="30:30" ht="11" x14ac:dyDescent="0.3">
      <c r="AD104521" s="4"/>
    </row>
    <row r="104531" spans="30:30" ht="11" x14ac:dyDescent="0.3">
      <c r="AD104531" s="4"/>
    </row>
    <row r="104541" spans="30:30" ht="11" x14ac:dyDescent="0.3">
      <c r="AD104541" s="4"/>
    </row>
    <row r="104551" spans="30:30" ht="11" x14ac:dyDescent="0.3">
      <c r="AD104551" s="4"/>
    </row>
    <row r="104561" spans="30:30" ht="11" x14ac:dyDescent="0.3">
      <c r="AD104561" s="4"/>
    </row>
    <row r="104571" spans="30:30" ht="11" x14ac:dyDescent="0.3">
      <c r="AD104571" s="4"/>
    </row>
    <row r="104581" spans="30:30" ht="11" x14ac:dyDescent="0.3">
      <c r="AD104581" s="4"/>
    </row>
    <row r="104591" spans="30:30" ht="11" x14ac:dyDescent="0.3">
      <c r="AD104591" s="4"/>
    </row>
    <row r="104601" spans="30:30" ht="11" x14ac:dyDescent="0.3">
      <c r="AD104601" s="4"/>
    </row>
    <row r="104611" spans="30:30" ht="11" x14ac:dyDescent="0.3">
      <c r="AD104611" s="4"/>
    </row>
    <row r="104621" spans="30:30" ht="11" x14ac:dyDescent="0.3">
      <c r="AD104621" s="4"/>
    </row>
    <row r="104631" spans="30:30" ht="11" x14ac:dyDescent="0.3">
      <c r="AD104631" s="4"/>
    </row>
    <row r="104641" spans="30:30" ht="11" x14ac:dyDescent="0.3">
      <c r="AD104641" s="4"/>
    </row>
    <row r="104651" spans="30:30" ht="11" x14ac:dyDescent="0.3">
      <c r="AD104651" s="4"/>
    </row>
    <row r="104661" spans="30:30" ht="11" x14ac:dyDescent="0.3">
      <c r="AD104661" s="4"/>
    </row>
    <row r="104671" spans="30:30" ht="11" x14ac:dyDescent="0.3">
      <c r="AD104671" s="4"/>
    </row>
    <row r="104681" spans="30:30" ht="11" x14ac:dyDescent="0.3">
      <c r="AD104681" s="4"/>
    </row>
    <row r="104691" spans="30:30" ht="11" x14ac:dyDescent="0.3">
      <c r="AD104691" s="4"/>
    </row>
    <row r="104701" spans="30:30" ht="11" x14ac:dyDescent="0.3">
      <c r="AD104701" s="4"/>
    </row>
    <row r="104711" spans="30:30" ht="11" x14ac:dyDescent="0.3">
      <c r="AD104711" s="4"/>
    </row>
    <row r="104721" spans="30:30" ht="11" x14ac:dyDescent="0.3">
      <c r="AD104721" s="4"/>
    </row>
    <row r="104731" spans="30:30" ht="11" x14ac:dyDescent="0.3">
      <c r="AD104731" s="4"/>
    </row>
    <row r="104741" spans="30:30" ht="11" x14ac:dyDescent="0.3">
      <c r="AD104741" s="4"/>
    </row>
    <row r="104751" spans="30:30" ht="11" x14ac:dyDescent="0.3">
      <c r="AD104751" s="4"/>
    </row>
    <row r="104761" spans="30:30" ht="11" x14ac:dyDescent="0.3">
      <c r="AD104761" s="4"/>
    </row>
    <row r="104771" spans="30:30" ht="11" x14ac:dyDescent="0.3">
      <c r="AD104771" s="4"/>
    </row>
    <row r="104781" spans="30:30" ht="11" x14ac:dyDescent="0.3">
      <c r="AD104781" s="4"/>
    </row>
    <row r="104791" spans="30:30" ht="11" x14ac:dyDescent="0.3">
      <c r="AD104791" s="4"/>
    </row>
    <row r="104801" spans="30:30" ht="11" x14ac:dyDescent="0.3">
      <c r="AD104801" s="4"/>
    </row>
    <row r="104811" spans="30:30" ht="11" x14ac:dyDescent="0.3">
      <c r="AD104811" s="4"/>
    </row>
    <row r="104821" spans="30:30" ht="11" x14ac:dyDescent="0.3">
      <c r="AD104821" s="4"/>
    </row>
    <row r="104831" spans="30:30" ht="11" x14ac:dyDescent="0.3">
      <c r="AD104831" s="4"/>
    </row>
    <row r="104841" spans="30:30" ht="11" x14ac:dyDescent="0.3">
      <c r="AD104841" s="4"/>
    </row>
    <row r="104851" spans="30:30" ht="11" x14ac:dyDescent="0.3">
      <c r="AD104851" s="4"/>
    </row>
    <row r="104861" spans="30:30" ht="11" x14ac:dyDescent="0.3">
      <c r="AD104861" s="4"/>
    </row>
    <row r="104871" spans="30:30" ht="11" x14ac:dyDescent="0.3">
      <c r="AD104871" s="4"/>
    </row>
    <row r="104881" spans="30:30" ht="11" x14ac:dyDescent="0.3">
      <c r="AD104881" s="4"/>
    </row>
    <row r="104891" spans="30:30" ht="11" x14ac:dyDescent="0.3">
      <c r="AD104891" s="4"/>
    </row>
    <row r="104901" spans="30:30" ht="11" x14ac:dyDescent="0.3">
      <c r="AD104901" s="4"/>
    </row>
    <row r="104911" spans="30:30" ht="11" x14ac:dyDescent="0.3">
      <c r="AD104911" s="4"/>
    </row>
    <row r="104921" spans="30:30" ht="11" x14ac:dyDescent="0.3">
      <c r="AD104921" s="4"/>
    </row>
    <row r="104931" spans="30:30" ht="11" x14ac:dyDescent="0.3">
      <c r="AD104931" s="4"/>
    </row>
    <row r="104941" spans="30:30" ht="11" x14ac:dyDescent="0.3">
      <c r="AD104941" s="4"/>
    </row>
    <row r="104951" spans="30:30" ht="11" x14ac:dyDescent="0.3">
      <c r="AD104951" s="4"/>
    </row>
    <row r="104961" spans="30:30" ht="11" x14ac:dyDescent="0.3">
      <c r="AD104961" s="4"/>
    </row>
    <row r="104971" spans="30:30" ht="11" x14ac:dyDescent="0.3">
      <c r="AD104971" s="4"/>
    </row>
    <row r="104981" spans="30:30" ht="11" x14ac:dyDescent="0.3">
      <c r="AD104981" s="4"/>
    </row>
    <row r="104991" spans="30:30" ht="11" x14ac:dyDescent="0.3">
      <c r="AD104991" s="4"/>
    </row>
    <row r="105001" spans="30:30" ht="11" x14ac:dyDescent="0.3">
      <c r="AD105001" s="4"/>
    </row>
    <row r="105011" spans="30:30" ht="11" x14ac:dyDescent="0.3">
      <c r="AD105011" s="4"/>
    </row>
    <row r="105021" spans="30:30" ht="11" x14ac:dyDescent="0.3">
      <c r="AD105021" s="4"/>
    </row>
    <row r="105031" spans="30:30" ht="11" x14ac:dyDescent="0.3">
      <c r="AD105031" s="4"/>
    </row>
    <row r="105041" spans="30:30" ht="11" x14ac:dyDescent="0.3">
      <c r="AD105041" s="4"/>
    </row>
    <row r="105051" spans="30:30" ht="11" x14ac:dyDescent="0.3">
      <c r="AD105051" s="4"/>
    </row>
    <row r="105061" spans="30:30" ht="11" x14ac:dyDescent="0.3">
      <c r="AD105061" s="4"/>
    </row>
    <row r="105071" spans="30:30" ht="11" x14ac:dyDescent="0.3">
      <c r="AD105071" s="4"/>
    </row>
    <row r="105081" spans="30:30" ht="11" x14ac:dyDescent="0.3">
      <c r="AD105081" s="4"/>
    </row>
    <row r="105091" spans="30:30" ht="11" x14ac:dyDescent="0.3">
      <c r="AD105091" s="4"/>
    </row>
    <row r="105101" spans="30:30" ht="11" x14ac:dyDescent="0.3">
      <c r="AD105101" s="4"/>
    </row>
    <row r="105111" spans="30:30" ht="11" x14ac:dyDescent="0.3">
      <c r="AD105111" s="4"/>
    </row>
    <row r="105121" spans="30:30" ht="11" x14ac:dyDescent="0.3">
      <c r="AD105121" s="4"/>
    </row>
    <row r="105131" spans="30:30" ht="11" x14ac:dyDescent="0.3">
      <c r="AD105131" s="4"/>
    </row>
    <row r="105141" spans="30:30" ht="11" x14ac:dyDescent="0.3">
      <c r="AD105141" s="4"/>
    </row>
    <row r="105151" spans="30:30" ht="11" x14ac:dyDescent="0.3">
      <c r="AD105151" s="4"/>
    </row>
    <row r="105161" spans="30:30" ht="11" x14ac:dyDescent="0.3">
      <c r="AD105161" s="4"/>
    </row>
    <row r="105171" spans="30:30" ht="11" x14ac:dyDescent="0.3">
      <c r="AD105171" s="4"/>
    </row>
    <row r="105181" spans="30:30" ht="11" x14ac:dyDescent="0.3">
      <c r="AD105181" s="4"/>
    </row>
    <row r="105191" spans="30:30" ht="11" x14ac:dyDescent="0.3">
      <c r="AD105191" s="4"/>
    </row>
    <row r="105201" spans="30:30" ht="11" x14ac:dyDescent="0.3">
      <c r="AD105201" s="4"/>
    </row>
    <row r="105211" spans="30:30" ht="11" x14ac:dyDescent="0.3">
      <c r="AD105211" s="4"/>
    </row>
    <row r="105221" spans="30:30" ht="11" x14ac:dyDescent="0.3">
      <c r="AD105221" s="4"/>
    </row>
    <row r="105231" spans="30:30" ht="11" x14ac:dyDescent="0.3">
      <c r="AD105231" s="4"/>
    </row>
    <row r="105241" spans="30:30" ht="11" x14ac:dyDescent="0.3">
      <c r="AD105241" s="4"/>
    </row>
    <row r="105251" spans="30:30" ht="11" x14ac:dyDescent="0.3">
      <c r="AD105251" s="4"/>
    </row>
    <row r="105261" spans="30:30" ht="11" x14ac:dyDescent="0.3">
      <c r="AD105261" s="4"/>
    </row>
    <row r="105271" spans="30:30" ht="11" x14ac:dyDescent="0.3">
      <c r="AD105271" s="4"/>
    </row>
    <row r="105281" spans="30:30" ht="11" x14ac:dyDescent="0.3">
      <c r="AD105281" s="4"/>
    </row>
    <row r="105291" spans="30:30" ht="11" x14ac:dyDescent="0.3">
      <c r="AD105291" s="4"/>
    </row>
    <row r="105301" spans="30:30" ht="11" x14ac:dyDescent="0.3">
      <c r="AD105301" s="4"/>
    </row>
    <row r="105311" spans="30:30" ht="11" x14ac:dyDescent="0.3">
      <c r="AD105311" s="4"/>
    </row>
    <row r="105321" spans="30:30" ht="11" x14ac:dyDescent="0.3">
      <c r="AD105321" s="4"/>
    </row>
    <row r="105331" spans="30:30" ht="11" x14ac:dyDescent="0.3">
      <c r="AD105331" s="4"/>
    </row>
    <row r="105341" spans="30:30" ht="11" x14ac:dyDescent="0.3">
      <c r="AD105341" s="4"/>
    </row>
    <row r="105351" spans="30:30" ht="11" x14ac:dyDescent="0.3">
      <c r="AD105351" s="4"/>
    </row>
    <row r="105361" spans="30:30" ht="11" x14ac:dyDescent="0.3">
      <c r="AD105361" s="4"/>
    </row>
    <row r="105371" spans="30:30" ht="11" x14ac:dyDescent="0.3">
      <c r="AD105371" s="4"/>
    </row>
    <row r="105381" spans="30:30" ht="11" x14ac:dyDescent="0.3">
      <c r="AD105381" s="4"/>
    </row>
    <row r="105391" spans="30:30" ht="11" x14ac:dyDescent="0.3">
      <c r="AD105391" s="4"/>
    </row>
    <row r="105401" spans="30:30" ht="11" x14ac:dyDescent="0.3">
      <c r="AD105401" s="4"/>
    </row>
    <row r="105411" spans="30:30" ht="11" x14ac:dyDescent="0.3">
      <c r="AD105411" s="4"/>
    </row>
    <row r="105421" spans="30:30" ht="11" x14ac:dyDescent="0.3">
      <c r="AD105421" s="4"/>
    </row>
    <row r="105431" spans="30:30" ht="11" x14ac:dyDescent="0.3">
      <c r="AD105431" s="4"/>
    </row>
    <row r="105441" spans="30:30" ht="11" x14ac:dyDescent="0.3">
      <c r="AD105441" s="4"/>
    </row>
    <row r="105451" spans="30:30" ht="11" x14ac:dyDescent="0.3">
      <c r="AD105451" s="4"/>
    </row>
    <row r="105461" spans="30:30" ht="11" x14ac:dyDescent="0.3">
      <c r="AD105461" s="4"/>
    </row>
    <row r="105471" spans="30:30" ht="11" x14ac:dyDescent="0.3">
      <c r="AD105471" s="4"/>
    </row>
    <row r="105481" spans="30:30" ht="11" x14ac:dyDescent="0.3">
      <c r="AD105481" s="4"/>
    </row>
    <row r="105491" spans="30:30" ht="11" x14ac:dyDescent="0.3">
      <c r="AD105491" s="4"/>
    </row>
    <row r="105501" spans="30:30" ht="11" x14ac:dyDescent="0.3">
      <c r="AD105501" s="4"/>
    </row>
    <row r="105511" spans="30:30" ht="11" x14ac:dyDescent="0.3">
      <c r="AD105511" s="4"/>
    </row>
    <row r="105521" spans="30:30" ht="11" x14ac:dyDescent="0.3">
      <c r="AD105521" s="4"/>
    </row>
    <row r="105531" spans="30:30" ht="11" x14ac:dyDescent="0.3">
      <c r="AD105531" s="4"/>
    </row>
    <row r="105541" spans="30:30" ht="11" x14ac:dyDescent="0.3">
      <c r="AD105541" s="4"/>
    </row>
    <row r="105551" spans="30:30" ht="11" x14ac:dyDescent="0.3">
      <c r="AD105551" s="4"/>
    </row>
    <row r="105561" spans="30:30" ht="11" x14ac:dyDescent="0.3">
      <c r="AD105561" s="4"/>
    </row>
    <row r="105571" spans="30:30" ht="11" x14ac:dyDescent="0.3">
      <c r="AD105571" s="4"/>
    </row>
    <row r="105581" spans="30:30" ht="11" x14ac:dyDescent="0.3">
      <c r="AD105581" s="4"/>
    </row>
    <row r="105591" spans="30:30" ht="11" x14ac:dyDescent="0.3">
      <c r="AD105591" s="4"/>
    </row>
    <row r="105601" spans="30:30" ht="11" x14ac:dyDescent="0.3">
      <c r="AD105601" s="4"/>
    </row>
    <row r="105611" spans="30:30" ht="11" x14ac:dyDescent="0.3">
      <c r="AD105611" s="4"/>
    </row>
    <row r="105621" spans="30:30" ht="11" x14ac:dyDescent="0.3">
      <c r="AD105621" s="4"/>
    </row>
    <row r="105631" spans="30:30" ht="11" x14ac:dyDescent="0.3">
      <c r="AD105631" s="4"/>
    </row>
    <row r="105641" spans="30:30" ht="11" x14ac:dyDescent="0.3">
      <c r="AD105641" s="4"/>
    </row>
    <row r="105651" spans="30:30" ht="11" x14ac:dyDescent="0.3">
      <c r="AD105651" s="4"/>
    </row>
    <row r="105661" spans="30:30" ht="11" x14ac:dyDescent="0.3">
      <c r="AD105661" s="4"/>
    </row>
    <row r="105671" spans="30:30" ht="11" x14ac:dyDescent="0.3">
      <c r="AD105671" s="4"/>
    </row>
    <row r="105681" spans="30:30" ht="11" x14ac:dyDescent="0.3">
      <c r="AD105681" s="4"/>
    </row>
    <row r="105691" spans="30:30" ht="11" x14ac:dyDescent="0.3">
      <c r="AD105691" s="4"/>
    </row>
    <row r="105701" spans="30:30" ht="11" x14ac:dyDescent="0.3">
      <c r="AD105701" s="4"/>
    </row>
    <row r="105711" spans="30:30" ht="11" x14ac:dyDescent="0.3">
      <c r="AD105711" s="4"/>
    </row>
    <row r="105721" spans="30:30" ht="11" x14ac:dyDescent="0.3">
      <c r="AD105721" s="4"/>
    </row>
    <row r="105731" spans="30:30" ht="11" x14ac:dyDescent="0.3">
      <c r="AD105731" s="4"/>
    </row>
    <row r="105741" spans="30:30" ht="11" x14ac:dyDescent="0.3">
      <c r="AD105741" s="4"/>
    </row>
    <row r="105751" spans="30:30" ht="11" x14ac:dyDescent="0.3">
      <c r="AD105751" s="4"/>
    </row>
    <row r="105761" spans="30:30" ht="11" x14ac:dyDescent="0.3">
      <c r="AD105761" s="4"/>
    </row>
    <row r="105771" spans="30:30" ht="11" x14ac:dyDescent="0.3">
      <c r="AD105771" s="4"/>
    </row>
    <row r="105781" spans="30:30" ht="11" x14ac:dyDescent="0.3">
      <c r="AD105781" s="4"/>
    </row>
    <row r="105791" spans="30:30" ht="11" x14ac:dyDescent="0.3">
      <c r="AD105791" s="4"/>
    </row>
    <row r="105801" spans="30:30" ht="11" x14ac:dyDescent="0.3">
      <c r="AD105801" s="4"/>
    </row>
    <row r="105811" spans="30:30" ht="11" x14ac:dyDescent="0.3">
      <c r="AD105811" s="4"/>
    </row>
    <row r="105821" spans="30:30" ht="11" x14ac:dyDescent="0.3">
      <c r="AD105821" s="4"/>
    </row>
    <row r="105831" spans="30:30" ht="11" x14ac:dyDescent="0.3">
      <c r="AD105831" s="4"/>
    </row>
    <row r="105841" spans="30:30" ht="11" x14ac:dyDescent="0.3">
      <c r="AD105841" s="4"/>
    </row>
    <row r="105851" spans="30:30" ht="11" x14ac:dyDescent="0.3">
      <c r="AD105851" s="4"/>
    </row>
    <row r="105861" spans="30:30" ht="11" x14ac:dyDescent="0.3">
      <c r="AD105861" s="4"/>
    </row>
    <row r="105871" spans="30:30" ht="11" x14ac:dyDescent="0.3">
      <c r="AD105871" s="4"/>
    </row>
    <row r="105881" spans="30:30" ht="11" x14ac:dyDescent="0.3">
      <c r="AD105881" s="4"/>
    </row>
    <row r="105891" spans="30:30" ht="11" x14ac:dyDescent="0.3">
      <c r="AD105891" s="4"/>
    </row>
    <row r="105901" spans="30:30" ht="11" x14ac:dyDescent="0.3">
      <c r="AD105901" s="4"/>
    </row>
    <row r="105911" spans="30:30" ht="11" x14ac:dyDescent="0.3">
      <c r="AD105911" s="4"/>
    </row>
    <row r="105921" spans="30:30" ht="11" x14ac:dyDescent="0.3">
      <c r="AD105921" s="4"/>
    </row>
    <row r="105931" spans="30:30" ht="11" x14ac:dyDescent="0.3">
      <c r="AD105931" s="4"/>
    </row>
    <row r="105941" spans="30:30" ht="11" x14ac:dyDescent="0.3">
      <c r="AD105941" s="4"/>
    </row>
    <row r="105951" spans="30:30" ht="11" x14ac:dyDescent="0.3">
      <c r="AD105951" s="4"/>
    </row>
    <row r="105961" spans="30:30" ht="11" x14ac:dyDescent="0.3">
      <c r="AD105961" s="4"/>
    </row>
    <row r="105971" spans="30:30" ht="11" x14ac:dyDescent="0.3">
      <c r="AD105971" s="4"/>
    </row>
    <row r="105981" spans="30:30" ht="11" x14ac:dyDescent="0.3">
      <c r="AD105981" s="4"/>
    </row>
    <row r="105991" spans="30:30" ht="11" x14ac:dyDescent="0.3">
      <c r="AD105991" s="4"/>
    </row>
    <row r="106001" spans="30:30" ht="11" x14ac:dyDescent="0.3">
      <c r="AD106001" s="4"/>
    </row>
    <row r="106011" spans="30:30" ht="11" x14ac:dyDescent="0.3">
      <c r="AD106011" s="4"/>
    </row>
    <row r="106021" spans="30:30" ht="11" x14ac:dyDescent="0.3">
      <c r="AD106021" s="4"/>
    </row>
    <row r="106031" spans="30:30" ht="11" x14ac:dyDescent="0.3">
      <c r="AD106031" s="4"/>
    </row>
    <row r="106041" spans="30:30" ht="11" x14ac:dyDescent="0.3">
      <c r="AD106041" s="4"/>
    </row>
    <row r="106051" spans="30:30" ht="11" x14ac:dyDescent="0.3">
      <c r="AD106051" s="4"/>
    </row>
    <row r="106061" spans="30:30" ht="11" x14ac:dyDescent="0.3">
      <c r="AD106061" s="4"/>
    </row>
    <row r="106071" spans="30:30" ht="11" x14ac:dyDescent="0.3">
      <c r="AD106071" s="4"/>
    </row>
    <row r="106081" spans="30:30" ht="11" x14ac:dyDescent="0.3">
      <c r="AD106081" s="4"/>
    </row>
    <row r="106091" spans="30:30" ht="11" x14ac:dyDescent="0.3">
      <c r="AD106091" s="4"/>
    </row>
    <row r="106101" spans="30:30" ht="11" x14ac:dyDescent="0.3">
      <c r="AD106101" s="4"/>
    </row>
    <row r="106111" spans="30:30" ht="11" x14ac:dyDescent="0.3">
      <c r="AD106111" s="4"/>
    </row>
    <row r="106121" spans="30:30" ht="11" x14ac:dyDescent="0.3">
      <c r="AD106121" s="4"/>
    </row>
    <row r="106131" spans="30:30" ht="11" x14ac:dyDescent="0.3">
      <c r="AD106131" s="4"/>
    </row>
    <row r="106141" spans="30:30" ht="11" x14ac:dyDescent="0.3">
      <c r="AD106141" s="4"/>
    </row>
    <row r="106151" spans="30:30" ht="11" x14ac:dyDescent="0.3">
      <c r="AD106151" s="4"/>
    </row>
    <row r="106161" spans="30:30" ht="11" x14ac:dyDescent="0.3">
      <c r="AD106161" s="4"/>
    </row>
    <row r="106171" spans="30:30" ht="11" x14ac:dyDescent="0.3">
      <c r="AD106171" s="4"/>
    </row>
    <row r="106181" spans="30:30" ht="11" x14ac:dyDescent="0.3">
      <c r="AD106181" s="4"/>
    </row>
    <row r="106191" spans="30:30" ht="11" x14ac:dyDescent="0.3">
      <c r="AD106191" s="4"/>
    </row>
    <row r="106201" spans="30:30" ht="11" x14ac:dyDescent="0.3">
      <c r="AD106201" s="4"/>
    </row>
    <row r="106211" spans="30:30" ht="11" x14ac:dyDescent="0.3">
      <c r="AD106211" s="4"/>
    </row>
    <row r="106221" spans="30:30" ht="11" x14ac:dyDescent="0.3">
      <c r="AD106221" s="4"/>
    </row>
    <row r="106231" spans="30:30" ht="11" x14ac:dyDescent="0.3">
      <c r="AD106231" s="4"/>
    </row>
    <row r="106241" spans="30:30" ht="11" x14ac:dyDescent="0.3">
      <c r="AD106241" s="4"/>
    </row>
    <row r="106251" spans="30:30" ht="11" x14ac:dyDescent="0.3">
      <c r="AD106251" s="4"/>
    </row>
    <row r="106261" spans="30:30" ht="11" x14ac:dyDescent="0.3">
      <c r="AD106261" s="4"/>
    </row>
    <row r="106271" spans="30:30" ht="11" x14ac:dyDescent="0.3">
      <c r="AD106271" s="4"/>
    </row>
    <row r="106281" spans="30:30" ht="11" x14ac:dyDescent="0.3">
      <c r="AD106281" s="4"/>
    </row>
    <row r="106291" spans="30:30" ht="11" x14ac:dyDescent="0.3">
      <c r="AD106291" s="4"/>
    </row>
    <row r="106301" spans="30:30" ht="11" x14ac:dyDescent="0.3">
      <c r="AD106301" s="4"/>
    </row>
    <row r="106311" spans="30:30" ht="11" x14ac:dyDescent="0.3">
      <c r="AD106311" s="4"/>
    </row>
    <row r="106321" spans="30:30" ht="11" x14ac:dyDescent="0.3">
      <c r="AD106321" s="4"/>
    </row>
    <row r="106331" spans="30:30" ht="11" x14ac:dyDescent="0.3">
      <c r="AD106331" s="4"/>
    </row>
    <row r="106341" spans="30:30" ht="11" x14ac:dyDescent="0.3">
      <c r="AD106341" s="4"/>
    </row>
    <row r="106351" spans="30:30" ht="11" x14ac:dyDescent="0.3">
      <c r="AD106351" s="4"/>
    </row>
    <row r="106361" spans="30:30" ht="11" x14ac:dyDescent="0.3">
      <c r="AD106361" s="4"/>
    </row>
    <row r="106371" spans="30:30" ht="11" x14ac:dyDescent="0.3">
      <c r="AD106371" s="4"/>
    </row>
    <row r="106381" spans="30:30" ht="11" x14ac:dyDescent="0.3">
      <c r="AD106381" s="4"/>
    </row>
    <row r="106391" spans="30:30" ht="11" x14ac:dyDescent="0.3">
      <c r="AD106391" s="4"/>
    </row>
    <row r="106401" spans="30:30" ht="11" x14ac:dyDescent="0.3">
      <c r="AD106401" s="4"/>
    </row>
    <row r="106411" spans="30:30" ht="11" x14ac:dyDescent="0.3">
      <c r="AD106411" s="4"/>
    </row>
    <row r="106421" spans="30:30" ht="11" x14ac:dyDescent="0.3">
      <c r="AD106421" s="4"/>
    </row>
    <row r="106431" spans="30:30" ht="11" x14ac:dyDescent="0.3">
      <c r="AD106431" s="4"/>
    </row>
    <row r="106441" spans="30:30" ht="11" x14ac:dyDescent="0.3">
      <c r="AD106441" s="4"/>
    </row>
    <row r="106451" spans="30:30" ht="11" x14ac:dyDescent="0.3">
      <c r="AD106451" s="4"/>
    </row>
    <row r="106461" spans="30:30" ht="11" x14ac:dyDescent="0.3">
      <c r="AD106461" s="4"/>
    </row>
    <row r="106471" spans="30:30" ht="11" x14ac:dyDescent="0.3">
      <c r="AD106471" s="4"/>
    </row>
    <row r="106481" spans="30:30" ht="11" x14ac:dyDescent="0.3">
      <c r="AD106481" s="4"/>
    </row>
    <row r="106491" spans="30:30" ht="11" x14ac:dyDescent="0.3">
      <c r="AD106491" s="4"/>
    </row>
    <row r="106501" spans="30:30" ht="11" x14ac:dyDescent="0.3">
      <c r="AD106501" s="4"/>
    </row>
    <row r="106511" spans="30:30" ht="11" x14ac:dyDescent="0.3">
      <c r="AD106511" s="4"/>
    </row>
    <row r="106521" spans="30:30" ht="11" x14ac:dyDescent="0.3">
      <c r="AD106521" s="4"/>
    </row>
    <row r="106531" spans="30:30" ht="11" x14ac:dyDescent="0.3">
      <c r="AD106531" s="4"/>
    </row>
    <row r="106541" spans="30:30" ht="11" x14ac:dyDescent="0.3">
      <c r="AD106541" s="4"/>
    </row>
    <row r="106551" spans="30:30" ht="11" x14ac:dyDescent="0.3">
      <c r="AD106551" s="4"/>
    </row>
    <row r="106561" spans="30:30" ht="11" x14ac:dyDescent="0.3">
      <c r="AD106561" s="4"/>
    </row>
    <row r="106571" spans="30:30" ht="11" x14ac:dyDescent="0.3">
      <c r="AD106571" s="4"/>
    </row>
    <row r="106581" spans="30:30" ht="11" x14ac:dyDescent="0.3">
      <c r="AD106581" s="4"/>
    </row>
    <row r="106591" spans="30:30" ht="11" x14ac:dyDescent="0.3">
      <c r="AD106591" s="4"/>
    </row>
    <row r="106601" spans="30:30" ht="11" x14ac:dyDescent="0.3">
      <c r="AD106601" s="4"/>
    </row>
    <row r="106611" spans="30:30" ht="11" x14ac:dyDescent="0.3">
      <c r="AD106611" s="4"/>
    </row>
    <row r="106621" spans="30:30" ht="11" x14ac:dyDescent="0.3">
      <c r="AD106621" s="4"/>
    </row>
    <row r="106631" spans="30:30" ht="11" x14ac:dyDescent="0.3">
      <c r="AD106631" s="4"/>
    </row>
    <row r="106641" spans="30:30" ht="11" x14ac:dyDescent="0.3">
      <c r="AD106641" s="4"/>
    </row>
    <row r="106651" spans="30:30" ht="11" x14ac:dyDescent="0.3">
      <c r="AD106651" s="4"/>
    </row>
    <row r="106661" spans="30:30" ht="11" x14ac:dyDescent="0.3">
      <c r="AD106661" s="4"/>
    </row>
    <row r="106671" spans="30:30" ht="11" x14ac:dyDescent="0.3">
      <c r="AD106671" s="4"/>
    </row>
    <row r="106681" spans="30:30" ht="11" x14ac:dyDescent="0.3">
      <c r="AD106681" s="4"/>
    </row>
    <row r="106691" spans="30:30" ht="11" x14ac:dyDescent="0.3">
      <c r="AD106691" s="4"/>
    </row>
    <row r="106701" spans="30:30" ht="11" x14ac:dyDescent="0.3">
      <c r="AD106701" s="4"/>
    </row>
    <row r="106711" spans="30:30" ht="11" x14ac:dyDescent="0.3">
      <c r="AD106711" s="4"/>
    </row>
    <row r="106721" spans="30:30" ht="11" x14ac:dyDescent="0.3">
      <c r="AD106721" s="4"/>
    </row>
    <row r="106731" spans="30:30" ht="11" x14ac:dyDescent="0.3">
      <c r="AD106731" s="4"/>
    </row>
    <row r="106741" spans="30:30" ht="11" x14ac:dyDescent="0.3">
      <c r="AD106741" s="4"/>
    </row>
    <row r="106751" spans="30:30" ht="11" x14ac:dyDescent="0.3">
      <c r="AD106751" s="4"/>
    </row>
    <row r="106761" spans="30:30" ht="11" x14ac:dyDescent="0.3">
      <c r="AD106761" s="4"/>
    </row>
    <row r="106771" spans="30:30" ht="11" x14ac:dyDescent="0.3">
      <c r="AD106771" s="4"/>
    </row>
    <row r="106781" spans="30:30" ht="11" x14ac:dyDescent="0.3">
      <c r="AD106781" s="4"/>
    </row>
    <row r="106791" spans="30:30" ht="11" x14ac:dyDescent="0.3">
      <c r="AD106791" s="4"/>
    </row>
    <row r="106801" spans="30:30" ht="11" x14ac:dyDescent="0.3">
      <c r="AD106801" s="4"/>
    </row>
    <row r="106811" spans="30:30" ht="11" x14ac:dyDescent="0.3">
      <c r="AD106811" s="4"/>
    </row>
    <row r="106821" spans="30:30" ht="11" x14ac:dyDescent="0.3">
      <c r="AD106821" s="4"/>
    </row>
    <row r="106831" spans="30:30" ht="11" x14ac:dyDescent="0.3">
      <c r="AD106831" s="4"/>
    </row>
    <row r="106841" spans="30:30" ht="11" x14ac:dyDescent="0.3">
      <c r="AD106841" s="4"/>
    </row>
    <row r="106851" spans="30:30" ht="11" x14ac:dyDescent="0.3">
      <c r="AD106851" s="4"/>
    </row>
    <row r="106861" spans="30:30" ht="11" x14ac:dyDescent="0.3">
      <c r="AD106861" s="4"/>
    </row>
    <row r="106871" spans="30:30" ht="11" x14ac:dyDescent="0.3">
      <c r="AD106871" s="4"/>
    </row>
    <row r="106881" spans="30:30" ht="11" x14ac:dyDescent="0.3">
      <c r="AD106881" s="4"/>
    </row>
    <row r="106891" spans="30:30" ht="11" x14ac:dyDescent="0.3">
      <c r="AD106891" s="4"/>
    </row>
    <row r="106901" spans="30:30" ht="11" x14ac:dyDescent="0.3">
      <c r="AD106901" s="4"/>
    </row>
    <row r="106911" spans="30:30" ht="11" x14ac:dyDescent="0.3">
      <c r="AD106911" s="4"/>
    </row>
    <row r="106921" spans="30:30" ht="11" x14ac:dyDescent="0.3">
      <c r="AD106921" s="4"/>
    </row>
    <row r="106931" spans="30:30" ht="11" x14ac:dyDescent="0.3">
      <c r="AD106931" s="4"/>
    </row>
    <row r="106941" spans="30:30" ht="11" x14ac:dyDescent="0.3">
      <c r="AD106941" s="4"/>
    </row>
    <row r="106951" spans="30:30" ht="11" x14ac:dyDescent="0.3">
      <c r="AD106951" s="4"/>
    </row>
    <row r="106961" spans="30:30" ht="11" x14ac:dyDescent="0.3">
      <c r="AD106961" s="4"/>
    </row>
    <row r="106971" spans="30:30" ht="11" x14ac:dyDescent="0.3">
      <c r="AD106971" s="4"/>
    </row>
    <row r="106981" spans="30:30" ht="11" x14ac:dyDescent="0.3">
      <c r="AD106981" s="4"/>
    </row>
    <row r="106991" spans="30:30" ht="11" x14ac:dyDescent="0.3">
      <c r="AD106991" s="4"/>
    </row>
    <row r="107001" spans="30:30" ht="11" x14ac:dyDescent="0.3">
      <c r="AD107001" s="4"/>
    </row>
    <row r="107011" spans="30:30" ht="11" x14ac:dyDescent="0.3">
      <c r="AD107011" s="4"/>
    </row>
    <row r="107021" spans="30:30" ht="11" x14ac:dyDescent="0.3">
      <c r="AD107021" s="4"/>
    </row>
    <row r="107031" spans="30:30" ht="11" x14ac:dyDescent="0.3">
      <c r="AD107031" s="4"/>
    </row>
    <row r="107041" spans="30:30" ht="11" x14ac:dyDescent="0.3">
      <c r="AD107041" s="4"/>
    </row>
    <row r="107051" spans="30:30" ht="11" x14ac:dyDescent="0.3">
      <c r="AD107051" s="4"/>
    </row>
    <row r="107061" spans="30:30" ht="11" x14ac:dyDescent="0.3">
      <c r="AD107061" s="4"/>
    </row>
    <row r="107071" spans="30:30" ht="11" x14ac:dyDescent="0.3">
      <c r="AD107071" s="4"/>
    </row>
    <row r="107081" spans="30:30" ht="11" x14ac:dyDescent="0.3">
      <c r="AD107081" s="4"/>
    </row>
    <row r="107091" spans="30:30" ht="11" x14ac:dyDescent="0.3">
      <c r="AD107091" s="4"/>
    </row>
    <row r="107101" spans="30:30" ht="11" x14ac:dyDescent="0.3">
      <c r="AD107101" s="4"/>
    </row>
    <row r="107111" spans="30:30" ht="11" x14ac:dyDescent="0.3">
      <c r="AD107111" s="4"/>
    </row>
    <row r="107121" spans="30:30" ht="11" x14ac:dyDescent="0.3">
      <c r="AD107121" s="4"/>
    </row>
    <row r="107131" spans="30:30" ht="11" x14ac:dyDescent="0.3">
      <c r="AD107131" s="4"/>
    </row>
    <row r="107141" spans="30:30" ht="11" x14ac:dyDescent="0.3">
      <c r="AD107141" s="4"/>
    </row>
    <row r="107151" spans="30:30" ht="11" x14ac:dyDescent="0.3">
      <c r="AD107151" s="4"/>
    </row>
    <row r="107161" spans="30:30" ht="11" x14ac:dyDescent="0.3">
      <c r="AD107161" s="4"/>
    </row>
    <row r="107171" spans="30:30" ht="11" x14ac:dyDescent="0.3">
      <c r="AD107171" s="4"/>
    </row>
    <row r="107181" spans="30:30" ht="11" x14ac:dyDescent="0.3">
      <c r="AD107181" s="4"/>
    </row>
    <row r="107191" spans="30:30" ht="11" x14ac:dyDescent="0.3">
      <c r="AD107191" s="4"/>
    </row>
    <row r="107201" spans="30:30" ht="11" x14ac:dyDescent="0.3">
      <c r="AD107201" s="4"/>
    </row>
    <row r="107211" spans="30:30" ht="11" x14ac:dyDescent="0.3">
      <c r="AD107211" s="4"/>
    </row>
    <row r="107221" spans="30:30" ht="11" x14ac:dyDescent="0.3">
      <c r="AD107221" s="4"/>
    </row>
    <row r="107231" spans="30:30" ht="11" x14ac:dyDescent="0.3">
      <c r="AD107231" s="4"/>
    </row>
    <row r="107241" spans="30:30" ht="11" x14ac:dyDescent="0.3">
      <c r="AD107241" s="4"/>
    </row>
    <row r="107251" spans="30:30" ht="11" x14ac:dyDescent="0.3">
      <c r="AD107251" s="4"/>
    </row>
    <row r="107261" spans="30:30" ht="11" x14ac:dyDescent="0.3">
      <c r="AD107261" s="4"/>
    </row>
    <row r="107271" spans="30:30" ht="11" x14ac:dyDescent="0.3">
      <c r="AD107271" s="4"/>
    </row>
    <row r="107281" spans="30:30" ht="11" x14ac:dyDescent="0.3">
      <c r="AD107281" s="4"/>
    </row>
    <row r="107291" spans="30:30" ht="11" x14ac:dyDescent="0.3">
      <c r="AD107291" s="4"/>
    </row>
    <row r="107301" spans="30:30" ht="11" x14ac:dyDescent="0.3">
      <c r="AD107301" s="4"/>
    </row>
    <row r="107311" spans="30:30" ht="11" x14ac:dyDescent="0.3">
      <c r="AD107311" s="4"/>
    </row>
    <row r="107321" spans="30:30" ht="11" x14ac:dyDescent="0.3">
      <c r="AD107321" s="4"/>
    </row>
    <row r="107331" spans="30:30" ht="11" x14ac:dyDescent="0.3">
      <c r="AD107331" s="4"/>
    </row>
    <row r="107341" spans="30:30" ht="11" x14ac:dyDescent="0.3">
      <c r="AD107341" s="4"/>
    </row>
    <row r="107351" spans="30:30" ht="11" x14ac:dyDescent="0.3">
      <c r="AD107351" s="4"/>
    </row>
    <row r="107361" spans="30:30" ht="11" x14ac:dyDescent="0.3">
      <c r="AD107361" s="4"/>
    </row>
    <row r="107371" spans="30:30" ht="11" x14ac:dyDescent="0.3">
      <c r="AD107371" s="4"/>
    </row>
    <row r="107381" spans="30:30" ht="11" x14ac:dyDescent="0.3">
      <c r="AD107381" s="4"/>
    </row>
    <row r="107391" spans="30:30" ht="11" x14ac:dyDescent="0.3">
      <c r="AD107391" s="4"/>
    </row>
    <row r="107401" spans="30:30" ht="11" x14ac:dyDescent="0.3">
      <c r="AD107401" s="4"/>
    </row>
    <row r="107411" spans="30:30" ht="11" x14ac:dyDescent="0.3">
      <c r="AD107411" s="4"/>
    </row>
    <row r="107421" spans="30:30" ht="11" x14ac:dyDescent="0.3">
      <c r="AD107421" s="4"/>
    </row>
    <row r="107431" spans="30:30" ht="11" x14ac:dyDescent="0.3">
      <c r="AD107431" s="4"/>
    </row>
    <row r="107441" spans="30:30" ht="11" x14ac:dyDescent="0.3">
      <c r="AD107441" s="4"/>
    </row>
    <row r="107451" spans="30:30" ht="11" x14ac:dyDescent="0.3">
      <c r="AD107451" s="4"/>
    </row>
    <row r="107461" spans="30:30" ht="11" x14ac:dyDescent="0.3">
      <c r="AD107461" s="4"/>
    </row>
    <row r="107471" spans="30:30" ht="11" x14ac:dyDescent="0.3">
      <c r="AD107471" s="4"/>
    </row>
    <row r="107481" spans="30:30" ht="11" x14ac:dyDescent="0.3">
      <c r="AD107481" s="4"/>
    </row>
    <row r="107491" spans="30:30" ht="11" x14ac:dyDescent="0.3">
      <c r="AD107491" s="4"/>
    </row>
    <row r="107501" spans="30:30" ht="11" x14ac:dyDescent="0.3">
      <c r="AD107501" s="4"/>
    </row>
    <row r="107511" spans="30:30" ht="11" x14ac:dyDescent="0.3">
      <c r="AD107511" s="4"/>
    </row>
    <row r="107521" spans="30:30" ht="11" x14ac:dyDescent="0.3">
      <c r="AD107521" s="4"/>
    </row>
    <row r="107531" spans="30:30" ht="11" x14ac:dyDescent="0.3">
      <c r="AD107531" s="4"/>
    </row>
    <row r="107541" spans="30:30" ht="11" x14ac:dyDescent="0.3">
      <c r="AD107541" s="4"/>
    </row>
    <row r="107551" spans="30:30" ht="11" x14ac:dyDescent="0.3">
      <c r="AD107551" s="4"/>
    </row>
    <row r="107561" spans="30:30" ht="11" x14ac:dyDescent="0.3">
      <c r="AD107561" s="4"/>
    </row>
    <row r="107571" spans="30:30" ht="11" x14ac:dyDescent="0.3">
      <c r="AD107571" s="4"/>
    </row>
    <row r="107581" spans="30:30" ht="11" x14ac:dyDescent="0.3">
      <c r="AD107581" s="4"/>
    </row>
    <row r="107591" spans="30:30" ht="11" x14ac:dyDescent="0.3">
      <c r="AD107591" s="4"/>
    </row>
    <row r="107601" spans="30:30" ht="11" x14ac:dyDescent="0.3">
      <c r="AD107601" s="4"/>
    </row>
    <row r="107611" spans="30:30" ht="11" x14ac:dyDescent="0.3">
      <c r="AD107611" s="4"/>
    </row>
    <row r="107621" spans="30:30" ht="11" x14ac:dyDescent="0.3">
      <c r="AD107621" s="4"/>
    </row>
    <row r="107631" spans="30:30" ht="11" x14ac:dyDescent="0.3">
      <c r="AD107631" s="4"/>
    </row>
    <row r="107641" spans="30:30" ht="11" x14ac:dyDescent="0.3">
      <c r="AD107641" s="4"/>
    </row>
    <row r="107651" spans="30:30" ht="11" x14ac:dyDescent="0.3">
      <c r="AD107651" s="4"/>
    </row>
    <row r="107661" spans="30:30" ht="11" x14ac:dyDescent="0.3">
      <c r="AD107661" s="4"/>
    </row>
    <row r="107671" spans="30:30" ht="11" x14ac:dyDescent="0.3">
      <c r="AD107671" s="4"/>
    </row>
    <row r="107681" spans="30:30" ht="11" x14ac:dyDescent="0.3">
      <c r="AD107681" s="4"/>
    </row>
    <row r="107691" spans="30:30" ht="11" x14ac:dyDescent="0.3">
      <c r="AD107691" s="4"/>
    </row>
    <row r="107701" spans="30:30" ht="11" x14ac:dyDescent="0.3">
      <c r="AD107701" s="4"/>
    </row>
    <row r="107711" spans="30:30" ht="11" x14ac:dyDescent="0.3">
      <c r="AD107711" s="4"/>
    </row>
    <row r="107721" spans="30:30" ht="11" x14ac:dyDescent="0.3">
      <c r="AD107721" s="4"/>
    </row>
    <row r="107731" spans="30:30" ht="11" x14ac:dyDescent="0.3">
      <c r="AD107731" s="4"/>
    </row>
    <row r="107741" spans="30:30" ht="11" x14ac:dyDescent="0.3">
      <c r="AD107741" s="4"/>
    </row>
    <row r="107751" spans="30:30" ht="11" x14ac:dyDescent="0.3">
      <c r="AD107751" s="4"/>
    </row>
    <row r="107761" spans="30:30" ht="11" x14ac:dyDescent="0.3">
      <c r="AD107761" s="4"/>
    </row>
    <row r="107771" spans="30:30" ht="11" x14ac:dyDescent="0.3">
      <c r="AD107771" s="4"/>
    </row>
    <row r="107781" spans="30:30" ht="11" x14ac:dyDescent="0.3">
      <c r="AD107781" s="4"/>
    </row>
    <row r="107791" spans="30:30" ht="11" x14ac:dyDescent="0.3">
      <c r="AD107791" s="4"/>
    </row>
    <row r="107801" spans="30:30" ht="11" x14ac:dyDescent="0.3">
      <c r="AD107801" s="4"/>
    </row>
    <row r="107811" spans="30:30" ht="11" x14ac:dyDescent="0.3">
      <c r="AD107811" s="4"/>
    </row>
    <row r="107821" spans="30:30" ht="11" x14ac:dyDescent="0.3">
      <c r="AD107821" s="4"/>
    </row>
    <row r="107831" spans="30:30" ht="11" x14ac:dyDescent="0.3">
      <c r="AD107831" s="4"/>
    </row>
    <row r="107841" spans="30:30" ht="11" x14ac:dyDescent="0.3">
      <c r="AD107841" s="4"/>
    </row>
    <row r="107851" spans="30:30" ht="11" x14ac:dyDescent="0.3">
      <c r="AD107851" s="4"/>
    </row>
    <row r="107861" spans="30:30" ht="11" x14ac:dyDescent="0.3">
      <c r="AD107861" s="4"/>
    </row>
    <row r="107871" spans="30:30" ht="11" x14ac:dyDescent="0.3">
      <c r="AD107871" s="4"/>
    </row>
    <row r="107881" spans="30:30" ht="11" x14ac:dyDescent="0.3">
      <c r="AD107881" s="4"/>
    </row>
    <row r="107891" spans="30:30" ht="11" x14ac:dyDescent="0.3">
      <c r="AD107891" s="4"/>
    </row>
    <row r="107901" spans="30:30" ht="11" x14ac:dyDescent="0.3">
      <c r="AD107901" s="4"/>
    </row>
    <row r="107911" spans="30:30" ht="11" x14ac:dyDescent="0.3">
      <c r="AD107911" s="4"/>
    </row>
    <row r="107921" spans="30:30" ht="11" x14ac:dyDescent="0.3">
      <c r="AD107921" s="4"/>
    </row>
    <row r="107931" spans="30:30" ht="11" x14ac:dyDescent="0.3">
      <c r="AD107931" s="4"/>
    </row>
    <row r="107941" spans="30:30" ht="11" x14ac:dyDescent="0.3">
      <c r="AD107941" s="4"/>
    </row>
    <row r="107951" spans="30:30" ht="11" x14ac:dyDescent="0.3">
      <c r="AD107951" s="4"/>
    </row>
    <row r="107961" spans="30:30" ht="11" x14ac:dyDescent="0.3">
      <c r="AD107961" s="4"/>
    </row>
    <row r="107971" spans="30:30" ht="11" x14ac:dyDescent="0.3">
      <c r="AD107971" s="4"/>
    </row>
    <row r="107981" spans="30:30" ht="11" x14ac:dyDescent="0.3">
      <c r="AD107981" s="4"/>
    </row>
    <row r="107991" spans="30:30" ht="11" x14ac:dyDescent="0.3">
      <c r="AD107991" s="4"/>
    </row>
    <row r="108001" spans="30:30" ht="11" x14ac:dyDescent="0.3">
      <c r="AD108001" s="4"/>
    </row>
    <row r="108011" spans="30:30" ht="11" x14ac:dyDescent="0.3">
      <c r="AD108011" s="4"/>
    </row>
    <row r="108021" spans="30:30" ht="11" x14ac:dyDescent="0.3">
      <c r="AD108021" s="4"/>
    </row>
    <row r="108031" spans="30:30" ht="11" x14ac:dyDescent="0.3">
      <c r="AD108031" s="4"/>
    </row>
    <row r="108041" spans="30:30" ht="11" x14ac:dyDescent="0.3">
      <c r="AD108041" s="4"/>
    </row>
    <row r="108051" spans="30:30" ht="11" x14ac:dyDescent="0.3">
      <c r="AD108051" s="4"/>
    </row>
    <row r="108061" spans="30:30" ht="11" x14ac:dyDescent="0.3">
      <c r="AD108061" s="4"/>
    </row>
    <row r="108071" spans="30:30" ht="11" x14ac:dyDescent="0.3">
      <c r="AD108071" s="4"/>
    </row>
    <row r="108081" spans="30:30" ht="11" x14ac:dyDescent="0.3">
      <c r="AD108081" s="4"/>
    </row>
    <row r="108091" spans="30:30" ht="11" x14ac:dyDescent="0.3">
      <c r="AD108091" s="4"/>
    </row>
    <row r="108101" spans="30:30" ht="11" x14ac:dyDescent="0.3">
      <c r="AD108101" s="4"/>
    </row>
    <row r="108111" spans="30:30" ht="11" x14ac:dyDescent="0.3">
      <c r="AD108111" s="4"/>
    </row>
    <row r="108121" spans="30:30" ht="11" x14ac:dyDescent="0.3">
      <c r="AD108121" s="4"/>
    </row>
    <row r="108131" spans="30:30" ht="11" x14ac:dyDescent="0.3">
      <c r="AD108131" s="4"/>
    </row>
    <row r="108141" spans="30:30" ht="11" x14ac:dyDescent="0.3">
      <c r="AD108141" s="4"/>
    </row>
    <row r="108151" spans="30:30" ht="11" x14ac:dyDescent="0.3">
      <c r="AD108151" s="4"/>
    </row>
    <row r="108161" spans="30:30" ht="11" x14ac:dyDescent="0.3">
      <c r="AD108161" s="4"/>
    </row>
    <row r="108171" spans="30:30" ht="11" x14ac:dyDescent="0.3">
      <c r="AD108171" s="4"/>
    </row>
    <row r="108181" spans="30:30" ht="11" x14ac:dyDescent="0.3">
      <c r="AD108181" s="4"/>
    </row>
    <row r="108191" spans="30:30" ht="11" x14ac:dyDescent="0.3">
      <c r="AD108191" s="4"/>
    </row>
    <row r="108201" spans="30:30" ht="11" x14ac:dyDescent="0.3">
      <c r="AD108201" s="4"/>
    </row>
    <row r="108211" spans="30:30" ht="11" x14ac:dyDescent="0.3">
      <c r="AD108211" s="4"/>
    </row>
    <row r="108221" spans="30:30" ht="11" x14ac:dyDescent="0.3">
      <c r="AD108221" s="4"/>
    </row>
    <row r="108231" spans="30:30" ht="11" x14ac:dyDescent="0.3">
      <c r="AD108231" s="4"/>
    </row>
    <row r="108241" spans="30:30" ht="11" x14ac:dyDescent="0.3">
      <c r="AD108241" s="4"/>
    </row>
    <row r="108251" spans="30:30" ht="11" x14ac:dyDescent="0.3">
      <c r="AD108251" s="4"/>
    </row>
    <row r="108261" spans="30:30" ht="11" x14ac:dyDescent="0.3">
      <c r="AD108261" s="4"/>
    </row>
    <row r="108271" spans="30:30" ht="11" x14ac:dyDescent="0.3">
      <c r="AD108271" s="4"/>
    </row>
    <row r="108281" spans="30:30" ht="11" x14ac:dyDescent="0.3">
      <c r="AD108281" s="4"/>
    </row>
    <row r="108291" spans="30:30" ht="11" x14ac:dyDescent="0.3">
      <c r="AD108291" s="4"/>
    </row>
    <row r="108301" spans="30:30" ht="11" x14ac:dyDescent="0.3">
      <c r="AD108301" s="4"/>
    </row>
    <row r="108311" spans="30:30" ht="11" x14ac:dyDescent="0.3">
      <c r="AD108311" s="4"/>
    </row>
    <row r="108321" spans="30:30" ht="11" x14ac:dyDescent="0.3">
      <c r="AD108321" s="4"/>
    </row>
    <row r="108331" spans="30:30" ht="11" x14ac:dyDescent="0.3">
      <c r="AD108331" s="4"/>
    </row>
    <row r="108341" spans="30:30" ht="11" x14ac:dyDescent="0.3">
      <c r="AD108341" s="4"/>
    </row>
    <row r="108351" spans="30:30" ht="11" x14ac:dyDescent="0.3">
      <c r="AD108351" s="4"/>
    </row>
    <row r="108361" spans="30:30" ht="11" x14ac:dyDescent="0.3">
      <c r="AD108361" s="4"/>
    </row>
    <row r="108371" spans="30:30" ht="11" x14ac:dyDescent="0.3">
      <c r="AD108371" s="4"/>
    </row>
    <row r="108381" spans="30:30" ht="11" x14ac:dyDescent="0.3">
      <c r="AD108381" s="4"/>
    </row>
    <row r="108391" spans="30:30" ht="11" x14ac:dyDescent="0.3">
      <c r="AD108391" s="4"/>
    </row>
    <row r="108401" spans="30:30" ht="11" x14ac:dyDescent="0.3">
      <c r="AD108401" s="4"/>
    </row>
    <row r="108411" spans="30:30" ht="11" x14ac:dyDescent="0.3">
      <c r="AD108411" s="4"/>
    </row>
    <row r="108421" spans="30:30" ht="11" x14ac:dyDescent="0.3">
      <c r="AD108421" s="4"/>
    </row>
    <row r="108431" spans="30:30" ht="11" x14ac:dyDescent="0.3">
      <c r="AD108431" s="4"/>
    </row>
    <row r="108441" spans="30:30" ht="11" x14ac:dyDescent="0.3">
      <c r="AD108441" s="4"/>
    </row>
    <row r="108451" spans="30:30" ht="11" x14ac:dyDescent="0.3">
      <c r="AD108451" s="4"/>
    </row>
    <row r="108461" spans="30:30" ht="11" x14ac:dyDescent="0.3">
      <c r="AD108461" s="4"/>
    </row>
    <row r="108471" spans="30:30" ht="11" x14ac:dyDescent="0.3">
      <c r="AD108471" s="4"/>
    </row>
    <row r="108481" spans="30:30" ht="11" x14ac:dyDescent="0.3">
      <c r="AD108481" s="4"/>
    </row>
    <row r="108491" spans="30:30" ht="11" x14ac:dyDescent="0.3">
      <c r="AD108491" s="4"/>
    </row>
    <row r="108501" spans="30:30" ht="11" x14ac:dyDescent="0.3">
      <c r="AD108501" s="4"/>
    </row>
    <row r="108511" spans="30:30" ht="11" x14ac:dyDescent="0.3">
      <c r="AD108511" s="4"/>
    </row>
    <row r="108521" spans="30:30" ht="11" x14ac:dyDescent="0.3">
      <c r="AD108521" s="4"/>
    </row>
    <row r="108531" spans="30:30" ht="11" x14ac:dyDescent="0.3">
      <c r="AD108531" s="4"/>
    </row>
    <row r="108541" spans="30:30" ht="11" x14ac:dyDescent="0.3">
      <c r="AD108541" s="4"/>
    </row>
    <row r="108551" spans="30:30" ht="11" x14ac:dyDescent="0.3">
      <c r="AD108551" s="4"/>
    </row>
    <row r="108561" spans="30:30" ht="11" x14ac:dyDescent="0.3">
      <c r="AD108561" s="4"/>
    </row>
    <row r="108571" spans="30:30" ht="11" x14ac:dyDescent="0.3">
      <c r="AD108571" s="4"/>
    </row>
    <row r="108581" spans="30:30" ht="11" x14ac:dyDescent="0.3">
      <c r="AD108581" s="4"/>
    </row>
    <row r="108591" spans="30:30" ht="11" x14ac:dyDescent="0.3">
      <c r="AD108591" s="4"/>
    </row>
    <row r="108601" spans="30:30" ht="11" x14ac:dyDescent="0.3">
      <c r="AD108601" s="4"/>
    </row>
    <row r="108611" spans="30:30" ht="11" x14ac:dyDescent="0.3">
      <c r="AD108611" s="4"/>
    </row>
    <row r="108621" spans="30:30" ht="11" x14ac:dyDescent="0.3">
      <c r="AD108621" s="4"/>
    </row>
    <row r="108631" spans="30:30" ht="11" x14ac:dyDescent="0.3">
      <c r="AD108631" s="4"/>
    </row>
    <row r="108641" spans="30:30" ht="11" x14ac:dyDescent="0.3">
      <c r="AD108641" s="4"/>
    </row>
    <row r="108651" spans="30:30" ht="11" x14ac:dyDescent="0.3">
      <c r="AD108651" s="4"/>
    </row>
    <row r="108661" spans="30:30" ht="11" x14ac:dyDescent="0.3">
      <c r="AD108661" s="4"/>
    </row>
    <row r="108671" spans="30:30" ht="11" x14ac:dyDescent="0.3">
      <c r="AD108671" s="4"/>
    </row>
    <row r="108681" spans="30:30" ht="11" x14ac:dyDescent="0.3">
      <c r="AD108681" s="4"/>
    </row>
    <row r="108691" spans="30:30" ht="11" x14ac:dyDescent="0.3">
      <c r="AD108691" s="4"/>
    </row>
    <row r="108701" spans="30:30" ht="11" x14ac:dyDescent="0.3">
      <c r="AD108701" s="4"/>
    </row>
    <row r="108711" spans="30:30" ht="11" x14ac:dyDescent="0.3">
      <c r="AD108711" s="4"/>
    </row>
    <row r="108721" spans="30:30" ht="11" x14ac:dyDescent="0.3">
      <c r="AD108721" s="4"/>
    </row>
    <row r="108731" spans="30:30" ht="11" x14ac:dyDescent="0.3">
      <c r="AD108731" s="4"/>
    </row>
    <row r="108741" spans="30:30" ht="11" x14ac:dyDescent="0.3">
      <c r="AD108741" s="4"/>
    </row>
    <row r="108751" spans="30:30" ht="11" x14ac:dyDescent="0.3">
      <c r="AD108751" s="4"/>
    </row>
    <row r="108761" spans="30:30" ht="11" x14ac:dyDescent="0.3">
      <c r="AD108761" s="4"/>
    </row>
    <row r="108771" spans="30:30" ht="11" x14ac:dyDescent="0.3">
      <c r="AD108771" s="4"/>
    </row>
    <row r="108781" spans="30:30" ht="11" x14ac:dyDescent="0.3">
      <c r="AD108781" s="4"/>
    </row>
    <row r="108791" spans="30:30" ht="11" x14ac:dyDescent="0.3">
      <c r="AD108791" s="4"/>
    </row>
    <row r="108801" spans="30:30" ht="11" x14ac:dyDescent="0.3">
      <c r="AD108801" s="4"/>
    </row>
    <row r="108811" spans="30:30" ht="11" x14ac:dyDescent="0.3">
      <c r="AD108811" s="4"/>
    </row>
    <row r="108821" spans="30:30" ht="11" x14ac:dyDescent="0.3">
      <c r="AD108821" s="4"/>
    </row>
    <row r="108831" spans="30:30" ht="11" x14ac:dyDescent="0.3">
      <c r="AD108831" s="4"/>
    </row>
    <row r="108841" spans="30:30" ht="11" x14ac:dyDescent="0.3">
      <c r="AD108841" s="4"/>
    </row>
    <row r="108851" spans="30:30" ht="11" x14ac:dyDescent="0.3">
      <c r="AD108851" s="4"/>
    </row>
    <row r="108861" spans="30:30" ht="11" x14ac:dyDescent="0.3">
      <c r="AD108861" s="4"/>
    </row>
    <row r="108871" spans="30:30" ht="11" x14ac:dyDescent="0.3">
      <c r="AD108871" s="4"/>
    </row>
    <row r="108881" spans="30:30" ht="11" x14ac:dyDescent="0.3">
      <c r="AD108881" s="4"/>
    </row>
    <row r="108891" spans="30:30" ht="11" x14ac:dyDescent="0.3">
      <c r="AD108891" s="4"/>
    </row>
    <row r="108901" spans="30:30" ht="11" x14ac:dyDescent="0.3">
      <c r="AD108901" s="4"/>
    </row>
    <row r="108911" spans="30:30" ht="11" x14ac:dyDescent="0.3">
      <c r="AD108911" s="4"/>
    </row>
    <row r="108921" spans="30:30" ht="11" x14ac:dyDescent="0.3">
      <c r="AD108921" s="4"/>
    </row>
    <row r="108931" spans="30:30" ht="11" x14ac:dyDescent="0.3">
      <c r="AD108931" s="4"/>
    </row>
    <row r="108941" spans="30:30" ht="11" x14ac:dyDescent="0.3">
      <c r="AD108941" s="4"/>
    </row>
    <row r="108951" spans="30:30" ht="11" x14ac:dyDescent="0.3">
      <c r="AD108951" s="4"/>
    </row>
    <row r="108961" spans="30:30" ht="11" x14ac:dyDescent="0.3">
      <c r="AD108961" s="4"/>
    </row>
    <row r="108971" spans="30:30" ht="11" x14ac:dyDescent="0.3">
      <c r="AD108971" s="4"/>
    </row>
    <row r="108981" spans="30:30" ht="11" x14ac:dyDescent="0.3">
      <c r="AD108981" s="4"/>
    </row>
    <row r="108991" spans="30:30" ht="11" x14ac:dyDescent="0.3">
      <c r="AD108991" s="4"/>
    </row>
    <row r="109001" spans="30:30" ht="11" x14ac:dyDescent="0.3">
      <c r="AD109001" s="4"/>
    </row>
    <row r="109011" spans="30:30" ht="11" x14ac:dyDescent="0.3">
      <c r="AD109011" s="4"/>
    </row>
    <row r="109021" spans="30:30" ht="11" x14ac:dyDescent="0.3">
      <c r="AD109021" s="4"/>
    </row>
    <row r="109031" spans="30:30" ht="11" x14ac:dyDescent="0.3">
      <c r="AD109031" s="4"/>
    </row>
    <row r="109041" spans="30:30" ht="11" x14ac:dyDescent="0.3">
      <c r="AD109041" s="4"/>
    </row>
    <row r="109051" spans="30:30" ht="11" x14ac:dyDescent="0.3">
      <c r="AD109051" s="4"/>
    </row>
    <row r="109061" spans="30:30" ht="11" x14ac:dyDescent="0.3">
      <c r="AD109061" s="4"/>
    </row>
    <row r="109071" spans="30:30" ht="11" x14ac:dyDescent="0.3">
      <c r="AD109071" s="4"/>
    </row>
    <row r="109081" spans="30:30" ht="11" x14ac:dyDescent="0.3">
      <c r="AD109081" s="4"/>
    </row>
    <row r="109091" spans="30:30" ht="11" x14ac:dyDescent="0.3">
      <c r="AD109091" s="4"/>
    </row>
    <row r="109101" spans="30:30" ht="11" x14ac:dyDescent="0.3">
      <c r="AD109101" s="4"/>
    </row>
    <row r="109111" spans="30:30" ht="11" x14ac:dyDescent="0.3">
      <c r="AD109111" s="4"/>
    </row>
    <row r="109121" spans="30:30" ht="11" x14ac:dyDescent="0.3">
      <c r="AD109121" s="4"/>
    </row>
    <row r="109131" spans="30:30" ht="11" x14ac:dyDescent="0.3">
      <c r="AD109131" s="4"/>
    </row>
    <row r="109141" spans="30:30" ht="11" x14ac:dyDescent="0.3">
      <c r="AD109141" s="4"/>
    </row>
    <row r="109151" spans="30:30" ht="11" x14ac:dyDescent="0.3">
      <c r="AD109151" s="4"/>
    </row>
    <row r="109161" spans="30:30" ht="11" x14ac:dyDescent="0.3">
      <c r="AD109161" s="4"/>
    </row>
    <row r="109171" spans="30:30" ht="11" x14ac:dyDescent="0.3">
      <c r="AD109171" s="4"/>
    </row>
    <row r="109181" spans="30:30" ht="11" x14ac:dyDescent="0.3">
      <c r="AD109181" s="4"/>
    </row>
    <row r="109191" spans="30:30" ht="11" x14ac:dyDescent="0.3">
      <c r="AD109191" s="4"/>
    </row>
    <row r="109201" spans="30:30" ht="11" x14ac:dyDescent="0.3">
      <c r="AD109201" s="4"/>
    </row>
    <row r="109211" spans="30:30" ht="11" x14ac:dyDescent="0.3">
      <c r="AD109211" s="4"/>
    </row>
    <row r="109221" spans="30:30" ht="11" x14ac:dyDescent="0.3">
      <c r="AD109221" s="4"/>
    </row>
    <row r="109231" spans="30:30" ht="11" x14ac:dyDescent="0.3">
      <c r="AD109231" s="4"/>
    </row>
    <row r="109241" spans="30:30" ht="11" x14ac:dyDescent="0.3">
      <c r="AD109241" s="4"/>
    </row>
    <row r="109251" spans="30:30" ht="11" x14ac:dyDescent="0.3">
      <c r="AD109251" s="4"/>
    </row>
    <row r="109261" spans="30:30" ht="11" x14ac:dyDescent="0.3">
      <c r="AD109261" s="4"/>
    </row>
    <row r="109271" spans="30:30" ht="11" x14ac:dyDescent="0.3">
      <c r="AD109271" s="4"/>
    </row>
    <row r="109281" spans="30:30" ht="11" x14ac:dyDescent="0.3">
      <c r="AD109281" s="4"/>
    </row>
    <row r="109291" spans="30:30" ht="11" x14ac:dyDescent="0.3">
      <c r="AD109291" s="4"/>
    </row>
    <row r="109301" spans="30:30" ht="11" x14ac:dyDescent="0.3">
      <c r="AD109301" s="4"/>
    </row>
    <row r="109311" spans="30:30" ht="11" x14ac:dyDescent="0.3">
      <c r="AD109311" s="4"/>
    </row>
    <row r="109321" spans="30:30" ht="11" x14ac:dyDescent="0.3">
      <c r="AD109321" s="4"/>
    </row>
    <row r="109331" spans="30:30" ht="11" x14ac:dyDescent="0.3">
      <c r="AD109331" s="4"/>
    </row>
    <row r="109341" spans="30:30" ht="11" x14ac:dyDescent="0.3">
      <c r="AD109341" s="4"/>
    </row>
    <row r="109351" spans="30:30" ht="11" x14ac:dyDescent="0.3">
      <c r="AD109351" s="4"/>
    </row>
    <row r="109361" spans="30:30" ht="11" x14ac:dyDescent="0.3">
      <c r="AD109361" s="4"/>
    </row>
    <row r="109371" spans="30:30" ht="11" x14ac:dyDescent="0.3">
      <c r="AD109371" s="4"/>
    </row>
    <row r="109381" spans="30:30" ht="11" x14ac:dyDescent="0.3">
      <c r="AD109381" s="4"/>
    </row>
    <row r="109391" spans="30:30" ht="11" x14ac:dyDescent="0.3">
      <c r="AD109391" s="4"/>
    </row>
    <row r="109401" spans="30:30" ht="11" x14ac:dyDescent="0.3">
      <c r="AD109401" s="4"/>
    </row>
    <row r="109411" spans="30:30" ht="11" x14ac:dyDescent="0.3">
      <c r="AD109411" s="4"/>
    </row>
    <row r="109421" spans="30:30" ht="11" x14ac:dyDescent="0.3">
      <c r="AD109421" s="4"/>
    </row>
    <row r="109431" spans="30:30" ht="11" x14ac:dyDescent="0.3">
      <c r="AD109431" s="4"/>
    </row>
    <row r="109441" spans="30:30" ht="11" x14ac:dyDescent="0.3">
      <c r="AD109441" s="4"/>
    </row>
    <row r="109451" spans="30:30" ht="11" x14ac:dyDescent="0.3">
      <c r="AD109451" s="4"/>
    </row>
    <row r="109461" spans="30:30" ht="11" x14ac:dyDescent="0.3">
      <c r="AD109461" s="4"/>
    </row>
    <row r="109471" spans="30:30" ht="11" x14ac:dyDescent="0.3">
      <c r="AD109471" s="4"/>
    </row>
    <row r="109481" spans="30:30" ht="11" x14ac:dyDescent="0.3">
      <c r="AD109481" s="4"/>
    </row>
    <row r="109491" spans="30:30" ht="11" x14ac:dyDescent="0.3">
      <c r="AD109491" s="4"/>
    </row>
    <row r="109501" spans="30:30" ht="11" x14ac:dyDescent="0.3">
      <c r="AD109501" s="4"/>
    </row>
    <row r="109511" spans="30:30" ht="11" x14ac:dyDescent="0.3">
      <c r="AD109511" s="4"/>
    </row>
    <row r="109521" spans="30:30" ht="11" x14ac:dyDescent="0.3">
      <c r="AD109521" s="4"/>
    </row>
    <row r="109531" spans="30:30" ht="11" x14ac:dyDescent="0.3">
      <c r="AD109531" s="4"/>
    </row>
    <row r="109541" spans="30:30" ht="11" x14ac:dyDescent="0.3">
      <c r="AD109541" s="4"/>
    </row>
    <row r="109551" spans="30:30" ht="11" x14ac:dyDescent="0.3">
      <c r="AD109551" s="4"/>
    </row>
    <row r="109561" spans="30:30" ht="11" x14ac:dyDescent="0.3">
      <c r="AD109561" s="4"/>
    </row>
    <row r="109571" spans="30:30" ht="11" x14ac:dyDescent="0.3">
      <c r="AD109571" s="4"/>
    </row>
    <row r="109581" spans="30:30" ht="11" x14ac:dyDescent="0.3">
      <c r="AD109581" s="4"/>
    </row>
    <row r="109591" spans="30:30" ht="11" x14ac:dyDescent="0.3">
      <c r="AD109591" s="4"/>
    </row>
    <row r="109601" spans="30:30" ht="11" x14ac:dyDescent="0.3">
      <c r="AD109601" s="4"/>
    </row>
    <row r="109611" spans="30:30" ht="11" x14ac:dyDescent="0.3">
      <c r="AD109611" s="4"/>
    </row>
    <row r="109621" spans="30:30" ht="11" x14ac:dyDescent="0.3">
      <c r="AD109621" s="4"/>
    </row>
    <row r="109631" spans="30:30" ht="11" x14ac:dyDescent="0.3">
      <c r="AD109631" s="4"/>
    </row>
    <row r="109641" spans="30:30" ht="11" x14ac:dyDescent="0.3">
      <c r="AD109641" s="4"/>
    </row>
    <row r="109651" spans="30:30" ht="11" x14ac:dyDescent="0.3">
      <c r="AD109651" s="4"/>
    </row>
    <row r="109661" spans="30:30" ht="11" x14ac:dyDescent="0.3">
      <c r="AD109661" s="4"/>
    </row>
    <row r="109671" spans="30:30" ht="11" x14ac:dyDescent="0.3">
      <c r="AD109671" s="4"/>
    </row>
    <row r="109681" spans="30:30" ht="11" x14ac:dyDescent="0.3">
      <c r="AD109681" s="4"/>
    </row>
    <row r="109691" spans="30:30" ht="11" x14ac:dyDescent="0.3">
      <c r="AD109691" s="4"/>
    </row>
    <row r="109701" spans="30:30" ht="11" x14ac:dyDescent="0.3">
      <c r="AD109701" s="4"/>
    </row>
    <row r="109711" spans="30:30" ht="11" x14ac:dyDescent="0.3">
      <c r="AD109711" s="4"/>
    </row>
    <row r="109721" spans="30:30" ht="11" x14ac:dyDescent="0.3">
      <c r="AD109721" s="4"/>
    </row>
    <row r="109731" spans="30:30" ht="11" x14ac:dyDescent="0.3">
      <c r="AD109731" s="4"/>
    </row>
    <row r="109741" spans="30:30" ht="11" x14ac:dyDescent="0.3">
      <c r="AD109741" s="4"/>
    </row>
    <row r="109751" spans="30:30" ht="11" x14ac:dyDescent="0.3">
      <c r="AD109751" s="4"/>
    </row>
    <row r="109761" spans="30:30" ht="11" x14ac:dyDescent="0.3">
      <c r="AD109761" s="4"/>
    </row>
    <row r="109771" spans="30:30" ht="11" x14ac:dyDescent="0.3">
      <c r="AD109771" s="4"/>
    </row>
    <row r="109781" spans="30:30" ht="11" x14ac:dyDescent="0.3">
      <c r="AD109781" s="4"/>
    </row>
    <row r="109791" spans="30:30" ht="11" x14ac:dyDescent="0.3">
      <c r="AD109791" s="4"/>
    </row>
    <row r="109801" spans="30:30" ht="11" x14ac:dyDescent="0.3">
      <c r="AD109801" s="4"/>
    </row>
    <row r="109811" spans="30:30" ht="11" x14ac:dyDescent="0.3">
      <c r="AD109811" s="4"/>
    </row>
    <row r="109821" spans="30:30" ht="11" x14ac:dyDescent="0.3">
      <c r="AD109821" s="4"/>
    </row>
    <row r="109831" spans="30:30" ht="11" x14ac:dyDescent="0.3">
      <c r="AD109831" s="4"/>
    </row>
    <row r="109841" spans="30:30" ht="11" x14ac:dyDescent="0.3">
      <c r="AD109841" s="4"/>
    </row>
    <row r="109851" spans="30:30" ht="11" x14ac:dyDescent="0.3">
      <c r="AD109851" s="4"/>
    </row>
    <row r="109861" spans="30:30" ht="11" x14ac:dyDescent="0.3">
      <c r="AD109861" s="4"/>
    </row>
    <row r="109871" spans="30:30" ht="11" x14ac:dyDescent="0.3">
      <c r="AD109871" s="4"/>
    </row>
    <row r="109881" spans="30:30" ht="11" x14ac:dyDescent="0.3">
      <c r="AD109881" s="4"/>
    </row>
    <row r="109891" spans="30:30" ht="11" x14ac:dyDescent="0.3">
      <c r="AD109891" s="4"/>
    </row>
    <row r="109901" spans="30:30" ht="11" x14ac:dyDescent="0.3">
      <c r="AD109901" s="4"/>
    </row>
    <row r="109911" spans="30:30" ht="11" x14ac:dyDescent="0.3">
      <c r="AD109911" s="4"/>
    </row>
    <row r="109921" spans="30:30" ht="11" x14ac:dyDescent="0.3">
      <c r="AD109921" s="4"/>
    </row>
    <row r="109931" spans="30:30" ht="11" x14ac:dyDescent="0.3">
      <c r="AD109931" s="4"/>
    </row>
    <row r="109941" spans="30:30" ht="11" x14ac:dyDescent="0.3">
      <c r="AD109941" s="4"/>
    </row>
    <row r="109951" spans="30:30" ht="11" x14ac:dyDescent="0.3">
      <c r="AD109951" s="4"/>
    </row>
    <row r="109961" spans="30:30" ht="11" x14ac:dyDescent="0.3">
      <c r="AD109961" s="4"/>
    </row>
    <row r="109971" spans="30:30" ht="11" x14ac:dyDescent="0.3">
      <c r="AD109971" s="4"/>
    </row>
    <row r="109981" spans="30:30" ht="11" x14ac:dyDescent="0.3">
      <c r="AD109981" s="4"/>
    </row>
    <row r="109991" spans="30:30" ht="11" x14ac:dyDescent="0.3">
      <c r="AD109991" s="4"/>
    </row>
    <row r="110001" spans="30:30" ht="11" x14ac:dyDescent="0.3">
      <c r="AD110001" s="4"/>
    </row>
    <row r="110011" spans="30:30" ht="11" x14ac:dyDescent="0.3">
      <c r="AD110011" s="4"/>
    </row>
    <row r="110021" spans="30:30" ht="11" x14ac:dyDescent="0.3">
      <c r="AD110021" s="4"/>
    </row>
    <row r="110031" spans="30:30" ht="11" x14ac:dyDescent="0.3">
      <c r="AD110031" s="4"/>
    </row>
    <row r="110041" spans="30:30" ht="11" x14ac:dyDescent="0.3">
      <c r="AD110041" s="4"/>
    </row>
    <row r="110051" spans="30:30" ht="11" x14ac:dyDescent="0.3">
      <c r="AD110051" s="4"/>
    </row>
    <row r="110061" spans="30:30" ht="11" x14ac:dyDescent="0.3">
      <c r="AD110061" s="4"/>
    </row>
    <row r="110071" spans="30:30" ht="11" x14ac:dyDescent="0.3">
      <c r="AD110071" s="4"/>
    </row>
    <row r="110081" spans="30:30" ht="11" x14ac:dyDescent="0.3">
      <c r="AD110081" s="4"/>
    </row>
    <row r="110091" spans="30:30" ht="11" x14ac:dyDescent="0.3">
      <c r="AD110091" s="4"/>
    </row>
    <row r="110101" spans="30:30" ht="11" x14ac:dyDescent="0.3">
      <c r="AD110101" s="4"/>
    </row>
    <row r="110111" spans="30:30" ht="11" x14ac:dyDescent="0.3">
      <c r="AD110111" s="4"/>
    </row>
    <row r="110121" spans="30:30" ht="11" x14ac:dyDescent="0.3">
      <c r="AD110121" s="4"/>
    </row>
    <row r="110131" spans="30:30" ht="11" x14ac:dyDescent="0.3">
      <c r="AD110131" s="4"/>
    </row>
    <row r="110141" spans="30:30" ht="11" x14ac:dyDescent="0.3">
      <c r="AD110141" s="4"/>
    </row>
    <row r="110151" spans="30:30" ht="11" x14ac:dyDescent="0.3">
      <c r="AD110151" s="4"/>
    </row>
    <row r="110161" spans="30:30" ht="11" x14ac:dyDescent="0.3">
      <c r="AD110161" s="4"/>
    </row>
    <row r="110171" spans="30:30" ht="11" x14ac:dyDescent="0.3">
      <c r="AD110171" s="4"/>
    </row>
    <row r="110181" spans="30:30" ht="11" x14ac:dyDescent="0.3">
      <c r="AD110181" s="4"/>
    </row>
    <row r="110191" spans="30:30" ht="11" x14ac:dyDescent="0.3">
      <c r="AD110191" s="4"/>
    </row>
    <row r="110201" spans="30:30" ht="11" x14ac:dyDescent="0.3">
      <c r="AD110201" s="4"/>
    </row>
    <row r="110211" spans="30:30" ht="11" x14ac:dyDescent="0.3">
      <c r="AD110211" s="4"/>
    </row>
    <row r="110221" spans="30:30" ht="11" x14ac:dyDescent="0.3">
      <c r="AD110221" s="4"/>
    </row>
    <row r="110231" spans="30:30" ht="11" x14ac:dyDescent="0.3">
      <c r="AD110231" s="4"/>
    </row>
    <row r="110241" spans="30:30" ht="11" x14ac:dyDescent="0.3">
      <c r="AD110241" s="4"/>
    </row>
    <row r="110251" spans="30:30" ht="11" x14ac:dyDescent="0.3">
      <c r="AD110251" s="4"/>
    </row>
    <row r="110261" spans="30:30" ht="11" x14ac:dyDescent="0.3">
      <c r="AD110261" s="4"/>
    </row>
    <row r="110271" spans="30:30" ht="11" x14ac:dyDescent="0.3">
      <c r="AD110271" s="4"/>
    </row>
    <row r="110281" spans="30:30" ht="11" x14ac:dyDescent="0.3">
      <c r="AD110281" s="4"/>
    </row>
    <row r="110291" spans="30:30" ht="11" x14ac:dyDescent="0.3">
      <c r="AD110291" s="4"/>
    </row>
    <row r="110301" spans="30:30" ht="11" x14ac:dyDescent="0.3">
      <c r="AD110301" s="4"/>
    </row>
    <row r="110311" spans="30:30" ht="11" x14ac:dyDescent="0.3">
      <c r="AD110311" s="4"/>
    </row>
    <row r="110321" spans="30:30" ht="11" x14ac:dyDescent="0.3">
      <c r="AD110321" s="4"/>
    </row>
    <row r="110331" spans="30:30" ht="11" x14ac:dyDescent="0.3">
      <c r="AD110331" s="4"/>
    </row>
    <row r="110341" spans="30:30" ht="11" x14ac:dyDescent="0.3">
      <c r="AD110341" s="4"/>
    </row>
    <row r="110351" spans="30:30" ht="11" x14ac:dyDescent="0.3">
      <c r="AD110351" s="4"/>
    </row>
    <row r="110361" spans="30:30" ht="11" x14ac:dyDescent="0.3">
      <c r="AD110361" s="4"/>
    </row>
    <row r="110371" spans="30:30" ht="11" x14ac:dyDescent="0.3">
      <c r="AD110371" s="4"/>
    </row>
    <row r="110381" spans="30:30" ht="11" x14ac:dyDescent="0.3">
      <c r="AD110381" s="4"/>
    </row>
    <row r="110391" spans="30:30" ht="11" x14ac:dyDescent="0.3">
      <c r="AD110391" s="4"/>
    </row>
    <row r="110401" spans="30:30" ht="11" x14ac:dyDescent="0.3">
      <c r="AD110401" s="4"/>
    </row>
    <row r="110411" spans="30:30" ht="11" x14ac:dyDescent="0.3">
      <c r="AD110411" s="4"/>
    </row>
    <row r="110421" spans="30:30" ht="11" x14ac:dyDescent="0.3">
      <c r="AD110421" s="4"/>
    </row>
    <row r="110431" spans="30:30" ht="11" x14ac:dyDescent="0.3">
      <c r="AD110431" s="4"/>
    </row>
    <row r="110441" spans="30:30" ht="11" x14ac:dyDescent="0.3">
      <c r="AD110441" s="4"/>
    </row>
    <row r="110451" spans="30:30" ht="11" x14ac:dyDescent="0.3">
      <c r="AD110451" s="4"/>
    </row>
    <row r="110461" spans="30:30" ht="11" x14ac:dyDescent="0.3">
      <c r="AD110461" s="4"/>
    </row>
    <row r="110471" spans="30:30" ht="11" x14ac:dyDescent="0.3">
      <c r="AD110471" s="4"/>
    </row>
    <row r="110481" spans="30:30" ht="11" x14ac:dyDescent="0.3">
      <c r="AD110481" s="4"/>
    </row>
    <row r="110491" spans="30:30" ht="11" x14ac:dyDescent="0.3">
      <c r="AD110491" s="4"/>
    </row>
    <row r="110501" spans="30:30" ht="11" x14ac:dyDescent="0.3">
      <c r="AD110501" s="4"/>
    </row>
    <row r="110511" spans="30:30" ht="11" x14ac:dyDescent="0.3">
      <c r="AD110511" s="4"/>
    </row>
    <row r="110521" spans="30:30" ht="11" x14ac:dyDescent="0.3">
      <c r="AD110521" s="4"/>
    </row>
    <row r="110531" spans="30:30" ht="11" x14ac:dyDescent="0.3">
      <c r="AD110531" s="4"/>
    </row>
    <row r="110541" spans="30:30" ht="11" x14ac:dyDescent="0.3">
      <c r="AD110541" s="4"/>
    </row>
    <row r="110551" spans="30:30" ht="11" x14ac:dyDescent="0.3">
      <c r="AD110551" s="4"/>
    </row>
    <row r="110561" spans="30:30" ht="11" x14ac:dyDescent="0.3">
      <c r="AD110561" s="4"/>
    </row>
    <row r="110571" spans="30:30" ht="11" x14ac:dyDescent="0.3">
      <c r="AD110571" s="4"/>
    </row>
    <row r="110581" spans="30:30" ht="11" x14ac:dyDescent="0.3">
      <c r="AD110581" s="4"/>
    </row>
    <row r="110591" spans="30:30" ht="11" x14ac:dyDescent="0.3">
      <c r="AD110591" s="4"/>
    </row>
    <row r="110601" spans="30:30" ht="11" x14ac:dyDescent="0.3">
      <c r="AD110601" s="4"/>
    </row>
    <row r="110611" spans="30:30" ht="11" x14ac:dyDescent="0.3">
      <c r="AD110611" s="4"/>
    </row>
    <row r="110621" spans="30:30" ht="11" x14ac:dyDescent="0.3">
      <c r="AD110621" s="4"/>
    </row>
    <row r="110631" spans="30:30" ht="11" x14ac:dyDescent="0.3">
      <c r="AD110631" s="4"/>
    </row>
    <row r="110641" spans="30:30" ht="11" x14ac:dyDescent="0.3">
      <c r="AD110641" s="4"/>
    </row>
    <row r="110651" spans="30:30" ht="11" x14ac:dyDescent="0.3">
      <c r="AD110651" s="4"/>
    </row>
    <row r="110661" spans="30:30" ht="11" x14ac:dyDescent="0.3">
      <c r="AD110661" s="4"/>
    </row>
    <row r="110671" spans="30:30" ht="11" x14ac:dyDescent="0.3">
      <c r="AD110671" s="4"/>
    </row>
    <row r="110681" spans="30:30" ht="11" x14ac:dyDescent="0.3">
      <c r="AD110681" s="4"/>
    </row>
    <row r="110691" spans="30:30" ht="11" x14ac:dyDescent="0.3">
      <c r="AD110691" s="4"/>
    </row>
    <row r="110701" spans="30:30" ht="11" x14ac:dyDescent="0.3">
      <c r="AD110701" s="4"/>
    </row>
    <row r="110711" spans="30:30" ht="11" x14ac:dyDescent="0.3">
      <c r="AD110711" s="4"/>
    </row>
    <row r="110721" spans="30:30" ht="11" x14ac:dyDescent="0.3">
      <c r="AD110721" s="4"/>
    </row>
    <row r="110731" spans="30:30" ht="11" x14ac:dyDescent="0.3">
      <c r="AD110731" s="4"/>
    </row>
    <row r="110741" spans="30:30" ht="11" x14ac:dyDescent="0.3">
      <c r="AD110741" s="4"/>
    </row>
    <row r="110751" spans="30:30" ht="11" x14ac:dyDescent="0.3">
      <c r="AD110751" s="4"/>
    </row>
    <row r="110761" spans="30:30" ht="11" x14ac:dyDescent="0.3">
      <c r="AD110761" s="4"/>
    </row>
    <row r="110771" spans="30:30" ht="11" x14ac:dyDescent="0.3">
      <c r="AD110771" s="4"/>
    </row>
    <row r="110781" spans="30:30" ht="11" x14ac:dyDescent="0.3">
      <c r="AD110781" s="4"/>
    </row>
    <row r="110791" spans="30:30" ht="11" x14ac:dyDescent="0.3">
      <c r="AD110791" s="4"/>
    </row>
    <row r="110801" spans="30:30" ht="11" x14ac:dyDescent="0.3">
      <c r="AD110801" s="4"/>
    </row>
    <row r="110811" spans="30:30" ht="11" x14ac:dyDescent="0.3">
      <c r="AD110811" s="4"/>
    </row>
    <row r="110821" spans="30:30" ht="11" x14ac:dyDescent="0.3">
      <c r="AD110821" s="4"/>
    </row>
    <row r="110831" spans="30:30" ht="11" x14ac:dyDescent="0.3">
      <c r="AD110831" s="4"/>
    </row>
    <row r="110841" spans="30:30" ht="11" x14ac:dyDescent="0.3">
      <c r="AD110841" s="4"/>
    </row>
    <row r="110851" spans="30:30" ht="11" x14ac:dyDescent="0.3">
      <c r="AD110851" s="4"/>
    </row>
    <row r="110861" spans="30:30" ht="11" x14ac:dyDescent="0.3">
      <c r="AD110861" s="4"/>
    </row>
    <row r="110871" spans="30:30" ht="11" x14ac:dyDescent="0.3">
      <c r="AD110871" s="4"/>
    </row>
    <row r="110881" spans="30:30" ht="11" x14ac:dyDescent="0.3">
      <c r="AD110881" s="4"/>
    </row>
    <row r="110891" spans="30:30" ht="11" x14ac:dyDescent="0.3">
      <c r="AD110891" s="4"/>
    </row>
    <row r="110901" spans="30:30" ht="11" x14ac:dyDescent="0.3">
      <c r="AD110901" s="4"/>
    </row>
    <row r="110911" spans="30:30" ht="11" x14ac:dyDescent="0.3">
      <c r="AD110911" s="4"/>
    </row>
    <row r="110921" spans="30:30" ht="11" x14ac:dyDescent="0.3">
      <c r="AD110921" s="4"/>
    </row>
    <row r="110931" spans="30:30" ht="11" x14ac:dyDescent="0.3">
      <c r="AD110931" s="4"/>
    </row>
    <row r="110941" spans="30:30" ht="11" x14ac:dyDescent="0.3">
      <c r="AD110941" s="4"/>
    </row>
    <row r="110951" spans="30:30" ht="11" x14ac:dyDescent="0.3">
      <c r="AD110951" s="4"/>
    </row>
    <row r="110961" spans="30:30" ht="11" x14ac:dyDescent="0.3">
      <c r="AD110961" s="4"/>
    </row>
    <row r="110971" spans="30:30" ht="11" x14ac:dyDescent="0.3">
      <c r="AD110971" s="4"/>
    </row>
    <row r="110981" spans="30:30" ht="11" x14ac:dyDescent="0.3">
      <c r="AD110981" s="4"/>
    </row>
    <row r="110991" spans="30:30" ht="11" x14ac:dyDescent="0.3">
      <c r="AD110991" s="4"/>
    </row>
    <row r="111001" spans="30:30" ht="11" x14ac:dyDescent="0.3">
      <c r="AD111001" s="4"/>
    </row>
    <row r="111011" spans="30:30" ht="11" x14ac:dyDescent="0.3">
      <c r="AD111011" s="4"/>
    </row>
    <row r="111021" spans="30:30" ht="11" x14ac:dyDescent="0.3">
      <c r="AD111021" s="4"/>
    </row>
    <row r="111031" spans="30:30" ht="11" x14ac:dyDescent="0.3">
      <c r="AD111031" s="4"/>
    </row>
    <row r="111041" spans="30:30" ht="11" x14ac:dyDescent="0.3">
      <c r="AD111041" s="4"/>
    </row>
    <row r="111051" spans="30:30" ht="11" x14ac:dyDescent="0.3">
      <c r="AD111051" s="4"/>
    </row>
    <row r="111061" spans="30:30" ht="11" x14ac:dyDescent="0.3">
      <c r="AD111061" s="4"/>
    </row>
    <row r="111071" spans="30:30" ht="11" x14ac:dyDescent="0.3">
      <c r="AD111071" s="4"/>
    </row>
    <row r="111081" spans="30:30" ht="11" x14ac:dyDescent="0.3">
      <c r="AD111081" s="4"/>
    </row>
    <row r="111091" spans="30:30" ht="11" x14ac:dyDescent="0.3">
      <c r="AD111091" s="4"/>
    </row>
    <row r="111101" spans="30:30" ht="11" x14ac:dyDescent="0.3">
      <c r="AD111101" s="4"/>
    </row>
    <row r="111111" spans="30:30" ht="11" x14ac:dyDescent="0.3">
      <c r="AD111111" s="4"/>
    </row>
    <row r="111121" spans="30:30" ht="11" x14ac:dyDescent="0.3">
      <c r="AD111121" s="4"/>
    </row>
    <row r="111131" spans="30:30" ht="11" x14ac:dyDescent="0.3">
      <c r="AD111131" s="4"/>
    </row>
    <row r="111141" spans="30:30" ht="11" x14ac:dyDescent="0.3">
      <c r="AD111141" s="4"/>
    </row>
    <row r="111151" spans="30:30" ht="11" x14ac:dyDescent="0.3">
      <c r="AD111151" s="4"/>
    </row>
    <row r="111161" spans="30:30" ht="11" x14ac:dyDescent="0.3">
      <c r="AD111161" s="4"/>
    </row>
    <row r="111171" spans="30:30" ht="11" x14ac:dyDescent="0.3">
      <c r="AD111171" s="4"/>
    </row>
    <row r="111181" spans="30:30" ht="11" x14ac:dyDescent="0.3">
      <c r="AD111181" s="4"/>
    </row>
    <row r="111191" spans="30:30" ht="11" x14ac:dyDescent="0.3">
      <c r="AD111191" s="4"/>
    </row>
    <row r="111201" spans="30:30" ht="11" x14ac:dyDescent="0.3">
      <c r="AD111201" s="4"/>
    </row>
    <row r="111211" spans="30:30" ht="11" x14ac:dyDescent="0.3">
      <c r="AD111211" s="4"/>
    </row>
    <row r="111221" spans="30:30" ht="11" x14ac:dyDescent="0.3">
      <c r="AD111221" s="4"/>
    </row>
    <row r="111231" spans="30:30" ht="11" x14ac:dyDescent="0.3">
      <c r="AD111231" s="4"/>
    </row>
    <row r="111241" spans="30:30" ht="11" x14ac:dyDescent="0.3">
      <c r="AD111241" s="4"/>
    </row>
    <row r="111251" spans="30:30" ht="11" x14ac:dyDescent="0.3">
      <c r="AD111251" s="4"/>
    </row>
    <row r="111261" spans="30:30" ht="11" x14ac:dyDescent="0.3">
      <c r="AD111261" s="4"/>
    </row>
    <row r="111271" spans="30:30" ht="11" x14ac:dyDescent="0.3">
      <c r="AD111271" s="4"/>
    </row>
    <row r="111281" spans="30:30" ht="11" x14ac:dyDescent="0.3">
      <c r="AD111281" s="4"/>
    </row>
    <row r="111291" spans="30:30" ht="11" x14ac:dyDescent="0.3">
      <c r="AD111291" s="4"/>
    </row>
    <row r="111301" spans="30:30" ht="11" x14ac:dyDescent="0.3">
      <c r="AD111301" s="4"/>
    </row>
    <row r="111311" spans="30:30" ht="11" x14ac:dyDescent="0.3">
      <c r="AD111311" s="4"/>
    </row>
    <row r="111321" spans="30:30" ht="11" x14ac:dyDescent="0.3">
      <c r="AD111321" s="4"/>
    </row>
    <row r="111331" spans="30:30" ht="11" x14ac:dyDescent="0.3">
      <c r="AD111331" s="4"/>
    </row>
    <row r="111341" spans="30:30" ht="11" x14ac:dyDescent="0.3">
      <c r="AD111341" s="4"/>
    </row>
    <row r="111351" spans="30:30" ht="11" x14ac:dyDescent="0.3">
      <c r="AD111351" s="4"/>
    </row>
    <row r="111361" spans="30:30" ht="11" x14ac:dyDescent="0.3">
      <c r="AD111361" s="4"/>
    </row>
    <row r="111371" spans="30:30" ht="11" x14ac:dyDescent="0.3">
      <c r="AD111371" s="4"/>
    </row>
    <row r="111381" spans="30:30" ht="11" x14ac:dyDescent="0.3">
      <c r="AD111381" s="4"/>
    </row>
    <row r="111391" spans="30:30" ht="11" x14ac:dyDescent="0.3">
      <c r="AD111391" s="4"/>
    </row>
    <row r="111401" spans="30:30" ht="11" x14ac:dyDescent="0.3">
      <c r="AD111401" s="4"/>
    </row>
    <row r="111411" spans="30:30" ht="11" x14ac:dyDescent="0.3">
      <c r="AD111411" s="4"/>
    </row>
    <row r="111421" spans="30:30" ht="11" x14ac:dyDescent="0.3">
      <c r="AD111421" s="4"/>
    </row>
    <row r="111431" spans="30:30" ht="11" x14ac:dyDescent="0.3">
      <c r="AD111431" s="4"/>
    </row>
    <row r="111441" spans="30:30" ht="11" x14ac:dyDescent="0.3">
      <c r="AD111441" s="4"/>
    </row>
    <row r="111451" spans="30:30" ht="11" x14ac:dyDescent="0.3">
      <c r="AD111451" s="4"/>
    </row>
    <row r="111461" spans="30:30" ht="11" x14ac:dyDescent="0.3">
      <c r="AD111461" s="4"/>
    </row>
    <row r="111471" spans="30:30" ht="11" x14ac:dyDescent="0.3">
      <c r="AD111471" s="4"/>
    </row>
    <row r="111481" spans="30:30" ht="11" x14ac:dyDescent="0.3">
      <c r="AD111481" s="4"/>
    </row>
    <row r="111491" spans="30:30" ht="11" x14ac:dyDescent="0.3">
      <c r="AD111491" s="4"/>
    </row>
    <row r="111501" spans="30:30" ht="11" x14ac:dyDescent="0.3">
      <c r="AD111501" s="4"/>
    </row>
    <row r="111511" spans="30:30" ht="11" x14ac:dyDescent="0.3">
      <c r="AD111511" s="4"/>
    </row>
    <row r="111521" spans="30:30" ht="11" x14ac:dyDescent="0.3">
      <c r="AD111521" s="4"/>
    </row>
    <row r="111531" spans="30:30" ht="11" x14ac:dyDescent="0.3">
      <c r="AD111531" s="4"/>
    </row>
    <row r="111541" spans="30:30" ht="11" x14ac:dyDescent="0.3">
      <c r="AD111541" s="4"/>
    </row>
    <row r="111551" spans="30:30" ht="11" x14ac:dyDescent="0.3">
      <c r="AD111551" s="4"/>
    </row>
    <row r="111561" spans="30:30" ht="11" x14ac:dyDescent="0.3">
      <c r="AD111561" s="4"/>
    </row>
    <row r="111571" spans="30:30" ht="11" x14ac:dyDescent="0.3">
      <c r="AD111571" s="4"/>
    </row>
    <row r="111581" spans="30:30" ht="11" x14ac:dyDescent="0.3">
      <c r="AD111581" s="4"/>
    </row>
    <row r="111591" spans="30:30" ht="11" x14ac:dyDescent="0.3">
      <c r="AD111591" s="4"/>
    </row>
    <row r="111601" spans="30:30" ht="11" x14ac:dyDescent="0.3">
      <c r="AD111601" s="4"/>
    </row>
    <row r="111611" spans="30:30" ht="11" x14ac:dyDescent="0.3">
      <c r="AD111611" s="4"/>
    </row>
    <row r="111621" spans="30:30" ht="11" x14ac:dyDescent="0.3">
      <c r="AD111621" s="4"/>
    </row>
    <row r="111631" spans="30:30" ht="11" x14ac:dyDescent="0.3">
      <c r="AD111631" s="4"/>
    </row>
    <row r="111641" spans="30:30" ht="11" x14ac:dyDescent="0.3">
      <c r="AD111641" s="4"/>
    </row>
    <row r="111651" spans="30:30" ht="11" x14ac:dyDescent="0.3">
      <c r="AD111651" s="4"/>
    </row>
    <row r="111661" spans="30:30" ht="11" x14ac:dyDescent="0.3">
      <c r="AD111661" s="4"/>
    </row>
    <row r="111671" spans="30:30" ht="11" x14ac:dyDescent="0.3">
      <c r="AD111671" s="4"/>
    </row>
    <row r="111681" spans="30:30" ht="11" x14ac:dyDescent="0.3">
      <c r="AD111681" s="4"/>
    </row>
    <row r="111691" spans="30:30" ht="11" x14ac:dyDescent="0.3">
      <c r="AD111691" s="4"/>
    </row>
    <row r="111701" spans="30:30" ht="11" x14ac:dyDescent="0.3">
      <c r="AD111701" s="4"/>
    </row>
    <row r="111711" spans="30:30" ht="11" x14ac:dyDescent="0.3">
      <c r="AD111711" s="4"/>
    </row>
    <row r="111721" spans="30:30" ht="11" x14ac:dyDescent="0.3">
      <c r="AD111721" s="4"/>
    </row>
    <row r="111731" spans="30:30" ht="11" x14ac:dyDescent="0.3">
      <c r="AD111731" s="4"/>
    </row>
    <row r="111741" spans="30:30" ht="11" x14ac:dyDescent="0.3">
      <c r="AD111741" s="4"/>
    </row>
    <row r="111751" spans="30:30" ht="11" x14ac:dyDescent="0.3">
      <c r="AD111751" s="4"/>
    </row>
    <row r="111761" spans="30:30" ht="11" x14ac:dyDescent="0.3">
      <c r="AD111761" s="4"/>
    </row>
    <row r="111771" spans="30:30" ht="11" x14ac:dyDescent="0.3">
      <c r="AD111771" s="4"/>
    </row>
    <row r="111781" spans="30:30" ht="11" x14ac:dyDescent="0.3">
      <c r="AD111781" s="4"/>
    </row>
    <row r="111791" spans="30:30" ht="11" x14ac:dyDescent="0.3">
      <c r="AD111791" s="4"/>
    </row>
    <row r="111801" spans="30:30" ht="11" x14ac:dyDescent="0.3">
      <c r="AD111801" s="4"/>
    </row>
    <row r="111811" spans="30:30" ht="11" x14ac:dyDescent="0.3">
      <c r="AD111811" s="4"/>
    </row>
    <row r="111821" spans="30:30" ht="11" x14ac:dyDescent="0.3">
      <c r="AD111821" s="4"/>
    </row>
    <row r="111831" spans="30:30" ht="11" x14ac:dyDescent="0.3">
      <c r="AD111831" s="4"/>
    </row>
    <row r="111841" spans="30:30" ht="11" x14ac:dyDescent="0.3">
      <c r="AD111841" s="4"/>
    </row>
    <row r="111851" spans="30:30" ht="11" x14ac:dyDescent="0.3">
      <c r="AD111851" s="4"/>
    </row>
    <row r="111861" spans="30:30" ht="11" x14ac:dyDescent="0.3">
      <c r="AD111861" s="4"/>
    </row>
    <row r="111871" spans="30:30" ht="11" x14ac:dyDescent="0.3">
      <c r="AD111871" s="4"/>
    </row>
    <row r="111881" spans="30:30" ht="11" x14ac:dyDescent="0.3">
      <c r="AD111881" s="4"/>
    </row>
    <row r="111891" spans="30:30" ht="11" x14ac:dyDescent="0.3">
      <c r="AD111891" s="4"/>
    </row>
    <row r="111901" spans="30:30" ht="11" x14ac:dyDescent="0.3">
      <c r="AD111901" s="4"/>
    </row>
    <row r="111911" spans="30:30" ht="11" x14ac:dyDescent="0.3">
      <c r="AD111911" s="4"/>
    </row>
    <row r="111921" spans="30:30" ht="11" x14ac:dyDescent="0.3">
      <c r="AD111921" s="4"/>
    </row>
    <row r="111931" spans="30:30" ht="11" x14ac:dyDescent="0.3">
      <c r="AD111931" s="4"/>
    </row>
    <row r="111941" spans="30:30" ht="11" x14ac:dyDescent="0.3">
      <c r="AD111941" s="4"/>
    </row>
    <row r="111951" spans="30:30" ht="11" x14ac:dyDescent="0.3">
      <c r="AD111951" s="4"/>
    </row>
    <row r="111961" spans="30:30" ht="11" x14ac:dyDescent="0.3">
      <c r="AD111961" s="4"/>
    </row>
    <row r="111971" spans="30:30" ht="11" x14ac:dyDescent="0.3">
      <c r="AD111971" s="4"/>
    </row>
    <row r="111981" spans="30:30" ht="11" x14ac:dyDescent="0.3">
      <c r="AD111981" s="4"/>
    </row>
    <row r="111991" spans="30:30" ht="11" x14ac:dyDescent="0.3">
      <c r="AD111991" s="4"/>
    </row>
    <row r="112001" spans="30:30" ht="11" x14ac:dyDescent="0.3">
      <c r="AD112001" s="4"/>
    </row>
    <row r="112011" spans="30:30" ht="11" x14ac:dyDescent="0.3">
      <c r="AD112011" s="4"/>
    </row>
    <row r="112021" spans="30:30" ht="11" x14ac:dyDescent="0.3">
      <c r="AD112021" s="4"/>
    </row>
    <row r="112031" spans="30:30" ht="11" x14ac:dyDescent="0.3">
      <c r="AD112031" s="4"/>
    </row>
    <row r="112041" spans="30:30" ht="11" x14ac:dyDescent="0.3">
      <c r="AD112041" s="4"/>
    </row>
    <row r="112051" spans="30:30" ht="11" x14ac:dyDescent="0.3">
      <c r="AD112051" s="4"/>
    </row>
    <row r="112061" spans="30:30" ht="11" x14ac:dyDescent="0.3">
      <c r="AD112061" s="4"/>
    </row>
    <row r="112071" spans="30:30" ht="11" x14ac:dyDescent="0.3">
      <c r="AD112071" s="4"/>
    </row>
    <row r="112081" spans="30:30" ht="11" x14ac:dyDescent="0.3">
      <c r="AD112081" s="4"/>
    </row>
    <row r="112091" spans="30:30" ht="11" x14ac:dyDescent="0.3">
      <c r="AD112091" s="4"/>
    </row>
    <row r="112101" spans="30:30" ht="11" x14ac:dyDescent="0.3">
      <c r="AD112101" s="4"/>
    </row>
    <row r="112111" spans="30:30" ht="11" x14ac:dyDescent="0.3">
      <c r="AD112111" s="4"/>
    </row>
    <row r="112121" spans="30:30" ht="11" x14ac:dyDescent="0.3">
      <c r="AD112121" s="4"/>
    </row>
    <row r="112131" spans="30:30" ht="11" x14ac:dyDescent="0.3">
      <c r="AD112131" s="4"/>
    </row>
    <row r="112141" spans="30:30" ht="11" x14ac:dyDescent="0.3">
      <c r="AD112141" s="4"/>
    </row>
    <row r="112151" spans="30:30" ht="11" x14ac:dyDescent="0.3">
      <c r="AD112151" s="4"/>
    </row>
    <row r="112161" spans="30:30" ht="11" x14ac:dyDescent="0.3">
      <c r="AD112161" s="4"/>
    </row>
    <row r="112171" spans="30:30" ht="11" x14ac:dyDescent="0.3">
      <c r="AD112171" s="4"/>
    </row>
    <row r="112181" spans="30:30" ht="11" x14ac:dyDescent="0.3">
      <c r="AD112181" s="4"/>
    </row>
    <row r="112191" spans="30:30" ht="11" x14ac:dyDescent="0.3">
      <c r="AD112191" s="4"/>
    </row>
    <row r="112201" spans="30:30" ht="11" x14ac:dyDescent="0.3">
      <c r="AD112201" s="4"/>
    </row>
    <row r="112211" spans="30:30" ht="11" x14ac:dyDescent="0.3">
      <c r="AD112211" s="4"/>
    </row>
    <row r="112221" spans="30:30" ht="11" x14ac:dyDescent="0.3">
      <c r="AD112221" s="4"/>
    </row>
    <row r="112231" spans="30:30" ht="11" x14ac:dyDescent="0.3">
      <c r="AD112231" s="4"/>
    </row>
    <row r="112241" spans="30:30" ht="11" x14ac:dyDescent="0.3">
      <c r="AD112241" s="4"/>
    </row>
    <row r="112251" spans="30:30" ht="11" x14ac:dyDescent="0.3">
      <c r="AD112251" s="4"/>
    </row>
    <row r="112261" spans="30:30" ht="11" x14ac:dyDescent="0.3">
      <c r="AD112261" s="4"/>
    </row>
    <row r="112271" spans="30:30" ht="11" x14ac:dyDescent="0.3">
      <c r="AD112271" s="4"/>
    </row>
    <row r="112281" spans="30:30" ht="11" x14ac:dyDescent="0.3">
      <c r="AD112281" s="4"/>
    </row>
    <row r="112291" spans="30:30" ht="11" x14ac:dyDescent="0.3">
      <c r="AD112291" s="4"/>
    </row>
    <row r="112301" spans="30:30" ht="11" x14ac:dyDescent="0.3">
      <c r="AD112301" s="4"/>
    </row>
    <row r="112311" spans="30:30" ht="11" x14ac:dyDescent="0.3">
      <c r="AD112311" s="4"/>
    </row>
    <row r="112321" spans="30:30" ht="11" x14ac:dyDescent="0.3">
      <c r="AD112321" s="4"/>
    </row>
    <row r="112331" spans="30:30" ht="11" x14ac:dyDescent="0.3">
      <c r="AD112331" s="4"/>
    </row>
    <row r="112341" spans="30:30" ht="11" x14ac:dyDescent="0.3">
      <c r="AD112341" s="4"/>
    </row>
    <row r="112351" spans="30:30" ht="11" x14ac:dyDescent="0.3">
      <c r="AD112351" s="4"/>
    </row>
    <row r="112361" spans="30:30" ht="11" x14ac:dyDescent="0.3">
      <c r="AD112361" s="4"/>
    </row>
    <row r="112371" spans="30:30" ht="11" x14ac:dyDescent="0.3">
      <c r="AD112371" s="4"/>
    </row>
    <row r="112381" spans="30:30" ht="11" x14ac:dyDescent="0.3">
      <c r="AD112381" s="4"/>
    </row>
    <row r="112391" spans="30:30" ht="11" x14ac:dyDescent="0.3">
      <c r="AD112391" s="4"/>
    </row>
    <row r="112401" spans="30:30" ht="11" x14ac:dyDescent="0.3">
      <c r="AD112401" s="4"/>
    </row>
    <row r="112411" spans="30:30" ht="11" x14ac:dyDescent="0.3">
      <c r="AD112411" s="4"/>
    </row>
    <row r="112421" spans="30:30" ht="11" x14ac:dyDescent="0.3">
      <c r="AD112421" s="4"/>
    </row>
    <row r="112431" spans="30:30" ht="11" x14ac:dyDescent="0.3">
      <c r="AD112431" s="4"/>
    </row>
    <row r="112441" spans="30:30" ht="11" x14ac:dyDescent="0.3">
      <c r="AD112441" s="4"/>
    </row>
    <row r="112451" spans="30:30" ht="11" x14ac:dyDescent="0.3">
      <c r="AD112451" s="4"/>
    </row>
    <row r="112461" spans="30:30" ht="11" x14ac:dyDescent="0.3">
      <c r="AD112461" s="4"/>
    </row>
    <row r="112471" spans="30:30" ht="11" x14ac:dyDescent="0.3">
      <c r="AD112471" s="4"/>
    </row>
    <row r="112481" spans="30:30" ht="11" x14ac:dyDescent="0.3">
      <c r="AD112481" s="4"/>
    </row>
    <row r="112491" spans="30:30" ht="11" x14ac:dyDescent="0.3">
      <c r="AD112491" s="4"/>
    </row>
    <row r="112501" spans="30:30" ht="11" x14ac:dyDescent="0.3">
      <c r="AD112501" s="4"/>
    </row>
    <row r="112511" spans="30:30" ht="11" x14ac:dyDescent="0.3">
      <c r="AD112511" s="4"/>
    </row>
    <row r="112521" spans="30:30" ht="11" x14ac:dyDescent="0.3">
      <c r="AD112521" s="4"/>
    </row>
    <row r="112531" spans="30:30" ht="11" x14ac:dyDescent="0.3">
      <c r="AD112531" s="4"/>
    </row>
    <row r="112541" spans="30:30" ht="11" x14ac:dyDescent="0.3">
      <c r="AD112541" s="4"/>
    </row>
    <row r="112551" spans="30:30" ht="11" x14ac:dyDescent="0.3">
      <c r="AD112551" s="4"/>
    </row>
    <row r="112561" spans="30:30" ht="11" x14ac:dyDescent="0.3">
      <c r="AD112561" s="4"/>
    </row>
    <row r="112571" spans="30:30" ht="11" x14ac:dyDescent="0.3">
      <c r="AD112571" s="4"/>
    </row>
    <row r="112581" spans="30:30" ht="11" x14ac:dyDescent="0.3">
      <c r="AD112581" s="4"/>
    </row>
    <row r="112591" spans="30:30" ht="11" x14ac:dyDescent="0.3">
      <c r="AD112591" s="4"/>
    </row>
    <row r="112601" spans="30:30" ht="11" x14ac:dyDescent="0.3">
      <c r="AD112601" s="4"/>
    </row>
    <row r="112611" spans="30:30" ht="11" x14ac:dyDescent="0.3">
      <c r="AD112611" s="4"/>
    </row>
    <row r="112621" spans="30:30" ht="11" x14ac:dyDescent="0.3">
      <c r="AD112621" s="4"/>
    </row>
    <row r="112631" spans="30:30" ht="11" x14ac:dyDescent="0.3">
      <c r="AD112631" s="4"/>
    </row>
    <row r="112641" spans="30:30" ht="11" x14ac:dyDescent="0.3">
      <c r="AD112641" s="4"/>
    </row>
    <row r="112651" spans="30:30" ht="11" x14ac:dyDescent="0.3">
      <c r="AD112651" s="4"/>
    </row>
    <row r="112661" spans="30:30" ht="11" x14ac:dyDescent="0.3">
      <c r="AD112661" s="4"/>
    </row>
    <row r="112671" spans="30:30" ht="11" x14ac:dyDescent="0.3">
      <c r="AD112671" s="4"/>
    </row>
    <row r="112681" spans="30:30" ht="11" x14ac:dyDescent="0.3">
      <c r="AD112681" s="4"/>
    </row>
    <row r="112691" spans="30:30" ht="11" x14ac:dyDescent="0.3">
      <c r="AD112691" s="4"/>
    </row>
    <row r="112701" spans="30:30" ht="11" x14ac:dyDescent="0.3">
      <c r="AD112701" s="4"/>
    </row>
    <row r="112711" spans="30:30" ht="11" x14ac:dyDescent="0.3">
      <c r="AD112711" s="4"/>
    </row>
    <row r="112721" spans="30:30" ht="11" x14ac:dyDescent="0.3">
      <c r="AD112721" s="4"/>
    </row>
    <row r="112731" spans="30:30" ht="11" x14ac:dyDescent="0.3">
      <c r="AD112731" s="4"/>
    </row>
    <row r="112741" spans="30:30" ht="11" x14ac:dyDescent="0.3">
      <c r="AD112741" s="4"/>
    </row>
    <row r="112751" spans="30:30" ht="11" x14ac:dyDescent="0.3">
      <c r="AD112751" s="4"/>
    </row>
    <row r="112761" spans="30:30" ht="11" x14ac:dyDescent="0.3">
      <c r="AD112761" s="4"/>
    </row>
    <row r="112771" spans="30:30" ht="11" x14ac:dyDescent="0.3">
      <c r="AD112771" s="4"/>
    </row>
    <row r="112781" spans="30:30" ht="11" x14ac:dyDescent="0.3">
      <c r="AD112781" s="4"/>
    </row>
    <row r="112791" spans="30:30" ht="11" x14ac:dyDescent="0.3">
      <c r="AD112791" s="4"/>
    </row>
    <row r="112801" spans="30:30" ht="11" x14ac:dyDescent="0.3">
      <c r="AD112801" s="4"/>
    </row>
    <row r="112811" spans="30:30" ht="11" x14ac:dyDescent="0.3">
      <c r="AD112811" s="4"/>
    </row>
    <row r="112821" spans="30:30" ht="11" x14ac:dyDescent="0.3">
      <c r="AD112821" s="4"/>
    </row>
    <row r="112831" spans="30:30" ht="11" x14ac:dyDescent="0.3">
      <c r="AD112831" s="4"/>
    </row>
    <row r="112841" spans="30:30" ht="11" x14ac:dyDescent="0.3">
      <c r="AD112841" s="4"/>
    </row>
    <row r="112851" spans="30:30" ht="11" x14ac:dyDescent="0.3">
      <c r="AD112851" s="4"/>
    </row>
    <row r="112861" spans="30:30" ht="11" x14ac:dyDescent="0.3">
      <c r="AD112861" s="4"/>
    </row>
    <row r="112871" spans="30:30" ht="11" x14ac:dyDescent="0.3">
      <c r="AD112871" s="4"/>
    </row>
    <row r="112881" spans="30:30" ht="11" x14ac:dyDescent="0.3">
      <c r="AD112881" s="4"/>
    </row>
    <row r="112891" spans="30:30" ht="11" x14ac:dyDescent="0.3">
      <c r="AD112891" s="4"/>
    </row>
    <row r="112901" spans="30:30" ht="11" x14ac:dyDescent="0.3">
      <c r="AD112901" s="4"/>
    </row>
    <row r="112911" spans="30:30" ht="11" x14ac:dyDescent="0.3">
      <c r="AD112911" s="4"/>
    </row>
    <row r="112921" spans="30:30" ht="11" x14ac:dyDescent="0.3">
      <c r="AD112921" s="4"/>
    </row>
    <row r="112931" spans="30:30" ht="11" x14ac:dyDescent="0.3">
      <c r="AD112931" s="4"/>
    </row>
    <row r="112941" spans="30:30" ht="11" x14ac:dyDescent="0.3">
      <c r="AD112941" s="4"/>
    </row>
    <row r="112951" spans="30:30" ht="11" x14ac:dyDescent="0.3">
      <c r="AD112951" s="4"/>
    </row>
    <row r="112961" spans="30:30" ht="11" x14ac:dyDescent="0.3">
      <c r="AD112961" s="4"/>
    </row>
    <row r="112971" spans="30:30" ht="11" x14ac:dyDescent="0.3">
      <c r="AD112971" s="4"/>
    </row>
    <row r="112981" spans="30:30" ht="11" x14ac:dyDescent="0.3">
      <c r="AD112981" s="4"/>
    </row>
    <row r="112991" spans="30:30" ht="11" x14ac:dyDescent="0.3">
      <c r="AD112991" s="4"/>
    </row>
    <row r="113001" spans="30:30" ht="11" x14ac:dyDescent="0.3">
      <c r="AD113001" s="4"/>
    </row>
    <row r="113011" spans="30:30" ht="11" x14ac:dyDescent="0.3">
      <c r="AD113011" s="4"/>
    </row>
    <row r="113021" spans="30:30" ht="11" x14ac:dyDescent="0.3">
      <c r="AD113021" s="4"/>
    </row>
    <row r="113031" spans="30:30" ht="11" x14ac:dyDescent="0.3">
      <c r="AD113031" s="4"/>
    </row>
    <row r="113041" spans="30:30" ht="11" x14ac:dyDescent="0.3">
      <c r="AD113041" s="4"/>
    </row>
    <row r="113051" spans="30:30" ht="11" x14ac:dyDescent="0.3">
      <c r="AD113051" s="4"/>
    </row>
    <row r="113061" spans="30:30" ht="11" x14ac:dyDescent="0.3">
      <c r="AD113061" s="4"/>
    </row>
    <row r="113071" spans="30:30" ht="11" x14ac:dyDescent="0.3">
      <c r="AD113071" s="4"/>
    </row>
    <row r="113081" spans="30:30" ht="11" x14ac:dyDescent="0.3">
      <c r="AD113081" s="4"/>
    </row>
    <row r="113091" spans="30:30" ht="11" x14ac:dyDescent="0.3">
      <c r="AD113091" s="4"/>
    </row>
    <row r="113101" spans="30:30" ht="11" x14ac:dyDescent="0.3">
      <c r="AD113101" s="4"/>
    </row>
    <row r="113111" spans="30:30" ht="11" x14ac:dyDescent="0.3">
      <c r="AD113111" s="4"/>
    </row>
    <row r="113121" spans="30:30" ht="11" x14ac:dyDescent="0.3">
      <c r="AD113121" s="4"/>
    </row>
    <row r="113131" spans="30:30" ht="11" x14ac:dyDescent="0.3">
      <c r="AD113131" s="4"/>
    </row>
    <row r="113141" spans="30:30" ht="11" x14ac:dyDescent="0.3">
      <c r="AD113141" s="4"/>
    </row>
    <row r="113151" spans="30:30" ht="11" x14ac:dyDescent="0.3">
      <c r="AD113151" s="4"/>
    </row>
    <row r="113161" spans="30:30" ht="11" x14ac:dyDescent="0.3">
      <c r="AD113161" s="4"/>
    </row>
    <row r="113171" spans="30:30" ht="11" x14ac:dyDescent="0.3">
      <c r="AD113171" s="4"/>
    </row>
    <row r="113181" spans="30:30" ht="11" x14ac:dyDescent="0.3">
      <c r="AD113181" s="4"/>
    </row>
    <row r="113191" spans="30:30" ht="11" x14ac:dyDescent="0.3">
      <c r="AD113191" s="4"/>
    </row>
    <row r="113201" spans="30:30" ht="11" x14ac:dyDescent="0.3">
      <c r="AD113201" s="4"/>
    </row>
    <row r="113211" spans="30:30" ht="11" x14ac:dyDescent="0.3">
      <c r="AD113211" s="4"/>
    </row>
    <row r="113221" spans="30:30" ht="11" x14ac:dyDescent="0.3">
      <c r="AD113221" s="4"/>
    </row>
    <row r="113231" spans="30:30" ht="11" x14ac:dyDescent="0.3">
      <c r="AD113231" s="4"/>
    </row>
    <row r="113241" spans="30:30" ht="11" x14ac:dyDescent="0.3">
      <c r="AD113241" s="4"/>
    </row>
    <row r="113251" spans="30:30" ht="11" x14ac:dyDescent="0.3">
      <c r="AD113251" s="4"/>
    </row>
    <row r="113261" spans="30:30" ht="11" x14ac:dyDescent="0.3">
      <c r="AD113261" s="4"/>
    </row>
    <row r="113271" spans="30:30" ht="11" x14ac:dyDescent="0.3">
      <c r="AD113271" s="4"/>
    </row>
    <row r="113281" spans="30:30" ht="11" x14ac:dyDescent="0.3">
      <c r="AD113281" s="4"/>
    </row>
    <row r="113291" spans="30:30" ht="11" x14ac:dyDescent="0.3">
      <c r="AD113291" s="4"/>
    </row>
    <row r="113301" spans="30:30" ht="11" x14ac:dyDescent="0.3">
      <c r="AD113301" s="4"/>
    </row>
    <row r="113311" spans="30:30" ht="11" x14ac:dyDescent="0.3">
      <c r="AD113311" s="4"/>
    </row>
    <row r="113321" spans="30:30" ht="11" x14ac:dyDescent="0.3">
      <c r="AD113321" s="4"/>
    </row>
    <row r="113331" spans="30:30" ht="11" x14ac:dyDescent="0.3">
      <c r="AD113331" s="4"/>
    </row>
    <row r="113341" spans="30:30" ht="11" x14ac:dyDescent="0.3">
      <c r="AD113341" s="4"/>
    </row>
    <row r="113351" spans="30:30" ht="11" x14ac:dyDescent="0.3">
      <c r="AD113351" s="4"/>
    </row>
    <row r="113361" spans="30:30" ht="11" x14ac:dyDescent="0.3">
      <c r="AD113361" s="4"/>
    </row>
    <row r="113371" spans="30:30" ht="11" x14ac:dyDescent="0.3">
      <c r="AD113371" s="4"/>
    </row>
    <row r="113381" spans="30:30" ht="11" x14ac:dyDescent="0.3">
      <c r="AD113381" s="4"/>
    </row>
    <row r="113391" spans="30:30" ht="11" x14ac:dyDescent="0.3">
      <c r="AD113391" s="4"/>
    </row>
    <row r="113401" spans="30:30" ht="11" x14ac:dyDescent="0.3">
      <c r="AD113401" s="4"/>
    </row>
    <row r="113411" spans="30:30" ht="11" x14ac:dyDescent="0.3">
      <c r="AD113411" s="4"/>
    </row>
    <row r="113421" spans="30:30" ht="11" x14ac:dyDescent="0.3">
      <c r="AD113421" s="4"/>
    </row>
    <row r="113431" spans="30:30" ht="11" x14ac:dyDescent="0.3">
      <c r="AD113431" s="4"/>
    </row>
    <row r="113441" spans="30:30" ht="11" x14ac:dyDescent="0.3">
      <c r="AD113441" s="4"/>
    </row>
    <row r="113451" spans="30:30" ht="11" x14ac:dyDescent="0.3">
      <c r="AD113451" s="4"/>
    </row>
    <row r="113461" spans="30:30" ht="11" x14ac:dyDescent="0.3">
      <c r="AD113461" s="4"/>
    </row>
    <row r="113471" spans="30:30" ht="11" x14ac:dyDescent="0.3">
      <c r="AD113471" s="4"/>
    </row>
    <row r="113481" spans="30:30" ht="11" x14ac:dyDescent="0.3">
      <c r="AD113481" s="4"/>
    </row>
    <row r="113491" spans="30:30" ht="11" x14ac:dyDescent="0.3">
      <c r="AD113491" s="4"/>
    </row>
    <row r="113501" spans="30:30" ht="11" x14ac:dyDescent="0.3">
      <c r="AD113501" s="4"/>
    </row>
    <row r="113511" spans="30:30" ht="11" x14ac:dyDescent="0.3">
      <c r="AD113511" s="4"/>
    </row>
    <row r="113521" spans="30:30" ht="11" x14ac:dyDescent="0.3">
      <c r="AD113521" s="4"/>
    </row>
    <row r="113531" spans="30:30" ht="11" x14ac:dyDescent="0.3">
      <c r="AD113531" s="4"/>
    </row>
    <row r="113541" spans="30:30" ht="11" x14ac:dyDescent="0.3">
      <c r="AD113541" s="4"/>
    </row>
    <row r="113551" spans="30:30" ht="11" x14ac:dyDescent="0.3">
      <c r="AD113551" s="4"/>
    </row>
    <row r="113561" spans="30:30" ht="11" x14ac:dyDescent="0.3">
      <c r="AD113561" s="4"/>
    </row>
    <row r="113571" spans="30:30" ht="11" x14ac:dyDescent="0.3">
      <c r="AD113571" s="4"/>
    </row>
    <row r="113581" spans="30:30" ht="11" x14ac:dyDescent="0.3">
      <c r="AD113581" s="4"/>
    </row>
    <row r="113591" spans="30:30" ht="11" x14ac:dyDescent="0.3">
      <c r="AD113591" s="4"/>
    </row>
    <row r="113601" spans="30:30" ht="11" x14ac:dyDescent="0.3">
      <c r="AD113601" s="4"/>
    </row>
    <row r="113611" spans="30:30" ht="11" x14ac:dyDescent="0.3">
      <c r="AD113611" s="4"/>
    </row>
    <row r="113621" spans="30:30" ht="11" x14ac:dyDescent="0.3">
      <c r="AD113621" s="4"/>
    </row>
    <row r="113631" spans="30:30" ht="11" x14ac:dyDescent="0.3">
      <c r="AD113631" s="4"/>
    </row>
    <row r="113641" spans="30:30" ht="11" x14ac:dyDescent="0.3">
      <c r="AD113641" s="4"/>
    </row>
    <row r="113651" spans="30:30" ht="11" x14ac:dyDescent="0.3">
      <c r="AD113651" s="4"/>
    </row>
    <row r="113661" spans="30:30" ht="11" x14ac:dyDescent="0.3">
      <c r="AD113661" s="4"/>
    </row>
    <row r="113671" spans="30:30" ht="11" x14ac:dyDescent="0.3">
      <c r="AD113671" s="4"/>
    </row>
    <row r="113681" spans="30:30" ht="11" x14ac:dyDescent="0.3">
      <c r="AD113681" s="4"/>
    </row>
    <row r="113691" spans="30:30" ht="11" x14ac:dyDescent="0.3">
      <c r="AD113691" s="4"/>
    </row>
    <row r="113701" spans="30:30" ht="11" x14ac:dyDescent="0.3">
      <c r="AD113701" s="4"/>
    </row>
    <row r="113711" spans="30:30" ht="11" x14ac:dyDescent="0.3">
      <c r="AD113711" s="4"/>
    </row>
    <row r="113721" spans="30:30" ht="11" x14ac:dyDescent="0.3">
      <c r="AD113721" s="4"/>
    </row>
    <row r="113731" spans="30:30" ht="11" x14ac:dyDescent="0.3">
      <c r="AD113731" s="4"/>
    </row>
    <row r="113741" spans="30:30" ht="11" x14ac:dyDescent="0.3">
      <c r="AD113741" s="4"/>
    </row>
    <row r="113751" spans="30:30" ht="11" x14ac:dyDescent="0.3">
      <c r="AD113751" s="4"/>
    </row>
    <row r="113761" spans="30:30" ht="11" x14ac:dyDescent="0.3">
      <c r="AD113761" s="4"/>
    </row>
    <row r="113771" spans="30:30" ht="11" x14ac:dyDescent="0.3">
      <c r="AD113771" s="4"/>
    </row>
    <row r="113781" spans="30:30" ht="11" x14ac:dyDescent="0.3">
      <c r="AD113781" s="4"/>
    </row>
    <row r="113791" spans="30:30" ht="11" x14ac:dyDescent="0.3">
      <c r="AD113791" s="4"/>
    </row>
    <row r="113801" spans="30:30" ht="11" x14ac:dyDescent="0.3">
      <c r="AD113801" s="4"/>
    </row>
    <row r="113811" spans="30:30" ht="11" x14ac:dyDescent="0.3">
      <c r="AD113811" s="4"/>
    </row>
    <row r="113821" spans="30:30" ht="11" x14ac:dyDescent="0.3">
      <c r="AD113821" s="4"/>
    </row>
    <row r="113831" spans="30:30" ht="11" x14ac:dyDescent="0.3">
      <c r="AD113831" s="4"/>
    </row>
    <row r="113841" spans="30:30" ht="11" x14ac:dyDescent="0.3">
      <c r="AD113841" s="4"/>
    </row>
    <row r="113851" spans="30:30" ht="11" x14ac:dyDescent="0.3">
      <c r="AD113851" s="4"/>
    </row>
    <row r="113861" spans="30:30" ht="11" x14ac:dyDescent="0.3">
      <c r="AD113861" s="4"/>
    </row>
    <row r="113871" spans="30:30" ht="11" x14ac:dyDescent="0.3">
      <c r="AD113871" s="4"/>
    </row>
    <row r="113881" spans="30:30" ht="11" x14ac:dyDescent="0.3">
      <c r="AD113881" s="4"/>
    </row>
    <row r="113891" spans="30:30" ht="11" x14ac:dyDescent="0.3">
      <c r="AD113891" s="4"/>
    </row>
    <row r="113901" spans="30:30" ht="11" x14ac:dyDescent="0.3">
      <c r="AD113901" s="4"/>
    </row>
    <row r="113911" spans="30:30" ht="11" x14ac:dyDescent="0.3">
      <c r="AD113911" s="4"/>
    </row>
    <row r="113921" spans="30:30" ht="11" x14ac:dyDescent="0.3">
      <c r="AD113921" s="4"/>
    </row>
    <row r="113931" spans="30:30" ht="11" x14ac:dyDescent="0.3">
      <c r="AD113931" s="4"/>
    </row>
    <row r="113941" spans="30:30" ht="11" x14ac:dyDescent="0.3">
      <c r="AD113941" s="4"/>
    </row>
    <row r="113951" spans="30:30" ht="11" x14ac:dyDescent="0.3">
      <c r="AD113951" s="4"/>
    </row>
    <row r="113961" spans="30:30" ht="11" x14ac:dyDescent="0.3">
      <c r="AD113961" s="4"/>
    </row>
    <row r="113971" spans="30:30" ht="11" x14ac:dyDescent="0.3">
      <c r="AD113971" s="4"/>
    </row>
    <row r="113981" spans="30:30" ht="11" x14ac:dyDescent="0.3">
      <c r="AD113981" s="4"/>
    </row>
    <row r="113991" spans="30:30" ht="11" x14ac:dyDescent="0.3">
      <c r="AD113991" s="4"/>
    </row>
    <row r="114001" spans="30:30" ht="11" x14ac:dyDescent="0.3">
      <c r="AD114001" s="4"/>
    </row>
    <row r="114011" spans="30:30" ht="11" x14ac:dyDescent="0.3">
      <c r="AD114011" s="4"/>
    </row>
    <row r="114021" spans="30:30" ht="11" x14ac:dyDescent="0.3">
      <c r="AD114021" s="4"/>
    </row>
    <row r="114031" spans="30:30" ht="11" x14ac:dyDescent="0.3">
      <c r="AD114031" s="4"/>
    </row>
    <row r="114041" spans="30:30" ht="11" x14ac:dyDescent="0.3">
      <c r="AD114041" s="4"/>
    </row>
    <row r="114051" spans="30:30" ht="11" x14ac:dyDescent="0.3">
      <c r="AD114051" s="4"/>
    </row>
    <row r="114061" spans="30:30" ht="11" x14ac:dyDescent="0.3">
      <c r="AD114061" s="4"/>
    </row>
    <row r="114071" spans="30:30" ht="11" x14ac:dyDescent="0.3">
      <c r="AD114071" s="4"/>
    </row>
    <row r="114081" spans="30:30" ht="11" x14ac:dyDescent="0.3">
      <c r="AD114081" s="4"/>
    </row>
    <row r="114091" spans="30:30" ht="11" x14ac:dyDescent="0.3">
      <c r="AD114091" s="4"/>
    </row>
    <row r="114101" spans="30:30" ht="11" x14ac:dyDescent="0.3">
      <c r="AD114101" s="4"/>
    </row>
    <row r="114111" spans="30:30" ht="11" x14ac:dyDescent="0.3">
      <c r="AD114111" s="4"/>
    </row>
    <row r="114121" spans="30:30" ht="11" x14ac:dyDescent="0.3">
      <c r="AD114121" s="4"/>
    </row>
    <row r="114131" spans="30:30" ht="11" x14ac:dyDescent="0.3">
      <c r="AD114131" s="4"/>
    </row>
    <row r="114141" spans="30:30" ht="11" x14ac:dyDescent="0.3">
      <c r="AD114141" s="4"/>
    </row>
    <row r="114151" spans="30:30" ht="11" x14ac:dyDescent="0.3">
      <c r="AD114151" s="4"/>
    </row>
    <row r="114161" spans="30:30" ht="11" x14ac:dyDescent="0.3">
      <c r="AD114161" s="4"/>
    </row>
    <row r="114171" spans="30:30" ht="11" x14ac:dyDescent="0.3">
      <c r="AD114171" s="4"/>
    </row>
    <row r="114181" spans="30:30" ht="11" x14ac:dyDescent="0.3">
      <c r="AD114181" s="4"/>
    </row>
    <row r="114191" spans="30:30" ht="11" x14ac:dyDescent="0.3">
      <c r="AD114191" s="4"/>
    </row>
    <row r="114201" spans="30:30" ht="11" x14ac:dyDescent="0.3">
      <c r="AD114201" s="4"/>
    </row>
    <row r="114211" spans="30:30" ht="11" x14ac:dyDescent="0.3">
      <c r="AD114211" s="4"/>
    </row>
    <row r="114221" spans="30:30" ht="11" x14ac:dyDescent="0.3">
      <c r="AD114221" s="4"/>
    </row>
    <row r="114231" spans="30:30" ht="11" x14ac:dyDescent="0.3">
      <c r="AD114231" s="4"/>
    </row>
    <row r="114241" spans="30:30" ht="11" x14ac:dyDescent="0.3">
      <c r="AD114241" s="4"/>
    </row>
    <row r="114251" spans="30:30" ht="11" x14ac:dyDescent="0.3">
      <c r="AD114251" s="4"/>
    </row>
    <row r="114261" spans="30:30" ht="11" x14ac:dyDescent="0.3">
      <c r="AD114261" s="4"/>
    </row>
    <row r="114271" spans="30:30" ht="11" x14ac:dyDescent="0.3">
      <c r="AD114271" s="4"/>
    </row>
    <row r="114281" spans="30:30" ht="11" x14ac:dyDescent="0.3">
      <c r="AD114281" s="4"/>
    </row>
    <row r="114291" spans="30:30" ht="11" x14ac:dyDescent="0.3">
      <c r="AD114291" s="4"/>
    </row>
    <row r="114301" spans="30:30" ht="11" x14ac:dyDescent="0.3">
      <c r="AD114301" s="4"/>
    </row>
    <row r="114311" spans="30:30" ht="11" x14ac:dyDescent="0.3">
      <c r="AD114311" s="4"/>
    </row>
    <row r="114321" spans="30:30" ht="11" x14ac:dyDescent="0.3">
      <c r="AD114321" s="4"/>
    </row>
    <row r="114331" spans="30:30" ht="11" x14ac:dyDescent="0.3">
      <c r="AD114331" s="4"/>
    </row>
    <row r="114341" spans="30:30" ht="11" x14ac:dyDescent="0.3">
      <c r="AD114341" s="4"/>
    </row>
    <row r="114351" spans="30:30" ht="11" x14ac:dyDescent="0.3">
      <c r="AD114351" s="4"/>
    </row>
    <row r="114361" spans="30:30" ht="11" x14ac:dyDescent="0.3">
      <c r="AD114361" s="4"/>
    </row>
    <row r="114371" spans="30:30" ht="11" x14ac:dyDescent="0.3">
      <c r="AD114371" s="4"/>
    </row>
    <row r="114381" spans="30:30" ht="11" x14ac:dyDescent="0.3">
      <c r="AD114381" s="4"/>
    </row>
    <row r="114391" spans="30:30" ht="11" x14ac:dyDescent="0.3">
      <c r="AD114391" s="4"/>
    </row>
    <row r="114401" spans="30:30" ht="11" x14ac:dyDescent="0.3">
      <c r="AD114401" s="4"/>
    </row>
    <row r="114411" spans="30:30" ht="11" x14ac:dyDescent="0.3">
      <c r="AD114411" s="4"/>
    </row>
    <row r="114421" spans="30:30" ht="11" x14ac:dyDescent="0.3">
      <c r="AD114421" s="4"/>
    </row>
    <row r="114431" spans="30:30" ht="11" x14ac:dyDescent="0.3">
      <c r="AD114431" s="4"/>
    </row>
    <row r="114441" spans="30:30" ht="11" x14ac:dyDescent="0.3">
      <c r="AD114441" s="4"/>
    </row>
    <row r="114451" spans="30:30" ht="11" x14ac:dyDescent="0.3">
      <c r="AD114451" s="4"/>
    </row>
    <row r="114461" spans="30:30" ht="11" x14ac:dyDescent="0.3">
      <c r="AD114461" s="4"/>
    </row>
    <row r="114471" spans="30:30" ht="11" x14ac:dyDescent="0.3">
      <c r="AD114471" s="4"/>
    </row>
    <row r="114481" spans="30:30" ht="11" x14ac:dyDescent="0.3">
      <c r="AD114481" s="4"/>
    </row>
    <row r="114491" spans="30:30" ht="11" x14ac:dyDescent="0.3">
      <c r="AD114491" s="4"/>
    </row>
    <row r="114501" spans="30:30" ht="11" x14ac:dyDescent="0.3">
      <c r="AD114501" s="4"/>
    </row>
    <row r="114511" spans="30:30" ht="11" x14ac:dyDescent="0.3">
      <c r="AD114511" s="4"/>
    </row>
    <row r="114521" spans="30:30" ht="11" x14ac:dyDescent="0.3">
      <c r="AD114521" s="4"/>
    </row>
    <row r="114531" spans="30:30" ht="11" x14ac:dyDescent="0.3">
      <c r="AD114531" s="4"/>
    </row>
    <row r="114541" spans="30:30" ht="11" x14ac:dyDescent="0.3">
      <c r="AD114541" s="4"/>
    </row>
    <row r="114551" spans="30:30" ht="11" x14ac:dyDescent="0.3">
      <c r="AD114551" s="4"/>
    </row>
    <row r="114561" spans="30:30" ht="11" x14ac:dyDescent="0.3">
      <c r="AD114561" s="4"/>
    </row>
    <row r="114571" spans="30:30" ht="11" x14ac:dyDescent="0.3">
      <c r="AD114571" s="4"/>
    </row>
    <row r="114581" spans="30:30" ht="11" x14ac:dyDescent="0.3">
      <c r="AD114581" s="4"/>
    </row>
    <row r="114591" spans="30:30" ht="11" x14ac:dyDescent="0.3">
      <c r="AD114591" s="4"/>
    </row>
    <row r="114601" spans="30:30" ht="11" x14ac:dyDescent="0.3">
      <c r="AD114601" s="4"/>
    </row>
    <row r="114611" spans="30:30" ht="11" x14ac:dyDescent="0.3">
      <c r="AD114611" s="4"/>
    </row>
    <row r="114621" spans="30:30" ht="11" x14ac:dyDescent="0.3">
      <c r="AD114621" s="4"/>
    </row>
    <row r="114631" spans="30:30" ht="11" x14ac:dyDescent="0.3">
      <c r="AD114631" s="4"/>
    </row>
    <row r="114641" spans="30:30" ht="11" x14ac:dyDescent="0.3">
      <c r="AD114641" s="4"/>
    </row>
    <row r="114651" spans="30:30" ht="11" x14ac:dyDescent="0.3">
      <c r="AD114651" s="4"/>
    </row>
    <row r="114661" spans="30:30" ht="11" x14ac:dyDescent="0.3">
      <c r="AD114661" s="4"/>
    </row>
    <row r="114671" spans="30:30" ht="11" x14ac:dyDescent="0.3">
      <c r="AD114671" s="4"/>
    </row>
    <row r="114681" spans="30:30" ht="11" x14ac:dyDescent="0.3">
      <c r="AD114681" s="4"/>
    </row>
    <row r="114691" spans="30:30" ht="11" x14ac:dyDescent="0.3">
      <c r="AD114691" s="4"/>
    </row>
    <row r="114701" spans="30:30" ht="11" x14ac:dyDescent="0.3">
      <c r="AD114701" s="4"/>
    </row>
    <row r="114711" spans="30:30" ht="11" x14ac:dyDescent="0.3">
      <c r="AD114711" s="4"/>
    </row>
    <row r="114721" spans="30:30" ht="11" x14ac:dyDescent="0.3">
      <c r="AD114721" s="4"/>
    </row>
    <row r="114731" spans="30:30" ht="11" x14ac:dyDescent="0.3">
      <c r="AD114731" s="4"/>
    </row>
    <row r="114741" spans="30:30" ht="11" x14ac:dyDescent="0.3">
      <c r="AD114741" s="4"/>
    </row>
    <row r="114751" spans="30:30" ht="11" x14ac:dyDescent="0.3">
      <c r="AD114751" s="4"/>
    </row>
    <row r="114761" spans="30:30" ht="11" x14ac:dyDescent="0.3">
      <c r="AD114761" s="4"/>
    </row>
    <row r="114771" spans="30:30" ht="11" x14ac:dyDescent="0.3">
      <c r="AD114771" s="4"/>
    </row>
    <row r="114781" spans="30:30" ht="11" x14ac:dyDescent="0.3">
      <c r="AD114781" s="4"/>
    </row>
    <row r="114791" spans="30:30" ht="11" x14ac:dyDescent="0.3">
      <c r="AD114791" s="4"/>
    </row>
    <row r="114801" spans="30:30" ht="11" x14ac:dyDescent="0.3">
      <c r="AD114801" s="4"/>
    </row>
    <row r="114811" spans="30:30" ht="11" x14ac:dyDescent="0.3">
      <c r="AD114811" s="4"/>
    </row>
    <row r="114821" spans="30:30" ht="11" x14ac:dyDescent="0.3">
      <c r="AD114821" s="4"/>
    </row>
    <row r="114831" spans="30:30" ht="11" x14ac:dyDescent="0.3">
      <c r="AD114831" s="4"/>
    </row>
    <row r="114841" spans="30:30" ht="11" x14ac:dyDescent="0.3">
      <c r="AD114841" s="4"/>
    </row>
    <row r="114851" spans="30:30" ht="11" x14ac:dyDescent="0.3">
      <c r="AD114851" s="4"/>
    </row>
    <row r="114861" spans="30:30" ht="11" x14ac:dyDescent="0.3">
      <c r="AD114861" s="4"/>
    </row>
    <row r="114871" spans="30:30" ht="11" x14ac:dyDescent="0.3">
      <c r="AD114871" s="4"/>
    </row>
    <row r="114881" spans="30:30" ht="11" x14ac:dyDescent="0.3">
      <c r="AD114881" s="4"/>
    </row>
    <row r="114891" spans="30:30" ht="11" x14ac:dyDescent="0.3">
      <c r="AD114891" s="4"/>
    </row>
    <row r="114901" spans="30:30" ht="11" x14ac:dyDescent="0.3">
      <c r="AD114901" s="4"/>
    </row>
    <row r="114911" spans="30:30" ht="11" x14ac:dyDescent="0.3">
      <c r="AD114911" s="4"/>
    </row>
    <row r="114921" spans="30:30" ht="11" x14ac:dyDescent="0.3">
      <c r="AD114921" s="4"/>
    </row>
    <row r="114931" spans="30:30" ht="11" x14ac:dyDescent="0.3">
      <c r="AD114931" s="4"/>
    </row>
    <row r="114941" spans="30:30" ht="11" x14ac:dyDescent="0.3">
      <c r="AD114941" s="4"/>
    </row>
    <row r="114951" spans="30:30" ht="11" x14ac:dyDescent="0.3">
      <c r="AD114951" s="4"/>
    </row>
    <row r="114961" spans="30:30" ht="11" x14ac:dyDescent="0.3">
      <c r="AD114961" s="4"/>
    </row>
    <row r="114971" spans="30:30" ht="11" x14ac:dyDescent="0.3">
      <c r="AD114971" s="4"/>
    </row>
    <row r="114981" spans="30:30" ht="11" x14ac:dyDescent="0.3">
      <c r="AD114981" s="4"/>
    </row>
    <row r="114991" spans="30:30" ht="11" x14ac:dyDescent="0.3">
      <c r="AD114991" s="4"/>
    </row>
    <row r="115001" spans="30:30" ht="11" x14ac:dyDescent="0.3">
      <c r="AD115001" s="4"/>
    </row>
    <row r="115011" spans="30:30" ht="11" x14ac:dyDescent="0.3">
      <c r="AD115011" s="4"/>
    </row>
    <row r="115021" spans="30:30" ht="11" x14ac:dyDescent="0.3">
      <c r="AD115021" s="4"/>
    </row>
    <row r="115031" spans="30:30" ht="11" x14ac:dyDescent="0.3">
      <c r="AD115031" s="4"/>
    </row>
    <row r="115041" spans="30:30" ht="11" x14ac:dyDescent="0.3">
      <c r="AD115041" s="4"/>
    </row>
    <row r="115051" spans="30:30" ht="11" x14ac:dyDescent="0.3">
      <c r="AD115051" s="4"/>
    </row>
    <row r="115061" spans="30:30" ht="11" x14ac:dyDescent="0.3">
      <c r="AD115061" s="4"/>
    </row>
    <row r="115071" spans="30:30" ht="11" x14ac:dyDescent="0.3">
      <c r="AD115071" s="4"/>
    </row>
    <row r="115081" spans="30:30" ht="11" x14ac:dyDescent="0.3">
      <c r="AD115081" s="4"/>
    </row>
    <row r="115091" spans="30:30" ht="11" x14ac:dyDescent="0.3">
      <c r="AD115091" s="4"/>
    </row>
    <row r="115101" spans="30:30" ht="11" x14ac:dyDescent="0.3">
      <c r="AD115101" s="4"/>
    </row>
    <row r="115111" spans="30:30" ht="11" x14ac:dyDescent="0.3">
      <c r="AD115111" s="4"/>
    </row>
    <row r="115121" spans="30:30" ht="11" x14ac:dyDescent="0.3">
      <c r="AD115121" s="4"/>
    </row>
    <row r="115131" spans="30:30" ht="11" x14ac:dyDescent="0.3">
      <c r="AD115131" s="4"/>
    </row>
    <row r="115141" spans="30:30" ht="11" x14ac:dyDescent="0.3">
      <c r="AD115141" s="4"/>
    </row>
    <row r="115151" spans="30:30" ht="11" x14ac:dyDescent="0.3">
      <c r="AD115151" s="4"/>
    </row>
    <row r="115161" spans="30:30" ht="11" x14ac:dyDescent="0.3">
      <c r="AD115161" s="4"/>
    </row>
    <row r="115171" spans="30:30" ht="11" x14ac:dyDescent="0.3">
      <c r="AD115171" s="4"/>
    </row>
    <row r="115181" spans="30:30" ht="11" x14ac:dyDescent="0.3">
      <c r="AD115181" s="4"/>
    </row>
    <row r="115191" spans="30:30" ht="11" x14ac:dyDescent="0.3">
      <c r="AD115191" s="4"/>
    </row>
    <row r="115201" spans="30:30" ht="11" x14ac:dyDescent="0.3">
      <c r="AD115201" s="4"/>
    </row>
    <row r="115211" spans="30:30" ht="11" x14ac:dyDescent="0.3">
      <c r="AD115211" s="4"/>
    </row>
    <row r="115221" spans="30:30" ht="11" x14ac:dyDescent="0.3">
      <c r="AD115221" s="4"/>
    </row>
    <row r="115231" spans="30:30" ht="11" x14ac:dyDescent="0.3">
      <c r="AD115231" s="4"/>
    </row>
    <row r="115241" spans="30:30" ht="11" x14ac:dyDescent="0.3">
      <c r="AD115241" s="4"/>
    </row>
    <row r="115251" spans="30:30" ht="11" x14ac:dyDescent="0.3">
      <c r="AD115251" s="4"/>
    </row>
    <row r="115261" spans="30:30" ht="11" x14ac:dyDescent="0.3">
      <c r="AD115261" s="4"/>
    </row>
    <row r="115271" spans="30:30" ht="11" x14ac:dyDescent="0.3">
      <c r="AD115271" s="4"/>
    </row>
    <row r="115281" spans="30:30" ht="11" x14ac:dyDescent="0.3">
      <c r="AD115281" s="4"/>
    </row>
    <row r="115291" spans="30:30" ht="11" x14ac:dyDescent="0.3">
      <c r="AD115291" s="4"/>
    </row>
    <row r="115301" spans="30:30" ht="11" x14ac:dyDescent="0.3">
      <c r="AD115301" s="4"/>
    </row>
    <row r="115311" spans="30:30" ht="11" x14ac:dyDescent="0.3">
      <c r="AD115311" s="4"/>
    </row>
    <row r="115321" spans="30:30" ht="11" x14ac:dyDescent="0.3">
      <c r="AD115321" s="4"/>
    </row>
    <row r="115331" spans="30:30" ht="11" x14ac:dyDescent="0.3">
      <c r="AD115331" s="4"/>
    </row>
    <row r="115341" spans="30:30" ht="11" x14ac:dyDescent="0.3">
      <c r="AD115341" s="4"/>
    </row>
    <row r="115351" spans="30:30" ht="11" x14ac:dyDescent="0.3">
      <c r="AD115351" s="4"/>
    </row>
    <row r="115361" spans="30:30" ht="11" x14ac:dyDescent="0.3">
      <c r="AD115361" s="4"/>
    </row>
    <row r="115371" spans="30:30" ht="11" x14ac:dyDescent="0.3">
      <c r="AD115371" s="4"/>
    </row>
    <row r="115381" spans="30:30" ht="11" x14ac:dyDescent="0.3">
      <c r="AD115381" s="4"/>
    </row>
    <row r="115391" spans="30:30" ht="11" x14ac:dyDescent="0.3">
      <c r="AD115391" s="4"/>
    </row>
    <row r="115401" spans="30:30" ht="11" x14ac:dyDescent="0.3">
      <c r="AD115401" s="4"/>
    </row>
    <row r="115411" spans="30:30" ht="11" x14ac:dyDescent="0.3">
      <c r="AD115411" s="4"/>
    </row>
    <row r="115421" spans="30:30" ht="11" x14ac:dyDescent="0.3">
      <c r="AD115421" s="4"/>
    </row>
    <row r="115431" spans="30:30" ht="11" x14ac:dyDescent="0.3">
      <c r="AD115431" s="4"/>
    </row>
    <row r="115441" spans="30:30" ht="11" x14ac:dyDescent="0.3">
      <c r="AD115441" s="4"/>
    </row>
    <row r="115451" spans="30:30" ht="11" x14ac:dyDescent="0.3">
      <c r="AD115451" s="4"/>
    </row>
    <row r="115461" spans="30:30" ht="11" x14ac:dyDescent="0.3">
      <c r="AD115461" s="4"/>
    </row>
    <row r="115471" spans="30:30" ht="11" x14ac:dyDescent="0.3">
      <c r="AD115471" s="4"/>
    </row>
    <row r="115481" spans="30:30" ht="11" x14ac:dyDescent="0.3">
      <c r="AD115481" s="4"/>
    </row>
    <row r="115491" spans="30:30" ht="11" x14ac:dyDescent="0.3">
      <c r="AD115491" s="4"/>
    </row>
    <row r="115501" spans="30:30" ht="11" x14ac:dyDescent="0.3">
      <c r="AD115501" s="4"/>
    </row>
    <row r="115511" spans="30:30" ht="11" x14ac:dyDescent="0.3">
      <c r="AD115511" s="4"/>
    </row>
    <row r="115521" spans="30:30" ht="11" x14ac:dyDescent="0.3">
      <c r="AD115521" s="4"/>
    </row>
    <row r="115531" spans="30:30" ht="11" x14ac:dyDescent="0.3">
      <c r="AD115531" s="4"/>
    </row>
    <row r="115541" spans="30:30" ht="11" x14ac:dyDescent="0.3">
      <c r="AD115541" s="4"/>
    </row>
    <row r="115551" spans="30:30" ht="11" x14ac:dyDescent="0.3">
      <c r="AD115551" s="4"/>
    </row>
    <row r="115561" spans="30:30" ht="11" x14ac:dyDescent="0.3">
      <c r="AD115561" s="4"/>
    </row>
    <row r="115571" spans="30:30" ht="11" x14ac:dyDescent="0.3">
      <c r="AD115571" s="4"/>
    </row>
    <row r="115581" spans="30:30" ht="11" x14ac:dyDescent="0.3">
      <c r="AD115581" s="4"/>
    </row>
    <row r="115591" spans="30:30" ht="11" x14ac:dyDescent="0.3">
      <c r="AD115591" s="4"/>
    </row>
    <row r="115601" spans="30:30" ht="11" x14ac:dyDescent="0.3">
      <c r="AD115601" s="4"/>
    </row>
    <row r="115611" spans="30:30" ht="11" x14ac:dyDescent="0.3">
      <c r="AD115611" s="4"/>
    </row>
    <row r="115621" spans="30:30" ht="11" x14ac:dyDescent="0.3">
      <c r="AD115621" s="4"/>
    </row>
    <row r="115631" spans="30:30" ht="11" x14ac:dyDescent="0.3">
      <c r="AD115631" s="4"/>
    </row>
    <row r="115641" spans="30:30" ht="11" x14ac:dyDescent="0.3">
      <c r="AD115641" s="4"/>
    </row>
    <row r="115651" spans="30:30" ht="11" x14ac:dyDescent="0.3">
      <c r="AD115651" s="4"/>
    </row>
    <row r="115661" spans="30:30" ht="11" x14ac:dyDescent="0.3">
      <c r="AD115661" s="4"/>
    </row>
    <row r="115671" spans="30:30" ht="11" x14ac:dyDescent="0.3">
      <c r="AD115671" s="4"/>
    </row>
    <row r="115681" spans="30:30" ht="11" x14ac:dyDescent="0.3">
      <c r="AD115681" s="4"/>
    </row>
    <row r="115691" spans="30:30" ht="11" x14ac:dyDescent="0.3">
      <c r="AD115691" s="4"/>
    </row>
    <row r="115701" spans="30:30" ht="11" x14ac:dyDescent="0.3">
      <c r="AD115701" s="4"/>
    </row>
    <row r="115711" spans="30:30" ht="11" x14ac:dyDescent="0.3">
      <c r="AD115711" s="4"/>
    </row>
    <row r="115721" spans="30:30" ht="11" x14ac:dyDescent="0.3">
      <c r="AD115721" s="4"/>
    </row>
    <row r="115731" spans="30:30" ht="11" x14ac:dyDescent="0.3">
      <c r="AD115731" s="4"/>
    </row>
    <row r="115741" spans="30:30" ht="11" x14ac:dyDescent="0.3">
      <c r="AD115741" s="4"/>
    </row>
    <row r="115751" spans="30:30" ht="11" x14ac:dyDescent="0.3">
      <c r="AD115751" s="4"/>
    </row>
    <row r="115761" spans="30:30" ht="11" x14ac:dyDescent="0.3">
      <c r="AD115761" s="4"/>
    </row>
    <row r="115771" spans="30:30" ht="11" x14ac:dyDescent="0.3">
      <c r="AD115771" s="4"/>
    </row>
    <row r="115781" spans="30:30" ht="11" x14ac:dyDescent="0.3">
      <c r="AD115781" s="4"/>
    </row>
    <row r="115791" spans="30:30" ht="11" x14ac:dyDescent="0.3">
      <c r="AD115791" s="4"/>
    </row>
    <row r="115801" spans="30:30" ht="11" x14ac:dyDescent="0.3">
      <c r="AD115801" s="4"/>
    </row>
    <row r="115811" spans="30:30" ht="11" x14ac:dyDescent="0.3">
      <c r="AD115811" s="4"/>
    </row>
    <row r="115821" spans="30:30" ht="11" x14ac:dyDescent="0.3">
      <c r="AD115821" s="4"/>
    </row>
    <row r="115831" spans="30:30" ht="11" x14ac:dyDescent="0.3">
      <c r="AD115831" s="4"/>
    </row>
    <row r="115841" spans="30:30" ht="11" x14ac:dyDescent="0.3">
      <c r="AD115841" s="4"/>
    </row>
    <row r="115851" spans="30:30" ht="11" x14ac:dyDescent="0.3">
      <c r="AD115851" s="4"/>
    </row>
    <row r="115861" spans="30:30" ht="11" x14ac:dyDescent="0.3">
      <c r="AD115861" s="4"/>
    </row>
    <row r="115871" spans="30:30" ht="11" x14ac:dyDescent="0.3">
      <c r="AD115871" s="4"/>
    </row>
    <row r="115881" spans="30:30" ht="11" x14ac:dyDescent="0.3">
      <c r="AD115881" s="4"/>
    </row>
    <row r="115891" spans="30:30" ht="11" x14ac:dyDescent="0.3">
      <c r="AD115891" s="4"/>
    </row>
    <row r="115901" spans="30:30" ht="11" x14ac:dyDescent="0.3">
      <c r="AD115901" s="4"/>
    </row>
    <row r="115911" spans="30:30" ht="11" x14ac:dyDescent="0.3">
      <c r="AD115911" s="4"/>
    </row>
    <row r="115921" spans="30:30" ht="11" x14ac:dyDescent="0.3">
      <c r="AD115921" s="4"/>
    </row>
    <row r="115931" spans="30:30" ht="11" x14ac:dyDescent="0.3">
      <c r="AD115931" s="4"/>
    </row>
    <row r="115941" spans="30:30" ht="11" x14ac:dyDescent="0.3">
      <c r="AD115941" s="4"/>
    </row>
    <row r="115951" spans="30:30" ht="11" x14ac:dyDescent="0.3">
      <c r="AD115951" s="4"/>
    </row>
    <row r="115961" spans="30:30" ht="11" x14ac:dyDescent="0.3">
      <c r="AD115961" s="4"/>
    </row>
    <row r="115971" spans="30:30" ht="11" x14ac:dyDescent="0.3">
      <c r="AD115971" s="4"/>
    </row>
    <row r="115981" spans="30:30" ht="11" x14ac:dyDescent="0.3">
      <c r="AD115981" s="4"/>
    </row>
    <row r="115991" spans="30:30" ht="11" x14ac:dyDescent="0.3">
      <c r="AD115991" s="4"/>
    </row>
    <row r="116001" spans="30:30" ht="11" x14ac:dyDescent="0.3">
      <c r="AD116001" s="4"/>
    </row>
    <row r="116011" spans="30:30" ht="11" x14ac:dyDescent="0.3">
      <c r="AD116011" s="4"/>
    </row>
    <row r="116021" spans="30:30" ht="11" x14ac:dyDescent="0.3">
      <c r="AD116021" s="4"/>
    </row>
    <row r="116031" spans="30:30" ht="11" x14ac:dyDescent="0.3">
      <c r="AD116031" s="4"/>
    </row>
    <row r="116041" spans="30:30" ht="11" x14ac:dyDescent="0.3">
      <c r="AD116041" s="4"/>
    </row>
    <row r="116051" spans="30:30" ht="11" x14ac:dyDescent="0.3">
      <c r="AD116051" s="4"/>
    </row>
    <row r="116061" spans="30:30" ht="11" x14ac:dyDescent="0.3">
      <c r="AD116061" s="4"/>
    </row>
    <row r="116071" spans="30:30" ht="11" x14ac:dyDescent="0.3">
      <c r="AD116071" s="4"/>
    </row>
    <row r="116081" spans="30:30" ht="11" x14ac:dyDescent="0.3">
      <c r="AD116081" s="4"/>
    </row>
    <row r="116091" spans="30:30" ht="11" x14ac:dyDescent="0.3">
      <c r="AD116091" s="4"/>
    </row>
    <row r="116101" spans="30:30" ht="11" x14ac:dyDescent="0.3">
      <c r="AD116101" s="4"/>
    </row>
    <row r="116111" spans="30:30" ht="11" x14ac:dyDescent="0.3">
      <c r="AD116111" s="4"/>
    </row>
    <row r="116121" spans="30:30" ht="11" x14ac:dyDescent="0.3">
      <c r="AD116121" s="4"/>
    </row>
    <row r="116131" spans="30:30" ht="11" x14ac:dyDescent="0.3">
      <c r="AD116131" s="4"/>
    </row>
    <row r="116141" spans="30:30" ht="11" x14ac:dyDescent="0.3">
      <c r="AD116141" s="4"/>
    </row>
    <row r="116151" spans="30:30" ht="11" x14ac:dyDescent="0.3">
      <c r="AD116151" s="4"/>
    </row>
    <row r="116161" spans="30:30" ht="11" x14ac:dyDescent="0.3">
      <c r="AD116161" s="4"/>
    </row>
    <row r="116171" spans="30:30" ht="11" x14ac:dyDescent="0.3">
      <c r="AD116171" s="4"/>
    </row>
    <row r="116181" spans="30:30" ht="11" x14ac:dyDescent="0.3">
      <c r="AD116181" s="4"/>
    </row>
    <row r="116191" spans="30:30" ht="11" x14ac:dyDescent="0.3">
      <c r="AD116191" s="4"/>
    </row>
    <row r="116201" spans="30:30" ht="11" x14ac:dyDescent="0.3">
      <c r="AD116201" s="4"/>
    </row>
    <row r="116211" spans="30:30" ht="11" x14ac:dyDescent="0.3">
      <c r="AD116211" s="4"/>
    </row>
    <row r="116221" spans="30:30" ht="11" x14ac:dyDescent="0.3">
      <c r="AD116221" s="4"/>
    </row>
    <row r="116231" spans="30:30" ht="11" x14ac:dyDescent="0.3">
      <c r="AD116231" s="4"/>
    </row>
    <row r="116241" spans="30:30" ht="11" x14ac:dyDescent="0.3">
      <c r="AD116241" s="4"/>
    </row>
    <row r="116251" spans="30:30" ht="11" x14ac:dyDescent="0.3">
      <c r="AD116251" s="4"/>
    </row>
    <row r="116261" spans="30:30" ht="11" x14ac:dyDescent="0.3">
      <c r="AD116261" s="4"/>
    </row>
    <row r="116271" spans="30:30" ht="11" x14ac:dyDescent="0.3">
      <c r="AD116271" s="4"/>
    </row>
    <row r="116281" spans="30:30" ht="11" x14ac:dyDescent="0.3">
      <c r="AD116281" s="4"/>
    </row>
    <row r="116291" spans="30:30" ht="11" x14ac:dyDescent="0.3">
      <c r="AD116291" s="4"/>
    </row>
    <row r="116301" spans="30:30" ht="11" x14ac:dyDescent="0.3">
      <c r="AD116301" s="4"/>
    </row>
    <row r="116311" spans="30:30" ht="11" x14ac:dyDescent="0.3">
      <c r="AD116311" s="4"/>
    </row>
    <row r="116321" spans="30:30" ht="11" x14ac:dyDescent="0.3">
      <c r="AD116321" s="4"/>
    </row>
    <row r="116331" spans="30:30" ht="11" x14ac:dyDescent="0.3">
      <c r="AD116331" s="4"/>
    </row>
    <row r="116341" spans="30:30" ht="11" x14ac:dyDescent="0.3">
      <c r="AD116341" s="4"/>
    </row>
    <row r="116351" spans="30:30" ht="11" x14ac:dyDescent="0.3">
      <c r="AD116351" s="4"/>
    </row>
    <row r="116361" spans="30:30" ht="11" x14ac:dyDescent="0.3">
      <c r="AD116361" s="4"/>
    </row>
    <row r="116371" spans="30:30" ht="11" x14ac:dyDescent="0.3">
      <c r="AD116371" s="4"/>
    </row>
    <row r="116381" spans="30:30" ht="11" x14ac:dyDescent="0.3">
      <c r="AD116381" s="4"/>
    </row>
    <row r="116391" spans="30:30" ht="11" x14ac:dyDescent="0.3">
      <c r="AD116391" s="4"/>
    </row>
    <row r="116401" spans="30:30" ht="11" x14ac:dyDescent="0.3">
      <c r="AD116401" s="4"/>
    </row>
    <row r="116411" spans="30:30" ht="11" x14ac:dyDescent="0.3">
      <c r="AD116411" s="4"/>
    </row>
    <row r="116421" spans="30:30" ht="11" x14ac:dyDescent="0.3">
      <c r="AD116421" s="4"/>
    </row>
    <row r="116431" spans="30:30" ht="11" x14ac:dyDescent="0.3">
      <c r="AD116431" s="4"/>
    </row>
    <row r="116441" spans="30:30" ht="11" x14ac:dyDescent="0.3">
      <c r="AD116441" s="4"/>
    </row>
    <row r="116451" spans="30:30" ht="11" x14ac:dyDescent="0.3">
      <c r="AD116451" s="4"/>
    </row>
    <row r="116461" spans="30:30" ht="11" x14ac:dyDescent="0.3">
      <c r="AD116461" s="4"/>
    </row>
    <row r="116471" spans="30:30" ht="11" x14ac:dyDescent="0.3">
      <c r="AD116471" s="4"/>
    </row>
    <row r="116481" spans="30:30" ht="11" x14ac:dyDescent="0.3">
      <c r="AD116481" s="4"/>
    </row>
    <row r="116491" spans="30:30" ht="11" x14ac:dyDescent="0.3">
      <c r="AD116491" s="4"/>
    </row>
    <row r="116501" spans="30:30" ht="11" x14ac:dyDescent="0.3">
      <c r="AD116501" s="4"/>
    </row>
    <row r="116511" spans="30:30" ht="11" x14ac:dyDescent="0.3">
      <c r="AD116511" s="4"/>
    </row>
    <row r="116521" spans="30:30" ht="11" x14ac:dyDescent="0.3">
      <c r="AD116521" s="4"/>
    </row>
    <row r="116531" spans="30:30" ht="11" x14ac:dyDescent="0.3">
      <c r="AD116531" s="4"/>
    </row>
    <row r="116541" spans="30:30" ht="11" x14ac:dyDescent="0.3">
      <c r="AD116541" s="4"/>
    </row>
    <row r="116551" spans="30:30" ht="11" x14ac:dyDescent="0.3">
      <c r="AD116551" s="4"/>
    </row>
    <row r="116561" spans="30:30" ht="11" x14ac:dyDescent="0.3">
      <c r="AD116561" s="4"/>
    </row>
    <row r="116571" spans="30:30" ht="11" x14ac:dyDescent="0.3">
      <c r="AD116571" s="4"/>
    </row>
    <row r="116581" spans="30:30" ht="11" x14ac:dyDescent="0.3">
      <c r="AD116581" s="4"/>
    </row>
    <row r="116591" spans="30:30" ht="11" x14ac:dyDescent="0.3">
      <c r="AD116591" s="4"/>
    </row>
    <row r="116601" spans="30:30" ht="11" x14ac:dyDescent="0.3">
      <c r="AD116601" s="4"/>
    </row>
    <row r="116611" spans="30:30" ht="11" x14ac:dyDescent="0.3">
      <c r="AD116611" s="4"/>
    </row>
    <row r="116621" spans="30:30" ht="11" x14ac:dyDescent="0.3">
      <c r="AD116621" s="4"/>
    </row>
    <row r="116631" spans="30:30" ht="11" x14ac:dyDescent="0.3">
      <c r="AD116631" s="4"/>
    </row>
    <row r="116641" spans="30:30" ht="11" x14ac:dyDescent="0.3">
      <c r="AD116641" s="4"/>
    </row>
    <row r="116651" spans="30:30" ht="11" x14ac:dyDescent="0.3">
      <c r="AD116651" s="4"/>
    </row>
    <row r="116661" spans="30:30" ht="11" x14ac:dyDescent="0.3">
      <c r="AD116661" s="4"/>
    </row>
    <row r="116671" spans="30:30" ht="11" x14ac:dyDescent="0.3">
      <c r="AD116671" s="4"/>
    </row>
    <row r="116681" spans="30:30" ht="11" x14ac:dyDescent="0.3">
      <c r="AD116681" s="4"/>
    </row>
    <row r="116691" spans="30:30" ht="11" x14ac:dyDescent="0.3">
      <c r="AD116691" s="4"/>
    </row>
    <row r="116701" spans="30:30" ht="11" x14ac:dyDescent="0.3">
      <c r="AD116701" s="4"/>
    </row>
    <row r="116711" spans="30:30" ht="11" x14ac:dyDescent="0.3">
      <c r="AD116711" s="4"/>
    </row>
    <row r="116721" spans="30:30" ht="11" x14ac:dyDescent="0.3">
      <c r="AD116721" s="4"/>
    </row>
    <row r="116731" spans="30:30" ht="11" x14ac:dyDescent="0.3">
      <c r="AD116731" s="4"/>
    </row>
    <row r="116741" spans="30:30" ht="11" x14ac:dyDescent="0.3">
      <c r="AD116741" s="4"/>
    </row>
    <row r="116751" spans="30:30" ht="11" x14ac:dyDescent="0.3">
      <c r="AD116751" s="4"/>
    </row>
    <row r="116761" spans="30:30" ht="11" x14ac:dyDescent="0.3">
      <c r="AD116761" s="4"/>
    </row>
    <row r="116771" spans="30:30" ht="11" x14ac:dyDescent="0.3">
      <c r="AD116771" s="4"/>
    </row>
    <row r="116781" spans="30:30" ht="11" x14ac:dyDescent="0.3">
      <c r="AD116781" s="4"/>
    </row>
    <row r="116791" spans="30:30" ht="11" x14ac:dyDescent="0.3">
      <c r="AD116791" s="4"/>
    </row>
    <row r="116801" spans="30:30" ht="11" x14ac:dyDescent="0.3">
      <c r="AD116801" s="4"/>
    </row>
    <row r="116811" spans="30:30" ht="11" x14ac:dyDescent="0.3">
      <c r="AD116811" s="4"/>
    </row>
    <row r="116821" spans="30:30" ht="11" x14ac:dyDescent="0.3">
      <c r="AD116821" s="4"/>
    </row>
    <row r="116831" spans="30:30" ht="11" x14ac:dyDescent="0.3">
      <c r="AD116831" s="4"/>
    </row>
    <row r="116841" spans="30:30" ht="11" x14ac:dyDescent="0.3">
      <c r="AD116841" s="4"/>
    </row>
    <row r="116851" spans="30:30" ht="11" x14ac:dyDescent="0.3">
      <c r="AD116851" s="4"/>
    </row>
    <row r="116861" spans="30:30" ht="11" x14ac:dyDescent="0.3">
      <c r="AD116861" s="4"/>
    </row>
    <row r="116871" spans="30:30" ht="11" x14ac:dyDescent="0.3">
      <c r="AD116871" s="4"/>
    </row>
    <row r="116881" spans="30:30" ht="11" x14ac:dyDescent="0.3">
      <c r="AD116881" s="4"/>
    </row>
    <row r="116891" spans="30:30" ht="11" x14ac:dyDescent="0.3">
      <c r="AD116891" s="4"/>
    </row>
    <row r="116901" spans="30:30" ht="11" x14ac:dyDescent="0.3">
      <c r="AD116901" s="4"/>
    </row>
    <row r="116911" spans="30:30" ht="11" x14ac:dyDescent="0.3">
      <c r="AD116911" s="4"/>
    </row>
    <row r="116921" spans="30:30" ht="11" x14ac:dyDescent="0.3">
      <c r="AD116921" s="4"/>
    </row>
    <row r="116931" spans="30:30" ht="11" x14ac:dyDescent="0.3">
      <c r="AD116931" s="4"/>
    </row>
    <row r="116941" spans="30:30" ht="11" x14ac:dyDescent="0.3">
      <c r="AD116941" s="4"/>
    </row>
    <row r="116951" spans="30:30" ht="11" x14ac:dyDescent="0.3">
      <c r="AD116951" s="4"/>
    </row>
    <row r="116961" spans="30:30" ht="11" x14ac:dyDescent="0.3">
      <c r="AD116961" s="4"/>
    </row>
    <row r="116971" spans="30:30" ht="11" x14ac:dyDescent="0.3">
      <c r="AD116971" s="4"/>
    </row>
    <row r="116981" spans="30:30" ht="11" x14ac:dyDescent="0.3">
      <c r="AD116981" s="4"/>
    </row>
    <row r="116991" spans="30:30" ht="11" x14ac:dyDescent="0.3">
      <c r="AD116991" s="4"/>
    </row>
    <row r="117001" spans="30:30" ht="11" x14ac:dyDescent="0.3">
      <c r="AD117001" s="4"/>
    </row>
    <row r="117011" spans="30:30" ht="11" x14ac:dyDescent="0.3">
      <c r="AD117011" s="4"/>
    </row>
    <row r="117021" spans="30:30" ht="11" x14ac:dyDescent="0.3">
      <c r="AD117021" s="4"/>
    </row>
    <row r="117031" spans="30:30" ht="11" x14ac:dyDescent="0.3">
      <c r="AD117031" s="4"/>
    </row>
    <row r="117041" spans="30:30" ht="11" x14ac:dyDescent="0.3">
      <c r="AD117041" s="4"/>
    </row>
    <row r="117051" spans="30:30" ht="11" x14ac:dyDescent="0.3">
      <c r="AD117051" s="4"/>
    </row>
    <row r="117061" spans="30:30" ht="11" x14ac:dyDescent="0.3">
      <c r="AD117061" s="4"/>
    </row>
    <row r="117071" spans="30:30" ht="11" x14ac:dyDescent="0.3">
      <c r="AD117071" s="4"/>
    </row>
    <row r="117081" spans="30:30" ht="11" x14ac:dyDescent="0.3">
      <c r="AD117081" s="4"/>
    </row>
    <row r="117091" spans="30:30" ht="11" x14ac:dyDescent="0.3">
      <c r="AD117091" s="4"/>
    </row>
    <row r="117101" spans="30:30" ht="11" x14ac:dyDescent="0.3">
      <c r="AD117101" s="4"/>
    </row>
    <row r="117111" spans="30:30" ht="11" x14ac:dyDescent="0.3">
      <c r="AD117111" s="4"/>
    </row>
    <row r="117121" spans="30:30" ht="11" x14ac:dyDescent="0.3">
      <c r="AD117121" s="4"/>
    </row>
    <row r="117131" spans="30:30" ht="11" x14ac:dyDescent="0.3">
      <c r="AD117131" s="4"/>
    </row>
    <row r="117141" spans="30:30" ht="11" x14ac:dyDescent="0.3">
      <c r="AD117141" s="4"/>
    </row>
    <row r="117151" spans="30:30" ht="11" x14ac:dyDescent="0.3">
      <c r="AD117151" s="4"/>
    </row>
    <row r="117161" spans="30:30" ht="11" x14ac:dyDescent="0.3">
      <c r="AD117161" s="4"/>
    </row>
    <row r="117171" spans="30:30" ht="11" x14ac:dyDescent="0.3">
      <c r="AD117171" s="4"/>
    </row>
    <row r="117181" spans="30:30" ht="11" x14ac:dyDescent="0.3">
      <c r="AD117181" s="4"/>
    </row>
    <row r="117191" spans="30:30" ht="11" x14ac:dyDescent="0.3">
      <c r="AD117191" s="4"/>
    </row>
    <row r="117201" spans="30:30" ht="11" x14ac:dyDescent="0.3">
      <c r="AD117201" s="4"/>
    </row>
    <row r="117211" spans="30:30" ht="11" x14ac:dyDescent="0.3">
      <c r="AD117211" s="4"/>
    </row>
    <row r="117221" spans="30:30" ht="11" x14ac:dyDescent="0.3">
      <c r="AD117221" s="4"/>
    </row>
    <row r="117231" spans="30:30" ht="11" x14ac:dyDescent="0.3">
      <c r="AD117231" s="4"/>
    </row>
    <row r="117241" spans="30:30" ht="11" x14ac:dyDescent="0.3">
      <c r="AD117241" s="4"/>
    </row>
    <row r="117251" spans="30:30" ht="11" x14ac:dyDescent="0.3">
      <c r="AD117251" s="4"/>
    </row>
    <row r="117261" spans="30:30" ht="11" x14ac:dyDescent="0.3">
      <c r="AD117261" s="4"/>
    </row>
    <row r="117271" spans="30:30" ht="11" x14ac:dyDescent="0.3">
      <c r="AD117271" s="4"/>
    </row>
    <row r="117281" spans="30:30" ht="11" x14ac:dyDescent="0.3">
      <c r="AD117281" s="4"/>
    </row>
    <row r="117291" spans="30:30" ht="11" x14ac:dyDescent="0.3">
      <c r="AD117291" s="4"/>
    </row>
    <row r="117301" spans="30:30" ht="11" x14ac:dyDescent="0.3">
      <c r="AD117301" s="4"/>
    </row>
    <row r="117311" spans="30:30" ht="11" x14ac:dyDescent="0.3">
      <c r="AD117311" s="4"/>
    </row>
    <row r="117321" spans="30:30" ht="11" x14ac:dyDescent="0.3">
      <c r="AD117321" s="4"/>
    </row>
    <row r="117331" spans="30:30" ht="11" x14ac:dyDescent="0.3">
      <c r="AD117331" s="4"/>
    </row>
    <row r="117341" spans="30:30" ht="11" x14ac:dyDescent="0.3">
      <c r="AD117341" s="4"/>
    </row>
    <row r="117351" spans="30:30" ht="11" x14ac:dyDescent="0.3">
      <c r="AD117351" s="4"/>
    </row>
    <row r="117361" spans="30:30" ht="11" x14ac:dyDescent="0.3">
      <c r="AD117361" s="4"/>
    </row>
    <row r="117371" spans="30:30" ht="11" x14ac:dyDescent="0.3">
      <c r="AD117371" s="4"/>
    </row>
    <row r="117381" spans="30:30" ht="11" x14ac:dyDescent="0.3">
      <c r="AD117381" s="4"/>
    </row>
    <row r="117391" spans="30:30" ht="11" x14ac:dyDescent="0.3">
      <c r="AD117391" s="4"/>
    </row>
    <row r="117401" spans="30:30" ht="11" x14ac:dyDescent="0.3">
      <c r="AD117401" s="4"/>
    </row>
    <row r="117411" spans="30:30" ht="11" x14ac:dyDescent="0.3">
      <c r="AD117411" s="4"/>
    </row>
    <row r="117421" spans="30:30" ht="11" x14ac:dyDescent="0.3">
      <c r="AD117421" s="4"/>
    </row>
    <row r="117431" spans="30:30" ht="11" x14ac:dyDescent="0.3">
      <c r="AD117431" s="4"/>
    </row>
    <row r="117441" spans="30:30" ht="11" x14ac:dyDescent="0.3">
      <c r="AD117441" s="4"/>
    </row>
    <row r="117451" spans="30:30" ht="11" x14ac:dyDescent="0.3">
      <c r="AD117451" s="4"/>
    </row>
    <row r="117461" spans="30:30" ht="11" x14ac:dyDescent="0.3">
      <c r="AD117461" s="4"/>
    </row>
    <row r="117471" spans="30:30" ht="11" x14ac:dyDescent="0.3">
      <c r="AD117471" s="4"/>
    </row>
    <row r="117481" spans="30:30" ht="11" x14ac:dyDescent="0.3">
      <c r="AD117481" s="4"/>
    </row>
    <row r="117491" spans="30:30" ht="11" x14ac:dyDescent="0.3">
      <c r="AD117491" s="4"/>
    </row>
    <row r="117501" spans="30:30" ht="11" x14ac:dyDescent="0.3">
      <c r="AD117501" s="4"/>
    </row>
    <row r="117511" spans="30:30" ht="11" x14ac:dyDescent="0.3">
      <c r="AD117511" s="4"/>
    </row>
    <row r="117521" spans="30:30" ht="11" x14ac:dyDescent="0.3">
      <c r="AD117521" s="4"/>
    </row>
    <row r="117531" spans="30:30" ht="11" x14ac:dyDescent="0.3">
      <c r="AD117531" s="4"/>
    </row>
    <row r="117541" spans="30:30" ht="11" x14ac:dyDescent="0.3">
      <c r="AD117541" s="4"/>
    </row>
    <row r="117551" spans="30:30" ht="11" x14ac:dyDescent="0.3">
      <c r="AD117551" s="4"/>
    </row>
    <row r="117561" spans="30:30" ht="11" x14ac:dyDescent="0.3">
      <c r="AD117561" s="4"/>
    </row>
    <row r="117571" spans="30:30" ht="11" x14ac:dyDescent="0.3">
      <c r="AD117571" s="4"/>
    </row>
    <row r="117581" spans="30:30" ht="11" x14ac:dyDescent="0.3">
      <c r="AD117581" s="4"/>
    </row>
    <row r="117591" spans="30:30" ht="11" x14ac:dyDescent="0.3">
      <c r="AD117591" s="4"/>
    </row>
    <row r="117601" spans="30:30" ht="11" x14ac:dyDescent="0.3">
      <c r="AD117601" s="4"/>
    </row>
    <row r="117611" spans="30:30" ht="11" x14ac:dyDescent="0.3">
      <c r="AD117611" s="4"/>
    </row>
    <row r="117621" spans="30:30" ht="11" x14ac:dyDescent="0.3">
      <c r="AD117621" s="4"/>
    </row>
    <row r="117631" spans="30:30" ht="11" x14ac:dyDescent="0.3">
      <c r="AD117631" s="4"/>
    </row>
    <row r="117641" spans="30:30" ht="11" x14ac:dyDescent="0.3">
      <c r="AD117641" s="4"/>
    </row>
    <row r="117651" spans="30:30" ht="11" x14ac:dyDescent="0.3">
      <c r="AD117651" s="4"/>
    </row>
    <row r="117661" spans="30:30" ht="11" x14ac:dyDescent="0.3">
      <c r="AD117661" s="4"/>
    </row>
    <row r="117671" spans="30:30" ht="11" x14ac:dyDescent="0.3">
      <c r="AD117671" s="4"/>
    </row>
    <row r="117681" spans="30:30" ht="11" x14ac:dyDescent="0.3">
      <c r="AD117681" s="4"/>
    </row>
    <row r="117691" spans="30:30" ht="11" x14ac:dyDescent="0.3">
      <c r="AD117691" s="4"/>
    </row>
    <row r="117701" spans="30:30" ht="11" x14ac:dyDescent="0.3">
      <c r="AD117701" s="4"/>
    </row>
    <row r="117711" spans="30:30" ht="11" x14ac:dyDescent="0.3">
      <c r="AD117711" s="4"/>
    </row>
    <row r="117721" spans="30:30" ht="11" x14ac:dyDescent="0.3">
      <c r="AD117721" s="4"/>
    </row>
    <row r="117731" spans="30:30" ht="11" x14ac:dyDescent="0.3">
      <c r="AD117731" s="4"/>
    </row>
    <row r="117741" spans="30:30" ht="11" x14ac:dyDescent="0.3">
      <c r="AD117741" s="4"/>
    </row>
    <row r="117751" spans="30:30" ht="11" x14ac:dyDescent="0.3">
      <c r="AD117751" s="4"/>
    </row>
    <row r="117761" spans="30:30" ht="11" x14ac:dyDescent="0.3">
      <c r="AD117761" s="4"/>
    </row>
    <row r="117771" spans="30:30" ht="11" x14ac:dyDescent="0.3">
      <c r="AD117771" s="4"/>
    </row>
    <row r="117781" spans="30:30" ht="11" x14ac:dyDescent="0.3">
      <c r="AD117781" s="4"/>
    </row>
    <row r="117791" spans="30:30" ht="11" x14ac:dyDescent="0.3">
      <c r="AD117791" s="4"/>
    </row>
    <row r="117801" spans="30:30" ht="11" x14ac:dyDescent="0.3">
      <c r="AD117801" s="4"/>
    </row>
    <row r="117811" spans="30:30" ht="11" x14ac:dyDescent="0.3">
      <c r="AD117811" s="4"/>
    </row>
    <row r="117821" spans="30:30" ht="11" x14ac:dyDescent="0.3">
      <c r="AD117821" s="4"/>
    </row>
    <row r="117831" spans="30:30" ht="11" x14ac:dyDescent="0.3">
      <c r="AD117831" s="4"/>
    </row>
    <row r="117841" spans="30:30" ht="11" x14ac:dyDescent="0.3">
      <c r="AD117841" s="4"/>
    </row>
    <row r="117851" spans="30:30" ht="11" x14ac:dyDescent="0.3">
      <c r="AD117851" s="4"/>
    </row>
    <row r="117861" spans="30:30" ht="11" x14ac:dyDescent="0.3">
      <c r="AD117861" s="4"/>
    </row>
    <row r="117871" spans="30:30" ht="11" x14ac:dyDescent="0.3">
      <c r="AD117871" s="4"/>
    </row>
    <row r="117881" spans="30:30" ht="11" x14ac:dyDescent="0.3">
      <c r="AD117881" s="4"/>
    </row>
    <row r="117891" spans="30:30" ht="11" x14ac:dyDescent="0.3">
      <c r="AD117891" s="4"/>
    </row>
    <row r="117901" spans="30:30" ht="11" x14ac:dyDescent="0.3">
      <c r="AD117901" s="4"/>
    </row>
    <row r="117911" spans="30:30" ht="11" x14ac:dyDescent="0.3">
      <c r="AD117911" s="4"/>
    </row>
    <row r="117921" spans="30:30" ht="11" x14ac:dyDescent="0.3">
      <c r="AD117921" s="4"/>
    </row>
    <row r="117931" spans="30:30" ht="11" x14ac:dyDescent="0.3">
      <c r="AD117931" s="4"/>
    </row>
    <row r="117941" spans="30:30" ht="11" x14ac:dyDescent="0.3">
      <c r="AD117941" s="4"/>
    </row>
    <row r="117951" spans="30:30" ht="11" x14ac:dyDescent="0.3">
      <c r="AD117951" s="4"/>
    </row>
    <row r="117961" spans="30:30" ht="11" x14ac:dyDescent="0.3">
      <c r="AD117961" s="4"/>
    </row>
    <row r="117971" spans="30:30" ht="11" x14ac:dyDescent="0.3">
      <c r="AD117971" s="4"/>
    </row>
    <row r="117981" spans="30:30" ht="11" x14ac:dyDescent="0.3">
      <c r="AD117981" s="4"/>
    </row>
    <row r="117991" spans="30:30" ht="11" x14ac:dyDescent="0.3">
      <c r="AD117991" s="4"/>
    </row>
    <row r="118001" spans="30:30" ht="11" x14ac:dyDescent="0.3">
      <c r="AD118001" s="4"/>
    </row>
    <row r="118011" spans="30:30" ht="11" x14ac:dyDescent="0.3">
      <c r="AD118011" s="4"/>
    </row>
    <row r="118021" spans="30:30" ht="11" x14ac:dyDescent="0.3">
      <c r="AD118021" s="4"/>
    </row>
    <row r="118031" spans="30:30" ht="11" x14ac:dyDescent="0.3">
      <c r="AD118031" s="4"/>
    </row>
    <row r="118041" spans="30:30" ht="11" x14ac:dyDescent="0.3">
      <c r="AD118041" s="4"/>
    </row>
    <row r="118051" spans="30:30" ht="11" x14ac:dyDescent="0.3">
      <c r="AD118051" s="4"/>
    </row>
    <row r="118061" spans="30:30" ht="11" x14ac:dyDescent="0.3">
      <c r="AD118061" s="4"/>
    </row>
    <row r="118071" spans="30:30" ht="11" x14ac:dyDescent="0.3">
      <c r="AD118071" s="4"/>
    </row>
    <row r="118081" spans="30:30" ht="11" x14ac:dyDescent="0.3">
      <c r="AD118081" s="4"/>
    </row>
    <row r="118091" spans="30:30" ht="11" x14ac:dyDescent="0.3">
      <c r="AD118091" s="4"/>
    </row>
    <row r="118101" spans="30:30" ht="11" x14ac:dyDescent="0.3">
      <c r="AD118101" s="4"/>
    </row>
    <row r="118111" spans="30:30" ht="11" x14ac:dyDescent="0.3">
      <c r="AD118111" s="4"/>
    </row>
    <row r="118121" spans="30:30" ht="11" x14ac:dyDescent="0.3">
      <c r="AD118121" s="4"/>
    </row>
    <row r="118131" spans="30:30" ht="11" x14ac:dyDescent="0.3">
      <c r="AD118131" s="4"/>
    </row>
    <row r="118141" spans="30:30" ht="11" x14ac:dyDescent="0.3">
      <c r="AD118141" s="4"/>
    </row>
    <row r="118151" spans="30:30" ht="11" x14ac:dyDescent="0.3">
      <c r="AD118151" s="4"/>
    </row>
    <row r="118161" spans="30:30" ht="11" x14ac:dyDescent="0.3">
      <c r="AD118161" s="4"/>
    </row>
    <row r="118171" spans="30:30" ht="11" x14ac:dyDescent="0.3">
      <c r="AD118171" s="4"/>
    </row>
    <row r="118181" spans="30:30" ht="11" x14ac:dyDescent="0.3">
      <c r="AD118181" s="4"/>
    </row>
    <row r="118191" spans="30:30" ht="11" x14ac:dyDescent="0.3">
      <c r="AD118191" s="4"/>
    </row>
    <row r="118201" spans="30:30" ht="11" x14ac:dyDescent="0.3">
      <c r="AD118201" s="4"/>
    </row>
    <row r="118211" spans="30:30" ht="11" x14ac:dyDescent="0.3">
      <c r="AD118211" s="4"/>
    </row>
    <row r="118221" spans="30:30" ht="11" x14ac:dyDescent="0.3">
      <c r="AD118221" s="4"/>
    </row>
    <row r="118231" spans="30:30" ht="11" x14ac:dyDescent="0.3">
      <c r="AD118231" s="4"/>
    </row>
    <row r="118241" spans="30:30" ht="11" x14ac:dyDescent="0.3">
      <c r="AD118241" s="4"/>
    </row>
    <row r="118251" spans="30:30" ht="11" x14ac:dyDescent="0.3">
      <c r="AD118251" s="4"/>
    </row>
    <row r="118261" spans="30:30" ht="11" x14ac:dyDescent="0.3">
      <c r="AD118261" s="4"/>
    </row>
    <row r="118271" spans="30:30" ht="11" x14ac:dyDescent="0.3">
      <c r="AD118271" s="4"/>
    </row>
    <row r="118281" spans="30:30" ht="11" x14ac:dyDescent="0.3">
      <c r="AD118281" s="4"/>
    </row>
    <row r="118291" spans="30:30" ht="11" x14ac:dyDescent="0.3">
      <c r="AD118291" s="4"/>
    </row>
    <row r="118301" spans="30:30" ht="11" x14ac:dyDescent="0.3">
      <c r="AD118301" s="4"/>
    </row>
    <row r="118311" spans="30:30" ht="11" x14ac:dyDescent="0.3">
      <c r="AD118311" s="4"/>
    </row>
    <row r="118321" spans="30:30" ht="11" x14ac:dyDescent="0.3">
      <c r="AD118321" s="4"/>
    </row>
    <row r="118331" spans="30:30" ht="11" x14ac:dyDescent="0.3">
      <c r="AD118331" s="4"/>
    </row>
    <row r="118341" spans="30:30" ht="11" x14ac:dyDescent="0.3">
      <c r="AD118341" s="4"/>
    </row>
    <row r="118351" spans="30:30" ht="11" x14ac:dyDescent="0.3">
      <c r="AD118351" s="4"/>
    </row>
    <row r="118361" spans="30:30" ht="11" x14ac:dyDescent="0.3">
      <c r="AD118361" s="4"/>
    </row>
    <row r="118371" spans="30:30" ht="11" x14ac:dyDescent="0.3">
      <c r="AD118371" s="4"/>
    </row>
    <row r="118381" spans="30:30" ht="11" x14ac:dyDescent="0.3">
      <c r="AD118381" s="4"/>
    </row>
    <row r="118391" spans="30:30" ht="11" x14ac:dyDescent="0.3">
      <c r="AD118391" s="4"/>
    </row>
    <row r="118401" spans="30:30" ht="11" x14ac:dyDescent="0.3">
      <c r="AD118401" s="4"/>
    </row>
    <row r="118411" spans="30:30" ht="11" x14ac:dyDescent="0.3">
      <c r="AD118411" s="4"/>
    </row>
    <row r="118421" spans="30:30" ht="11" x14ac:dyDescent="0.3">
      <c r="AD118421" s="4"/>
    </row>
    <row r="118431" spans="30:30" ht="11" x14ac:dyDescent="0.3">
      <c r="AD118431" s="4"/>
    </row>
    <row r="118441" spans="30:30" ht="11" x14ac:dyDescent="0.3">
      <c r="AD118441" s="4"/>
    </row>
    <row r="118451" spans="30:30" ht="11" x14ac:dyDescent="0.3">
      <c r="AD118451" s="4"/>
    </row>
    <row r="118461" spans="30:30" ht="11" x14ac:dyDescent="0.3">
      <c r="AD118461" s="4"/>
    </row>
    <row r="118471" spans="30:30" ht="11" x14ac:dyDescent="0.3">
      <c r="AD118471" s="4"/>
    </row>
    <row r="118481" spans="30:30" ht="11" x14ac:dyDescent="0.3">
      <c r="AD118481" s="4"/>
    </row>
    <row r="118491" spans="30:30" ht="11" x14ac:dyDescent="0.3">
      <c r="AD118491" s="4"/>
    </row>
    <row r="118501" spans="30:30" ht="11" x14ac:dyDescent="0.3">
      <c r="AD118501" s="4"/>
    </row>
    <row r="118511" spans="30:30" ht="11" x14ac:dyDescent="0.3">
      <c r="AD118511" s="4"/>
    </row>
    <row r="118521" spans="30:30" ht="11" x14ac:dyDescent="0.3">
      <c r="AD118521" s="4"/>
    </row>
    <row r="118531" spans="30:30" ht="11" x14ac:dyDescent="0.3">
      <c r="AD118531" s="4"/>
    </row>
    <row r="118541" spans="30:30" ht="11" x14ac:dyDescent="0.3">
      <c r="AD118541" s="4"/>
    </row>
    <row r="118551" spans="30:30" ht="11" x14ac:dyDescent="0.3">
      <c r="AD118551" s="4"/>
    </row>
    <row r="118561" spans="30:30" ht="11" x14ac:dyDescent="0.3">
      <c r="AD118561" s="4"/>
    </row>
    <row r="118571" spans="30:30" ht="11" x14ac:dyDescent="0.3">
      <c r="AD118571" s="4"/>
    </row>
    <row r="118581" spans="30:30" ht="11" x14ac:dyDescent="0.3">
      <c r="AD118581" s="4"/>
    </row>
    <row r="118591" spans="30:30" ht="11" x14ac:dyDescent="0.3">
      <c r="AD118591" s="4"/>
    </row>
    <row r="118601" spans="30:30" ht="11" x14ac:dyDescent="0.3">
      <c r="AD118601" s="4"/>
    </row>
    <row r="118611" spans="30:30" ht="11" x14ac:dyDescent="0.3">
      <c r="AD118611" s="4"/>
    </row>
    <row r="118621" spans="30:30" ht="11" x14ac:dyDescent="0.3">
      <c r="AD118621" s="4"/>
    </row>
    <row r="118631" spans="30:30" ht="11" x14ac:dyDescent="0.3">
      <c r="AD118631" s="4"/>
    </row>
    <row r="118641" spans="30:30" ht="11" x14ac:dyDescent="0.3">
      <c r="AD118641" s="4"/>
    </row>
    <row r="118651" spans="30:30" ht="11" x14ac:dyDescent="0.3">
      <c r="AD118651" s="4"/>
    </row>
    <row r="118661" spans="30:30" ht="11" x14ac:dyDescent="0.3">
      <c r="AD118661" s="4"/>
    </row>
    <row r="118671" spans="30:30" ht="11" x14ac:dyDescent="0.3">
      <c r="AD118671" s="4"/>
    </row>
    <row r="118681" spans="30:30" ht="11" x14ac:dyDescent="0.3">
      <c r="AD118681" s="4"/>
    </row>
    <row r="118691" spans="30:30" ht="11" x14ac:dyDescent="0.3">
      <c r="AD118691" s="4"/>
    </row>
    <row r="118701" spans="30:30" ht="11" x14ac:dyDescent="0.3">
      <c r="AD118701" s="4"/>
    </row>
    <row r="118711" spans="30:30" ht="11" x14ac:dyDescent="0.3">
      <c r="AD118711" s="4"/>
    </row>
    <row r="118721" spans="30:30" ht="11" x14ac:dyDescent="0.3">
      <c r="AD118721" s="4"/>
    </row>
    <row r="118731" spans="30:30" ht="11" x14ac:dyDescent="0.3">
      <c r="AD118731" s="4"/>
    </row>
    <row r="118741" spans="30:30" ht="11" x14ac:dyDescent="0.3">
      <c r="AD118741" s="4"/>
    </row>
    <row r="118751" spans="30:30" ht="11" x14ac:dyDescent="0.3">
      <c r="AD118751" s="4"/>
    </row>
    <row r="118761" spans="30:30" ht="11" x14ac:dyDescent="0.3">
      <c r="AD118761" s="4"/>
    </row>
    <row r="118771" spans="30:30" ht="11" x14ac:dyDescent="0.3">
      <c r="AD118771" s="4"/>
    </row>
    <row r="118781" spans="30:30" ht="11" x14ac:dyDescent="0.3">
      <c r="AD118781" s="4"/>
    </row>
    <row r="118791" spans="30:30" ht="11" x14ac:dyDescent="0.3">
      <c r="AD118791" s="4"/>
    </row>
    <row r="118801" spans="30:30" ht="11" x14ac:dyDescent="0.3">
      <c r="AD118801" s="4"/>
    </row>
    <row r="118811" spans="30:30" ht="11" x14ac:dyDescent="0.3">
      <c r="AD118811" s="4"/>
    </row>
    <row r="118821" spans="30:30" ht="11" x14ac:dyDescent="0.3">
      <c r="AD118821" s="4"/>
    </row>
    <row r="118831" spans="30:30" ht="11" x14ac:dyDescent="0.3">
      <c r="AD118831" s="4"/>
    </row>
    <row r="118841" spans="30:30" ht="11" x14ac:dyDescent="0.3">
      <c r="AD118841" s="4"/>
    </row>
    <row r="118851" spans="30:30" ht="11" x14ac:dyDescent="0.3">
      <c r="AD118851" s="4"/>
    </row>
    <row r="118861" spans="30:30" ht="11" x14ac:dyDescent="0.3">
      <c r="AD118861" s="4"/>
    </row>
    <row r="118871" spans="30:30" ht="11" x14ac:dyDescent="0.3">
      <c r="AD118871" s="4"/>
    </row>
    <row r="118881" spans="30:30" ht="11" x14ac:dyDescent="0.3">
      <c r="AD118881" s="4"/>
    </row>
    <row r="118891" spans="30:30" ht="11" x14ac:dyDescent="0.3">
      <c r="AD118891" s="4"/>
    </row>
    <row r="118901" spans="30:30" ht="11" x14ac:dyDescent="0.3">
      <c r="AD118901" s="4"/>
    </row>
    <row r="118911" spans="30:30" ht="11" x14ac:dyDescent="0.3">
      <c r="AD118911" s="4"/>
    </row>
    <row r="118921" spans="30:30" ht="11" x14ac:dyDescent="0.3">
      <c r="AD118921" s="4"/>
    </row>
    <row r="118931" spans="30:30" ht="11" x14ac:dyDescent="0.3">
      <c r="AD118931" s="4"/>
    </row>
    <row r="118941" spans="30:30" ht="11" x14ac:dyDescent="0.3">
      <c r="AD118941" s="4"/>
    </row>
    <row r="118951" spans="30:30" ht="11" x14ac:dyDescent="0.3">
      <c r="AD118951" s="4"/>
    </row>
    <row r="118961" spans="30:30" ht="11" x14ac:dyDescent="0.3">
      <c r="AD118961" s="4"/>
    </row>
    <row r="118971" spans="30:30" ht="11" x14ac:dyDescent="0.3">
      <c r="AD118971" s="4"/>
    </row>
    <row r="118981" spans="30:30" ht="11" x14ac:dyDescent="0.3">
      <c r="AD118981" s="4"/>
    </row>
    <row r="118991" spans="30:30" ht="11" x14ac:dyDescent="0.3">
      <c r="AD118991" s="4"/>
    </row>
    <row r="119001" spans="30:30" ht="11" x14ac:dyDescent="0.3">
      <c r="AD119001" s="4"/>
    </row>
    <row r="119011" spans="30:30" ht="11" x14ac:dyDescent="0.3">
      <c r="AD119011" s="4"/>
    </row>
    <row r="119021" spans="30:30" ht="11" x14ac:dyDescent="0.3">
      <c r="AD119021" s="4"/>
    </row>
    <row r="119031" spans="30:30" ht="11" x14ac:dyDescent="0.3">
      <c r="AD119031" s="4"/>
    </row>
    <row r="119041" spans="30:30" ht="11" x14ac:dyDescent="0.3">
      <c r="AD119041" s="4"/>
    </row>
    <row r="119051" spans="30:30" ht="11" x14ac:dyDescent="0.3">
      <c r="AD119051" s="4"/>
    </row>
    <row r="119061" spans="30:30" ht="11" x14ac:dyDescent="0.3">
      <c r="AD119061" s="4"/>
    </row>
    <row r="119071" spans="30:30" ht="11" x14ac:dyDescent="0.3">
      <c r="AD119071" s="4"/>
    </row>
    <row r="119081" spans="30:30" ht="11" x14ac:dyDescent="0.3">
      <c r="AD119081" s="4"/>
    </row>
    <row r="119091" spans="30:30" ht="11" x14ac:dyDescent="0.3">
      <c r="AD119091" s="4"/>
    </row>
    <row r="119101" spans="30:30" ht="11" x14ac:dyDescent="0.3">
      <c r="AD119101" s="4"/>
    </row>
    <row r="119111" spans="30:30" ht="11" x14ac:dyDescent="0.3">
      <c r="AD119111" s="4"/>
    </row>
    <row r="119121" spans="30:30" ht="11" x14ac:dyDescent="0.3">
      <c r="AD119121" s="4"/>
    </row>
    <row r="119131" spans="30:30" ht="11" x14ac:dyDescent="0.3">
      <c r="AD119131" s="4"/>
    </row>
    <row r="119141" spans="30:30" ht="11" x14ac:dyDescent="0.3">
      <c r="AD119141" s="4"/>
    </row>
    <row r="119151" spans="30:30" ht="11" x14ac:dyDescent="0.3">
      <c r="AD119151" s="4"/>
    </row>
    <row r="119161" spans="30:30" ht="11" x14ac:dyDescent="0.3">
      <c r="AD119161" s="4"/>
    </row>
    <row r="119171" spans="30:30" ht="11" x14ac:dyDescent="0.3">
      <c r="AD119171" s="4"/>
    </row>
    <row r="119181" spans="30:30" ht="11" x14ac:dyDescent="0.3">
      <c r="AD119181" s="4"/>
    </row>
    <row r="119191" spans="30:30" ht="11" x14ac:dyDescent="0.3">
      <c r="AD119191" s="4"/>
    </row>
    <row r="119201" spans="30:30" ht="11" x14ac:dyDescent="0.3">
      <c r="AD119201" s="4"/>
    </row>
    <row r="119211" spans="30:30" ht="11" x14ac:dyDescent="0.3">
      <c r="AD119211" s="4"/>
    </row>
    <row r="119221" spans="30:30" ht="11" x14ac:dyDescent="0.3">
      <c r="AD119221" s="4"/>
    </row>
    <row r="119231" spans="30:30" ht="11" x14ac:dyDescent="0.3">
      <c r="AD119231" s="4"/>
    </row>
    <row r="119241" spans="30:30" ht="11" x14ac:dyDescent="0.3">
      <c r="AD119241" s="4"/>
    </row>
    <row r="119251" spans="30:30" ht="11" x14ac:dyDescent="0.3">
      <c r="AD119251" s="4"/>
    </row>
    <row r="119261" spans="30:30" ht="11" x14ac:dyDescent="0.3">
      <c r="AD119261" s="4"/>
    </row>
    <row r="119271" spans="30:30" ht="11" x14ac:dyDescent="0.3">
      <c r="AD119271" s="4"/>
    </row>
    <row r="119281" spans="30:30" ht="11" x14ac:dyDescent="0.3">
      <c r="AD119281" s="4"/>
    </row>
    <row r="119291" spans="30:30" ht="11" x14ac:dyDescent="0.3">
      <c r="AD119291" s="4"/>
    </row>
    <row r="119301" spans="30:30" ht="11" x14ac:dyDescent="0.3">
      <c r="AD119301" s="4"/>
    </row>
    <row r="119311" spans="30:30" ht="11" x14ac:dyDescent="0.3">
      <c r="AD119311" s="4"/>
    </row>
    <row r="119321" spans="30:30" ht="11" x14ac:dyDescent="0.3">
      <c r="AD119321" s="4"/>
    </row>
    <row r="119331" spans="30:30" ht="11" x14ac:dyDescent="0.3">
      <c r="AD119331" s="4"/>
    </row>
    <row r="119341" spans="30:30" ht="11" x14ac:dyDescent="0.3">
      <c r="AD119341" s="4"/>
    </row>
    <row r="119351" spans="30:30" ht="11" x14ac:dyDescent="0.3">
      <c r="AD119351" s="4"/>
    </row>
    <row r="119361" spans="30:30" ht="11" x14ac:dyDescent="0.3">
      <c r="AD119361" s="4"/>
    </row>
    <row r="119371" spans="30:30" ht="11" x14ac:dyDescent="0.3">
      <c r="AD119371" s="4"/>
    </row>
    <row r="119381" spans="30:30" ht="11" x14ac:dyDescent="0.3">
      <c r="AD119381" s="4"/>
    </row>
    <row r="119391" spans="30:30" ht="11" x14ac:dyDescent="0.3">
      <c r="AD119391" s="4"/>
    </row>
    <row r="119401" spans="30:30" ht="11" x14ac:dyDescent="0.3">
      <c r="AD119401" s="4"/>
    </row>
    <row r="119411" spans="30:30" ht="11" x14ac:dyDescent="0.3">
      <c r="AD119411" s="4"/>
    </row>
    <row r="119421" spans="30:30" ht="11" x14ac:dyDescent="0.3">
      <c r="AD119421" s="4"/>
    </row>
    <row r="119431" spans="30:30" ht="11" x14ac:dyDescent="0.3">
      <c r="AD119431" s="4"/>
    </row>
    <row r="119441" spans="30:30" ht="11" x14ac:dyDescent="0.3">
      <c r="AD119441" s="4"/>
    </row>
    <row r="119451" spans="30:30" ht="11" x14ac:dyDescent="0.3">
      <c r="AD119451" s="4"/>
    </row>
    <row r="119461" spans="30:30" ht="11" x14ac:dyDescent="0.3">
      <c r="AD119461" s="4"/>
    </row>
    <row r="119471" spans="30:30" ht="11" x14ac:dyDescent="0.3">
      <c r="AD119471" s="4"/>
    </row>
    <row r="119481" spans="30:30" ht="11" x14ac:dyDescent="0.3">
      <c r="AD119481" s="4"/>
    </row>
    <row r="119491" spans="30:30" ht="11" x14ac:dyDescent="0.3">
      <c r="AD119491" s="4"/>
    </row>
    <row r="119501" spans="30:30" ht="11" x14ac:dyDescent="0.3">
      <c r="AD119501" s="4"/>
    </row>
    <row r="119511" spans="30:30" ht="11" x14ac:dyDescent="0.3">
      <c r="AD119511" s="4"/>
    </row>
    <row r="119521" spans="30:30" ht="11" x14ac:dyDescent="0.3">
      <c r="AD119521" s="4"/>
    </row>
    <row r="119531" spans="30:30" ht="11" x14ac:dyDescent="0.3">
      <c r="AD119531" s="4"/>
    </row>
    <row r="119541" spans="30:30" ht="11" x14ac:dyDescent="0.3">
      <c r="AD119541" s="4"/>
    </row>
    <row r="119551" spans="30:30" ht="11" x14ac:dyDescent="0.3">
      <c r="AD119551" s="4"/>
    </row>
    <row r="119561" spans="30:30" ht="11" x14ac:dyDescent="0.3">
      <c r="AD119561" s="4"/>
    </row>
    <row r="119571" spans="30:30" ht="11" x14ac:dyDescent="0.3">
      <c r="AD119571" s="4"/>
    </row>
    <row r="119581" spans="30:30" ht="11" x14ac:dyDescent="0.3">
      <c r="AD119581" s="4"/>
    </row>
    <row r="119591" spans="30:30" ht="11" x14ac:dyDescent="0.3">
      <c r="AD119591" s="4"/>
    </row>
    <row r="119601" spans="30:30" ht="11" x14ac:dyDescent="0.3">
      <c r="AD119601" s="4"/>
    </row>
    <row r="119611" spans="30:30" ht="11" x14ac:dyDescent="0.3">
      <c r="AD119611" s="4"/>
    </row>
    <row r="119621" spans="30:30" ht="11" x14ac:dyDescent="0.3">
      <c r="AD119621" s="4"/>
    </row>
    <row r="119631" spans="30:30" ht="11" x14ac:dyDescent="0.3">
      <c r="AD119631" s="4"/>
    </row>
    <row r="119641" spans="30:30" ht="11" x14ac:dyDescent="0.3">
      <c r="AD119641" s="4"/>
    </row>
    <row r="119651" spans="30:30" ht="11" x14ac:dyDescent="0.3">
      <c r="AD119651" s="4"/>
    </row>
    <row r="119661" spans="30:30" ht="11" x14ac:dyDescent="0.3">
      <c r="AD119661" s="4"/>
    </row>
    <row r="119671" spans="30:30" ht="11" x14ac:dyDescent="0.3">
      <c r="AD119671" s="4"/>
    </row>
    <row r="119681" spans="30:30" ht="11" x14ac:dyDescent="0.3">
      <c r="AD119681" s="4"/>
    </row>
    <row r="119691" spans="30:30" ht="11" x14ac:dyDescent="0.3">
      <c r="AD119691" s="4"/>
    </row>
    <row r="119701" spans="30:30" ht="11" x14ac:dyDescent="0.3">
      <c r="AD119701" s="4"/>
    </row>
    <row r="119711" spans="30:30" ht="11" x14ac:dyDescent="0.3">
      <c r="AD119711" s="4"/>
    </row>
    <row r="119721" spans="30:30" ht="11" x14ac:dyDescent="0.3">
      <c r="AD119721" s="4"/>
    </row>
    <row r="119731" spans="30:30" ht="11" x14ac:dyDescent="0.3">
      <c r="AD119731" s="4"/>
    </row>
    <row r="119741" spans="30:30" ht="11" x14ac:dyDescent="0.3">
      <c r="AD119741" s="4"/>
    </row>
    <row r="119751" spans="30:30" ht="11" x14ac:dyDescent="0.3">
      <c r="AD119751" s="4"/>
    </row>
    <row r="119761" spans="30:30" ht="11" x14ac:dyDescent="0.3">
      <c r="AD119761" s="4"/>
    </row>
    <row r="119771" spans="30:30" ht="11" x14ac:dyDescent="0.3">
      <c r="AD119771" s="4"/>
    </row>
    <row r="119781" spans="30:30" ht="11" x14ac:dyDescent="0.3">
      <c r="AD119781" s="4"/>
    </row>
    <row r="119791" spans="30:30" ht="11" x14ac:dyDescent="0.3">
      <c r="AD119791" s="4"/>
    </row>
    <row r="119801" spans="30:30" ht="11" x14ac:dyDescent="0.3">
      <c r="AD119801" s="4"/>
    </row>
    <row r="119811" spans="30:30" ht="11" x14ac:dyDescent="0.3">
      <c r="AD119811" s="4"/>
    </row>
    <row r="119821" spans="30:30" ht="11" x14ac:dyDescent="0.3">
      <c r="AD119821" s="4"/>
    </row>
    <row r="119831" spans="30:30" ht="11" x14ac:dyDescent="0.3">
      <c r="AD119831" s="4"/>
    </row>
    <row r="119841" spans="30:30" ht="11" x14ac:dyDescent="0.3">
      <c r="AD119841" s="4"/>
    </row>
    <row r="119851" spans="30:30" ht="11" x14ac:dyDescent="0.3">
      <c r="AD119851" s="4"/>
    </row>
    <row r="119861" spans="30:30" ht="11" x14ac:dyDescent="0.3">
      <c r="AD119861" s="4"/>
    </row>
    <row r="119871" spans="30:30" ht="11" x14ac:dyDescent="0.3">
      <c r="AD119871" s="4"/>
    </row>
    <row r="119881" spans="30:30" ht="11" x14ac:dyDescent="0.3">
      <c r="AD119881" s="4"/>
    </row>
    <row r="119891" spans="30:30" ht="11" x14ac:dyDescent="0.3">
      <c r="AD119891" s="4"/>
    </row>
    <row r="119901" spans="30:30" ht="11" x14ac:dyDescent="0.3">
      <c r="AD119901" s="4"/>
    </row>
    <row r="119911" spans="30:30" ht="11" x14ac:dyDescent="0.3">
      <c r="AD119911" s="4"/>
    </row>
    <row r="119921" spans="30:30" ht="11" x14ac:dyDescent="0.3">
      <c r="AD119921" s="4"/>
    </row>
    <row r="119931" spans="30:30" ht="11" x14ac:dyDescent="0.3">
      <c r="AD119931" s="4"/>
    </row>
    <row r="119941" spans="30:30" ht="11" x14ac:dyDescent="0.3">
      <c r="AD119941" s="4"/>
    </row>
    <row r="119951" spans="30:30" ht="11" x14ac:dyDescent="0.3">
      <c r="AD119951" s="4"/>
    </row>
    <row r="119961" spans="30:30" ht="11" x14ac:dyDescent="0.3">
      <c r="AD119961" s="4"/>
    </row>
    <row r="119971" spans="30:30" ht="11" x14ac:dyDescent="0.3">
      <c r="AD119971" s="4"/>
    </row>
    <row r="119981" spans="30:30" ht="11" x14ac:dyDescent="0.3">
      <c r="AD119981" s="4"/>
    </row>
    <row r="119991" spans="30:30" ht="11" x14ac:dyDescent="0.3">
      <c r="AD119991" s="4"/>
    </row>
    <row r="120001" spans="30:30" ht="11" x14ac:dyDescent="0.3">
      <c r="AD120001" s="4"/>
    </row>
    <row r="120011" spans="30:30" ht="11" x14ac:dyDescent="0.3">
      <c r="AD120011" s="4"/>
    </row>
    <row r="120021" spans="30:30" ht="11" x14ac:dyDescent="0.3">
      <c r="AD120021" s="4"/>
    </row>
    <row r="120031" spans="30:30" ht="11" x14ac:dyDescent="0.3">
      <c r="AD120031" s="4"/>
    </row>
    <row r="120041" spans="30:30" ht="11" x14ac:dyDescent="0.3">
      <c r="AD120041" s="4"/>
    </row>
    <row r="120051" spans="30:30" ht="11" x14ac:dyDescent="0.3">
      <c r="AD120051" s="4"/>
    </row>
    <row r="120061" spans="30:30" ht="11" x14ac:dyDescent="0.3">
      <c r="AD120061" s="4"/>
    </row>
    <row r="120071" spans="30:30" ht="11" x14ac:dyDescent="0.3">
      <c r="AD120071" s="4"/>
    </row>
    <row r="120081" spans="30:30" ht="11" x14ac:dyDescent="0.3">
      <c r="AD120081" s="4"/>
    </row>
    <row r="120091" spans="30:30" ht="11" x14ac:dyDescent="0.3">
      <c r="AD120091" s="4"/>
    </row>
    <row r="120101" spans="30:30" ht="11" x14ac:dyDescent="0.3">
      <c r="AD120101" s="4"/>
    </row>
    <row r="120111" spans="30:30" ht="11" x14ac:dyDescent="0.3">
      <c r="AD120111" s="4"/>
    </row>
    <row r="120121" spans="30:30" ht="11" x14ac:dyDescent="0.3">
      <c r="AD120121" s="4"/>
    </row>
    <row r="120131" spans="30:30" ht="11" x14ac:dyDescent="0.3">
      <c r="AD120131" s="4"/>
    </row>
    <row r="120141" spans="30:30" ht="11" x14ac:dyDescent="0.3">
      <c r="AD120141" s="4"/>
    </row>
    <row r="120151" spans="30:30" ht="11" x14ac:dyDescent="0.3">
      <c r="AD120151" s="4"/>
    </row>
    <row r="120161" spans="30:30" ht="11" x14ac:dyDescent="0.3">
      <c r="AD120161" s="4"/>
    </row>
    <row r="120171" spans="30:30" ht="11" x14ac:dyDescent="0.3">
      <c r="AD120171" s="4"/>
    </row>
    <row r="120181" spans="30:30" ht="11" x14ac:dyDescent="0.3">
      <c r="AD120181" s="4"/>
    </row>
    <row r="120191" spans="30:30" ht="11" x14ac:dyDescent="0.3">
      <c r="AD120191" s="4"/>
    </row>
    <row r="120201" spans="30:30" ht="11" x14ac:dyDescent="0.3">
      <c r="AD120201" s="4"/>
    </row>
    <row r="120211" spans="30:30" ht="11" x14ac:dyDescent="0.3">
      <c r="AD120211" s="4"/>
    </row>
    <row r="120221" spans="30:30" ht="11" x14ac:dyDescent="0.3">
      <c r="AD120221" s="4"/>
    </row>
    <row r="120231" spans="30:30" ht="11" x14ac:dyDescent="0.3">
      <c r="AD120231" s="4"/>
    </row>
    <row r="120241" spans="30:30" ht="11" x14ac:dyDescent="0.3">
      <c r="AD120241" s="4"/>
    </row>
    <row r="120251" spans="30:30" ht="11" x14ac:dyDescent="0.3">
      <c r="AD120251" s="4"/>
    </row>
    <row r="120261" spans="30:30" ht="11" x14ac:dyDescent="0.3">
      <c r="AD120261" s="4"/>
    </row>
    <row r="120271" spans="30:30" ht="11" x14ac:dyDescent="0.3">
      <c r="AD120271" s="4"/>
    </row>
    <row r="120281" spans="30:30" ht="11" x14ac:dyDescent="0.3">
      <c r="AD120281" s="4"/>
    </row>
    <row r="120291" spans="30:30" ht="11" x14ac:dyDescent="0.3">
      <c r="AD120291" s="4"/>
    </row>
    <row r="120301" spans="30:30" ht="11" x14ac:dyDescent="0.3">
      <c r="AD120301" s="4"/>
    </row>
    <row r="120311" spans="30:30" ht="11" x14ac:dyDescent="0.3">
      <c r="AD120311" s="4"/>
    </row>
    <row r="120321" spans="30:30" ht="11" x14ac:dyDescent="0.3">
      <c r="AD120321" s="4"/>
    </row>
    <row r="120331" spans="30:30" ht="11" x14ac:dyDescent="0.3">
      <c r="AD120331" s="4"/>
    </row>
    <row r="120341" spans="30:30" ht="11" x14ac:dyDescent="0.3">
      <c r="AD120341" s="4"/>
    </row>
    <row r="120351" spans="30:30" ht="11" x14ac:dyDescent="0.3">
      <c r="AD120351" s="4"/>
    </row>
    <row r="120361" spans="30:30" ht="11" x14ac:dyDescent="0.3">
      <c r="AD120361" s="4"/>
    </row>
    <row r="120371" spans="30:30" ht="11" x14ac:dyDescent="0.3">
      <c r="AD120371" s="4"/>
    </row>
    <row r="120381" spans="30:30" ht="11" x14ac:dyDescent="0.3">
      <c r="AD120381" s="4"/>
    </row>
    <row r="120391" spans="30:30" ht="11" x14ac:dyDescent="0.3">
      <c r="AD120391" s="4"/>
    </row>
    <row r="120401" spans="30:30" ht="11" x14ac:dyDescent="0.3">
      <c r="AD120401" s="4"/>
    </row>
    <row r="120411" spans="30:30" ht="11" x14ac:dyDescent="0.3">
      <c r="AD120411" s="4"/>
    </row>
    <row r="120421" spans="30:30" ht="11" x14ac:dyDescent="0.3">
      <c r="AD120421" s="4"/>
    </row>
    <row r="120431" spans="30:30" ht="11" x14ac:dyDescent="0.3">
      <c r="AD120431" s="4"/>
    </row>
    <row r="120441" spans="30:30" ht="11" x14ac:dyDescent="0.3">
      <c r="AD120441" s="4"/>
    </row>
    <row r="120451" spans="30:30" ht="11" x14ac:dyDescent="0.3">
      <c r="AD120451" s="4"/>
    </row>
    <row r="120461" spans="30:30" ht="11" x14ac:dyDescent="0.3">
      <c r="AD120461" s="4"/>
    </row>
    <row r="120471" spans="30:30" ht="11" x14ac:dyDescent="0.3">
      <c r="AD120471" s="4"/>
    </row>
    <row r="120481" spans="30:30" ht="11" x14ac:dyDescent="0.3">
      <c r="AD120481" s="4"/>
    </row>
    <row r="120491" spans="30:30" ht="11" x14ac:dyDescent="0.3">
      <c r="AD120491" s="4"/>
    </row>
    <row r="120501" spans="30:30" ht="11" x14ac:dyDescent="0.3">
      <c r="AD120501" s="4"/>
    </row>
    <row r="120511" spans="30:30" ht="11" x14ac:dyDescent="0.3">
      <c r="AD120511" s="4"/>
    </row>
    <row r="120521" spans="30:30" ht="11" x14ac:dyDescent="0.3">
      <c r="AD120521" s="4"/>
    </row>
    <row r="120531" spans="30:30" ht="11" x14ac:dyDescent="0.3">
      <c r="AD120531" s="4"/>
    </row>
    <row r="120541" spans="30:30" ht="11" x14ac:dyDescent="0.3">
      <c r="AD120541" s="4"/>
    </row>
    <row r="120551" spans="30:30" ht="11" x14ac:dyDescent="0.3">
      <c r="AD120551" s="4"/>
    </row>
    <row r="120561" spans="30:30" ht="11" x14ac:dyDescent="0.3">
      <c r="AD120561" s="4"/>
    </row>
    <row r="120571" spans="30:30" ht="11" x14ac:dyDescent="0.3">
      <c r="AD120571" s="4"/>
    </row>
    <row r="120581" spans="30:30" ht="11" x14ac:dyDescent="0.3">
      <c r="AD120581" s="4"/>
    </row>
    <row r="120591" spans="30:30" ht="11" x14ac:dyDescent="0.3">
      <c r="AD120591" s="4"/>
    </row>
    <row r="120601" spans="30:30" ht="11" x14ac:dyDescent="0.3">
      <c r="AD120601" s="4"/>
    </row>
    <row r="120611" spans="30:30" ht="11" x14ac:dyDescent="0.3">
      <c r="AD120611" s="4"/>
    </row>
    <row r="120621" spans="30:30" ht="11" x14ac:dyDescent="0.3">
      <c r="AD120621" s="4"/>
    </row>
    <row r="120631" spans="30:30" ht="11" x14ac:dyDescent="0.3">
      <c r="AD120631" s="4"/>
    </row>
    <row r="120641" spans="30:30" ht="11" x14ac:dyDescent="0.3">
      <c r="AD120641" s="4"/>
    </row>
    <row r="120651" spans="30:30" ht="11" x14ac:dyDescent="0.3">
      <c r="AD120651" s="4"/>
    </row>
    <row r="120661" spans="30:30" ht="11" x14ac:dyDescent="0.3">
      <c r="AD120661" s="4"/>
    </row>
    <row r="120671" spans="30:30" ht="11" x14ac:dyDescent="0.3">
      <c r="AD120671" s="4"/>
    </row>
    <row r="120681" spans="30:30" ht="11" x14ac:dyDescent="0.3">
      <c r="AD120681" s="4"/>
    </row>
    <row r="120691" spans="30:30" ht="11" x14ac:dyDescent="0.3">
      <c r="AD120691" s="4"/>
    </row>
    <row r="120701" spans="30:30" ht="11" x14ac:dyDescent="0.3">
      <c r="AD120701" s="4"/>
    </row>
    <row r="120711" spans="30:30" ht="11" x14ac:dyDescent="0.3">
      <c r="AD120711" s="4"/>
    </row>
    <row r="120721" spans="30:30" ht="11" x14ac:dyDescent="0.3">
      <c r="AD120721" s="4"/>
    </row>
    <row r="120731" spans="30:30" ht="11" x14ac:dyDescent="0.3">
      <c r="AD120731" s="4"/>
    </row>
    <row r="120741" spans="30:30" ht="11" x14ac:dyDescent="0.3">
      <c r="AD120741" s="4"/>
    </row>
    <row r="120751" spans="30:30" ht="11" x14ac:dyDescent="0.3">
      <c r="AD120751" s="4"/>
    </row>
    <row r="120761" spans="30:30" ht="11" x14ac:dyDescent="0.3">
      <c r="AD120761" s="4"/>
    </row>
    <row r="120771" spans="30:30" ht="11" x14ac:dyDescent="0.3">
      <c r="AD120771" s="4"/>
    </row>
    <row r="120781" spans="30:30" ht="11" x14ac:dyDescent="0.3">
      <c r="AD120781" s="4"/>
    </row>
    <row r="120791" spans="30:30" ht="11" x14ac:dyDescent="0.3">
      <c r="AD120791" s="4"/>
    </row>
    <row r="120801" spans="30:30" ht="11" x14ac:dyDescent="0.3">
      <c r="AD120801" s="4"/>
    </row>
    <row r="120811" spans="30:30" ht="11" x14ac:dyDescent="0.3">
      <c r="AD120811" s="4"/>
    </row>
    <row r="120821" spans="30:30" ht="11" x14ac:dyDescent="0.3">
      <c r="AD120821" s="4"/>
    </row>
    <row r="120831" spans="30:30" ht="11" x14ac:dyDescent="0.3">
      <c r="AD120831" s="4"/>
    </row>
    <row r="120841" spans="30:30" ht="11" x14ac:dyDescent="0.3">
      <c r="AD120841" s="4"/>
    </row>
    <row r="120851" spans="30:30" ht="11" x14ac:dyDescent="0.3">
      <c r="AD120851" s="4"/>
    </row>
    <row r="120861" spans="30:30" ht="11" x14ac:dyDescent="0.3">
      <c r="AD120861" s="4"/>
    </row>
    <row r="120871" spans="30:30" ht="11" x14ac:dyDescent="0.3">
      <c r="AD120871" s="4"/>
    </row>
    <row r="120881" spans="30:30" ht="11" x14ac:dyDescent="0.3">
      <c r="AD120881" s="4"/>
    </row>
    <row r="120891" spans="30:30" ht="11" x14ac:dyDescent="0.3">
      <c r="AD120891" s="4"/>
    </row>
    <row r="120901" spans="30:30" ht="11" x14ac:dyDescent="0.3">
      <c r="AD120901" s="4"/>
    </row>
    <row r="120911" spans="30:30" ht="11" x14ac:dyDescent="0.3">
      <c r="AD120911" s="4"/>
    </row>
    <row r="120921" spans="30:30" ht="11" x14ac:dyDescent="0.3">
      <c r="AD120921" s="4"/>
    </row>
    <row r="120931" spans="30:30" ht="11" x14ac:dyDescent="0.3">
      <c r="AD120931" s="4"/>
    </row>
    <row r="120941" spans="30:30" ht="11" x14ac:dyDescent="0.3">
      <c r="AD120941" s="4"/>
    </row>
    <row r="120951" spans="30:30" ht="11" x14ac:dyDescent="0.3">
      <c r="AD120951" s="4"/>
    </row>
    <row r="120961" spans="30:30" ht="11" x14ac:dyDescent="0.3">
      <c r="AD120961" s="4"/>
    </row>
    <row r="120971" spans="30:30" ht="11" x14ac:dyDescent="0.3">
      <c r="AD120971" s="4"/>
    </row>
    <row r="120981" spans="30:30" ht="11" x14ac:dyDescent="0.3">
      <c r="AD120981" s="4"/>
    </row>
    <row r="120991" spans="30:30" ht="11" x14ac:dyDescent="0.3">
      <c r="AD120991" s="4"/>
    </row>
    <row r="121001" spans="30:30" ht="11" x14ac:dyDescent="0.3">
      <c r="AD121001" s="4"/>
    </row>
    <row r="121011" spans="30:30" ht="11" x14ac:dyDescent="0.3">
      <c r="AD121011" s="4"/>
    </row>
    <row r="121021" spans="30:30" ht="11" x14ac:dyDescent="0.3">
      <c r="AD121021" s="4"/>
    </row>
    <row r="121031" spans="30:30" ht="11" x14ac:dyDescent="0.3">
      <c r="AD121031" s="4"/>
    </row>
    <row r="121041" spans="30:30" ht="11" x14ac:dyDescent="0.3">
      <c r="AD121041" s="4"/>
    </row>
    <row r="121051" spans="30:30" ht="11" x14ac:dyDescent="0.3">
      <c r="AD121051" s="4"/>
    </row>
    <row r="121061" spans="30:30" ht="11" x14ac:dyDescent="0.3">
      <c r="AD121061" s="4"/>
    </row>
    <row r="121071" spans="30:30" ht="11" x14ac:dyDescent="0.3">
      <c r="AD121071" s="4"/>
    </row>
    <row r="121081" spans="30:30" ht="11" x14ac:dyDescent="0.3">
      <c r="AD121081" s="4"/>
    </row>
    <row r="121091" spans="30:30" ht="11" x14ac:dyDescent="0.3">
      <c r="AD121091" s="4"/>
    </row>
    <row r="121101" spans="30:30" ht="11" x14ac:dyDescent="0.3">
      <c r="AD121101" s="4"/>
    </row>
    <row r="121111" spans="30:30" ht="11" x14ac:dyDescent="0.3">
      <c r="AD121111" s="4"/>
    </row>
    <row r="121121" spans="30:30" ht="11" x14ac:dyDescent="0.3">
      <c r="AD121121" s="4"/>
    </row>
    <row r="121131" spans="30:30" ht="11" x14ac:dyDescent="0.3">
      <c r="AD121131" s="4"/>
    </row>
    <row r="121141" spans="30:30" ht="11" x14ac:dyDescent="0.3">
      <c r="AD121141" s="4"/>
    </row>
    <row r="121151" spans="30:30" ht="11" x14ac:dyDescent="0.3">
      <c r="AD121151" s="4"/>
    </row>
    <row r="121161" spans="30:30" ht="11" x14ac:dyDescent="0.3">
      <c r="AD121161" s="4"/>
    </row>
    <row r="121171" spans="30:30" ht="11" x14ac:dyDescent="0.3">
      <c r="AD121171" s="4"/>
    </row>
    <row r="121181" spans="30:30" ht="11" x14ac:dyDescent="0.3">
      <c r="AD121181" s="4"/>
    </row>
    <row r="121191" spans="30:30" ht="11" x14ac:dyDescent="0.3">
      <c r="AD121191" s="4"/>
    </row>
    <row r="121201" spans="30:30" ht="11" x14ac:dyDescent="0.3">
      <c r="AD121201" s="4"/>
    </row>
    <row r="121211" spans="30:30" ht="11" x14ac:dyDescent="0.3">
      <c r="AD121211" s="4"/>
    </row>
    <row r="121221" spans="30:30" ht="11" x14ac:dyDescent="0.3">
      <c r="AD121221" s="4"/>
    </row>
    <row r="121231" spans="30:30" ht="11" x14ac:dyDescent="0.3">
      <c r="AD121231" s="4"/>
    </row>
    <row r="121241" spans="30:30" ht="11" x14ac:dyDescent="0.3">
      <c r="AD121241" s="4"/>
    </row>
    <row r="121251" spans="30:30" ht="11" x14ac:dyDescent="0.3">
      <c r="AD121251" s="4"/>
    </row>
    <row r="121261" spans="30:30" ht="11" x14ac:dyDescent="0.3">
      <c r="AD121261" s="4"/>
    </row>
    <row r="121271" spans="30:30" ht="11" x14ac:dyDescent="0.3">
      <c r="AD121271" s="4"/>
    </row>
    <row r="121281" spans="30:30" ht="11" x14ac:dyDescent="0.3">
      <c r="AD121281" s="4"/>
    </row>
    <row r="121291" spans="30:30" ht="11" x14ac:dyDescent="0.3">
      <c r="AD121291" s="4"/>
    </row>
    <row r="121301" spans="30:30" ht="11" x14ac:dyDescent="0.3">
      <c r="AD121301" s="4"/>
    </row>
    <row r="121311" spans="30:30" ht="11" x14ac:dyDescent="0.3">
      <c r="AD121311" s="4"/>
    </row>
    <row r="121321" spans="30:30" ht="11" x14ac:dyDescent="0.3">
      <c r="AD121321" s="4"/>
    </row>
    <row r="121331" spans="30:30" ht="11" x14ac:dyDescent="0.3">
      <c r="AD121331" s="4"/>
    </row>
    <row r="121341" spans="30:30" ht="11" x14ac:dyDescent="0.3">
      <c r="AD121341" s="4"/>
    </row>
    <row r="121351" spans="30:30" ht="11" x14ac:dyDescent="0.3">
      <c r="AD121351" s="4"/>
    </row>
    <row r="121361" spans="30:30" ht="11" x14ac:dyDescent="0.3">
      <c r="AD121361" s="4"/>
    </row>
    <row r="121371" spans="30:30" ht="11" x14ac:dyDescent="0.3">
      <c r="AD121371" s="4"/>
    </row>
    <row r="121381" spans="30:30" ht="11" x14ac:dyDescent="0.3">
      <c r="AD121381" s="4"/>
    </row>
    <row r="121391" spans="30:30" ht="11" x14ac:dyDescent="0.3">
      <c r="AD121391" s="4"/>
    </row>
    <row r="121401" spans="30:30" ht="11" x14ac:dyDescent="0.3">
      <c r="AD121401" s="4"/>
    </row>
    <row r="121411" spans="30:30" ht="11" x14ac:dyDescent="0.3">
      <c r="AD121411" s="4"/>
    </row>
    <row r="121421" spans="30:30" ht="11" x14ac:dyDescent="0.3">
      <c r="AD121421" s="4"/>
    </row>
    <row r="121431" spans="30:30" ht="11" x14ac:dyDescent="0.3">
      <c r="AD121431" s="4"/>
    </row>
    <row r="121441" spans="30:30" ht="11" x14ac:dyDescent="0.3">
      <c r="AD121441" s="4"/>
    </row>
    <row r="121451" spans="30:30" ht="11" x14ac:dyDescent="0.3">
      <c r="AD121451" s="4"/>
    </row>
    <row r="121461" spans="30:30" ht="11" x14ac:dyDescent="0.3">
      <c r="AD121461" s="4"/>
    </row>
    <row r="121471" spans="30:30" ht="11" x14ac:dyDescent="0.3">
      <c r="AD121471" s="4"/>
    </row>
    <row r="121481" spans="30:30" ht="11" x14ac:dyDescent="0.3">
      <c r="AD121481" s="4"/>
    </row>
    <row r="121491" spans="30:30" ht="11" x14ac:dyDescent="0.3">
      <c r="AD121491" s="4"/>
    </row>
    <row r="121501" spans="30:30" ht="11" x14ac:dyDescent="0.3">
      <c r="AD121501" s="4"/>
    </row>
    <row r="121511" spans="30:30" ht="11" x14ac:dyDescent="0.3">
      <c r="AD121511" s="4"/>
    </row>
    <row r="121521" spans="30:30" ht="11" x14ac:dyDescent="0.3">
      <c r="AD121521" s="4"/>
    </row>
    <row r="121531" spans="30:30" ht="11" x14ac:dyDescent="0.3">
      <c r="AD121531" s="4"/>
    </row>
    <row r="121541" spans="30:30" ht="11" x14ac:dyDescent="0.3">
      <c r="AD121541" s="4"/>
    </row>
    <row r="121551" spans="30:30" ht="11" x14ac:dyDescent="0.3">
      <c r="AD121551" s="4"/>
    </row>
    <row r="121561" spans="30:30" ht="11" x14ac:dyDescent="0.3">
      <c r="AD121561" s="4"/>
    </row>
    <row r="121571" spans="30:30" ht="11" x14ac:dyDescent="0.3">
      <c r="AD121571" s="4"/>
    </row>
    <row r="121581" spans="30:30" ht="11" x14ac:dyDescent="0.3">
      <c r="AD121581" s="4"/>
    </row>
    <row r="121591" spans="30:30" ht="11" x14ac:dyDescent="0.3">
      <c r="AD121591" s="4"/>
    </row>
    <row r="121601" spans="30:30" ht="11" x14ac:dyDescent="0.3">
      <c r="AD121601" s="4"/>
    </row>
    <row r="121611" spans="30:30" ht="11" x14ac:dyDescent="0.3">
      <c r="AD121611" s="4"/>
    </row>
    <row r="121621" spans="30:30" ht="11" x14ac:dyDescent="0.3">
      <c r="AD121621" s="4"/>
    </row>
    <row r="121631" spans="30:30" ht="11" x14ac:dyDescent="0.3">
      <c r="AD121631" s="4"/>
    </row>
    <row r="121641" spans="30:30" ht="11" x14ac:dyDescent="0.3">
      <c r="AD121641" s="4"/>
    </row>
    <row r="121651" spans="30:30" ht="11" x14ac:dyDescent="0.3">
      <c r="AD121651" s="4"/>
    </row>
    <row r="121661" spans="30:30" ht="11" x14ac:dyDescent="0.3">
      <c r="AD121661" s="4"/>
    </row>
    <row r="121671" spans="30:30" ht="11" x14ac:dyDescent="0.3">
      <c r="AD121671" s="4"/>
    </row>
    <row r="121681" spans="30:30" ht="11" x14ac:dyDescent="0.3">
      <c r="AD121681" s="4"/>
    </row>
    <row r="121691" spans="30:30" ht="11" x14ac:dyDescent="0.3">
      <c r="AD121691" s="4"/>
    </row>
    <row r="121701" spans="30:30" ht="11" x14ac:dyDescent="0.3">
      <c r="AD121701" s="4"/>
    </row>
    <row r="121711" spans="30:30" ht="11" x14ac:dyDescent="0.3">
      <c r="AD121711" s="4"/>
    </row>
    <row r="121721" spans="30:30" ht="11" x14ac:dyDescent="0.3">
      <c r="AD121721" s="4"/>
    </row>
    <row r="121731" spans="30:30" ht="11" x14ac:dyDescent="0.3">
      <c r="AD121731" s="4"/>
    </row>
    <row r="121741" spans="30:30" ht="11" x14ac:dyDescent="0.3">
      <c r="AD121741" s="4"/>
    </row>
    <row r="121751" spans="30:30" ht="11" x14ac:dyDescent="0.3">
      <c r="AD121751" s="4"/>
    </row>
    <row r="121761" spans="30:30" ht="11" x14ac:dyDescent="0.3">
      <c r="AD121761" s="4"/>
    </row>
    <row r="121771" spans="30:30" ht="11" x14ac:dyDescent="0.3">
      <c r="AD121771" s="4"/>
    </row>
    <row r="121781" spans="30:30" ht="11" x14ac:dyDescent="0.3">
      <c r="AD121781" s="4"/>
    </row>
    <row r="121791" spans="30:30" ht="11" x14ac:dyDescent="0.3">
      <c r="AD121791" s="4"/>
    </row>
    <row r="121801" spans="30:30" ht="11" x14ac:dyDescent="0.3">
      <c r="AD121801" s="4"/>
    </row>
    <row r="121811" spans="30:30" ht="11" x14ac:dyDescent="0.3">
      <c r="AD121811" s="4"/>
    </row>
    <row r="121821" spans="30:30" ht="11" x14ac:dyDescent="0.3">
      <c r="AD121821" s="4"/>
    </row>
    <row r="121831" spans="30:30" ht="11" x14ac:dyDescent="0.3">
      <c r="AD121831" s="4"/>
    </row>
    <row r="121841" spans="30:30" ht="11" x14ac:dyDescent="0.3">
      <c r="AD121841" s="4"/>
    </row>
    <row r="121851" spans="30:30" ht="11" x14ac:dyDescent="0.3">
      <c r="AD121851" s="4"/>
    </row>
    <row r="121861" spans="30:30" ht="11" x14ac:dyDescent="0.3">
      <c r="AD121861" s="4"/>
    </row>
    <row r="121871" spans="30:30" ht="11" x14ac:dyDescent="0.3">
      <c r="AD121871" s="4"/>
    </row>
    <row r="121881" spans="30:30" ht="11" x14ac:dyDescent="0.3">
      <c r="AD121881" s="4"/>
    </row>
    <row r="121891" spans="30:30" ht="11" x14ac:dyDescent="0.3">
      <c r="AD121891" s="4"/>
    </row>
    <row r="121901" spans="30:30" ht="11" x14ac:dyDescent="0.3">
      <c r="AD121901" s="4"/>
    </row>
    <row r="121911" spans="30:30" ht="11" x14ac:dyDescent="0.3">
      <c r="AD121911" s="4"/>
    </row>
    <row r="121921" spans="30:30" ht="11" x14ac:dyDescent="0.3">
      <c r="AD121921" s="4"/>
    </row>
    <row r="121931" spans="30:30" ht="11" x14ac:dyDescent="0.3">
      <c r="AD121931" s="4"/>
    </row>
    <row r="121941" spans="30:30" ht="11" x14ac:dyDescent="0.3">
      <c r="AD121941" s="4"/>
    </row>
    <row r="121951" spans="30:30" ht="11" x14ac:dyDescent="0.3">
      <c r="AD121951" s="4"/>
    </row>
    <row r="121961" spans="30:30" ht="11" x14ac:dyDescent="0.3">
      <c r="AD121961" s="4"/>
    </row>
    <row r="121971" spans="30:30" ht="11" x14ac:dyDescent="0.3">
      <c r="AD121971" s="4"/>
    </row>
    <row r="121981" spans="30:30" ht="11" x14ac:dyDescent="0.3">
      <c r="AD121981" s="4"/>
    </row>
    <row r="121991" spans="30:30" ht="11" x14ac:dyDescent="0.3">
      <c r="AD121991" s="4"/>
    </row>
    <row r="122001" spans="30:30" ht="11" x14ac:dyDescent="0.3">
      <c r="AD122001" s="4"/>
    </row>
    <row r="122011" spans="30:30" ht="11" x14ac:dyDescent="0.3">
      <c r="AD122011" s="4"/>
    </row>
    <row r="122021" spans="30:30" ht="11" x14ac:dyDescent="0.3">
      <c r="AD122021" s="4"/>
    </row>
    <row r="122031" spans="30:30" ht="11" x14ac:dyDescent="0.3">
      <c r="AD122031" s="4"/>
    </row>
    <row r="122041" spans="30:30" ht="11" x14ac:dyDescent="0.3">
      <c r="AD122041" s="4"/>
    </row>
    <row r="122051" spans="30:30" ht="11" x14ac:dyDescent="0.3">
      <c r="AD122051" s="4"/>
    </row>
    <row r="122061" spans="30:30" ht="11" x14ac:dyDescent="0.3">
      <c r="AD122061" s="4"/>
    </row>
    <row r="122071" spans="30:30" ht="11" x14ac:dyDescent="0.3">
      <c r="AD122071" s="4"/>
    </row>
    <row r="122081" spans="30:30" ht="11" x14ac:dyDescent="0.3">
      <c r="AD122081" s="4"/>
    </row>
    <row r="122091" spans="30:30" ht="11" x14ac:dyDescent="0.3">
      <c r="AD122091" s="4"/>
    </row>
    <row r="122101" spans="30:30" ht="11" x14ac:dyDescent="0.3">
      <c r="AD122101" s="4"/>
    </row>
    <row r="122111" spans="30:30" ht="11" x14ac:dyDescent="0.3">
      <c r="AD122111" s="4"/>
    </row>
    <row r="122121" spans="30:30" ht="11" x14ac:dyDescent="0.3">
      <c r="AD122121" s="4"/>
    </row>
    <row r="122131" spans="30:30" ht="11" x14ac:dyDescent="0.3">
      <c r="AD122131" s="4"/>
    </row>
    <row r="122141" spans="30:30" ht="11" x14ac:dyDescent="0.3">
      <c r="AD122141" s="4"/>
    </row>
    <row r="122151" spans="30:30" ht="11" x14ac:dyDescent="0.3">
      <c r="AD122151" s="4"/>
    </row>
    <row r="122161" spans="30:30" ht="11" x14ac:dyDescent="0.3">
      <c r="AD122161" s="4"/>
    </row>
    <row r="122171" spans="30:30" ht="11" x14ac:dyDescent="0.3">
      <c r="AD122171" s="4"/>
    </row>
    <row r="122181" spans="30:30" ht="11" x14ac:dyDescent="0.3">
      <c r="AD122181" s="4"/>
    </row>
    <row r="122191" spans="30:30" ht="11" x14ac:dyDescent="0.3">
      <c r="AD122191" s="4"/>
    </row>
    <row r="122201" spans="30:30" ht="11" x14ac:dyDescent="0.3">
      <c r="AD122201" s="4"/>
    </row>
    <row r="122211" spans="30:30" ht="11" x14ac:dyDescent="0.3">
      <c r="AD122211" s="4"/>
    </row>
    <row r="122221" spans="30:30" ht="11" x14ac:dyDescent="0.3">
      <c r="AD122221" s="4"/>
    </row>
    <row r="122231" spans="30:30" ht="11" x14ac:dyDescent="0.3">
      <c r="AD122231" s="4"/>
    </row>
    <row r="122241" spans="30:30" ht="11" x14ac:dyDescent="0.3">
      <c r="AD122241" s="4"/>
    </row>
    <row r="122251" spans="30:30" ht="11" x14ac:dyDescent="0.3">
      <c r="AD122251" s="4"/>
    </row>
    <row r="122261" spans="30:30" ht="11" x14ac:dyDescent="0.3">
      <c r="AD122261" s="4"/>
    </row>
    <row r="122271" spans="30:30" ht="11" x14ac:dyDescent="0.3">
      <c r="AD122271" s="4"/>
    </row>
    <row r="122281" spans="30:30" ht="11" x14ac:dyDescent="0.3">
      <c r="AD122281" s="4"/>
    </row>
    <row r="122291" spans="30:30" ht="11" x14ac:dyDescent="0.3">
      <c r="AD122291" s="4"/>
    </row>
    <row r="122301" spans="30:30" ht="11" x14ac:dyDescent="0.3">
      <c r="AD122301" s="4"/>
    </row>
    <row r="122311" spans="30:30" ht="11" x14ac:dyDescent="0.3">
      <c r="AD122311" s="4"/>
    </row>
    <row r="122321" spans="30:30" ht="11" x14ac:dyDescent="0.3">
      <c r="AD122321" s="4"/>
    </row>
    <row r="122331" spans="30:30" ht="11" x14ac:dyDescent="0.3">
      <c r="AD122331" s="4"/>
    </row>
    <row r="122341" spans="30:30" ht="11" x14ac:dyDescent="0.3">
      <c r="AD122341" s="4"/>
    </row>
    <row r="122351" spans="30:30" ht="11" x14ac:dyDescent="0.3">
      <c r="AD122351" s="4"/>
    </row>
    <row r="122361" spans="30:30" ht="11" x14ac:dyDescent="0.3">
      <c r="AD122361" s="4"/>
    </row>
    <row r="122371" spans="30:30" ht="11" x14ac:dyDescent="0.3">
      <c r="AD122371" s="4"/>
    </row>
    <row r="122381" spans="30:30" ht="11" x14ac:dyDescent="0.3">
      <c r="AD122381" s="4"/>
    </row>
    <row r="122391" spans="30:30" ht="11" x14ac:dyDescent="0.3">
      <c r="AD122391" s="4"/>
    </row>
    <row r="122401" spans="30:30" ht="11" x14ac:dyDescent="0.3">
      <c r="AD122401" s="4"/>
    </row>
    <row r="122411" spans="30:30" ht="11" x14ac:dyDescent="0.3">
      <c r="AD122411" s="4"/>
    </row>
    <row r="122421" spans="30:30" ht="11" x14ac:dyDescent="0.3">
      <c r="AD122421" s="4"/>
    </row>
    <row r="122431" spans="30:30" ht="11" x14ac:dyDescent="0.3">
      <c r="AD122431" s="4"/>
    </row>
    <row r="122441" spans="30:30" ht="11" x14ac:dyDescent="0.3">
      <c r="AD122441" s="4"/>
    </row>
    <row r="122451" spans="30:30" ht="11" x14ac:dyDescent="0.3">
      <c r="AD122451" s="4"/>
    </row>
    <row r="122461" spans="30:30" ht="11" x14ac:dyDescent="0.3">
      <c r="AD122461" s="4"/>
    </row>
    <row r="122471" spans="30:30" ht="11" x14ac:dyDescent="0.3">
      <c r="AD122471" s="4"/>
    </row>
    <row r="122481" spans="30:30" ht="11" x14ac:dyDescent="0.3">
      <c r="AD122481" s="4"/>
    </row>
    <row r="122491" spans="30:30" ht="11" x14ac:dyDescent="0.3">
      <c r="AD122491" s="4"/>
    </row>
    <row r="122501" spans="30:30" ht="11" x14ac:dyDescent="0.3">
      <c r="AD122501" s="4"/>
    </row>
    <row r="122511" spans="30:30" ht="11" x14ac:dyDescent="0.3">
      <c r="AD122511" s="4"/>
    </row>
    <row r="122521" spans="30:30" ht="11" x14ac:dyDescent="0.3">
      <c r="AD122521" s="4"/>
    </row>
    <row r="122531" spans="30:30" ht="11" x14ac:dyDescent="0.3">
      <c r="AD122531" s="4"/>
    </row>
    <row r="122541" spans="30:30" ht="11" x14ac:dyDescent="0.3">
      <c r="AD122541" s="4"/>
    </row>
    <row r="122551" spans="30:30" ht="11" x14ac:dyDescent="0.3">
      <c r="AD122551" s="4"/>
    </row>
    <row r="122561" spans="30:30" ht="11" x14ac:dyDescent="0.3">
      <c r="AD122561" s="4"/>
    </row>
    <row r="122571" spans="30:30" ht="11" x14ac:dyDescent="0.3">
      <c r="AD122571" s="4"/>
    </row>
    <row r="122581" spans="30:30" ht="11" x14ac:dyDescent="0.3">
      <c r="AD122581" s="4"/>
    </row>
    <row r="122591" spans="30:30" ht="11" x14ac:dyDescent="0.3">
      <c r="AD122591" s="4"/>
    </row>
    <row r="122601" spans="30:30" ht="11" x14ac:dyDescent="0.3">
      <c r="AD122601" s="4"/>
    </row>
    <row r="122611" spans="30:30" ht="11" x14ac:dyDescent="0.3">
      <c r="AD122611" s="4"/>
    </row>
    <row r="122621" spans="30:30" ht="11" x14ac:dyDescent="0.3">
      <c r="AD122621" s="4"/>
    </row>
    <row r="122631" spans="30:30" ht="11" x14ac:dyDescent="0.3">
      <c r="AD122631" s="4"/>
    </row>
    <row r="122641" spans="30:30" ht="11" x14ac:dyDescent="0.3">
      <c r="AD122641" s="4"/>
    </row>
    <row r="122651" spans="30:30" ht="11" x14ac:dyDescent="0.3">
      <c r="AD122651" s="4"/>
    </row>
    <row r="122661" spans="30:30" ht="11" x14ac:dyDescent="0.3">
      <c r="AD122661" s="4"/>
    </row>
    <row r="122671" spans="30:30" ht="11" x14ac:dyDescent="0.3">
      <c r="AD122671" s="4"/>
    </row>
    <row r="122681" spans="30:30" ht="11" x14ac:dyDescent="0.3">
      <c r="AD122681" s="4"/>
    </row>
    <row r="122691" spans="30:30" ht="11" x14ac:dyDescent="0.3">
      <c r="AD122691" s="4"/>
    </row>
    <row r="122701" spans="30:30" ht="11" x14ac:dyDescent="0.3">
      <c r="AD122701" s="4"/>
    </row>
    <row r="122711" spans="30:30" ht="11" x14ac:dyDescent="0.3">
      <c r="AD122711" s="4"/>
    </row>
    <row r="122721" spans="30:30" ht="11" x14ac:dyDescent="0.3">
      <c r="AD122721" s="4"/>
    </row>
    <row r="122731" spans="30:30" ht="11" x14ac:dyDescent="0.3">
      <c r="AD122731" s="4"/>
    </row>
    <row r="122741" spans="30:30" ht="11" x14ac:dyDescent="0.3">
      <c r="AD122741" s="4"/>
    </row>
    <row r="122751" spans="30:30" ht="11" x14ac:dyDescent="0.3">
      <c r="AD122751" s="4"/>
    </row>
    <row r="122761" spans="30:30" ht="11" x14ac:dyDescent="0.3">
      <c r="AD122761" s="4"/>
    </row>
    <row r="122771" spans="30:30" ht="11" x14ac:dyDescent="0.3">
      <c r="AD122771" s="4"/>
    </row>
    <row r="122781" spans="30:30" ht="11" x14ac:dyDescent="0.3">
      <c r="AD122781" s="4"/>
    </row>
    <row r="122791" spans="30:30" ht="11" x14ac:dyDescent="0.3">
      <c r="AD122791" s="4"/>
    </row>
    <row r="122801" spans="30:30" ht="11" x14ac:dyDescent="0.3">
      <c r="AD122801" s="4"/>
    </row>
    <row r="122811" spans="30:30" ht="11" x14ac:dyDescent="0.3">
      <c r="AD122811" s="4"/>
    </row>
    <row r="122821" spans="30:30" ht="11" x14ac:dyDescent="0.3">
      <c r="AD122821" s="4"/>
    </row>
    <row r="122831" spans="30:30" ht="11" x14ac:dyDescent="0.3">
      <c r="AD122831" s="4"/>
    </row>
    <row r="122841" spans="30:30" ht="11" x14ac:dyDescent="0.3">
      <c r="AD122841" s="4"/>
    </row>
    <row r="122851" spans="30:30" ht="11" x14ac:dyDescent="0.3">
      <c r="AD122851" s="4"/>
    </row>
    <row r="122861" spans="30:30" ht="11" x14ac:dyDescent="0.3">
      <c r="AD122861" s="4"/>
    </row>
    <row r="122871" spans="30:30" ht="11" x14ac:dyDescent="0.3">
      <c r="AD122871" s="4"/>
    </row>
    <row r="122881" spans="30:30" ht="11" x14ac:dyDescent="0.3">
      <c r="AD122881" s="4"/>
    </row>
    <row r="122891" spans="30:30" ht="11" x14ac:dyDescent="0.3">
      <c r="AD122891" s="4"/>
    </row>
    <row r="122901" spans="30:30" ht="11" x14ac:dyDescent="0.3">
      <c r="AD122901" s="4"/>
    </row>
    <row r="122911" spans="30:30" ht="11" x14ac:dyDescent="0.3">
      <c r="AD122911" s="4"/>
    </row>
    <row r="122921" spans="30:30" ht="11" x14ac:dyDescent="0.3">
      <c r="AD122921" s="4"/>
    </row>
    <row r="122931" spans="30:30" ht="11" x14ac:dyDescent="0.3">
      <c r="AD122931" s="4"/>
    </row>
    <row r="122941" spans="30:30" ht="11" x14ac:dyDescent="0.3">
      <c r="AD122941" s="4"/>
    </row>
    <row r="122951" spans="30:30" ht="11" x14ac:dyDescent="0.3">
      <c r="AD122951" s="4"/>
    </row>
    <row r="122961" spans="30:30" ht="11" x14ac:dyDescent="0.3">
      <c r="AD122961" s="4"/>
    </row>
    <row r="122971" spans="30:30" ht="11" x14ac:dyDescent="0.3">
      <c r="AD122971" s="4"/>
    </row>
    <row r="122981" spans="30:30" ht="11" x14ac:dyDescent="0.3">
      <c r="AD122981" s="4"/>
    </row>
    <row r="122991" spans="30:30" ht="11" x14ac:dyDescent="0.3">
      <c r="AD122991" s="4"/>
    </row>
    <row r="123001" spans="30:30" ht="11" x14ac:dyDescent="0.3">
      <c r="AD123001" s="4"/>
    </row>
    <row r="123011" spans="30:30" ht="11" x14ac:dyDescent="0.3">
      <c r="AD123011" s="4"/>
    </row>
    <row r="123021" spans="30:30" ht="11" x14ac:dyDescent="0.3">
      <c r="AD123021" s="4"/>
    </row>
    <row r="123031" spans="30:30" ht="11" x14ac:dyDescent="0.3">
      <c r="AD123031" s="4"/>
    </row>
    <row r="123041" spans="30:30" ht="11" x14ac:dyDescent="0.3">
      <c r="AD123041" s="4"/>
    </row>
    <row r="123051" spans="30:30" ht="11" x14ac:dyDescent="0.3">
      <c r="AD123051" s="4"/>
    </row>
    <row r="123061" spans="30:30" ht="11" x14ac:dyDescent="0.3">
      <c r="AD123061" s="4"/>
    </row>
    <row r="123071" spans="30:30" ht="11" x14ac:dyDescent="0.3">
      <c r="AD123071" s="4"/>
    </row>
    <row r="123081" spans="30:30" ht="11" x14ac:dyDescent="0.3">
      <c r="AD123081" s="4"/>
    </row>
    <row r="123091" spans="30:30" ht="11" x14ac:dyDescent="0.3">
      <c r="AD123091" s="4"/>
    </row>
    <row r="123101" spans="30:30" ht="11" x14ac:dyDescent="0.3">
      <c r="AD123101" s="4"/>
    </row>
    <row r="123111" spans="30:30" ht="11" x14ac:dyDescent="0.3">
      <c r="AD123111" s="4"/>
    </row>
    <row r="123121" spans="30:30" ht="11" x14ac:dyDescent="0.3">
      <c r="AD123121" s="4"/>
    </row>
    <row r="123131" spans="30:30" ht="11" x14ac:dyDescent="0.3">
      <c r="AD123131" s="4"/>
    </row>
    <row r="123141" spans="30:30" ht="11" x14ac:dyDescent="0.3">
      <c r="AD123141" s="4"/>
    </row>
    <row r="123151" spans="30:30" ht="11" x14ac:dyDescent="0.3">
      <c r="AD123151" s="4"/>
    </row>
    <row r="123161" spans="30:30" ht="11" x14ac:dyDescent="0.3">
      <c r="AD123161" s="4"/>
    </row>
    <row r="123171" spans="30:30" ht="11" x14ac:dyDescent="0.3">
      <c r="AD123171" s="4"/>
    </row>
    <row r="123181" spans="30:30" ht="11" x14ac:dyDescent="0.3">
      <c r="AD123181" s="4"/>
    </row>
    <row r="123191" spans="30:30" ht="11" x14ac:dyDescent="0.3">
      <c r="AD123191" s="4"/>
    </row>
    <row r="123201" spans="30:30" ht="11" x14ac:dyDescent="0.3">
      <c r="AD123201" s="4"/>
    </row>
    <row r="123211" spans="30:30" ht="11" x14ac:dyDescent="0.3">
      <c r="AD123211" s="4"/>
    </row>
    <row r="123221" spans="30:30" ht="11" x14ac:dyDescent="0.3">
      <c r="AD123221" s="4"/>
    </row>
    <row r="123231" spans="30:30" ht="11" x14ac:dyDescent="0.3">
      <c r="AD123231" s="4"/>
    </row>
    <row r="123241" spans="30:30" ht="11" x14ac:dyDescent="0.3">
      <c r="AD123241" s="4"/>
    </row>
    <row r="123251" spans="30:30" ht="11" x14ac:dyDescent="0.3">
      <c r="AD123251" s="4"/>
    </row>
    <row r="123261" spans="30:30" ht="11" x14ac:dyDescent="0.3">
      <c r="AD123261" s="4"/>
    </row>
    <row r="123271" spans="30:30" ht="11" x14ac:dyDescent="0.3">
      <c r="AD123271" s="4"/>
    </row>
    <row r="123281" spans="30:30" ht="11" x14ac:dyDescent="0.3">
      <c r="AD123281" s="4"/>
    </row>
    <row r="123291" spans="30:30" ht="11" x14ac:dyDescent="0.3">
      <c r="AD123291" s="4"/>
    </row>
    <row r="123301" spans="30:30" ht="11" x14ac:dyDescent="0.3">
      <c r="AD123301" s="4"/>
    </row>
    <row r="123311" spans="30:30" ht="11" x14ac:dyDescent="0.3">
      <c r="AD123311" s="4"/>
    </row>
    <row r="123321" spans="30:30" ht="11" x14ac:dyDescent="0.3">
      <c r="AD123321" s="4"/>
    </row>
    <row r="123331" spans="30:30" ht="11" x14ac:dyDescent="0.3">
      <c r="AD123331" s="4"/>
    </row>
    <row r="123341" spans="30:30" ht="11" x14ac:dyDescent="0.3">
      <c r="AD123341" s="4"/>
    </row>
    <row r="123351" spans="30:30" ht="11" x14ac:dyDescent="0.3">
      <c r="AD123351" s="4"/>
    </row>
    <row r="123361" spans="30:30" ht="11" x14ac:dyDescent="0.3">
      <c r="AD123361" s="4"/>
    </row>
    <row r="123371" spans="30:30" ht="11" x14ac:dyDescent="0.3">
      <c r="AD123371" s="4"/>
    </row>
    <row r="123381" spans="30:30" ht="11" x14ac:dyDescent="0.3">
      <c r="AD123381" s="4"/>
    </row>
    <row r="123391" spans="30:30" ht="11" x14ac:dyDescent="0.3">
      <c r="AD123391" s="4"/>
    </row>
    <row r="123401" spans="30:30" ht="11" x14ac:dyDescent="0.3">
      <c r="AD123401" s="4"/>
    </row>
    <row r="123411" spans="30:30" ht="11" x14ac:dyDescent="0.3">
      <c r="AD123411" s="4"/>
    </row>
    <row r="123421" spans="30:30" ht="11" x14ac:dyDescent="0.3">
      <c r="AD123421" s="4"/>
    </row>
    <row r="123431" spans="30:30" ht="11" x14ac:dyDescent="0.3">
      <c r="AD123431" s="4"/>
    </row>
    <row r="123441" spans="30:30" ht="11" x14ac:dyDescent="0.3">
      <c r="AD123441" s="4"/>
    </row>
    <row r="123451" spans="30:30" ht="11" x14ac:dyDescent="0.3">
      <c r="AD123451" s="4"/>
    </row>
    <row r="123461" spans="30:30" ht="11" x14ac:dyDescent="0.3">
      <c r="AD123461" s="4"/>
    </row>
    <row r="123471" spans="30:30" ht="11" x14ac:dyDescent="0.3">
      <c r="AD123471" s="4"/>
    </row>
    <row r="123481" spans="30:30" ht="11" x14ac:dyDescent="0.3">
      <c r="AD123481" s="4"/>
    </row>
    <row r="123491" spans="30:30" ht="11" x14ac:dyDescent="0.3">
      <c r="AD123491" s="4"/>
    </row>
    <row r="123501" spans="30:30" ht="11" x14ac:dyDescent="0.3">
      <c r="AD123501" s="4"/>
    </row>
    <row r="123511" spans="30:30" ht="11" x14ac:dyDescent="0.3">
      <c r="AD123511" s="4"/>
    </row>
    <row r="123521" spans="30:30" ht="11" x14ac:dyDescent="0.3">
      <c r="AD123521" s="4"/>
    </row>
    <row r="123531" spans="30:30" ht="11" x14ac:dyDescent="0.3">
      <c r="AD123531" s="4"/>
    </row>
    <row r="123541" spans="30:30" ht="11" x14ac:dyDescent="0.3">
      <c r="AD123541" s="4"/>
    </row>
    <row r="123551" spans="30:30" ht="11" x14ac:dyDescent="0.3">
      <c r="AD123551" s="4"/>
    </row>
    <row r="123561" spans="30:30" ht="11" x14ac:dyDescent="0.3">
      <c r="AD123561" s="4"/>
    </row>
    <row r="123571" spans="30:30" ht="11" x14ac:dyDescent="0.3">
      <c r="AD123571" s="4"/>
    </row>
    <row r="123581" spans="30:30" ht="11" x14ac:dyDescent="0.3">
      <c r="AD123581" s="4"/>
    </row>
    <row r="123591" spans="30:30" ht="11" x14ac:dyDescent="0.3">
      <c r="AD123591" s="4"/>
    </row>
    <row r="123601" spans="30:30" ht="11" x14ac:dyDescent="0.3">
      <c r="AD123601" s="4"/>
    </row>
    <row r="123611" spans="30:30" ht="11" x14ac:dyDescent="0.3">
      <c r="AD123611" s="4"/>
    </row>
    <row r="123621" spans="30:30" ht="11" x14ac:dyDescent="0.3">
      <c r="AD123621" s="4"/>
    </row>
    <row r="123631" spans="30:30" ht="11" x14ac:dyDescent="0.3">
      <c r="AD123631" s="4"/>
    </row>
    <row r="123641" spans="30:30" ht="11" x14ac:dyDescent="0.3">
      <c r="AD123641" s="4"/>
    </row>
    <row r="123651" spans="30:30" ht="11" x14ac:dyDescent="0.3">
      <c r="AD123651" s="4"/>
    </row>
    <row r="123661" spans="30:30" ht="11" x14ac:dyDescent="0.3">
      <c r="AD123661" s="4"/>
    </row>
    <row r="123671" spans="30:30" ht="11" x14ac:dyDescent="0.3">
      <c r="AD123671" s="4"/>
    </row>
    <row r="123681" spans="30:30" ht="11" x14ac:dyDescent="0.3">
      <c r="AD123681" s="4"/>
    </row>
    <row r="123691" spans="30:30" ht="11" x14ac:dyDescent="0.3">
      <c r="AD123691" s="4"/>
    </row>
    <row r="123701" spans="30:30" ht="11" x14ac:dyDescent="0.3">
      <c r="AD123701" s="4"/>
    </row>
    <row r="123711" spans="30:30" ht="11" x14ac:dyDescent="0.3">
      <c r="AD123711" s="4"/>
    </row>
    <row r="123721" spans="30:30" ht="11" x14ac:dyDescent="0.3">
      <c r="AD123721" s="4"/>
    </row>
    <row r="123731" spans="30:30" ht="11" x14ac:dyDescent="0.3">
      <c r="AD123731" s="4"/>
    </row>
    <row r="123741" spans="30:30" ht="11" x14ac:dyDescent="0.3">
      <c r="AD123741" s="4"/>
    </row>
    <row r="123751" spans="30:30" ht="11" x14ac:dyDescent="0.3">
      <c r="AD123751" s="4"/>
    </row>
    <row r="123761" spans="30:30" ht="11" x14ac:dyDescent="0.3">
      <c r="AD123761" s="4"/>
    </row>
    <row r="123771" spans="30:30" ht="11" x14ac:dyDescent="0.3">
      <c r="AD123771" s="4"/>
    </row>
    <row r="123781" spans="30:30" ht="11" x14ac:dyDescent="0.3">
      <c r="AD123781" s="4"/>
    </row>
    <row r="123791" spans="30:30" ht="11" x14ac:dyDescent="0.3">
      <c r="AD123791" s="4"/>
    </row>
    <row r="123801" spans="30:30" ht="11" x14ac:dyDescent="0.3">
      <c r="AD123801" s="4"/>
    </row>
    <row r="123811" spans="30:30" ht="11" x14ac:dyDescent="0.3">
      <c r="AD123811" s="4"/>
    </row>
    <row r="123821" spans="30:30" ht="11" x14ac:dyDescent="0.3">
      <c r="AD123821" s="4"/>
    </row>
    <row r="123831" spans="30:30" ht="11" x14ac:dyDescent="0.3">
      <c r="AD123831" s="4"/>
    </row>
    <row r="123841" spans="30:30" ht="11" x14ac:dyDescent="0.3">
      <c r="AD123841" s="4"/>
    </row>
    <row r="123851" spans="30:30" ht="11" x14ac:dyDescent="0.3">
      <c r="AD123851" s="4"/>
    </row>
    <row r="123861" spans="30:30" ht="11" x14ac:dyDescent="0.3">
      <c r="AD123861" s="4"/>
    </row>
    <row r="123871" spans="30:30" ht="11" x14ac:dyDescent="0.3">
      <c r="AD123871" s="4"/>
    </row>
    <row r="123881" spans="30:30" ht="11" x14ac:dyDescent="0.3">
      <c r="AD123881" s="4"/>
    </row>
    <row r="123891" spans="30:30" ht="11" x14ac:dyDescent="0.3">
      <c r="AD123891" s="4"/>
    </row>
    <row r="123901" spans="30:30" ht="11" x14ac:dyDescent="0.3">
      <c r="AD123901" s="4"/>
    </row>
    <row r="123911" spans="30:30" ht="11" x14ac:dyDescent="0.3">
      <c r="AD123911" s="4"/>
    </row>
    <row r="123921" spans="30:30" ht="11" x14ac:dyDescent="0.3">
      <c r="AD123921" s="4"/>
    </row>
    <row r="123931" spans="30:30" ht="11" x14ac:dyDescent="0.3">
      <c r="AD123931" s="4"/>
    </row>
    <row r="123941" spans="30:30" ht="11" x14ac:dyDescent="0.3">
      <c r="AD123941" s="4"/>
    </row>
    <row r="123951" spans="30:30" ht="11" x14ac:dyDescent="0.3">
      <c r="AD123951" s="4"/>
    </row>
    <row r="123961" spans="30:30" ht="11" x14ac:dyDescent="0.3">
      <c r="AD123961" s="4"/>
    </row>
    <row r="123971" spans="30:30" ht="11" x14ac:dyDescent="0.3">
      <c r="AD123971" s="4"/>
    </row>
    <row r="123981" spans="30:30" ht="11" x14ac:dyDescent="0.3">
      <c r="AD123981" s="4"/>
    </row>
    <row r="123991" spans="30:30" ht="11" x14ac:dyDescent="0.3">
      <c r="AD123991" s="4"/>
    </row>
    <row r="124001" spans="30:30" ht="11" x14ac:dyDescent="0.3">
      <c r="AD124001" s="4"/>
    </row>
    <row r="124011" spans="30:30" ht="11" x14ac:dyDescent="0.3">
      <c r="AD124011" s="4"/>
    </row>
    <row r="124021" spans="30:30" ht="11" x14ac:dyDescent="0.3">
      <c r="AD124021" s="4"/>
    </row>
    <row r="124031" spans="30:30" ht="11" x14ac:dyDescent="0.3">
      <c r="AD124031" s="4"/>
    </row>
    <row r="124041" spans="30:30" ht="11" x14ac:dyDescent="0.3">
      <c r="AD124041" s="4"/>
    </row>
    <row r="124051" spans="30:30" ht="11" x14ac:dyDescent="0.3">
      <c r="AD124051" s="4"/>
    </row>
    <row r="124061" spans="30:30" ht="11" x14ac:dyDescent="0.3">
      <c r="AD124061" s="4"/>
    </row>
    <row r="124071" spans="30:30" ht="11" x14ac:dyDescent="0.3">
      <c r="AD124071" s="4"/>
    </row>
    <row r="124081" spans="30:30" ht="11" x14ac:dyDescent="0.3">
      <c r="AD124081" s="4"/>
    </row>
    <row r="124091" spans="30:30" ht="11" x14ac:dyDescent="0.3">
      <c r="AD124091" s="4"/>
    </row>
    <row r="124101" spans="30:30" ht="11" x14ac:dyDescent="0.3">
      <c r="AD124101" s="4"/>
    </row>
    <row r="124111" spans="30:30" ht="11" x14ac:dyDescent="0.3">
      <c r="AD124111" s="4"/>
    </row>
    <row r="124121" spans="30:30" ht="11" x14ac:dyDescent="0.3">
      <c r="AD124121" s="4"/>
    </row>
    <row r="124131" spans="30:30" ht="11" x14ac:dyDescent="0.3">
      <c r="AD124131" s="4"/>
    </row>
    <row r="124141" spans="30:30" ht="11" x14ac:dyDescent="0.3">
      <c r="AD124141" s="4"/>
    </row>
    <row r="124151" spans="30:30" ht="11" x14ac:dyDescent="0.3">
      <c r="AD124151" s="4"/>
    </row>
    <row r="124161" spans="30:30" ht="11" x14ac:dyDescent="0.3">
      <c r="AD124161" s="4"/>
    </row>
    <row r="124171" spans="30:30" ht="11" x14ac:dyDescent="0.3">
      <c r="AD124171" s="4"/>
    </row>
    <row r="124181" spans="30:30" ht="11" x14ac:dyDescent="0.3">
      <c r="AD124181" s="4"/>
    </row>
    <row r="124191" spans="30:30" ht="11" x14ac:dyDescent="0.3">
      <c r="AD124191" s="4"/>
    </row>
    <row r="124201" spans="30:30" ht="11" x14ac:dyDescent="0.3">
      <c r="AD124201" s="4"/>
    </row>
    <row r="124211" spans="30:30" ht="11" x14ac:dyDescent="0.3">
      <c r="AD124211" s="4"/>
    </row>
    <row r="124221" spans="30:30" ht="11" x14ac:dyDescent="0.3">
      <c r="AD124221" s="4"/>
    </row>
    <row r="124231" spans="30:30" ht="11" x14ac:dyDescent="0.3">
      <c r="AD124231" s="4"/>
    </row>
    <row r="124241" spans="30:30" ht="11" x14ac:dyDescent="0.3">
      <c r="AD124241" s="4"/>
    </row>
    <row r="124251" spans="30:30" ht="11" x14ac:dyDescent="0.3">
      <c r="AD124251" s="4"/>
    </row>
    <row r="124261" spans="30:30" ht="11" x14ac:dyDescent="0.3">
      <c r="AD124261" s="4"/>
    </row>
    <row r="124271" spans="30:30" ht="11" x14ac:dyDescent="0.3">
      <c r="AD124271" s="4"/>
    </row>
    <row r="124281" spans="30:30" ht="11" x14ac:dyDescent="0.3">
      <c r="AD124281" s="4"/>
    </row>
    <row r="124291" spans="30:30" ht="11" x14ac:dyDescent="0.3">
      <c r="AD124291" s="4"/>
    </row>
    <row r="124301" spans="30:30" ht="11" x14ac:dyDescent="0.3">
      <c r="AD124301" s="4"/>
    </row>
    <row r="124311" spans="30:30" ht="11" x14ac:dyDescent="0.3">
      <c r="AD124311" s="4"/>
    </row>
    <row r="124321" spans="30:30" ht="11" x14ac:dyDescent="0.3">
      <c r="AD124321" s="4"/>
    </row>
    <row r="124331" spans="30:30" ht="11" x14ac:dyDescent="0.3">
      <c r="AD124331" s="4"/>
    </row>
    <row r="124341" spans="30:30" ht="11" x14ac:dyDescent="0.3">
      <c r="AD124341" s="4"/>
    </row>
    <row r="124351" spans="30:30" ht="11" x14ac:dyDescent="0.3">
      <c r="AD124351" s="4"/>
    </row>
    <row r="124361" spans="30:30" ht="11" x14ac:dyDescent="0.3">
      <c r="AD124361" s="4"/>
    </row>
    <row r="124371" spans="30:30" ht="11" x14ac:dyDescent="0.3">
      <c r="AD124371" s="4"/>
    </row>
    <row r="124381" spans="30:30" ht="11" x14ac:dyDescent="0.3">
      <c r="AD124381" s="4"/>
    </row>
    <row r="124391" spans="30:30" ht="11" x14ac:dyDescent="0.3">
      <c r="AD124391" s="4"/>
    </row>
    <row r="124401" spans="30:30" ht="11" x14ac:dyDescent="0.3">
      <c r="AD124401" s="4"/>
    </row>
    <row r="124411" spans="30:30" ht="11" x14ac:dyDescent="0.3">
      <c r="AD124411" s="4"/>
    </row>
    <row r="124421" spans="30:30" ht="11" x14ac:dyDescent="0.3">
      <c r="AD124421" s="4"/>
    </row>
    <row r="124431" spans="30:30" ht="11" x14ac:dyDescent="0.3">
      <c r="AD124431" s="4"/>
    </row>
    <row r="124441" spans="30:30" ht="11" x14ac:dyDescent="0.3">
      <c r="AD124441" s="4"/>
    </row>
    <row r="124451" spans="30:30" ht="11" x14ac:dyDescent="0.3">
      <c r="AD124451" s="4"/>
    </row>
    <row r="124461" spans="30:30" ht="11" x14ac:dyDescent="0.3">
      <c r="AD124461" s="4"/>
    </row>
    <row r="124471" spans="30:30" ht="11" x14ac:dyDescent="0.3">
      <c r="AD124471" s="4"/>
    </row>
    <row r="124481" spans="30:30" ht="11" x14ac:dyDescent="0.3">
      <c r="AD124481" s="4"/>
    </row>
    <row r="124491" spans="30:30" ht="11" x14ac:dyDescent="0.3">
      <c r="AD124491" s="4"/>
    </row>
    <row r="124501" spans="30:30" ht="11" x14ac:dyDescent="0.3">
      <c r="AD124501" s="4"/>
    </row>
    <row r="124511" spans="30:30" ht="11" x14ac:dyDescent="0.3">
      <c r="AD124511" s="4"/>
    </row>
    <row r="124521" spans="30:30" ht="11" x14ac:dyDescent="0.3">
      <c r="AD124521" s="4"/>
    </row>
    <row r="124531" spans="30:30" ht="11" x14ac:dyDescent="0.3">
      <c r="AD124531" s="4"/>
    </row>
    <row r="124541" spans="30:30" ht="11" x14ac:dyDescent="0.3">
      <c r="AD124541" s="4"/>
    </row>
    <row r="124551" spans="30:30" ht="11" x14ac:dyDescent="0.3">
      <c r="AD124551" s="4"/>
    </row>
    <row r="124561" spans="30:30" ht="11" x14ac:dyDescent="0.3">
      <c r="AD124561" s="4"/>
    </row>
    <row r="124571" spans="30:30" ht="11" x14ac:dyDescent="0.3">
      <c r="AD124571" s="4"/>
    </row>
    <row r="124581" spans="30:30" ht="11" x14ac:dyDescent="0.3">
      <c r="AD124581" s="4"/>
    </row>
    <row r="124591" spans="30:30" ht="11" x14ac:dyDescent="0.3">
      <c r="AD124591" s="4"/>
    </row>
    <row r="124601" spans="30:30" ht="11" x14ac:dyDescent="0.3">
      <c r="AD124601" s="4"/>
    </row>
    <row r="124611" spans="30:30" ht="11" x14ac:dyDescent="0.3">
      <c r="AD124611" s="4"/>
    </row>
    <row r="124621" spans="30:30" ht="11" x14ac:dyDescent="0.3">
      <c r="AD124621" s="4"/>
    </row>
    <row r="124631" spans="30:30" ht="11" x14ac:dyDescent="0.3">
      <c r="AD124631" s="4"/>
    </row>
    <row r="124641" spans="30:30" ht="11" x14ac:dyDescent="0.3">
      <c r="AD124641" s="4"/>
    </row>
    <row r="124651" spans="30:30" ht="11" x14ac:dyDescent="0.3">
      <c r="AD124651" s="4"/>
    </row>
    <row r="124661" spans="30:30" ht="11" x14ac:dyDescent="0.3">
      <c r="AD124661" s="4"/>
    </row>
    <row r="124671" spans="30:30" ht="11" x14ac:dyDescent="0.3">
      <c r="AD124671" s="4"/>
    </row>
    <row r="124681" spans="30:30" ht="11" x14ac:dyDescent="0.3">
      <c r="AD124681" s="4"/>
    </row>
    <row r="124691" spans="30:30" ht="11" x14ac:dyDescent="0.3">
      <c r="AD124691" s="4"/>
    </row>
    <row r="124701" spans="30:30" ht="11" x14ac:dyDescent="0.3">
      <c r="AD124701" s="4"/>
    </row>
    <row r="124711" spans="30:30" ht="11" x14ac:dyDescent="0.3">
      <c r="AD124711" s="4"/>
    </row>
    <row r="124721" spans="30:30" ht="11" x14ac:dyDescent="0.3">
      <c r="AD124721" s="4"/>
    </row>
    <row r="124731" spans="30:30" ht="11" x14ac:dyDescent="0.3">
      <c r="AD124731" s="4"/>
    </row>
    <row r="124741" spans="30:30" ht="11" x14ac:dyDescent="0.3">
      <c r="AD124741" s="4"/>
    </row>
    <row r="124751" spans="30:30" ht="11" x14ac:dyDescent="0.3">
      <c r="AD124751" s="4"/>
    </row>
    <row r="124761" spans="30:30" ht="11" x14ac:dyDescent="0.3">
      <c r="AD124761" s="4"/>
    </row>
    <row r="124771" spans="30:30" ht="11" x14ac:dyDescent="0.3">
      <c r="AD124771" s="4"/>
    </row>
    <row r="124781" spans="30:30" ht="11" x14ac:dyDescent="0.3">
      <c r="AD124781" s="4"/>
    </row>
    <row r="124791" spans="30:30" ht="11" x14ac:dyDescent="0.3">
      <c r="AD124791" s="4"/>
    </row>
    <row r="124801" spans="30:30" ht="11" x14ac:dyDescent="0.3">
      <c r="AD124801" s="4"/>
    </row>
    <row r="124811" spans="30:30" ht="11" x14ac:dyDescent="0.3">
      <c r="AD124811" s="4"/>
    </row>
    <row r="124821" spans="30:30" ht="11" x14ac:dyDescent="0.3">
      <c r="AD124821" s="4"/>
    </row>
    <row r="124831" spans="30:30" ht="11" x14ac:dyDescent="0.3">
      <c r="AD124831" s="4"/>
    </row>
    <row r="124841" spans="30:30" ht="11" x14ac:dyDescent="0.3">
      <c r="AD124841" s="4"/>
    </row>
    <row r="124851" spans="30:30" ht="11" x14ac:dyDescent="0.3">
      <c r="AD124851" s="4"/>
    </row>
    <row r="124861" spans="30:30" ht="11" x14ac:dyDescent="0.3">
      <c r="AD124861" s="4"/>
    </row>
    <row r="124871" spans="30:30" ht="11" x14ac:dyDescent="0.3">
      <c r="AD124871" s="4"/>
    </row>
    <row r="124881" spans="30:30" ht="11" x14ac:dyDescent="0.3">
      <c r="AD124881" s="4"/>
    </row>
    <row r="124891" spans="30:30" ht="11" x14ac:dyDescent="0.3">
      <c r="AD124891" s="4"/>
    </row>
    <row r="124901" spans="30:30" ht="11" x14ac:dyDescent="0.3">
      <c r="AD124901" s="4"/>
    </row>
    <row r="124911" spans="30:30" ht="11" x14ac:dyDescent="0.3">
      <c r="AD124911" s="4"/>
    </row>
    <row r="124921" spans="30:30" ht="11" x14ac:dyDescent="0.3">
      <c r="AD124921" s="4"/>
    </row>
    <row r="124931" spans="30:30" ht="11" x14ac:dyDescent="0.3">
      <c r="AD124931" s="4"/>
    </row>
    <row r="124941" spans="30:30" ht="11" x14ac:dyDescent="0.3">
      <c r="AD124941" s="4"/>
    </row>
    <row r="124951" spans="30:30" ht="11" x14ac:dyDescent="0.3">
      <c r="AD124951" s="4"/>
    </row>
    <row r="124961" spans="30:30" ht="11" x14ac:dyDescent="0.3">
      <c r="AD124961" s="4"/>
    </row>
    <row r="124971" spans="30:30" ht="11" x14ac:dyDescent="0.3">
      <c r="AD124971" s="4"/>
    </row>
    <row r="124981" spans="30:30" ht="11" x14ac:dyDescent="0.3">
      <c r="AD124981" s="4"/>
    </row>
    <row r="124991" spans="30:30" ht="11" x14ac:dyDescent="0.3">
      <c r="AD124991" s="4"/>
    </row>
    <row r="125001" spans="30:30" ht="11" x14ac:dyDescent="0.3">
      <c r="AD125001" s="4"/>
    </row>
    <row r="125011" spans="30:30" ht="11" x14ac:dyDescent="0.3">
      <c r="AD125011" s="4"/>
    </row>
    <row r="125021" spans="30:30" ht="11" x14ac:dyDescent="0.3">
      <c r="AD125021" s="4"/>
    </row>
    <row r="125031" spans="30:30" ht="11" x14ac:dyDescent="0.3">
      <c r="AD125031" s="4"/>
    </row>
    <row r="125041" spans="30:30" ht="11" x14ac:dyDescent="0.3">
      <c r="AD125041" s="4"/>
    </row>
    <row r="125051" spans="30:30" ht="11" x14ac:dyDescent="0.3">
      <c r="AD125051" s="4"/>
    </row>
    <row r="125061" spans="30:30" ht="11" x14ac:dyDescent="0.3">
      <c r="AD125061" s="4"/>
    </row>
    <row r="125071" spans="30:30" ht="11" x14ac:dyDescent="0.3">
      <c r="AD125071" s="4"/>
    </row>
    <row r="125081" spans="30:30" ht="11" x14ac:dyDescent="0.3">
      <c r="AD125081" s="4"/>
    </row>
    <row r="125091" spans="30:30" ht="11" x14ac:dyDescent="0.3">
      <c r="AD125091" s="4"/>
    </row>
    <row r="125101" spans="30:30" ht="11" x14ac:dyDescent="0.3">
      <c r="AD125101" s="4"/>
    </row>
    <row r="125111" spans="30:30" ht="11" x14ac:dyDescent="0.3">
      <c r="AD125111" s="4"/>
    </row>
    <row r="125121" spans="30:30" ht="11" x14ac:dyDescent="0.3">
      <c r="AD125121" s="4"/>
    </row>
    <row r="125131" spans="30:30" ht="11" x14ac:dyDescent="0.3">
      <c r="AD125131" s="4"/>
    </row>
    <row r="125141" spans="30:30" ht="11" x14ac:dyDescent="0.3">
      <c r="AD125141" s="4"/>
    </row>
    <row r="125151" spans="30:30" ht="11" x14ac:dyDescent="0.3">
      <c r="AD125151" s="4"/>
    </row>
    <row r="125161" spans="30:30" ht="11" x14ac:dyDescent="0.3">
      <c r="AD125161" s="4"/>
    </row>
    <row r="125171" spans="30:30" ht="11" x14ac:dyDescent="0.3">
      <c r="AD125171" s="4"/>
    </row>
    <row r="125181" spans="30:30" ht="11" x14ac:dyDescent="0.3">
      <c r="AD125181" s="4"/>
    </row>
    <row r="125191" spans="30:30" ht="11" x14ac:dyDescent="0.3">
      <c r="AD125191" s="4"/>
    </row>
    <row r="125201" spans="30:30" ht="11" x14ac:dyDescent="0.3">
      <c r="AD125201" s="4"/>
    </row>
    <row r="125211" spans="30:30" ht="11" x14ac:dyDescent="0.3">
      <c r="AD125211" s="4"/>
    </row>
    <row r="125221" spans="30:30" ht="11" x14ac:dyDescent="0.3">
      <c r="AD125221" s="4"/>
    </row>
    <row r="125231" spans="30:30" ht="11" x14ac:dyDescent="0.3">
      <c r="AD125231" s="4"/>
    </row>
    <row r="125241" spans="30:30" ht="11" x14ac:dyDescent="0.3">
      <c r="AD125241" s="4"/>
    </row>
    <row r="125251" spans="30:30" ht="11" x14ac:dyDescent="0.3">
      <c r="AD125251" s="4"/>
    </row>
    <row r="125261" spans="30:30" ht="11" x14ac:dyDescent="0.3">
      <c r="AD125261" s="4"/>
    </row>
    <row r="125271" spans="30:30" ht="11" x14ac:dyDescent="0.3">
      <c r="AD125271" s="4"/>
    </row>
    <row r="125281" spans="30:30" ht="11" x14ac:dyDescent="0.3">
      <c r="AD125281" s="4"/>
    </row>
    <row r="125291" spans="30:30" ht="11" x14ac:dyDescent="0.3">
      <c r="AD125291" s="4"/>
    </row>
    <row r="125301" spans="30:30" ht="11" x14ac:dyDescent="0.3">
      <c r="AD125301" s="4"/>
    </row>
    <row r="125311" spans="30:30" ht="11" x14ac:dyDescent="0.3">
      <c r="AD125311" s="4"/>
    </row>
    <row r="125321" spans="30:30" ht="11" x14ac:dyDescent="0.3">
      <c r="AD125321" s="4"/>
    </row>
    <row r="125331" spans="30:30" ht="11" x14ac:dyDescent="0.3">
      <c r="AD125331" s="4"/>
    </row>
    <row r="125341" spans="30:30" ht="11" x14ac:dyDescent="0.3">
      <c r="AD125341" s="4"/>
    </row>
    <row r="125351" spans="30:30" ht="11" x14ac:dyDescent="0.3">
      <c r="AD125351" s="4"/>
    </row>
    <row r="125361" spans="30:30" ht="11" x14ac:dyDescent="0.3">
      <c r="AD125361" s="4"/>
    </row>
    <row r="125371" spans="30:30" ht="11" x14ac:dyDescent="0.3">
      <c r="AD125371" s="4"/>
    </row>
    <row r="125381" spans="30:30" ht="11" x14ac:dyDescent="0.3">
      <c r="AD125381" s="4"/>
    </row>
    <row r="125391" spans="30:30" ht="11" x14ac:dyDescent="0.3">
      <c r="AD125391" s="4"/>
    </row>
    <row r="125401" spans="30:30" ht="11" x14ac:dyDescent="0.3">
      <c r="AD125401" s="4"/>
    </row>
    <row r="125411" spans="30:30" ht="11" x14ac:dyDescent="0.3">
      <c r="AD125411" s="4"/>
    </row>
    <row r="125421" spans="30:30" ht="11" x14ac:dyDescent="0.3">
      <c r="AD125421" s="4"/>
    </row>
    <row r="125431" spans="30:30" ht="11" x14ac:dyDescent="0.3">
      <c r="AD125431" s="4"/>
    </row>
    <row r="125441" spans="30:30" ht="11" x14ac:dyDescent="0.3">
      <c r="AD125441" s="4"/>
    </row>
    <row r="125451" spans="30:30" ht="11" x14ac:dyDescent="0.3">
      <c r="AD125451" s="4"/>
    </row>
    <row r="125461" spans="30:30" ht="11" x14ac:dyDescent="0.3">
      <c r="AD125461" s="4"/>
    </row>
    <row r="125471" spans="30:30" ht="11" x14ac:dyDescent="0.3">
      <c r="AD125471" s="4"/>
    </row>
    <row r="125481" spans="30:30" ht="11" x14ac:dyDescent="0.3">
      <c r="AD125481" s="4"/>
    </row>
    <row r="125491" spans="30:30" ht="11" x14ac:dyDescent="0.3">
      <c r="AD125491" s="4"/>
    </row>
    <row r="125501" spans="30:30" ht="11" x14ac:dyDescent="0.3">
      <c r="AD125501" s="4"/>
    </row>
    <row r="125511" spans="30:30" ht="11" x14ac:dyDescent="0.3">
      <c r="AD125511" s="4"/>
    </row>
    <row r="125521" spans="30:30" ht="11" x14ac:dyDescent="0.3">
      <c r="AD125521" s="4"/>
    </row>
    <row r="125531" spans="30:30" ht="11" x14ac:dyDescent="0.3">
      <c r="AD125531" s="4"/>
    </row>
    <row r="125541" spans="30:30" ht="11" x14ac:dyDescent="0.3">
      <c r="AD125541" s="4"/>
    </row>
    <row r="125551" spans="30:30" ht="11" x14ac:dyDescent="0.3">
      <c r="AD125551" s="4"/>
    </row>
    <row r="125561" spans="30:30" ht="11" x14ac:dyDescent="0.3">
      <c r="AD125561" s="4"/>
    </row>
    <row r="125571" spans="30:30" ht="11" x14ac:dyDescent="0.3">
      <c r="AD125571" s="4"/>
    </row>
    <row r="125581" spans="30:30" ht="11" x14ac:dyDescent="0.3">
      <c r="AD125581" s="4"/>
    </row>
    <row r="125591" spans="30:30" ht="11" x14ac:dyDescent="0.3">
      <c r="AD125591" s="4"/>
    </row>
    <row r="125601" spans="30:30" ht="11" x14ac:dyDescent="0.3">
      <c r="AD125601" s="4"/>
    </row>
    <row r="125611" spans="30:30" ht="11" x14ac:dyDescent="0.3">
      <c r="AD125611" s="4"/>
    </row>
    <row r="125621" spans="30:30" ht="11" x14ac:dyDescent="0.3">
      <c r="AD125621" s="4"/>
    </row>
    <row r="125631" spans="30:30" ht="11" x14ac:dyDescent="0.3">
      <c r="AD125631" s="4"/>
    </row>
    <row r="125641" spans="30:30" ht="11" x14ac:dyDescent="0.3">
      <c r="AD125641" s="4"/>
    </row>
    <row r="125651" spans="30:30" ht="11" x14ac:dyDescent="0.3">
      <c r="AD125651" s="4"/>
    </row>
    <row r="125661" spans="30:30" ht="11" x14ac:dyDescent="0.3">
      <c r="AD125661" s="4"/>
    </row>
    <row r="125671" spans="30:30" ht="11" x14ac:dyDescent="0.3">
      <c r="AD125671" s="4"/>
    </row>
    <row r="125681" spans="30:30" ht="11" x14ac:dyDescent="0.3">
      <c r="AD125681" s="4"/>
    </row>
    <row r="125691" spans="30:30" ht="11" x14ac:dyDescent="0.3">
      <c r="AD125691" s="4"/>
    </row>
    <row r="125701" spans="30:30" ht="11" x14ac:dyDescent="0.3">
      <c r="AD125701" s="4"/>
    </row>
    <row r="125711" spans="30:30" ht="11" x14ac:dyDescent="0.3">
      <c r="AD125711" s="4"/>
    </row>
    <row r="125721" spans="30:30" ht="11" x14ac:dyDescent="0.3">
      <c r="AD125721" s="4"/>
    </row>
    <row r="125731" spans="30:30" ht="11" x14ac:dyDescent="0.3">
      <c r="AD125731" s="4"/>
    </row>
    <row r="125741" spans="30:30" ht="11" x14ac:dyDescent="0.3">
      <c r="AD125741" s="4"/>
    </row>
    <row r="125751" spans="30:30" ht="11" x14ac:dyDescent="0.3">
      <c r="AD125751" s="4"/>
    </row>
    <row r="125761" spans="30:30" ht="11" x14ac:dyDescent="0.3">
      <c r="AD125761" s="4"/>
    </row>
    <row r="125771" spans="30:30" ht="11" x14ac:dyDescent="0.3">
      <c r="AD125771" s="4"/>
    </row>
    <row r="125781" spans="30:30" ht="11" x14ac:dyDescent="0.3">
      <c r="AD125781" s="4"/>
    </row>
    <row r="125791" spans="30:30" ht="11" x14ac:dyDescent="0.3">
      <c r="AD125791" s="4"/>
    </row>
    <row r="125801" spans="30:30" ht="11" x14ac:dyDescent="0.3">
      <c r="AD125801" s="4"/>
    </row>
    <row r="125811" spans="30:30" ht="11" x14ac:dyDescent="0.3">
      <c r="AD125811" s="4"/>
    </row>
    <row r="125821" spans="30:30" ht="11" x14ac:dyDescent="0.3">
      <c r="AD125821" s="4"/>
    </row>
    <row r="125831" spans="30:30" ht="11" x14ac:dyDescent="0.3">
      <c r="AD125831" s="4"/>
    </row>
    <row r="125841" spans="30:30" ht="11" x14ac:dyDescent="0.3">
      <c r="AD125841" s="4"/>
    </row>
    <row r="125851" spans="30:30" ht="11" x14ac:dyDescent="0.3">
      <c r="AD125851" s="4"/>
    </row>
    <row r="125861" spans="30:30" ht="11" x14ac:dyDescent="0.3">
      <c r="AD125861" s="4"/>
    </row>
    <row r="125871" spans="30:30" ht="11" x14ac:dyDescent="0.3">
      <c r="AD125871" s="4"/>
    </row>
    <row r="125881" spans="30:30" ht="11" x14ac:dyDescent="0.3">
      <c r="AD125881" s="4"/>
    </row>
    <row r="125891" spans="30:30" ht="11" x14ac:dyDescent="0.3">
      <c r="AD125891" s="4"/>
    </row>
    <row r="125901" spans="30:30" ht="11" x14ac:dyDescent="0.3">
      <c r="AD125901" s="4"/>
    </row>
    <row r="125911" spans="30:30" ht="11" x14ac:dyDescent="0.3">
      <c r="AD125911" s="4"/>
    </row>
    <row r="125921" spans="30:30" ht="11" x14ac:dyDescent="0.3">
      <c r="AD125921" s="4"/>
    </row>
    <row r="125931" spans="30:30" ht="11" x14ac:dyDescent="0.3">
      <c r="AD125931" s="4"/>
    </row>
    <row r="125941" spans="30:30" ht="11" x14ac:dyDescent="0.3">
      <c r="AD125941" s="4"/>
    </row>
    <row r="125951" spans="30:30" ht="11" x14ac:dyDescent="0.3">
      <c r="AD125951" s="4"/>
    </row>
    <row r="125961" spans="30:30" ht="11" x14ac:dyDescent="0.3">
      <c r="AD125961" s="4"/>
    </row>
    <row r="125971" spans="30:30" ht="11" x14ac:dyDescent="0.3">
      <c r="AD125971" s="4"/>
    </row>
    <row r="125981" spans="30:30" ht="11" x14ac:dyDescent="0.3">
      <c r="AD125981" s="4"/>
    </row>
    <row r="125991" spans="30:30" ht="11" x14ac:dyDescent="0.3">
      <c r="AD125991" s="4"/>
    </row>
    <row r="126001" spans="30:30" ht="11" x14ac:dyDescent="0.3">
      <c r="AD126001" s="4"/>
    </row>
    <row r="126011" spans="30:30" ht="11" x14ac:dyDescent="0.3">
      <c r="AD126011" s="4"/>
    </row>
    <row r="126021" spans="30:30" ht="11" x14ac:dyDescent="0.3">
      <c r="AD126021" s="4"/>
    </row>
    <row r="126031" spans="30:30" ht="11" x14ac:dyDescent="0.3">
      <c r="AD126031" s="4"/>
    </row>
    <row r="126041" spans="30:30" ht="11" x14ac:dyDescent="0.3">
      <c r="AD126041" s="4"/>
    </row>
    <row r="126051" spans="30:30" ht="11" x14ac:dyDescent="0.3">
      <c r="AD126051" s="4"/>
    </row>
    <row r="126061" spans="30:30" ht="11" x14ac:dyDescent="0.3">
      <c r="AD126061" s="4"/>
    </row>
    <row r="126071" spans="30:30" ht="11" x14ac:dyDescent="0.3">
      <c r="AD126071" s="4"/>
    </row>
    <row r="126081" spans="30:30" ht="11" x14ac:dyDescent="0.3">
      <c r="AD126081" s="4"/>
    </row>
    <row r="126091" spans="30:30" ht="11" x14ac:dyDescent="0.3">
      <c r="AD126091" s="4"/>
    </row>
    <row r="126101" spans="30:30" ht="11" x14ac:dyDescent="0.3">
      <c r="AD126101" s="4"/>
    </row>
    <row r="126111" spans="30:30" ht="11" x14ac:dyDescent="0.3">
      <c r="AD126111" s="4"/>
    </row>
    <row r="126121" spans="30:30" ht="11" x14ac:dyDescent="0.3">
      <c r="AD126121" s="4"/>
    </row>
    <row r="126131" spans="30:30" ht="11" x14ac:dyDescent="0.3">
      <c r="AD126131" s="4"/>
    </row>
    <row r="126141" spans="30:30" ht="11" x14ac:dyDescent="0.3">
      <c r="AD126141" s="4"/>
    </row>
    <row r="126151" spans="30:30" ht="11" x14ac:dyDescent="0.3">
      <c r="AD126151" s="4"/>
    </row>
    <row r="126161" spans="30:30" ht="11" x14ac:dyDescent="0.3">
      <c r="AD126161" s="4"/>
    </row>
    <row r="126171" spans="30:30" ht="11" x14ac:dyDescent="0.3">
      <c r="AD126171" s="4"/>
    </row>
    <row r="126181" spans="30:30" ht="11" x14ac:dyDescent="0.3">
      <c r="AD126181" s="4"/>
    </row>
    <row r="126191" spans="30:30" ht="11" x14ac:dyDescent="0.3">
      <c r="AD126191" s="4"/>
    </row>
    <row r="126201" spans="30:30" ht="11" x14ac:dyDescent="0.3">
      <c r="AD126201" s="4"/>
    </row>
    <row r="126211" spans="30:30" ht="11" x14ac:dyDescent="0.3">
      <c r="AD126211" s="4"/>
    </row>
    <row r="126221" spans="30:30" ht="11" x14ac:dyDescent="0.3">
      <c r="AD126221" s="4"/>
    </row>
    <row r="126231" spans="30:30" ht="11" x14ac:dyDescent="0.3">
      <c r="AD126231" s="4"/>
    </row>
    <row r="126241" spans="30:30" ht="11" x14ac:dyDescent="0.3">
      <c r="AD126241" s="4"/>
    </row>
    <row r="126251" spans="30:30" ht="11" x14ac:dyDescent="0.3">
      <c r="AD126251" s="4"/>
    </row>
    <row r="126261" spans="30:30" ht="11" x14ac:dyDescent="0.3">
      <c r="AD126261" s="4"/>
    </row>
    <row r="126271" spans="30:30" ht="11" x14ac:dyDescent="0.3">
      <c r="AD126271" s="4"/>
    </row>
    <row r="126281" spans="30:30" ht="11" x14ac:dyDescent="0.3">
      <c r="AD126281" s="4"/>
    </row>
    <row r="126291" spans="30:30" ht="11" x14ac:dyDescent="0.3">
      <c r="AD126291" s="4"/>
    </row>
    <row r="126301" spans="30:30" ht="11" x14ac:dyDescent="0.3">
      <c r="AD126301" s="4"/>
    </row>
    <row r="126311" spans="30:30" ht="11" x14ac:dyDescent="0.3">
      <c r="AD126311" s="4"/>
    </row>
    <row r="126321" spans="30:30" ht="11" x14ac:dyDescent="0.3">
      <c r="AD126321" s="4"/>
    </row>
    <row r="126331" spans="30:30" ht="11" x14ac:dyDescent="0.3">
      <c r="AD126331" s="4"/>
    </row>
    <row r="126341" spans="30:30" ht="11" x14ac:dyDescent="0.3">
      <c r="AD126341" s="4"/>
    </row>
    <row r="126351" spans="30:30" ht="11" x14ac:dyDescent="0.3">
      <c r="AD126351" s="4"/>
    </row>
    <row r="126361" spans="30:30" ht="11" x14ac:dyDescent="0.3">
      <c r="AD126361" s="4"/>
    </row>
    <row r="126371" spans="30:30" ht="11" x14ac:dyDescent="0.3">
      <c r="AD126371" s="4"/>
    </row>
    <row r="126381" spans="30:30" ht="11" x14ac:dyDescent="0.3">
      <c r="AD126381" s="4"/>
    </row>
    <row r="126391" spans="30:30" ht="11" x14ac:dyDescent="0.3">
      <c r="AD126391" s="4"/>
    </row>
    <row r="126401" spans="30:30" ht="11" x14ac:dyDescent="0.3">
      <c r="AD126401" s="4"/>
    </row>
    <row r="126411" spans="30:30" ht="11" x14ac:dyDescent="0.3">
      <c r="AD126411" s="4"/>
    </row>
    <row r="126421" spans="30:30" ht="11" x14ac:dyDescent="0.3">
      <c r="AD126421" s="4"/>
    </row>
    <row r="126431" spans="30:30" ht="11" x14ac:dyDescent="0.3">
      <c r="AD126431" s="4"/>
    </row>
    <row r="126441" spans="30:30" ht="11" x14ac:dyDescent="0.3">
      <c r="AD126441" s="4"/>
    </row>
    <row r="126451" spans="30:30" ht="11" x14ac:dyDescent="0.3">
      <c r="AD126451" s="4"/>
    </row>
    <row r="126461" spans="30:30" ht="11" x14ac:dyDescent="0.3">
      <c r="AD126461" s="4"/>
    </row>
    <row r="126471" spans="30:30" ht="11" x14ac:dyDescent="0.3">
      <c r="AD126471" s="4"/>
    </row>
    <row r="126481" spans="30:30" ht="11" x14ac:dyDescent="0.3">
      <c r="AD126481" s="4"/>
    </row>
    <row r="126491" spans="30:30" ht="11" x14ac:dyDescent="0.3">
      <c r="AD126491" s="4"/>
    </row>
    <row r="126501" spans="30:30" ht="11" x14ac:dyDescent="0.3">
      <c r="AD126501" s="4"/>
    </row>
    <row r="126511" spans="30:30" ht="11" x14ac:dyDescent="0.3">
      <c r="AD126511" s="4"/>
    </row>
    <row r="126521" spans="30:30" ht="11" x14ac:dyDescent="0.3">
      <c r="AD126521" s="4"/>
    </row>
    <row r="126531" spans="30:30" ht="11" x14ac:dyDescent="0.3">
      <c r="AD126531" s="4"/>
    </row>
    <row r="126541" spans="30:30" ht="11" x14ac:dyDescent="0.3">
      <c r="AD126541" s="4"/>
    </row>
    <row r="126551" spans="30:30" ht="11" x14ac:dyDescent="0.3">
      <c r="AD126551" s="4"/>
    </row>
    <row r="126561" spans="30:30" ht="11" x14ac:dyDescent="0.3">
      <c r="AD126561" s="4"/>
    </row>
    <row r="126571" spans="30:30" ht="11" x14ac:dyDescent="0.3">
      <c r="AD126571" s="4"/>
    </row>
    <row r="126581" spans="30:30" ht="11" x14ac:dyDescent="0.3">
      <c r="AD126581" s="4"/>
    </row>
    <row r="126591" spans="30:30" ht="11" x14ac:dyDescent="0.3">
      <c r="AD126591" s="4"/>
    </row>
    <row r="126601" spans="30:30" ht="11" x14ac:dyDescent="0.3">
      <c r="AD126601" s="4"/>
    </row>
    <row r="126611" spans="30:30" ht="11" x14ac:dyDescent="0.3">
      <c r="AD126611" s="4"/>
    </row>
    <row r="126621" spans="30:30" ht="11" x14ac:dyDescent="0.3">
      <c r="AD126621" s="4"/>
    </row>
    <row r="126631" spans="30:30" ht="11" x14ac:dyDescent="0.3">
      <c r="AD126631" s="4"/>
    </row>
    <row r="126641" spans="30:30" ht="11" x14ac:dyDescent="0.3">
      <c r="AD126641" s="4"/>
    </row>
    <row r="126651" spans="30:30" ht="11" x14ac:dyDescent="0.3">
      <c r="AD126651" s="4"/>
    </row>
    <row r="126661" spans="30:30" ht="11" x14ac:dyDescent="0.3">
      <c r="AD126661" s="4"/>
    </row>
    <row r="126671" spans="30:30" ht="11" x14ac:dyDescent="0.3">
      <c r="AD126671" s="4"/>
    </row>
    <row r="126681" spans="30:30" ht="11" x14ac:dyDescent="0.3">
      <c r="AD126681" s="4"/>
    </row>
    <row r="126691" spans="30:30" ht="11" x14ac:dyDescent="0.3">
      <c r="AD126691" s="4"/>
    </row>
    <row r="126701" spans="30:30" ht="11" x14ac:dyDescent="0.3">
      <c r="AD126701" s="4"/>
    </row>
    <row r="126711" spans="30:30" ht="11" x14ac:dyDescent="0.3">
      <c r="AD126711" s="4"/>
    </row>
    <row r="126721" spans="30:30" ht="11" x14ac:dyDescent="0.3">
      <c r="AD126721" s="4"/>
    </row>
    <row r="126731" spans="30:30" ht="11" x14ac:dyDescent="0.3">
      <c r="AD126731" s="4"/>
    </row>
    <row r="126741" spans="30:30" ht="11" x14ac:dyDescent="0.3">
      <c r="AD126741" s="4"/>
    </row>
    <row r="126751" spans="30:30" ht="11" x14ac:dyDescent="0.3">
      <c r="AD126751" s="4"/>
    </row>
    <row r="126761" spans="30:30" ht="11" x14ac:dyDescent="0.3">
      <c r="AD126761" s="4"/>
    </row>
    <row r="126771" spans="30:30" ht="11" x14ac:dyDescent="0.3">
      <c r="AD126771" s="4"/>
    </row>
    <row r="126781" spans="30:30" ht="11" x14ac:dyDescent="0.3">
      <c r="AD126781" s="4"/>
    </row>
    <row r="126791" spans="30:30" ht="11" x14ac:dyDescent="0.3">
      <c r="AD126791" s="4"/>
    </row>
    <row r="126801" spans="30:30" ht="11" x14ac:dyDescent="0.3">
      <c r="AD126801" s="4"/>
    </row>
    <row r="126811" spans="30:30" ht="11" x14ac:dyDescent="0.3">
      <c r="AD126811" s="4"/>
    </row>
    <row r="126821" spans="30:30" ht="11" x14ac:dyDescent="0.3">
      <c r="AD126821" s="4"/>
    </row>
    <row r="126831" spans="30:30" ht="11" x14ac:dyDescent="0.3">
      <c r="AD126831" s="4"/>
    </row>
    <row r="126841" spans="30:30" ht="11" x14ac:dyDescent="0.3">
      <c r="AD126841" s="4"/>
    </row>
    <row r="126851" spans="30:30" ht="11" x14ac:dyDescent="0.3">
      <c r="AD126851" s="4"/>
    </row>
    <row r="126861" spans="30:30" ht="11" x14ac:dyDescent="0.3">
      <c r="AD126861" s="4"/>
    </row>
    <row r="126871" spans="30:30" ht="11" x14ac:dyDescent="0.3">
      <c r="AD126871" s="4"/>
    </row>
    <row r="126881" spans="30:30" ht="11" x14ac:dyDescent="0.3">
      <c r="AD126881" s="4"/>
    </row>
    <row r="126891" spans="30:30" ht="11" x14ac:dyDescent="0.3">
      <c r="AD126891" s="4"/>
    </row>
    <row r="126901" spans="30:30" ht="11" x14ac:dyDescent="0.3">
      <c r="AD126901" s="4"/>
    </row>
    <row r="126911" spans="30:30" ht="11" x14ac:dyDescent="0.3">
      <c r="AD126911" s="4"/>
    </row>
    <row r="126921" spans="30:30" ht="11" x14ac:dyDescent="0.3">
      <c r="AD126921" s="4"/>
    </row>
    <row r="126931" spans="30:30" ht="11" x14ac:dyDescent="0.3">
      <c r="AD126931" s="4"/>
    </row>
    <row r="126941" spans="30:30" ht="11" x14ac:dyDescent="0.3">
      <c r="AD126941" s="4"/>
    </row>
    <row r="126951" spans="30:30" ht="11" x14ac:dyDescent="0.3">
      <c r="AD126951" s="4"/>
    </row>
    <row r="126961" spans="30:30" ht="11" x14ac:dyDescent="0.3">
      <c r="AD126961" s="4"/>
    </row>
    <row r="126971" spans="30:30" ht="11" x14ac:dyDescent="0.3">
      <c r="AD126971" s="4"/>
    </row>
    <row r="126981" spans="30:30" ht="11" x14ac:dyDescent="0.3">
      <c r="AD126981" s="4"/>
    </row>
    <row r="126991" spans="30:30" ht="11" x14ac:dyDescent="0.3">
      <c r="AD126991" s="4"/>
    </row>
    <row r="127001" spans="30:30" ht="11" x14ac:dyDescent="0.3">
      <c r="AD127001" s="4"/>
    </row>
    <row r="127011" spans="30:30" ht="11" x14ac:dyDescent="0.3">
      <c r="AD127011" s="4"/>
    </row>
    <row r="127021" spans="30:30" ht="11" x14ac:dyDescent="0.3">
      <c r="AD127021" s="4"/>
    </row>
    <row r="127031" spans="30:30" ht="11" x14ac:dyDescent="0.3">
      <c r="AD127031" s="4"/>
    </row>
    <row r="127041" spans="30:30" ht="11" x14ac:dyDescent="0.3">
      <c r="AD127041" s="4"/>
    </row>
    <row r="127051" spans="30:30" ht="11" x14ac:dyDescent="0.3">
      <c r="AD127051" s="4"/>
    </row>
    <row r="127061" spans="30:30" ht="11" x14ac:dyDescent="0.3">
      <c r="AD127061" s="4"/>
    </row>
    <row r="127071" spans="30:30" ht="11" x14ac:dyDescent="0.3">
      <c r="AD127071" s="4"/>
    </row>
    <row r="127081" spans="30:30" ht="11" x14ac:dyDescent="0.3">
      <c r="AD127081" s="4"/>
    </row>
    <row r="127091" spans="30:30" ht="11" x14ac:dyDescent="0.3">
      <c r="AD127091" s="4"/>
    </row>
    <row r="127101" spans="30:30" ht="11" x14ac:dyDescent="0.3">
      <c r="AD127101" s="4"/>
    </row>
    <row r="127111" spans="30:30" ht="11" x14ac:dyDescent="0.3">
      <c r="AD127111" s="4"/>
    </row>
    <row r="127121" spans="30:30" ht="11" x14ac:dyDescent="0.3">
      <c r="AD127121" s="4"/>
    </row>
    <row r="127131" spans="30:30" ht="11" x14ac:dyDescent="0.3">
      <c r="AD127131" s="4"/>
    </row>
    <row r="127141" spans="30:30" ht="11" x14ac:dyDescent="0.3">
      <c r="AD127141" s="4"/>
    </row>
    <row r="127151" spans="30:30" ht="11" x14ac:dyDescent="0.3">
      <c r="AD127151" s="4"/>
    </row>
    <row r="127161" spans="30:30" ht="11" x14ac:dyDescent="0.3">
      <c r="AD127161" s="4"/>
    </row>
    <row r="127171" spans="30:30" ht="11" x14ac:dyDescent="0.3">
      <c r="AD127171" s="4"/>
    </row>
    <row r="127181" spans="30:30" ht="11" x14ac:dyDescent="0.3">
      <c r="AD127181" s="4"/>
    </row>
    <row r="127191" spans="30:30" ht="11" x14ac:dyDescent="0.3">
      <c r="AD127191" s="4"/>
    </row>
    <row r="127201" spans="30:30" ht="11" x14ac:dyDescent="0.3">
      <c r="AD127201" s="4"/>
    </row>
    <row r="127211" spans="30:30" ht="11" x14ac:dyDescent="0.3">
      <c r="AD127211" s="4"/>
    </row>
    <row r="127221" spans="30:30" ht="11" x14ac:dyDescent="0.3">
      <c r="AD127221" s="4"/>
    </row>
    <row r="127231" spans="30:30" ht="11" x14ac:dyDescent="0.3">
      <c r="AD127231" s="4"/>
    </row>
    <row r="127241" spans="30:30" ht="11" x14ac:dyDescent="0.3">
      <c r="AD127241" s="4"/>
    </row>
    <row r="127251" spans="30:30" ht="11" x14ac:dyDescent="0.3">
      <c r="AD127251" s="4"/>
    </row>
    <row r="127261" spans="30:30" ht="11" x14ac:dyDescent="0.3">
      <c r="AD127261" s="4"/>
    </row>
    <row r="127271" spans="30:30" ht="11" x14ac:dyDescent="0.3">
      <c r="AD127271" s="4"/>
    </row>
    <row r="127281" spans="30:30" ht="11" x14ac:dyDescent="0.3">
      <c r="AD127281" s="4"/>
    </row>
    <row r="127291" spans="30:30" ht="11" x14ac:dyDescent="0.3">
      <c r="AD127291" s="4"/>
    </row>
    <row r="127301" spans="30:30" ht="11" x14ac:dyDescent="0.3">
      <c r="AD127301" s="4"/>
    </row>
    <row r="127311" spans="30:30" ht="11" x14ac:dyDescent="0.3">
      <c r="AD127311" s="4"/>
    </row>
    <row r="127321" spans="30:30" ht="11" x14ac:dyDescent="0.3">
      <c r="AD127321" s="4"/>
    </row>
    <row r="127331" spans="30:30" ht="11" x14ac:dyDescent="0.3">
      <c r="AD127331" s="4"/>
    </row>
    <row r="127341" spans="30:30" ht="11" x14ac:dyDescent="0.3">
      <c r="AD127341" s="4"/>
    </row>
    <row r="127351" spans="30:30" ht="11" x14ac:dyDescent="0.3">
      <c r="AD127351" s="4"/>
    </row>
    <row r="127361" spans="30:30" ht="11" x14ac:dyDescent="0.3">
      <c r="AD127361" s="4"/>
    </row>
    <row r="127371" spans="30:30" ht="11" x14ac:dyDescent="0.3">
      <c r="AD127371" s="4"/>
    </row>
    <row r="127381" spans="30:30" ht="11" x14ac:dyDescent="0.3">
      <c r="AD127381" s="4"/>
    </row>
    <row r="127391" spans="30:30" ht="11" x14ac:dyDescent="0.3">
      <c r="AD127391" s="4"/>
    </row>
    <row r="127401" spans="30:30" ht="11" x14ac:dyDescent="0.3">
      <c r="AD127401" s="4"/>
    </row>
    <row r="127411" spans="30:30" ht="11" x14ac:dyDescent="0.3">
      <c r="AD127411" s="4"/>
    </row>
    <row r="127421" spans="30:30" ht="11" x14ac:dyDescent="0.3">
      <c r="AD127421" s="4"/>
    </row>
    <row r="127431" spans="30:30" ht="11" x14ac:dyDescent="0.3">
      <c r="AD127431" s="4"/>
    </row>
    <row r="127441" spans="30:30" ht="11" x14ac:dyDescent="0.3">
      <c r="AD127441" s="4"/>
    </row>
    <row r="127451" spans="30:30" ht="11" x14ac:dyDescent="0.3">
      <c r="AD127451" s="4"/>
    </row>
    <row r="127461" spans="30:30" ht="11" x14ac:dyDescent="0.3">
      <c r="AD127461" s="4"/>
    </row>
    <row r="127471" spans="30:30" ht="11" x14ac:dyDescent="0.3">
      <c r="AD127471" s="4"/>
    </row>
    <row r="127481" spans="30:30" ht="11" x14ac:dyDescent="0.3">
      <c r="AD127481" s="4"/>
    </row>
    <row r="127491" spans="30:30" ht="11" x14ac:dyDescent="0.3">
      <c r="AD127491" s="4"/>
    </row>
    <row r="127501" spans="30:30" ht="11" x14ac:dyDescent="0.3">
      <c r="AD127501" s="4"/>
    </row>
    <row r="127511" spans="30:30" ht="11" x14ac:dyDescent="0.3">
      <c r="AD127511" s="4"/>
    </row>
    <row r="127521" spans="30:30" ht="11" x14ac:dyDescent="0.3">
      <c r="AD127521" s="4"/>
    </row>
    <row r="127531" spans="30:30" ht="11" x14ac:dyDescent="0.3">
      <c r="AD127531" s="4"/>
    </row>
    <row r="127541" spans="30:30" ht="11" x14ac:dyDescent="0.3">
      <c r="AD127541" s="4"/>
    </row>
    <row r="127551" spans="30:30" ht="11" x14ac:dyDescent="0.3">
      <c r="AD127551" s="4"/>
    </row>
    <row r="127561" spans="30:30" ht="11" x14ac:dyDescent="0.3">
      <c r="AD127561" s="4"/>
    </row>
    <row r="127571" spans="30:30" ht="11" x14ac:dyDescent="0.3">
      <c r="AD127571" s="4"/>
    </row>
    <row r="127581" spans="30:30" ht="11" x14ac:dyDescent="0.3">
      <c r="AD127581" s="4"/>
    </row>
    <row r="127591" spans="30:30" ht="11" x14ac:dyDescent="0.3">
      <c r="AD127591" s="4"/>
    </row>
    <row r="127601" spans="30:30" ht="11" x14ac:dyDescent="0.3">
      <c r="AD127601" s="4"/>
    </row>
    <row r="127611" spans="30:30" ht="11" x14ac:dyDescent="0.3">
      <c r="AD127611" s="4"/>
    </row>
    <row r="127621" spans="30:30" ht="11" x14ac:dyDescent="0.3">
      <c r="AD127621" s="4"/>
    </row>
    <row r="127631" spans="30:30" ht="11" x14ac:dyDescent="0.3">
      <c r="AD127631" s="4"/>
    </row>
    <row r="127641" spans="30:30" ht="11" x14ac:dyDescent="0.3">
      <c r="AD127641" s="4"/>
    </row>
    <row r="127651" spans="30:30" ht="11" x14ac:dyDescent="0.3">
      <c r="AD127651" s="4"/>
    </row>
    <row r="127661" spans="30:30" ht="11" x14ac:dyDescent="0.3">
      <c r="AD127661" s="4"/>
    </row>
    <row r="127671" spans="30:30" ht="11" x14ac:dyDescent="0.3">
      <c r="AD127671" s="4"/>
    </row>
    <row r="127681" spans="30:30" ht="11" x14ac:dyDescent="0.3">
      <c r="AD127681" s="4"/>
    </row>
    <row r="127691" spans="30:30" ht="11" x14ac:dyDescent="0.3">
      <c r="AD127691" s="4"/>
    </row>
    <row r="127701" spans="30:30" ht="11" x14ac:dyDescent="0.3">
      <c r="AD127701" s="4"/>
    </row>
    <row r="127711" spans="30:30" ht="11" x14ac:dyDescent="0.3">
      <c r="AD127711" s="4"/>
    </row>
    <row r="127721" spans="30:30" ht="11" x14ac:dyDescent="0.3">
      <c r="AD127721" s="4"/>
    </row>
    <row r="127731" spans="30:30" ht="11" x14ac:dyDescent="0.3">
      <c r="AD127731" s="4"/>
    </row>
    <row r="127741" spans="30:30" ht="11" x14ac:dyDescent="0.3">
      <c r="AD127741" s="4"/>
    </row>
    <row r="127751" spans="30:30" ht="11" x14ac:dyDescent="0.3">
      <c r="AD127751" s="4"/>
    </row>
    <row r="127761" spans="30:30" ht="11" x14ac:dyDescent="0.3">
      <c r="AD127761" s="4"/>
    </row>
    <row r="127771" spans="30:30" ht="11" x14ac:dyDescent="0.3">
      <c r="AD127771" s="4"/>
    </row>
    <row r="127781" spans="30:30" ht="11" x14ac:dyDescent="0.3">
      <c r="AD127781" s="4"/>
    </row>
    <row r="127791" spans="30:30" ht="11" x14ac:dyDescent="0.3">
      <c r="AD127791" s="4"/>
    </row>
    <row r="127801" spans="30:30" ht="11" x14ac:dyDescent="0.3">
      <c r="AD127801" s="4"/>
    </row>
    <row r="127811" spans="30:30" ht="11" x14ac:dyDescent="0.3">
      <c r="AD127811" s="4"/>
    </row>
    <row r="127821" spans="30:30" ht="11" x14ac:dyDescent="0.3">
      <c r="AD127821" s="4"/>
    </row>
    <row r="127831" spans="30:30" ht="11" x14ac:dyDescent="0.3">
      <c r="AD127831" s="4"/>
    </row>
    <row r="127841" spans="30:30" ht="11" x14ac:dyDescent="0.3">
      <c r="AD127841" s="4"/>
    </row>
    <row r="127851" spans="30:30" ht="11" x14ac:dyDescent="0.3">
      <c r="AD127851" s="4"/>
    </row>
    <row r="127861" spans="30:30" ht="11" x14ac:dyDescent="0.3">
      <c r="AD127861" s="4"/>
    </row>
    <row r="127871" spans="30:30" ht="11" x14ac:dyDescent="0.3">
      <c r="AD127871" s="4"/>
    </row>
    <row r="127881" spans="30:30" ht="11" x14ac:dyDescent="0.3">
      <c r="AD127881" s="4"/>
    </row>
    <row r="127891" spans="30:30" ht="11" x14ac:dyDescent="0.3">
      <c r="AD127891" s="4"/>
    </row>
    <row r="127901" spans="30:30" ht="11" x14ac:dyDescent="0.3">
      <c r="AD127901" s="4"/>
    </row>
    <row r="127911" spans="30:30" ht="11" x14ac:dyDescent="0.3">
      <c r="AD127911" s="4"/>
    </row>
    <row r="127921" spans="30:30" ht="11" x14ac:dyDescent="0.3">
      <c r="AD127921" s="4"/>
    </row>
    <row r="127931" spans="30:30" ht="11" x14ac:dyDescent="0.3">
      <c r="AD127931" s="4"/>
    </row>
    <row r="127941" spans="30:30" ht="11" x14ac:dyDescent="0.3">
      <c r="AD127941" s="4"/>
    </row>
    <row r="127951" spans="30:30" ht="11" x14ac:dyDescent="0.3">
      <c r="AD127951" s="4"/>
    </row>
    <row r="127961" spans="30:30" ht="11" x14ac:dyDescent="0.3">
      <c r="AD127961" s="4"/>
    </row>
    <row r="127971" spans="30:30" ht="11" x14ac:dyDescent="0.3">
      <c r="AD127971" s="4"/>
    </row>
    <row r="127981" spans="30:30" ht="11" x14ac:dyDescent="0.3">
      <c r="AD127981" s="4"/>
    </row>
    <row r="127991" spans="30:30" ht="11" x14ac:dyDescent="0.3">
      <c r="AD127991" s="4"/>
    </row>
    <row r="128001" spans="30:30" ht="11" x14ac:dyDescent="0.3">
      <c r="AD128001" s="4"/>
    </row>
    <row r="128011" spans="30:30" ht="11" x14ac:dyDescent="0.3">
      <c r="AD128011" s="4"/>
    </row>
    <row r="128021" spans="30:30" ht="11" x14ac:dyDescent="0.3">
      <c r="AD128021" s="4"/>
    </row>
    <row r="128031" spans="30:30" ht="11" x14ac:dyDescent="0.3">
      <c r="AD128031" s="4"/>
    </row>
    <row r="128041" spans="30:30" ht="11" x14ac:dyDescent="0.3">
      <c r="AD128041" s="4"/>
    </row>
    <row r="128051" spans="30:30" ht="11" x14ac:dyDescent="0.3">
      <c r="AD128051" s="4"/>
    </row>
    <row r="128061" spans="30:30" ht="11" x14ac:dyDescent="0.3">
      <c r="AD128061" s="4"/>
    </row>
    <row r="128071" spans="30:30" ht="11" x14ac:dyDescent="0.3">
      <c r="AD128071" s="4"/>
    </row>
    <row r="128081" spans="30:30" ht="11" x14ac:dyDescent="0.3">
      <c r="AD128081" s="4"/>
    </row>
    <row r="128091" spans="30:30" ht="11" x14ac:dyDescent="0.3">
      <c r="AD128091" s="4"/>
    </row>
    <row r="128101" spans="30:30" ht="11" x14ac:dyDescent="0.3">
      <c r="AD128101" s="4"/>
    </row>
    <row r="128111" spans="30:30" ht="11" x14ac:dyDescent="0.3">
      <c r="AD128111" s="4"/>
    </row>
    <row r="128121" spans="30:30" ht="11" x14ac:dyDescent="0.3">
      <c r="AD128121" s="4"/>
    </row>
    <row r="128131" spans="30:30" ht="11" x14ac:dyDescent="0.3">
      <c r="AD128131" s="4"/>
    </row>
    <row r="128141" spans="30:30" ht="11" x14ac:dyDescent="0.3">
      <c r="AD128141" s="4"/>
    </row>
    <row r="128151" spans="30:30" ht="11" x14ac:dyDescent="0.3">
      <c r="AD128151" s="4"/>
    </row>
    <row r="128161" spans="30:30" ht="11" x14ac:dyDescent="0.3">
      <c r="AD128161" s="4"/>
    </row>
    <row r="128171" spans="30:30" ht="11" x14ac:dyDescent="0.3">
      <c r="AD128171" s="4"/>
    </row>
    <row r="128181" spans="30:30" ht="11" x14ac:dyDescent="0.3">
      <c r="AD128181" s="4"/>
    </row>
    <row r="128191" spans="30:30" ht="11" x14ac:dyDescent="0.3">
      <c r="AD128191" s="4"/>
    </row>
    <row r="128201" spans="30:30" ht="11" x14ac:dyDescent="0.3">
      <c r="AD128201" s="4"/>
    </row>
    <row r="128211" spans="30:30" ht="11" x14ac:dyDescent="0.3">
      <c r="AD128211" s="4"/>
    </row>
    <row r="128221" spans="30:30" ht="11" x14ac:dyDescent="0.3">
      <c r="AD128221" s="4"/>
    </row>
    <row r="128231" spans="30:30" ht="11" x14ac:dyDescent="0.3">
      <c r="AD128231" s="4"/>
    </row>
    <row r="128241" spans="30:30" ht="11" x14ac:dyDescent="0.3">
      <c r="AD128241" s="4"/>
    </row>
    <row r="128251" spans="30:30" ht="11" x14ac:dyDescent="0.3">
      <c r="AD128251" s="4"/>
    </row>
    <row r="128261" spans="30:30" ht="11" x14ac:dyDescent="0.3">
      <c r="AD128261" s="4"/>
    </row>
    <row r="128271" spans="30:30" ht="11" x14ac:dyDescent="0.3">
      <c r="AD128271" s="4"/>
    </row>
    <row r="128281" spans="30:30" ht="11" x14ac:dyDescent="0.3">
      <c r="AD128281" s="4"/>
    </row>
    <row r="128291" spans="30:30" ht="11" x14ac:dyDescent="0.3">
      <c r="AD128291" s="4"/>
    </row>
    <row r="128301" spans="30:30" ht="11" x14ac:dyDescent="0.3">
      <c r="AD128301" s="4"/>
    </row>
    <row r="128311" spans="30:30" ht="11" x14ac:dyDescent="0.3">
      <c r="AD128311" s="4"/>
    </row>
    <row r="128321" spans="30:30" ht="11" x14ac:dyDescent="0.3">
      <c r="AD128321" s="4"/>
    </row>
    <row r="128331" spans="30:30" ht="11" x14ac:dyDescent="0.3">
      <c r="AD128331" s="4"/>
    </row>
    <row r="128341" spans="30:30" ht="11" x14ac:dyDescent="0.3">
      <c r="AD128341" s="4"/>
    </row>
    <row r="128351" spans="30:30" ht="11" x14ac:dyDescent="0.3">
      <c r="AD128351" s="4"/>
    </row>
    <row r="128361" spans="30:30" ht="11" x14ac:dyDescent="0.3">
      <c r="AD128361" s="4"/>
    </row>
    <row r="128371" spans="30:30" ht="11" x14ac:dyDescent="0.3">
      <c r="AD128371" s="4"/>
    </row>
    <row r="128381" spans="30:30" ht="11" x14ac:dyDescent="0.3">
      <c r="AD128381" s="4"/>
    </row>
    <row r="128391" spans="30:30" ht="11" x14ac:dyDescent="0.3">
      <c r="AD128391" s="4"/>
    </row>
    <row r="128401" spans="30:30" ht="11" x14ac:dyDescent="0.3">
      <c r="AD128401" s="4"/>
    </row>
    <row r="128411" spans="30:30" ht="11" x14ac:dyDescent="0.3">
      <c r="AD128411" s="4"/>
    </row>
    <row r="128421" spans="30:30" ht="11" x14ac:dyDescent="0.3">
      <c r="AD128421" s="4"/>
    </row>
    <row r="128431" spans="30:30" ht="11" x14ac:dyDescent="0.3">
      <c r="AD128431" s="4"/>
    </row>
    <row r="128441" spans="30:30" ht="11" x14ac:dyDescent="0.3">
      <c r="AD128441" s="4"/>
    </row>
    <row r="128451" spans="30:30" ht="11" x14ac:dyDescent="0.3">
      <c r="AD128451" s="4"/>
    </row>
    <row r="128461" spans="30:30" ht="11" x14ac:dyDescent="0.3">
      <c r="AD128461" s="4"/>
    </row>
    <row r="128471" spans="30:30" ht="11" x14ac:dyDescent="0.3">
      <c r="AD128471" s="4"/>
    </row>
    <row r="128481" spans="30:30" ht="11" x14ac:dyDescent="0.3">
      <c r="AD128481" s="4"/>
    </row>
    <row r="128491" spans="30:30" ht="11" x14ac:dyDescent="0.3">
      <c r="AD128491" s="4"/>
    </row>
    <row r="128501" spans="30:30" ht="11" x14ac:dyDescent="0.3">
      <c r="AD128501" s="4"/>
    </row>
    <row r="128511" spans="30:30" ht="11" x14ac:dyDescent="0.3">
      <c r="AD128511" s="4"/>
    </row>
    <row r="128521" spans="30:30" ht="11" x14ac:dyDescent="0.3">
      <c r="AD128521" s="4"/>
    </row>
    <row r="128531" spans="30:30" ht="11" x14ac:dyDescent="0.3">
      <c r="AD128531" s="4"/>
    </row>
    <row r="128541" spans="30:30" ht="11" x14ac:dyDescent="0.3">
      <c r="AD128541" s="4"/>
    </row>
    <row r="128551" spans="30:30" ht="11" x14ac:dyDescent="0.3">
      <c r="AD128551" s="4"/>
    </row>
    <row r="128561" spans="30:30" ht="11" x14ac:dyDescent="0.3">
      <c r="AD128561" s="4"/>
    </row>
    <row r="128571" spans="30:30" ht="11" x14ac:dyDescent="0.3">
      <c r="AD128571" s="4"/>
    </row>
    <row r="128581" spans="30:30" ht="11" x14ac:dyDescent="0.3">
      <c r="AD128581" s="4"/>
    </row>
    <row r="128591" spans="30:30" ht="11" x14ac:dyDescent="0.3">
      <c r="AD128591" s="4"/>
    </row>
    <row r="128601" spans="30:30" ht="11" x14ac:dyDescent="0.3">
      <c r="AD128601" s="4"/>
    </row>
    <row r="128611" spans="30:30" ht="11" x14ac:dyDescent="0.3">
      <c r="AD128611" s="4"/>
    </row>
    <row r="128621" spans="30:30" ht="11" x14ac:dyDescent="0.3">
      <c r="AD128621" s="4"/>
    </row>
    <row r="128631" spans="30:30" ht="11" x14ac:dyDescent="0.3">
      <c r="AD128631" s="4"/>
    </row>
    <row r="128641" spans="30:30" ht="11" x14ac:dyDescent="0.3">
      <c r="AD128641" s="4"/>
    </row>
    <row r="128651" spans="30:30" ht="11" x14ac:dyDescent="0.3">
      <c r="AD128651" s="4"/>
    </row>
    <row r="128661" spans="30:30" ht="11" x14ac:dyDescent="0.3">
      <c r="AD128661" s="4"/>
    </row>
    <row r="128671" spans="30:30" ht="11" x14ac:dyDescent="0.3">
      <c r="AD128671" s="4"/>
    </row>
    <row r="128681" spans="30:30" ht="11" x14ac:dyDescent="0.3">
      <c r="AD128681" s="4"/>
    </row>
    <row r="128691" spans="30:30" ht="11" x14ac:dyDescent="0.3">
      <c r="AD128691" s="4"/>
    </row>
    <row r="128701" spans="30:30" ht="11" x14ac:dyDescent="0.3">
      <c r="AD128701" s="4"/>
    </row>
    <row r="128711" spans="30:30" ht="11" x14ac:dyDescent="0.3">
      <c r="AD128711" s="4"/>
    </row>
    <row r="128721" spans="30:30" ht="11" x14ac:dyDescent="0.3">
      <c r="AD128721" s="4"/>
    </row>
    <row r="128731" spans="30:30" ht="11" x14ac:dyDescent="0.3">
      <c r="AD128731" s="4"/>
    </row>
    <row r="128741" spans="30:30" ht="11" x14ac:dyDescent="0.3">
      <c r="AD128741" s="4"/>
    </row>
    <row r="128751" spans="30:30" ht="11" x14ac:dyDescent="0.3">
      <c r="AD128751" s="4"/>
    </row>
    <row r="128761" spans="30:30" ht="11" x14ac:dyDescent="0.3">
      <c r="AD128761" s="4"/>
    </row>
    <row r="128771" spans="30:30" ht="11" x14ac:dyDescent="0.3">
      <c r="AD128771" s="4"/>
    </row>
    <row r="128781" spans="30:30" ht="11" x14ac:dyDescent="0.3">
      <c r="AD128781" s="4"/>
    </row>
    <row r="128791" spans="30:30" ht="11" x14ac:dyDescent="0.3">
      <c r="AD128791" s="4"/>
    </row>
    <row r="128801" spans="30:30" ht="11" x14ac:dyDescent="0.3">
      <c r="AD128801" s="4"/>
    </row>
    <row r="128811" spans="30:30" ht="11" x14ac:dyDescent="0.3">
      <c r="AD128811" s="4"/>
    </row>
    <row r="128821" spans="30:30" ht="11" x14ac:dyDescent="0.3">
      <c r="AD128821" s="4"/>
    </row>
    <row r="128831" spans="30:30" ht="11" x14ac:dyDescent="0.3">
      <c r="AD128831" s="4"/>
    </row>
    <row r="128841" spans="30:30" ht="11" x14ac:dyDescent="0.3">
      <c r="AD128841" s="4"/>
    </row>
    <row r="128851" spans="30:30" ht="11" x14ac:dyDescent="0.3">
      <c r="AD128851" s="4"/>
    </row>
    <row r="128861" spans="30:30" ht="11" x14ac:dyDescent="0.3">
      <c r="AD128861" s="4"/>
    </row>
    <row r="128871" spans="30:30" ht="11" x14ac:dyDescent="0.3">
      <c r="AD128871" s="4"/>
    </row>
    <row r="128881" spans="30:30" ht="11" x14ac:dyDescent="0.3">
      <c r="AD128881" s="4"/>
    </row>
    <row r="128891" spans="30:30" ht="11" x14ac:dyDescent="0.3">
      <c r="AD128891" s="4"/>
    </row>
    <row r="128901" spans="30:30" ht="11" x14ac:dyDescent="0.3">
      <c r="AD128901" s="4"/>
    </row>
    <row r="128911" spans="30:30" ht="11" x14ac:dyDescent="0.3">
      <c r="AD128911" s="4"/>
    </row>
    <row r="128921" spans="30:30" ht="11" x14ac:dyDescent="0.3">
      <c r="AD128921" s="4"/>
    </row>
    <row r="128931" spans="30:30" ht="11" x14ac:dyDescent="0.3">
      <c r="AD128931" s="4"/>
    </row>
    <row r="128941" spans="30:30" ht="11" x14ac:dyDescent="0.3">
      <c r="AD128941" s="4"/>
    </row>
    <row r="128951" spans="30:30" ht="11" x14ac:dyDescent="0.3">
      <c r="AD128951" s="4"/>
    </row>
    <row r="128961" spans="30:30" ht="11" x14ac:dyDescent="0.3">
      <c r="AD128961" s="4"/>
    </row>
    <row r="128971" spans="30:30" ht="11" x14ac:dyDescent="0.3">
      <c r="AD128971" s="4"/>
    </row>
    <row r="128981" spans="30:30" ht="11" x14ac:dyDescent="0.3">
      <c r="AD128981" s="4"/>
    </row>
    <row r="128991" spans="30:30" ht="11" x14ac:dyDescent="0.3">
      <c r="AD128991" s="4"/>
    </row>
    <row r="129001" spans="30:30" ht="11" x14ac:dyDescent="0.3">
      <c r="AD129001" s="4"/>
    </row>
    <row r="129011" spans="30:30" ht="11" x14ac:dyDescent="0.3">
      <c r="AD129011" s="4"/>
    </row>
    <row r="129021" spans="30:30" ht="11" x14ac:dyDescent="0.3">
      <c r="AD129021" s="4"/>
    </row>
    <row r="129031" spans="30:30" ht="11" x14ac:dyDescent="0.3">
      <c r="AD129031" s="4"/>
    </row>
    <row r="129041" spans="30:30" ht="11" x14ac:dyDescent="0.3">
      <c r="AD129041" s="4"/>
    </row>
    <row r="129051" spans="30:30" ht="11" x14ac:dyDescent="0.3">
      <c r="AD129051" s="4"/>
    </row>
    <row r="129061" spans="30:30" ht="11" x14ac:dyDescent="0.3">
      <c r="AD129061" s="4"/>
    </row>
    <row r="129071" spans="30:30" ht="11" x14ac:dyDescent="0.3">
      <c r="AD129071" s="4"/>
    </row>
    <row r="129081" spans="30:30" ht="11" x14ac:dyDescent="0.3">
      <c r="AD129081" s="4"/>
    </row>
    <row r="129091" spans="30:30" ht="11" x14ac:dyDescent="0.3">
      <c r="AD129091" s="4"/>
    </row>
    <row r="129101" spans="30:30" ht="11" x14ac:dyDescent="0.3">
      <c r="AD129101" s="4"/>
    </row>
    <row r="129111" spans="30:30" ht="11" x14ac:dyDescent="0.3">
      <c r="AD129111" s="4"/>
    </row>
    <row r="129121" spans="30:30" ht="11" x14ac:dyDescent="0.3">
      <c r="AD129121" s="4"/>
    </row>
    <row r="129131" spans="30:30" ht="11" x14ac:dyDescent="0.3">
      <c r="AD129131" s="4"/>
    </row>
    <row r="129141" spans="30:30" ht="11" x14ac:dyDescent="0.3">
      <c r="AD129141" s="4"/>
    </row>
    <row r="129151" spans="30:30" ht="11" x14ac:dyDescent="0.3">
      <c r="AD129151" s="4"/>
    </row>
    <row r="129161" spans="30:30" ht="11" x14ac:dyDescent="0.3">
      <c r="AD129161" s="4"/>
    </row>
    <row r="129171" spans="30:30" ht="11" x14ac:dyDescent="0.3">
      <c r="AD129171" s="4"/>
    </row>
    <row r="129181" spans="30:30" ht="11" x14ac:dyDescent="0.3">
      <c r="AD129181" s="4"/>
    </row>
    <row r="129191" spans="30:30" ht="11" x14ac:dyDescent="0.3">
      <c r="AD129191" s="4"/>
    </row>
    <row r="129201" spans="30:30" ht="11" x14ac:dyDescent="0.3">
      <c r="AD129201" s="4"/>
    </row>
    <row r="129211" spans="30:30" ht="11" x14ac:dyDescent="0.3">
      <c r="AD129211" s="4"/>
    </row>
    <row r="129221" spans="30:30" ht="11" x14ac:dyDescent="0.3">
      <c r="AD129221" s="4"/>
    </row>
    <row r="129231" spans="30:30" ht="11" x14ac:dyDescent="0.3">
      <c r="AD129231" s="4"/>
    </row>
    <row r="129241" spans="30:30" ht="11" x14ac:dyDescent="0.3">
      <c r="AD129241" s="4"/>
    </row>
    <row r="129251" spans="30:30" ht="11" x14ac:dyDescent="0.3">
      <c r="AD129251" s="4"/>
    </row>
    <row r="129261" spans="30:30" ht="11" x14ac:dyDescent="0.3">
      <c r="AD129261" s="4"/>
    </row>
    <row r="129271" spans="30:30" ht="11" x14ac:dyDescent="0.3">
      <c r="AD129271" s="4"/>
    </row>
    <row r="129281" spans="30:30" ht="11" x14ac:dyDescent="0.3">
      <c r="AD129281" s="4"/>
    </row>
    <row r="129291" spans="30:30" ht="11" x14ac:dyDescent="0.3">
      <c r="AD129291" s="4"/>
    </row>
    <row r="129301" spans="30:30" ht="11" x14ac:dyDescent="0.3">
      <c r="AD129301" s="4"/>
    </row>
    <row r="129311" spans="30:30" ht="11" x14ac:dyDescent="0.3">
      <c r="AD129311" s="4"/>
    </row>
    <row r="129321" spans="30:30" ht="11" x14ac:dyDescent="0.3">
      <c r="AD129321" s="4"/>
    </row>
    <row r="129331" spans="30:30" ht="11" x14ac:dyDescent="0.3">
      <c r="AD129331" s="4"/>
    </row>
    <row r="129341" spans="30:30" ht="11" x14ac:dyDescent="0.3">
      <c r="AD129341" s="4"/>
    </row>
    <row r="129351" spans="30:30" ht="11" x14ac:dyDescent="0.3">
      <c r="AD129351" s="4"/>
    </row>
    <row r="129361" spans="30:30" ht="11" x14ac:dyDescent="0.3">
      <c r="AD129361" s="4"/>
    </row>
    <row r="129371" spans="30:30" ht="11" x14ac:dyDescent="0.3">
      <c r="AD129371" s="4"/>
    </row>
    <row r="129381" spans="30:30" ht="11" x14ac:dyDescent="0.3">
      <c r="AD129381" s="4"/>
    </row>
    <row r="129391" spans="30:30" ht="11" x14ac:dyDescent="0.3">
      <c r="AD129391" s="4"/>
    </row>
    <row r="129401" spans="30:30" ht="11" x14ac:dyDescent="0.3">
      <c r="AD129401" s="4"/>
    </row>
    <row r="129411" spans="30:30" ht="11" x14ac:dyDescent="0.3">
      <c r="AD129411" s="4"/>
    </row>
    <row r="129421" spans="30:30" ht="11" x14ac:dyDescent="0.3">
      <c r="AD129421" s="4"/>
    </row>
    <row r="129431" spans="30:30" ht="11" x14ac:dyDescent="0.3">
      <c r="AD129431" s="4"/>
    </row>
    <row r="129441" spans="30:30" ht="11" x14ac:dyDescent="0.3">
      <c r="AD129441" s="4"/>
    </row>
    <row r="129451" spans="30:30" ht="11" x14ac:dyDescent="0.3">
      <c r="AD129451" s="4"/>
    </row>
    <row r="129461" spans="30:30" ht="11" x14ac:dyDescent="0.3">
      <c r="AD129461" s="4"/>
    </row>
    <row r="129471" spans="30:30" ht="11" x14ac:dyDescent="0.3">
      <c r="AD129471" s="4"/>
    </row>
    <row r="129481" spans="30:30" ht="11" x14ac:dyDescent="0.3">
      <c r="AD129481" s="4"/>
    </row>
    <row r="129491" spans="30:30" ht="11" x14ac:dyDescent="0.3">
      <c r="AD129491" s="4"/>
    </row>
    <row r="129501" spans="30:30" ht="11" x14ac:dyDescent="0.3">
      <c r="AD129501" s="4"/>
    </row>
    <row r="129511" spans="30:30" ht="11" x14ac:dyDescent="0.3">
      <c r="AD129511" s="4"/>
    </row>
    <row r="129521" spans="30:30" ht="11" x14ac:dyDescent="0.3">
      <c r="AD129521" s="4"/>
    </row>
    <row r="129531" spans="30:30" ht="11" x14ac:dyDescent="0.3">
      <c r="AD129531" s="4"/>
    </row>
    <row r="129541" spans="30:30" ht="11" x14ac:dyDescent="0.3">
      <c r="AD129541" s="4"/>
    </row>
    <row r="129551" spans="30:30" ht="11" x14ac:dyDescent="0.3">
      <c r="AD129551" s="4"/>
    </row>
    <row r="129561" spans="30:30" ht="11" x14ac:dyDescent="0.3">
      <c r="AD129561" s="4"/>
    </row>
    <row r="129571" spans="30:30" ht="11" x14ac:dyDescent="0.3">
      <c r="AD129571" s="4"/>
    </row>
    <row r="129581" spans="30:30" ht="11" x14ac:dyDescent="0.3">
      <c r="AD129581" s="4"/>
    </row>
    <row r="129591" spans="30:30" ht="11" x14ac:dyDescent="0.3">
      <c r="AD129591" s="4"/>
    </row>
    <row r="129601" spans="30:30" ht="11" x14ac:dyDescent="0.3">
      <c r="AD129601" s="4"/>
    </row>
    <row r="129611" spans="30:30" ht="11" x14ac:dyDescent="0.3">
      <c r="AD129611" s="4"/>
    </row>
    <row r="129621" spans="30:30" ht="11" x14ac:dyDescent="0.3">
      <c r="AD129621" s="4"/>
    </row>
    <row r="129631" spans="30:30" ht="11" x14ac:dyDescent="0.3">
      <c r="AD129631" s="4"/>
    </row>
    <row r="129641" spans="30:30" ht="11" x14ac:dyDescent="0.3">
      <c r="AD129641" s="4"/>
    </row>
    <row r="129651" spans="30:30" ht="11" x14ac:dyDescent="0.3">
      <c r="AD129651" s="4"/>
    </row>
    <row r="129661" spans="30:30" ht="11" x14ac:dyDescent="0.3">
      <c r="AD129661" s="4"/>
    </row>
    <row r="129671" spans="30:30" ht="11" x14ac:dyDescent="0.3">
      <c r="AD129671" s="4"/>
    </row>
    <row r="129681" spans="30:30" ht="11" x14ac:dyDescent="0.3">
      <c r="AD129681" s="4"/>
    </row>
    <row r="129691" spans="30:30" ht="11" x14ac:dyDescent="0.3">
      <c r="AD129691" s="4"/>
    </row>
    <row r="129701" spans="30:30" ht="11" x14ac:dyDescent="0.3">
      <c r="AD129701" s="4"/>
    </row>
    <row r="129711" spans="30:30" ht="11" x14ac:dyDescent="0.3">
      <c r="AD129711" s="4"/>
    </row>
    <row r="129721" spans="30:30" ht="11" x14ac:dyDescent="0.3">
      <c r="AD129721" s="4"/>
    </row>
    <row r="129731" spans="30:30" ht="11" x14ac:dyDescent="0.3">
      <c r="AD129731" s="4"/>
    </row>
    <row r="129741" spans="30:30" ht="11" x14ac:dyDescent="0.3">
      <c r="AD129741" s="4"/>
    </row>
    <row r="129751" spans="30:30" ht="11" x14ac:dyDescent="0.3">
      <c r="AD129751" s="4"/>
    </row>
    <row r="129761" spans="30:30" ht="11" x14ac:dyDescent="0.3">
      <c r="AD129761" s="4"/>
    </row>
    <row r="129771" spans="30:30" ht="11" x14ac:dyDescent="0.3">
      <c r="AD129771" s="4"/>
    </row>
    <row r="129781" spans="30:30" ht="11" x14ac:dyDescent="0.3">
      <c r="AD129781" s="4"/>
    </row>
    <row r="129791" spans="30:30" ht="11" x14ac:dyDescent="0.3">
      <c r="AD129791" s="4"/>
    </row>
    <row r="129801" spans="30:30" ht="11" x14ac:dyDescent="0.3">
      <c r="AD129801" s="4"/>
    </row>
    <row r="129811" spans="30:30" ht="11" x14ac:dyDescent="0.3">
      <c r="AD129811" s="4"/>
    </row>
    <row r="129821" spans="30:30" ht="11" x14ac:dyDescent="0.3">
      <c r="AD129821" s="4"/>
    </row>
    <row r="129831" spans="30:30" ht="11" x14ac:dyDescent="0.3">
      <c r="AD129831" s="4"/>
    </row>
    <row r="129841" spans="30:30" ht="11" x14ac:dyDescent="0.3">
      <c r="AD129841" s="4"/>
    </row>
    <row r="129851" spans="30:30" ht="11" x14ac:dyDescent="0.3">
      <c r="AD129851" s="4"/>
    </row>
    <row r="129861" spans="30:30" ht="11" x14ac:dyDescent="0.3">
      <c r="AD129861" s="4"/>
    </row>
    <row r="129871" spans="30:30" ht="11" x14ac:dyDescent="0.3">
      <c r="AD129871" s="4"/>
    </row>
    <row r="129881" spans="30:30" ht="11" x14ac:dyDescent="0.3">
      <c r="AD129881" s="4"/>
    </row>
    <row r="129891" spans="30:30" ht="11" x14ac:dyDescent="0.3">
      <c r="AD129891" s="4"/>
    </row>
    <row r="129901" spans="30:30" ht="11" x14ac:dyDescent="0.3">
      <c r="AD129901" s="4"/>
    </row>
    <row r="129911" spans="30:30" ht="11" x14ac:dyDescent="0.3">
      <c r="AD129911" s="4"/>
    </row>
    <row r="129921" spans="30:30" ht="11" x14ac:dyDescent="0.3">
      <c r="AD129921" s="4"/>
    </row>
    <row r="129931" spans="30:30" ht="11" x14ac:dyDescent="0.3">
      <c r="AD129931" s="4"/>
    </row>
    <row r="129941" spans="30:30" ht="11" x14ac:dyDescent="0.3">
      <c r="AD129941" s="4"/>
    </row>
    <row r="129951" spans="30:30" ht="11" x14ac:dyDescent="0.3">
      <c r="AD129951" s="4"/>
    </row>
    <row r="129961" spans="30:30" ht="11" x14ac:dyDescent="0.3">
      <c r="AD129961" s="4"/>
    </row>
    <row r="129971" spans="30:30" ht="11" x14ac:dyDescent="0.3">
      <c r="AD129971" s="4"/>
    </row>
    <row r="129981" spans="30:30" ht="11" x14ac:dyDescent="0.3">
      <c r="AD129981" s="4"/>
    </row>
    <row r="129991" spans="30:30" ht="11" x14ac:dyDescent="0.3">
      <c r="AD129991" s="4"/>
    </row>
    <row r="130001" spans="30:30" ht="11" x14ac:dyDescent="0.3">
      <c r="AD130001" s="4"/>
    </row>
    <row r="130011" spans="30:30" ht="11" x14ac:dyDescent="0.3">
      <c r="AD130011" s="4"/>
    </row>
    <row r="130021" spans="30:30" ht="11" x14ac:dyDescent="0.3">
      <c r="AD130021" s="4"/>
    </row>
    <row r="130031" spans="30:30" ht="11" x14ac:dyDescent="0.3">
      <c r="AD130031" s="4"/>
    </row>
    <row r="130041" spans="30:30" ht="11" x14ac:dyDescent="0.3">
      <c r="AD130041" s="4"/>
    </row>
    <row r="130051" spans="30:30" ht="11" x14ac:dyDescent="0.3">
      <c r="AD130051" s="4"/>
    </row>
    <row r="130061" spans="30:30" ht="11" x14ac:dyDescent="0.3">
      <c r="AD130061" s="4"/>
    </row>
    <row r="130071" spans="30:30" ht="11" x14ac:dyDescent="0.3">
      <c r="AD130071" s="4"/>
    </row>
    <row r="130081" spans="30:30" ht="11" x14ac:dyDescent="0.3">
      <c r="AD130081" s="4"/>
    </row>
    <row r="130091" spans="30:30" ht="11" x14ac:dyDescent="0.3">
      <c r="AD130091" s="4"/>
    </row>
    <row r="130101" spans="30:30" ht="11" x14ac:dyDescent="0.3">
      <c r="AD130101" s="4"/>
    </row>
    <row r="130111" spans="30:30" ht="11" x14ac:dyDescent="0.3">
      <c r="AD130111" s="4"/>
    </row>
    <row r="130121" spans="30:30" ht="11" x14ac:dyDescent="0.3">
      <c r="AD130121" s="4"/>
    </row>
    <row r="130131" spans="30:30" ht="11" x14ac:dyDescent="0.3">
      <c r="AD130131" s="4"/>
    </row>
    <row r="130141" spans="30:30" ht="11" x14ac:dyDescent="0.3">
      <c r="AD130141" s="4"/>
    </row>
    <row r="130151" spans="30:30" ht="11" x14ac:dyDescent="0.3">
      <c r="AD130151" s="4"/>
    </row>
    <row r="130161" spans="30:30" ht="11" x14ac:dyDescent="0.3">
      <c r="AD130161" s="4"/>
    </row>
    <row r="130171" spans="30:30" ht="11" x14ac:dyDescent="0.3">
      <c r="AD130171" s="4"/>
    </row>
    <row r="130181" spans="30:30" ht="11" x14ac:dyDescent="0.3">
      <c r="AD130181" s="4"/>
    </row>
    <row r="130191" spans="30:30" ht="11" x14ac:dyDescent="0.3">
      <c r="AD130191" s="4"/>
    </row>
    <row r="130201" spans="30:30" ht="11" x14ac:dyDescent="0.3">
      <c r="AD130201" s="4"/>
    </row>
    <row r="130211" spans="30:30" ht="11" x14ac:dyDescent="0.3">
      <c r="AD130211" s="4"/>
    </row>
    <row r="130221" spans="30:30" ht="11" x14ac:dyDescent="0.3">
      <c r="AD130221" s="4"/>
    </row>
    <row r="130231" spans="30:30" ht="11" x14ac:dyDescent="0.3">
      <c r="AD130231" s="4"/>
    </row>
    <row r="130241" spans="30:30" ht="11" x14ac:dyDescent="0.3">
      <c r="AD130241" s="4"/>
    </row>
    <row r="130251" spans="30:30" ht="11" x14ac:dyDescent="0.3">
      <c r="AD130251" s="4"/>
    </row>
    <row r="130261" spans="30:30" ht="11" x14ac:dyDescent="0.3">
      <c r="AD130261" s="4"/>
    </row>
    <row r="130271" spans="30:30" ht="11" x14ac:dyDescent="0.3">
      <c r="AD130271" s="4"/>
    </row>
    <row r="130281" spans="30:30" ht="11" x14ac:dyDescent="0.3">
      <c r="AD130281" s="4"/>
    </row>
    <row r="130291" spans="30:30" ht="11" x14ac:dyDescent="0.3">
      <c r="AD130291" s="4"/>
    </row>
    <row r="130301" spans="30:30" ht="11" x14ac:dyDescent="0.3">
      <c r="AD130301" s="4"/>
    </row>
    <row r="130311" spans="30:30" ht="11" x14ac:dyDescent="0.3">
      <c r="AD130311" s="4"/>
    </row>
    <row r="130321" spans="30:30" ht="11" x14ac:dyDescent="0.3">
      <c r="AD130321" s="4"/>
    </row>
    <row r="130331" spans="30:30" ht="11" x14ac:dyDescent="0.3">
      <c r="AD130331" s="4"/>
    </row>
    <row r="130341" spans="30:30" ht="11" x14ac:dyDescent="0.3">
      <c r="AD130341" s="4"/>
    </row>
    <row r="130351" spans="30:30" ht="11" x14ac:dyDescent="0.3">
      <c r="AD130351" s="4"/>
    </row>
    <row r="130361" spans="30:30" ht="11" x14ac:dyDescent="0.3">
      <c r="AD130361" s="4"/>
    </row>
    <row r="130371" spans="30:30" ht="11" x14ac:dyDescent="0.3">
      <c r="AD130371" s="4"/>
    </row>
    <row r="130381" spans="30:30" ht="11" x14ac:dyDescent="0.3">
      <c r="AD130381" s="4"/>
    </row>
    <row r="130391" spans="30:30" ht="11" x14ac:dyDescent="0.3">
      <c r="AD130391" s="4"/>
    </row>
    <row r="130401" spans="30:30" ht="11" x14ac:dyDescent="0.3">
      <c r="AD130401" s="4"/>
    </row>
    <row r="130411" spans="30:30" ht="11" x14ac:dyDescent="0.3">
      <c r="AD130411" s="4"/>
    </row>
    <row r="130421" spans="30:30" ht="11" x14ac:dyDescent="0.3">
      <c r="AD130421" s="4"/>
    </row>
    <row r="130431" spans="30:30" ht="11" x14ac:dyDescent="0.3">
      <c r="AD130431" s="4"/>
    </row>
    <row r="130441" spans="30:30" ht="11" x14ac:dyDescent="0.3">
      <c r="AD130441" s="4"/>
    </row>
    <row r="130451" spans="30:30" ht="11" x14ac:dyDescent="0.3">
      <c r="AD130451" s="4"/>
    </row>
    <row r="130461" spans="30:30" ht="11" x14ac:dyDescent="0.3">
      <c r="AD130461" s="4"/>
    </row>
    <row r="130471" spans="30:30" ht="11" x14ac:dyDescent="0.3">
      <c r="AD130471" s="4"/>
    </row>
    <row r="130481" spans="30:30" ht="11" x14ac:dyDescent="0.3">
      <c r="AD130481" s="4"/>
    </row>
    <row r="130491" spans="30:30" ht="11" x14ac:dyDescent="0.3">
      <c r="AD130491" s="4"/>
    </row>
    <row r="130501" spans="30:30" ht="11" x14ac:dyDescent="0.3">
      <c r="AD130501" s="4"/>
    </row>
    <row r="130511" spans="30:30" ht="11" x14ac:dyDescent="0.3">
      <c r="AD130511" s="4"/>
    </row>
    <row r="130521" spans="30:30" ht="11" x14ac:dyDescent="0.3">
      <c r="AD130521" s="4"/>
    </row>
    <row r="130531" spans="30:30" ht="11" x14ac:dyDescent="0.3">
      <c r="AD130531" s="4"/>
    </row>
    <row r="130541" spans="30:30" ht="11" x14ac:dyDescent="0.3">
      <c r="AD130541" s="4"/>
    </row>
    <row r="130551" spans="30:30" ht="11" x14ac:dyDescent="0.3">
      <c r="AD130551" s="4"/>
    </row>
    <row r="130561" spans="30:30" ht="11" x14ac:dyDescent="0.3">
      <c r="AD130561" s="4"/>
    </row>
    <row r="130571" spans="30:30" ht="11" x14ac:dyDescent="0.3">
      <c r="AD130571" s="4"/>
    </row>
    <row r="130581" spans="30:30" ht="11" x14ac:dyDescent="0.3">
      <c r="AD130581" s="4"/>
    </row>
    <row r="130591" spans="30:30" ht="11" x14ac:dyDescent="0.3">
      <c r="AD130591" s="4"/>
    </row>
    <row r="130601" spans="30:30" ht="11" x14ac:dyDescent="0.3">
      <c r="AD130601" s="4"/>
    </row>
    <row r="130611" spans="30:30" ht="11" x14ac:dyDescent="0.3">
      <c r="AD130611" s="4"/>
    </row>
    <row r="130621" spans="30:30" ht="11" x14ac:dyDescent="0.3">
      <c r="AD130621" s="4"/>
    </row>
    <row r="130631" spans="30:30" ht="11" x14ac:dyDescent="0.3">
      <c r="AD130631" s="4"/>
    </row>
    <row r="130641" spans="30:30" ht="11" x14ac:dyDescent="0.3">
      <c r="AD130641" s="4"/>
    </row>
    <row r="130651" spans="30:30" ht="11" x14ac:dyDescent="0.3">
      <c r="AD130651" s="4"/>
    </row>
    <row r="130661" spans="30:30" ht="11" x14ac:dyDescent="0.3">
      <c r="AD130661" s="4"/>
    </row>
    <row r="130671" spans="30:30" ht="11" x14ac:dyDescent="0.3">
      <c r="AD130671" s="4"/>
    </row>
    <row r="130681" spans="30:30" ht="11" x14ac:dyDescent="0.3">
      <c r="AD130681" s="4"/>
    </row>
    <row r="130691" spans="30:30" ht="11" x14ac:dyDescent="0.3">
      <c r="AD130691" s="4"/>
    </row>
    <row r="130701" spans="30:30" ht="11" x14ac:dyDescent="0.3">
      <c r="AD130701" s="4"/>
    </row>
    <row r="130711" spans="30:30" ht="11" x14ac:dyDescent="0.3">
      <c r="AD130711" s="4"/>
    </row>
    <row r="130721" spans="30:30" ht="11" x14ac:dyDescent="0.3">
      <c r="AD130721" s="4"/>
    </row>
    <row r="130731" spans="30:30" ht="11" x14ac:dyDescent="0.3">
      <c r="AD130731" s="4"/>
    </row>
    <row r="130741" spans="30:30" ht="11" x14ac:dyDescent="0.3">
      <c r="AD130741" s="4"/>
    </row>
    <row r="130751" spans="30:30" ht="11" x14ac:dyDescent="0.3">
      <c r="AD130751" s="4"/>
    </row>
    <row r="130761" spans="30:30" ht="11" x14ac:dyDescent="0.3">
      <c r="AD130761" s="4"/>
    </row>
    <row r="130771" spans="30:30" ht="11" x14ac:dyDescent="0.3">
      <c r="AD130771" s="4"/>
    </row>
    <row r="130781" spans="30:30" ht="11" x14ac:dyDescent="0.3">
      <c r="AD130781" s="4"/>
    </row>
    <row r="130791" spans="30:30" ht="11" x14ac:dyDescent="0.3">
      <c r="AD130791" s="4"/>
    </row>
    <row r="130801" spans="30:30" ht="11" x14ac:dyDescent="0.3">
      <c r="AD130801" s="4"/>
    </row>
    <row r="130811" spans="30:30" ht="11" x14ac:dyDescent="0.3">
      <c r="AD130811" s="4"/>
    </row>
    <row r="130821" spans="30:30" ht="11" x14ac:dyDescent="0.3">
      <c r="AD130821" s="4"/>
    </row>
    <row r="130831" spans="30:30" ht="11" x14ac:dyDescent="0.3">
      <c r="AD130831" s="4"/>
    </row>
    <row r="130841" spans="30:30" ht="11" x14ac:dyDescent="0.3">
      <c r="AD130841" s="4"/>
    </row>
    <row r="130851" spans="30:30" ht="11" x14ac:dyDescent="0.3">
      <c r="AD130851" s="4"/>
    </row>
    <row r="130861" spans="30:30" ht="11" x14ac:dyDescent="0.3">
      <c r="AD130861" s="4"/>
    </row>
    <row r="130871" spans="30:30" ht="11" x14ac:dyDescent="0.3">
      <c r="AD130871" s="4"/>
    </row>
    <row r="130881" spans="30:30" ht="11" x14ac:dyDescent="0.3">
      <c r="AD130881" s="4"/>
    </row>
    <row r="130891" spans="30:30" ht="11" x14ac:dyDescent="0.3">
      <c r="AD130891" s="4"/>
    </row>
    <row r="130901" spans="30:30" ht="11" x14ac:dyDescent="0.3">
      <c r="AD130901" s="4"/>
    </row>
    <row r="130911" spans="30:30" ht="11" x14ac:dyDescent="0.3">
      <c r="AD130911" s="4"/>
    </row>
    <row r="130921" spans="30:30" ht="11" x14ac:dyDescent="0.3">
      <c r="AD130921" s="4"/>
    </row>
    <row r="130931" spans="30:30" ht="11" x14ac:dyDescent="0.3">
      <c r="AD130931" s="4"/>
    </row>
    <row r="130941" spans="30:30" ht="11" x14ac:dyDescent="0.3">
      <c r="AD130941" s="4"/>
    </row>
    <row r="130951" spans="30:30" ht="11" x14ac:dyDescent="0.3">
      <c r="AD130951" s="4"/>
    </row>
    <row r="130961" spans="30:30" ht="11" x14ac:dyDescent="0.3">
      <c r="AD130961" s="4"/>
    </row>
    <row r="130971" spans="30:30" ht="11" x14ac:dyDescent="0.3">
      <c r="AD130971" s="4"/>
    </row>
    <row r="130981" spans="30:30" ht="11" x14ac:dyDescent="0.3">
      <c r="AD130981" s="4"/>
    </row>
    <row r="130991" spans="30:30" ht="11" x14ac:dyDescent="0.3">
      <c r="AD130991" s="4"/>
    </row>
    <row r="131001" spans="30:30" ht="11" x14ac:dyDescent="0.3">
      <c r="AD131001" s="4"/>
    </row>
    <row r="131011" spans="30:30" ht="11" x14ac:dyDescent="0.3">
      <c r="AD131011" s="4"/>
    </row>
    <row r="131021" spans="30:30" ht="11" x14ac:dyDescent="0.3">
      <c r="AD131021" s="4"/>
    </row>
    <row r="131031" spans="30:30" ht="11" x14ac:dyDescent="0.3">
      <c r="AD131031" s="4"/>
    </row>
    <row r="131041" spans="30:30" ht="11" x14ac:dyDescent="0.3">
      <c r="AD131041" s="4"/>
    </row>
    <row r="131051" spans="30:30" ht="11" x14ac:dyDescent="0.3">
      <c r="AD131051" s="4"/>
    </row>
    <row r="131061" spans="30:30" ht="11" x14ac:dyDescent="0.3">
      <c r="AD131061" s="4"/>
    </row>
    <row r="131071" spans="30:30" ht="11" x14ac:dyDescent="0.3">
      <c r="AD131071" s="4"/>
    </row>
    <row r="131081" spans="30:30" ht="11" x14ac:dyDescent="0.3">
      <c r="AD131081" s="4"/>
    </row>
    <row r="131091" spans="30:30" ht="11" x14ac:dyDescent="0.3">
      <c r="AD131091" s="4"/>
    </row>
    <row r="131101" spans="30:30" ht="11" x14ac:dyDescent="0.3">
      <c r="AD131101" s="4"/>
    </row>
    <row r="131111" spans="30:30" ht="11" x14ac:dyDescent="0.3">
      <c r="AD131111" s="4"/>
    </row>
    <row r="131121" spans="30:30" ht="11" x14ac:dyDescent="0.3">
      <c r="AD131121" s="4"/>
    </row>
    <row r="131131" spans="30:30" ht="11" x14ac:dyDescent="0.3">
      <c r="AD131131" s="4"/>
    </row>
    <row r="131141" spans="30:30" ht="11" x14ac:dyDescent="0.3">
      <c r="AD131141" s="4"/>
    </row>
    <row r="131151" spans="30:30" ht="11" x14ac:dyDescent="0.3">
      <c r="AD131151" s="4"/>
    </row>
    <row r="131161" spans="30:30" ht="11" x14ac:dyDescent="0.3">
      <c r="AD131161" s="4"/>
    </row>
    <row r="131171" spans="30:30" ht="11" x14ac:dyDescent="0.3">
      <c r="AD131171" s="4"/>
    </row>
    <row r="131181" spans="30:30" ht="11" x14ac:dyDescent="0.3">
      <c r="AD131181" s="4"/>
    </row>
    <row r="131191" spans="30:30" ht="11" x14ac:dyDescent="0.3">
      <c r="AD131191" s="4"/>
    </row>
    <row r="131201" spans="30:30" ht="11" x14ac:dyDescent="0.3">
      <c r="AD131201" s="4"/>
    </row>
    <row r="131211" spans="30:30" ht="11" x14ac:dyDescent="0.3">
      <c r="AD131211" s="4"/>
    </row>
    <row r="131221" spans="30:30" ht="11" x14ac:dyDescent="0.3">
      <c r="AD131221" s="4"/>
    </row>
    <row r="131231" spans="30:30" ht="11" x14ac:dyDescent="0.3">
      <c r="AD131231" s="4"/>
    </row>
    <row r="131241" spans="30:30" ht="11" x14ac:dyDescent="0.3">
      <c r="AD131241" s="4"/>
    </row>
    <row r="131251" spans="30:30" ht="11" x14ac:dyDescent="0.3">
      <c r="AD131251" s="4"/>
    </row>
    <row r="131261" spans="30:30" ht="11" x14ac:dyDescent="0.3">
      <c r="AD131261" s="4"/>
    </row>
    <row r="131271" spans="30:30" ht="11" x14ac:dyDescent="0.3">
      <c r="AD131271" s="4"/>
    </row>
    <row r="131281" spans="30:30" ht="11" x14ac:dyDescent="0.3">
      <c r="AD131281" s="4"/>
    </row>
    <row r="131291" spans="30:30" ht="11" x14ac:dyDescent="0.3">
      <c r="AD131291" s="4"/>
    </row>
    <row r="131301" spans="30:30" ht="11" x14ac:dyDescent="0.3">
      <c r="AD131301" s="4"/>
    </row>
    <row r="131311" spans="30:30" ht="11" x14ac:dyDescent="0.3">
      <c r="AD131311" s="4"/>
    </row>
    <row r="131321" spans="30:30" ht="11" x14ac:dyDescent="0.3">
      <c r="AD131321" s="4"/>
    </row>
    <row r="131331" spans="30:30" ht="11" x14ac:dyDescent="0.3">
      <c r="AD131331" s="4"/>
    </row>
    <row r="131341" spans="30:30" ht="11" x14ac:dyDescent="0.3">
      <c r="AD131341" s="4"/>
    </row>
    <row r="131351" spans="30:30" ht="11" x14ac:dyDescent="0.3">
      <c r="AD131351" s="4"/>
    </row>
    <row r="131361" spans="30:30" ht="11" x14ac:dyDescent="0.3">
      <c r="AD131361" s="4"/>
    </row>
    <row r="131371" spans="30:30" ht="11" x14ac:dyDescent="0.3">
      <c r="AD131371" s="4"/>
    </row>
    <row r="131381" spans="30:30" ht="11" x14ac:dyDescent="0.3">
      <c r="AD131381" s="4"/>
    </row>
    <row r="131391" spans="30:30" ht="11" x14ac:dyDescent="0.3">
      <c r="AD131391" s="4"/>
    </row>
    <row r="131401" spans="30:30" ht="11" x14ac:dyDescent="0.3">
      <c r="AD131401" s="4"/>
    </row>
    <row r="131411" spans="30:30" ht="11" x14ac:dyDescent="0.3">
      <c r="AD131411" s="4"/>
    </row>
    <row r="131421" spans="30:30" ht="11" x14ac:dyDescent="0.3">
      <c r="AD131421" s="4"/>
    </row>
    <row r="131431" spans="30:30" ht="11" x14ac:dyDescent="0.3">
      <c r="AD131431" s="4"/>
    </row>
    <row r="131441" spans="30:30" ht="11" x14ac:dyDescent="0.3">
      <c r="AD131441" s="4"/>
    </row>
    <row r="131451" spans="30:30" ht="11" x14ac:dyDescent="0.3">
      <c r="AD131451" s="4"/>
    </row>
    <row r="131461" spans="30:30" ht="11" x14ac:dyDescent="0.3">
      <c r="AD131461" s="4"/>
    </row>
    <row r="131471" spans="30:30" ht="11" x14ac:dyDescent="0.3">
      <c r="AD131471" s="4"/>
    </row>
    <row r="131481" spans="30:30" ht="11" x14ac:dyDescent="0.3">
      <c r="AD131481" s="4"/>
    </row>
    <row r="131491" spans="30:30" ht="11" x14ac:dyDescent="0.3">
      <c r="AD131491" s="4"/>
    </row>
    <row r="131501" spans="30:30" ht="11" x14ac:dyDescent="0.3">
      <c r="AD131501" s="4"/>
    </row>
    <row r="131511" spans="30:30" ht="11" x14ac:dyDescent="0.3">
      <c r="AD131511" s="4"/>
    </row>
    <row r="131521" spans="30:30" ht="11" x14ac:dyDescent="0.3">
      <c r="AD131521" s="4"/>
    </row>
    <row r="131531" spans="30:30" ht="11" x14ac:dyDescent="0.3">
      <c r="AD131531" s="4"/>
    </row>
    <row r="131541" spans="30:30" ht="11" x14ac:dyDescent="0.3">
      <c r="AD131541" s="4"/>
    </row>
    <row r="131551" spans="30:30" ht="11" x14ac:dyDescent="0.3">
      <c r="AD131551" s="4"/>
    </row>
    <row r="131561" spans="30:30" ht="11" x14ac:dyDescent="0.3">
      <c r="AD131561" s="4"/>
    </row>
    <row r="131571" spans="30:30" ht="11" x14ac:dyDescent="0.3">
      <c r="AD131571" s="4"/>
    </row>
    <row r="131581" spans="30:30" ht="11" x14ac:dyDescent="0.3">
      <c r="AD131581" s="4"/>
    </row>
    <row r="131591" spans="30:30" ht="11" x14ac:dyDescent="0.3">
      <c r="AD131591" s="4"/>
    </row>
    <row r="131601" spans="30:30" ht="11" x14ac:dyDescent="0.3">
      <c r="AD131601" s="4"/>
    </row>
    <row r="131611" spans="30:30" ht="11" x14ac:dyDescent="0.3">
      <c r="AD131611" s="4"/>
    </row>
    <row r="131621" spans="30:30" ht="11" x14ac:dyDescent="0.3">
      <c r="AD131621" s="4"/>
    </row>
    <row r="131631" spans="30:30" ht="11" x14ac:dyDescent="0.3">
      <c r="AD131631" s="4"/>
    </row>
    <row r="131641" spans="30:30" ht="11" x14ac:dyDescent="0.3">
      <c r="AD131641" s="4"/>
    </row>
    <row r="131651" spans="30:30" ht="11" x14ac:dyDescent="0.3">
      <c r="AD131651" s="4"/>
    </row>
    <row r="131661" spans="30:30" ht="11" x14ac:dyDescent="0.3">
      <c r="AD131661" s="4"/>
    </row>
    <row r="131671" spans="30:30" ht="11" x14ac:dyDescent="0.3">
      <c r="AD131671" s="4"/>
    </row>
    <row r="131681" spans="30:30" ht="11" x14ac:dyDescent="0.3">
      <c r="AD131681" s="4"/>
    </row>
    <row r="131691" spans="30:30" ht="11" x14ac:dyDescent="0.3">
      <c r="AD131691" s="4"/>
    </row>
    <row r="131701" spans="30:30" ht="11" x14ac:dyDescent="0.3">
      <c r="AD131701" s="4"/>
    </row>
    <row r="131711" spans="30:30" ht="11" x14ac:dyDescent="0.3">
      <c r="AD131711" s="4"/>
    </row>
    <row r="131721" spans="30:30" ht="11" x14ac:dyDescent="0.3">
      <c r="AD131721" s="4"/>
    </row>
    <row r="131731" spans="30:30" ht="11" x14ac:dyDescent="0.3">
      <c r="AD131731" s="4"/>
    </row>
    <row r="131741" spans="30:30" ht="11" x14ac:dyDescent="0.3">
      <c r="AD131741" s="4"/>
    </row>
    <row r="131751" spans="30:30" ht="11" x14ac:dyDescent="0.3">
      <c r="AD131751" s="4"/>
    </row>
    <row r="131761" spans="30:30" ht="11" x14ac:dyDescent="0.3">
      <c r="AD131761" s="4"/>
    </row>
    <row r="131771" spans="30:30" ht="11" x14ac:dyDescent="0.3">
      <c r="AD131771" s="4"/>
    </row>
    <row r="131781" spans="30:30" ht="11" x14ac:dyDescent="0.3">
      <c r="AD131781" s="4"/>
    </row>
    <row r="131791" spans="30:30" ht="11" x14ac:dyDescent="0.3">
      <c r="AD131791" s="4"/>
    </row>
    <row r="131801" spans="30:30" ht="11" x14ac:dyDescent="0.3">
      <c r="AD131801" s="4"/>
    </row>
    <row r="131811" spans="30:30" ht="11" x14ac:dyDescent="0.3">
      <c r="AD131811" s="4"/>
    </row>
    <row r="131821" spans="30:30" ht="11" x14ac:dyDescent="0.3">
      <c r="AD131821" s="4"/>
    </row>
    <row r="131831" spans="30:30" ht="11" x14ac:dyDescent="0.3">
      <c r="AD131831" s="4"/>
    </row>
    <row r="131841" spans="30:30" ht="11" x14ac:dyDescent="0.3">
      <c r="AD131841" s="4"/>
    </row>
    <row r="131851" spans="30:30" ht="11" x14ac:dyDescent="0.3">
      <c r="AD131851" s="4"/>
    </row>
    <row r="131861" spans="30:30" ht="11" x14ac:dyDescent="0.3">
      <c r="AD131861" s="4"/>
    </row>
    <row r="131871" spans="30:30" ht="11" x14ac:dyDescent="0.3">
      <c r="AD131871" s="4"/>
    </row>
    <row r="131881" spans="30:30" ht="11" x14ac:dyDescent="0.3">
      <c r="AD131881" s="4"/>
    </row>
    <row r="131891" spans="30:30" ht="11" x14ac:dyDescent="0.3">
      <c r="AD131891" s="4"/>
    </row>
    <row r="131901" spans="30:30" ht="11" x14ac:dyDescent="0.3">
      <c r="AD131901" s="4"/>
    </row>
    <row r="131911" spans="30:30" ht="11" x14ac:dyDescent="0.3">
      <c r="AD131911" s="4"/>
    </row>
    <row r="131921" spans="30:30" ht="11" x14ac:dyDescent="0.3">
      <c r="AD131921" s="4"/>
    </row>
    <row r="131931" spans="30:30" ht="11" x14ac:dyDescent="0.3">
      <c r="AD131931" s="4"/>
    </row>
    <row r="131941" spans="30:30" ht="11" x14ac:dyDescent="0.3">
      <c r="AD131941" s="4"/>
    </row>
    <row r="131951" spans="30:30" ht="11" x14ac:dyDescent="0.3">
      <c r="AD131951" s="4"/>
    </row>
    <row r="131961" spans="30:30" ht="11" x14ac:dyDescent="0.3">
      <c r="AD131961" s="4"/>
    </row>
    <row r="131971" spans="30:30" ht="11" x14ac:dyDescent="0.3">
      <c r="AD131971" s="4"/>
    </row>
    <row r="131981" spans="30:30" ht="11" x14ac:dyDescent="0.3">
      <c r="AD131981" s="4"/>
    </row>
    <row r="131991" spans="30:30" ht="11" x14ac:dyDescent="0.3">
      <c r="AD131991" s="4"/>
    </row>
    <row r="132001" spans="30:30" ht="11" x14ac:dyDescent="0.3">
      <c r="AD132001" s="4"/>
    </row>
    <row r="132011" spans="30:30" ht="11" x14ac:dyDescent="0.3">
      <c r="AD132011" s="4"/>
    </row>
    <row r="132021" spans="30:30" ht="11" x14ac:dyDescent="0.3">
      <c r="AD132021" s="4"/>
    </row>
    <row r="132031" spans="30:30" ht="11" x14ac:dyDescent="0.3">
      <c r="AD132031" s="4"/>
    </row>
    <row r="132041" spans="30:30" ht="11" x14ac:dyDescent="0.3">
      <c r="AD132041" s="4"/>
    </row>
    <row r="132051" spans="30:30" ht="11" x14ac:dyDescent="0.3">
      <c r="AD132051" s="4"/>
    </row>
    <row r="132061" spans="30:30" ht="11" x14ac:dyDescent="0.3">
      <c r="AD132061" s="4"/>
    </row>
    <row r="132071" spans="30:30" ht="11" x14ac:dyDescent="0.3">
      <c r="AD132071" s="4"/>
    </row>
    <row r="132081" spans="30:30" ht="11" x14ac:dyDescent="0.3">
      <c r="AD132081" s="4"/>
    </row>
    <row r="132091" spans="30:30" ht="11" x14ac:dyDescent="0.3">
      <c r="AD132091" s="4"/>
    </row>
    <row r="132101" spans="30:30" ht="11" x14ac:dyDescent="0.3">
      <c r="AD132101" s="4"/>
    </row>
    <row r="132111" spans="30:30" ht="11" x14ac:dyDescent="0.3">
      <c r="AD132111" s="4"/>
    </row>
    <row r="132121" spans="30:30" ht="11" x14ac:dyDescent="0.3">
      <c r="AD132121" s="4"/>
    </row>
    <row r="132131" spans="30:30" ht="11" x14ac:dyDescent="0.3">
      <c r="AD132131" s="4"/>
    </row>
    <row r="132141" spans="30:30" ht="11" x14ac:dyDescent="0.3">
      <c r="AD132141" s="4"/>
    </row>
    <row r="132151" spans="30:30" ht="11" x14ac:dyDescent="0.3">
      <c r="AD132151" s="4"/>
    </row>
    <row r="132161" spans="30:30" ht="11" x14ac:dyDescent="0.3">
      <c r="AD132161" s="4"/>
    </row>
    <row r="132171" spans="30:30" ht="11" x14ac:dyDescent="0.3">
      <c r="AD132171" s="4"/>
    </row>
    <row r="132181" spans="30:30" ht="11" x14ac:dyDescent="0.3">
      <c r="AD132181" s="4"/>
    </row>
    <row r="132191" spans="30:30" ht="11" x14ac:dyDescent="0.3">
      <c r="AD132191" s="4"/>
    </row>
    <row r="132201" spans="30:30" ht="11" x14ac:dyDescent="0.3">
      <c r="AD132201" s="4"/>
    </row>
    <row r="132211" spans="30:30" ht="11" x14ac:dyDescent="0.3">
      <c r="AD132211" s="4"/>
    </row>
    <row r="132221" spans="30:30" ht="11" x14ac:dyDescent="0.3">
      <c r="AD132221" s="4"/>
    </row>
    <row r="132231" spans="30:30" ht="11" x14ac:dyDescent="0.3">
      <c r="AD132231" s="4"/>
    </row>
    <row r="132241" spans="30:30" ht="11" x14ac:dyDescent="0.3">
      <c r="AD132241" s="4"/>
    </row>
    <row r="132251" spans="30:30" ht="11" x14ac:dyDescent="0.3">
      <c r="AD132251" s="4"/>
    </row>
    <row r="132261" spans="30:30" ht="11" x14ac:dyDescent="0.3">
      <c r="AD132261" s="4"/>
    </row>
    <row r="132271" spans="30:30" ht="11" x14ac:dyDescent="0.3">
      <c r="AD132271" s="4"/>
    </row>
    <row r="132281" spans="30:30" ht="11" x14ac:dyDescent="0.3">
      <c r="AD132281" s="4"/>
    </row>
    <row r="132291" spans="30:30" ht="11" x14ac:dyDescent="0.3">
      <c r="AD132291" s="4"/>
    </row>
    <row r="132301" spans="30:30" ht="11" x14ac:dyDescent="0.3">
      <c r="AD132301" s="4"/>
    </row>
    <row r="132311" spans="30:30" ht="11" x14ac:dyDescent="0.3">
      <c r="AD132311" s="4"/>
    </row>
    <row r="132321" spans="30:30" ht="11" x14ac:dyDescent="0.3">
      <c r="AD132321" s="4"/>
    </row>
    <row r="132331" spans="30:30" ht="11" x14ac:dyDescent="0.3">
      <c r="AD132331" s="4"/>
    </row>
    <row r="132341" spans="30:30" ht="11" x14ac:dyDescent="0.3">
      <c r="AD132341" s="4"/>
    </row>
    <row r="132351" spans="30:30" ht="11" x14ac:dyDescent="0.3">
      <c r="AD132351" s="4"/>
    </row>
    <row r="132361" spans="30:30" ht="11" x14ac:dyDescent="0.3">
      <c r="AD132361" s="4"/>
    </row>
    <row r="132371" spans="30:30" ht="11" x14ac:dyDescent="0.3">
      <c r="AD132371" s="4"/>
    </row>
    <row r="132381" spans="30:30" ht="11" x14ac:dyDescent="0.3">
      <c r="AD132381" s="4"/>
    </row>
    <row r="132391" spans="30:30" ht="11" x14ac:dyDescent="0.3">
      <c r="AD132391" s="4"/>
    </row>
    <row r="132401" spans="30:30" ht="11" x14ac:dyDescent="0.3">
      <c r="AD132401" s="4"/>
    </row>
    <row r="132411" spans="30:30" ht="11" x14ac:dyDescent="0.3">
      <c r="AD132411" s="4"/>
    </row>
    <row r="132421" spans="30:30" ht="11" x14ac:dyDescent="0.3">
      <c r="AD132421" s="4"/>
    </row>
    <row r="132431" spans="30:30" ht="11" x14ac:dyDescent="0.3">
      <c r="AD132431" s="4"/>
    </row>
    <row r="132441" spans="30:30" ht="11" x14ac:dyDescent="0.3">
      <c r="AD132441" s="4"/>
    </row>
    <row r="132451" spans="30:30" ht="11" x14ac:dyDescent="0.3">
      <c r="AD132451" s="4"/>
    </row>
    <row r="132461" spans="30:30" ht="11" x14ac:dyDescent="0.3">
      <c r="AD132461" s="4"/>
    </row>
    <row r="132471" spans="30:30" ht="11" x14ac:dyDescent="0.3">
      <c r="AD132471" s="4"/>
    </row>
    <row r="132481" spans="30:30" ht="11" x14ac:dyDescent="0.3">
      <c r="AD132481" s="4"/>
    </row>
    <row r="132491" spans="30:30" ht="11" x14ac:dyDescent="0.3">
      <c r="AD132491" s="4"/>
    </row>
    <row r="132501" spans="30:30" ht="11" x14ac:dyDescent="0.3">
      <c r="AD132501" s="4"/>
    </row>
    <row r="132511" spans="30:30" ht="11" x14ac:dyDescent="0.3">
      <c r="AD132511" s="4"/>
    </row>
    <row r="132521" spans="30:30" ht="11" x14ac:dyDescent="0.3">
      <c r="AD132521" s="4"/>
    </row>
    <row r="132531" spans="30:30" ht="11" x14ac:dyDescent="0.3">
      <c r="AD132531" s="4"/>
    </row>
    <row r="132541" spans="30:30" ht="11" x14ac:dyDescent="0.3">
      <c r="AD132541" s="4"/>
    </row>
    <row r="132551" spans="30:30" ht="11" x14ac:dyDescent="0.3">
      <c r="AD132551" s="4"/>
    </row>
    <row r="132561" spans="30:30" ht="11" x14ac:dyDescent="0.3">
      <c r="AD132561" s="4"/>
    </row>
    <row r="132571" spans="30:30" ht="11" x14ac:dyDescent="0.3">
      <c r="AD132571" s="4"/>
    </row>
    <row r="132581" spans="30:30" ht="11" x14ac:dyDescent="0.3">
      <c r="AD132581" s="4"/>
    </row>
    <row r="132591" spans="30:30" ht="11" x14ac:dyDescent="0.3">
      <c r="AD132591" s="4"/>
    </row>
    <row r="132601" spans="30:30" ht="11" x14ac:dyDescent="0.3">
      <c r="AD132601" s="4"/>
    </row>
    <row r="132611" spans="30:30" ht="11" x14ac:dyDescent="0.3">
      <c r="AD132611" s="4"/>
    </row>
    <row r="132621" spans="30:30" ht="11" x14ac:dyDescent="0.3">
      <c r="AD132621" s="4"/>
    </row>
    <row r="132631" spans="30:30" ht="11" x14ac:dyDescent="0.3">
      <c r="AD132631" s="4"/>
    </row>
    <row r="132641" spans="30:30" ht="11" x14ac:dyDescent="0.3">
      <c r="AD132641" s="4"/>
    </row>
    <row r="132651" spans="30:30" ht="11" x14ac:dyDescent="0.3">
      <c r="AD132651" s="4"/>
    </row>
    <row r="132661" spans="30:30" ht="11" x14ac:dyDescent="0.3">
      <c r="AD132661" s="4"/>
    </row>
    <row r="132671" spans="30:30" ht="11" x14ac:dyDescent="0.3">
      <c r="AD132671" s="4"/>
    </row>
    <row r="132681" spans="30:30" ht="11" x14ac:dyDescent="0.3">
      <c r="AD132681" s="4"/>
    </row>
    <row r="132691" spans="30:30" ht="11" x14ac:dyDescent="0.3">
      <c r="AD132691" s="4"/>
    </row>
    <row r="132701" spans="30:30" ht="11" x14ac:dyDescent="0.3">
      <c r="AD132701" s="4"/>
    </row>
    <row r="132711" spans="30:30" ht="11" x14ac:dyDescent="0.3">
      <c r="AD132711" s="4"/>
    </row>
    <row r="132721" spans="30:30" ht="11" x14ac:dyDescent="0.3">
      <c r="AD132721" s="4"/>
    </row>
    <row r="132731" spans="30:30" ht="11" x14ac:dyDescent="0.3">
      <c r="AD132731" s="4"/>
    </row>
    <row r="132741" spans="30:30" ht="11" x14ac:dyDescent="0.3">
      <c r="AD132741" s="4"/>
    </row>
    <row r="132751" spans="30:30" ht="11" x14ac:dyDescent="0.3">
      <c r="AD132751" s="4"/>
    </row>
    <row r="132761" spans="30:30" ht="11" x14ac:dyDescent="0.3">
      <c r="AD132761" s="4"/>
    </row>
    <row r="132771" spans="30:30" ht="11" x14ac:dyDescent="0.3">
      <c r="AD132771" s="4"/>
    </row>
    <row r="132781" spans="30:30" ht="11" x14ac:dyDescent="0.3">
      <c r="AD132781" s="4"/>
    </row>
    <row r="132791" spans="30:30" ht="11" x14ac:dyDescent="0.3">
      <c r="AD132791" s="4"/>
    </row>
    <row r="132801" spans="30:30" ht="11" x14ac:dyDescent="0.3">
      <c r="AD132801" s="4"/>
    </row>
    <row r="132811" spans="30:30" ht="11" x14ac:dyDescent="0.3">
      <c r="AD132811" s="4"/>
    </row>
    <row r="132821" spans="30:30" ht="11" x14ac:dyDescent="0.3">
      <c r="AD132821" s="4"/>
    </row>
    <row r="132831" spans="30:30" ht="11" x14ac:dyDescent="0.3">
      <c r="AD132831" s="4"/>
    </row>
    <row r="132841" spans="30:30" ht="11" x14ac:dyDescent="0.3">
      <c r="AD132841" s="4"/>
    </row>
    <row r="132851" spans="30:30" ht="11" x14ac:dyDescent="0.3">
      <c r="AD132851" s="4"/>
    </row>
    <row r="132861" spans="30:30" ht="11" x14ac:dyDescent="0.3">
      <c r="AD132861" s="4"/>
    </row>
    <row r="132871" spans="30:30" ht="11" x14ac:dyDescent="0.3">
      <c r="AD132871" s="4"/>
    </row>
    <row r="132881" spans="30:30" ht="11" x14ac:dyDescent="0.3">
      <c r="AD132881" s="4"/>
    </row>
    <row r="132891" spans="30:30" ht="11" x14ac:dyDescent="0.3">
      <c r="AD132891" s="4"/>
    </row>
    <row r="132901" spans="30:30" ht="11" x14ac:dyDescent="0.3">
      <c r="AD132901" s="4"/>
    </row>
    <row r="132911" spans="30:30" ht="11" x14ac:dyDescent="0.3">
      <c r="AD132911" s="4"/>
    </row>
    <row r="132921" spans="30:30" ht="11" x14ac:dyDescent="0.3">
      <c r="AD132921" s="4"/>
    </row>
    <row r="132931" spans="30:30" ht="11" x14ac:dyDescent="0.3">
      <c r="AD132931" s="4"/>
    </row>
    <row r="132941" spans="30:30" ht="11" x14ac:dyDescent="0.3">
      <c r="AD132941" s="4"/>
    </row>
    <row r="132951" spans="30:30" ht="11" x14ac:dyDescent="0.3">
      <c r="AD132951" s="4"/>
    </row>
    <row r="132961" spans="30:30" ht="11" x14ac:dyDescent="0.3">
      <c r="AD132961" s="4"/>
    </row>
    <row r="132971" spans="30:30" ht="11" x14ac:dyDescent="0.3">
      <c r="AD132971" s="4"/>
    </row>
    <row r="132981" spans="30:30" ht="11" x14ac:dyDescent="0.3">
      <c r="AD132981" s="4"/>
    </row>
    <row r="132991" spans="30:30" ht="11" x14ac:dyDescent="0.3">
      <c r="AD132991" s="4"/>
    </row>
    <row r="133001" spans="30:30" ht="11" x14ac:dyDescent="0.3">
      <c r="AD133001" s="4"/>
    </row>
    <row r="133011" spans="30:30" ht="11" x14ac:dyDescent="0.3">
      <c r="AD133011" s="4"/>
    </row>
    <row r="133021" spans="30:30" ht="11" x14ac:dyDescent="0.3">
      <c r="AD133021" s="4"/>
    </row>
    <row r="133031" spans="30:30" ht="11" x14ac:dyDescent="0.3">
      <c r="AD133031" s="4"/>
    </row>
    <row r="133041" spans="30:30" ht="11" x14ac:dyDescent="0.3">
      <c r="AD133041" s="4"/>
    </row>
    <row r="133051" spans="30:30" ht="11" x14ac:dyDescent="0.3">
      <c r="AD133051" s="4"/>
    </row>
    <row r="133061" spans="30:30" ht="11" x14ac:dyDescent="0.3">
      <c r="AD133061" s="4"/>
    </row>
    <row r="133071" spans="30:30" ht="11" x14ac:dyDescent="0.3">
      <c r="AD133071" s="4"/>
    </row>
    <row r="133081" spans="30:30" ht="11" x14ac:dyDescent="0.3">
      <c r="AD133081" s="4"/>
    </row>
    <row r="133091" spans="30:30" ht="11" x14ac:dyDescent="0.3">
      <c r="AD133091" s="4"/>
    </row>
    <row r="133101" spans="30:30" ht="11" x14ac:dyDescent="0.3">
      <c r="AD133101" s="4"/>
    </row>
    <row r="133111" spans="30:30" ht="11" x14ac:dyDescent="0.3">
      <c r="AD133111" s="4"/>
    </row>
    <row r="133121" spans="30:30" ht="11" x14ac:dyDescent="0.3">
      <c r="AD133121" s="4"/>
    </row>
    <row r="133131" spans="30:30" ht="11" x14ac:dyDescent="0.3">
      <c r="AD133131" s="4"/>
    </row>
    <row r="133141" spans="30:30" ht="11" x14ac:dyDescent="0.3">
      <c r="AD133141" s="4"/>
    </row>
    <row r="133151" spans="30:30" ht="11" x14ac:dyDescent="0.3">
      <c r="AD133151" s="4"/>
    </row>
    <row r="133161" spans="30:30" ht="11" x14ac:dyDescent="0.3">
      <c r="AD133161" s="4"/>
    </row>
    <row r="133171" spans="30:30" ht="11" x14ac:dyDescent="0.3">
      <c r="AD133171" s="4"/>
    </row>
    <row r="133181" spans="30:30" ht="11" x14ac:dyDescent="0.3">
      <c r="AD133181" s="4"/>
    </row>
    <row r="133191" spans="30:30" ht="11" x14ac:dyDescent="0.3">
      <c r="AD133191" s="4"/>
    </row>
    <row r="133201" spans="30:30" ht="11" x14ac:dyDescent="0.3">
      <c r="AD133201" s="4"/>
    </row>
    <row r="133211" spans="30:30" ht="11" x14ac:dyDescent="0.3">
      <c r="AD133211" s="4"/>
    </row>
    <row r="133221" spans="30:30" ht="11" x14ac:dyDescent="0.3">
      <c r="AD133221" s="4"/>
    </row>
    <row r="133231" spans="30:30" ht="11" x14ac:dyDescent="0.3">
      <c r="AD133231" s="4"/>
    </row>
    <row r="133241" spans="30:30" ht="11" x14ac:dyDescent="0.3">
      <c r="AD133241" s="4"/>
    </row>
    <row r="133251" spans="30:30" ht="11" x14ac:dyDescent="0.3">
      <c r="AD133251" s="4"/>
    </row>
    <row r="133261" spans="30:30" ht="11" x14ac:dyDescent="0.3">
      <c r="AD133261" s="4"/>
    </row>
    <row r="133271" spans="30:30" ht="11" x14ac:dyDescent="0.3">
      <c r="AD133271" s="4"/>
    </row>
    <row r="133281" spans="30:30" ht="11" x14ac:dyDescent="0.3">
      <c r="AD133281" s="4"/>
    </row>
    <row r="133291" spans="30:30" ht="11" x14ac:dyDescent="0.3">
      <c r="AD133291" s="4"/>
    </row>
    <row r="133301" spans="30:30" ht="11" x14ac:dyDescent="0.3">
      <c r="AD133301" s="4"/>
    </row>
    <row r="133311" spans="30:30" ht="11" x14ac:dyDescent="0.3">
      <c r="AD133311" s="4"/>
    </row>
    <row r="133321" spans="30:30" ht="11" x14ac:dyDescent="0.3">
      <c r="AD133321" s="4"/>
    </row>
    <row r="133331" spans="30:30" ht="11" x14ac:dyDescent="0.3">
      <c r="AD133331" s="4"/>
    </row>
    <row r="133341" spans="30:30" ht="11" x14ac:dyDescent="0.3">
      <c r="AD133341" s="4"/>
    </row>
    <row r="133351" spans="30:30" ht="11" x14ac:dyDescent="0.3">
      <c r="AD133351" s="4"/>
    </row>
    <row r="133361" spans="30:30" ht="11" x14ac:dyDescent="0.3">
      <c r="AD133361" s="4"/>
    </row>
    <row r="133371" spans="30:30" ht="11" x14ac:dyDescent="0.3">
      <c r="AD133371" s="4"/>
    </row>
    <row r="133381" spans="30:30" ht="11" x14ac:dyDescent="0.3">
      <c r="AD133381" s="4"/>
    </row>
    <row r="133391" spans="30:30" ht="11" x14ac:dyDescent="0.3">
      <c r="AD133391" s="4"/>
    </row>
    <row r="133401" spans="30:30" ht="11" x14ac:dyDescent="0.3">
      <c r="AD133401" s="4"/>
    </row>
    <row r="133411" spans="30:30" ht="11" x14ac:dyDescent="0.3">
      <c r="AD133411" s="4"/>
    </row>
    <row r="133421" spans="30:30" ht="11" x14ac:dyDescent="0.3">
      <c r="AD133421" s="4"/>
    </row>
    <row r="133431" spans="30:30" ht="11" x14ac:dyDescent="0.3">
      <c r="AD133431" s="4"/>
    </row>
    <row r="133441" spans="30:30" ht="11" x14ac:dyDescent="0.3">
      <c r="AD133441" s="4"/>
    </row>
    <row r="133451" spans="30:30" ht="11" x14ac:dyDescent="0.3">
      <c r="AD133451" s="4"/>
    </row>
    <row r="133461" spans="30:30" ht="11" x14ac:dyDescent="0.3">
      <c r="AD133461" s="4"/>
    </row>
    <row r="133471" spans="30:30" ht="11" x14ac:dyDescent="0.3">
      <c r="AD133471" s="4"/>
    </row>
    <row r="133481" spans="30:30" ht="11" x14ac:dyDescent="0.3">
      <c r="AD133481" s="4"/>
    </row>
    <row r="133491" spans="30:30" ht="11" x14ac:dyDescent="0.3">
      <c r="AD133491" s="4"/>
    </row>
    <row r="133501" spans="30:30" ht="11" x14ac:dyDescent="0.3">
      <c r="AD133501" s="4"/>
    </row>
    <row r="133511" spans="30:30" ht="11" x14ac:dyDescent="0.3">
      <c r="AD133511" s="4"/>
    </row>
    <row r="133521" spans="30:30" ht="11" x14ac:dyDescent="0.3">
      <c r="AD133521" s="4"/>
    </row>
    <row r="133531" spans="30:30" ht="11" x14ac:dyDescent="0.3">
      <c r="AD133531" s="4"/>
    </row>
    <row r="133541" spans="30:30" ht="11" x14ac:dyDescent="0.3">
      <c r="AD133541" s="4"/>
    </row>
    <row r="133551" spans="30:30" ht="11" x14ac:dyDescent="0.3">
      <c r="AD133551" s="4"/>
    </row>
    <row r="133561" spans="30:30" ht="11" x14ac:dyDescent="0.3">
      <c r="AD133561" s="4"/>
    </row>
    <row r="133571" spans="30:30" ht="11" x14ac:dyDescent="0.3">
      <c r="AD133571" s="4"/>
    </row>
    <row r="133581" spans="30:30" ht="11" x14ac:dyDescent="0.3">
      <c r="AD133581" s="4"/>
    </row>
    <row r="133591" spans="30:30" ht="11" x14ac:dyDescent="0.3">
      <c r="AD133591" s="4"/>
    </row>
    <row r="133601" spans="30:30" ht="11" x14ac:dyDescent="0.3">
      <c r="AD133601" s="4"/>
    </row>
    <row r="133611" spans="30:30" ht="11" x14ac:dyDescent="0.3">
      <c r="AD133611" s="4"/>
    </row>
    <row r="133621" spans="30:30" ht="11" x14ac:dyDescent="0.3">
      <c r="AD133621" s="4"/>
    </row>
    <row r="133631" spans="30:30" ht="11" x14ac:dyDescent="0.3">
      <c r="AD133631" s="4"/>
    </row>
    <row r="133641" spans="30:30" ht="11" x14ac:dyDescent="0.3">
      <c r="AD133641" s="4"/>
    </row>
    <row r="133651" spans="30:30" ht="11" x14ac:dyDescent="0.3">
      <c r="AD133651" s="4"/>
    </row>
    <row r="133661" spans="30:30" ht="11" x14ac:dyDescent="0.3">
      <c r="AD133661" s="4"/>
    </row>
    <row r="133671" spans="30:30" ht="11" x14ac:dyDescent="0.3">
      <c r="AD133671" s="4"/>
    </row>
    <row r="133681" spans="30:30" ht="11" x14ac:dyDescent="0.3">
      <c r="AD133681" s="4"/>
    </row>
    <row r="133691" spans="30:30" ht="11" x14ac:dyDescent="0.3">
      <c r="AD133691" s="4"/>
    </row>
    <row r="133701" spans="30:30" ht="11" x14ac:dyDescent="0.3">
      <c r="AD133701" s="4"/>
    </row>
    <row r="133711" spans="30:30" ht="11" x14ac:dyDescent="0.3">
      <c r="AD133711" s="4"/>
    </row>
    <row r="133721" spans="30:30" ht="11" x14ac:dyDescent="0.3">
      <c r="AD133721" s="4"/>
    </row>
    <row r="133731" spans="30:30" ht="11" x14ac:dyDescent="0.3">
      <c r="AD133731" s="4"/>
    </row>
    <row r="133741" spans="30:30" ht="11" x14ac:dyDescent="0.3">
      <c r="AD133741" s="4"/>
    </row>
    <row r="133751" spans="30:30" ht="11" x14ac:dyDescent="0.3">
      <c r="AD133751" s="4"/>
    </row>
    <row r="133761" spans="30:30" ht="11" x14ac:dyDescent="0.3">
      <c r="AD133761" s="4"/>
    </row>
    <row r="133771" spans="30:30" ht="11" x14ac:dyDescent="0.3">
      <c r="AD133771" s="4"/>
    </row>
    <row r="133781" spans="30:30" ht="11" x14ac:dyDescent="0.3">
      <c r="AD133781" s="4"/>
    </row>
    <row r="133791" spans="30:30" ht="11" x14ac:dyDescent="0.3">
      <c r="AD133791" s="4"/>
    </row>
    <row r="133801" spans="30:30" ht="11" x14ac:dyDescent="0.3">
      <c r="AD133801" s="4"/>
    </row>
    <row r="133811" spans="30:30" ht="11" x14ac:dyDescent="0.3">
      <c r="AD133811" s="4"/>
    </row>
    <row r="133821" spans="30:30" ht="11" x14ac:dyDescent="0.3">
      <c r="AD133821" s="4"/>
    </row>
    <row r="133831" spans="30:30" ht="11" x14ac:dyDescent="0.3">
      <c r="AD133831" s="4"/>
    </row>
    <row r="133841" spans="30:30" ht="11" x14ac:dyDescent="0.3">
      <c r="AD133841" s="4"/>
    </row>
    <row r="133851" spans="30:30" ht="11" x14ac:dyDescent="0.3">
      <c r="AD133851" s="4"/>
    </row>
    <row r="133861" spans="30:30" ht="11" x14ac:dyDescent="0.3">
      <c r="AD133861" s="4"/>
    </row>
    <row r="133871" spans="30:30" ht="11" x14ac:dyDescent="0.3">
      <c r="AD133871" s="4"/>
    </row>
    <row r="133881" spans="30:30" ht="11" x14ac:dyDescent="0.3">
      <c r="AD133881" s="4"/>
    </row>
    <row r="133891" spans="30:30" ht="11" x14ac:dyDescent="0.3">
      <c r="AD133891" s="4"/>
    </row>
    <row r="133901" spans="30:30" ht="11" x14ac:dyDescent="0.3">
      <c r="AD133901" s="4"/>
    </row>
    <row r="133911" spans="30:30" ht="11" x14ac:dyDescent="0.3">
      <c r="AD133911" s="4"/>
    </row>
    <row r="133921" spans="30:30" ht="11" x14ac:dyDescent="0.3">
      <c r="AD133921" s="4"/>
    </row>
    <row r="133931" spans="30:30" ht="11" x14ac:dyDescent="0.3">
      <c r="AD133931" s="4"/>
    </row>
    <row r="133941" spans="30:30" ht="11" x14ac:dyDescent="0.3">
      <c r="AD133941" s="4"/>
    </row>
    <row r="133951" spans="30:30" ht="11" x14ac:dyDescent="0.3">
      <c r="AD133951" s="4"/>
    </row>
    <row r="133961" spans="30:30" ht="11" x14ac:dyDescent="0.3">
      <c r="AD133961" s="4"/>
    </row>
    <row r="133971" spans="30:30" ht="11" x14ac:dyDescent="0.3">
      <c r="AD133971" s="4"/>
    </row>
    <row r="133981" spans="30:30" ht="11" x14ac:dyDescent="0.3">
      <c r="AD133981" s="4"/>
    </row>
    <row r="133991" spans="30:30" ht="11" x14ac:dyDescent="0.3">
      <c r="AD133991" s="4"/>
    </row>
    <row r="134001" spans="30:30" ht="11" x14ac:dyDescent="0.3">
      <c r="AD134001" s="4"/>
    </row>
    <row r="134011" spans="30:30" ht="11" x14ac:dyDescent="0.3">
      <c r="AD134011" s="4"/>
    </row>
    <row r="134021" spans="30:30" ht="11" x14ac:dyDescent="0.3">
      <c r="AD134021" s="4"/>
    </row>
    <row r="134031" spans="30:30" ht="11" x14ac:dyDescent="0.3">
      <c r="AD134031" s="4"/>
    </row>
    <row r="134041" spans="30:30" ht="11" x14ac:dyDescent="0.3">
      <c r="AD134041" s="4"/>
    </row>
    <row r="134051" spans="30:30" ht="11" x14ac:dyDescent="0.3">
      <c r="AD134051" s="4"/>
    </row>
    <row r="134061" spans="30:30" ht="11" x14ac:dyDescent="0.3">
      <c r="AD134061" s="4"/>
    </row>
    <row r="134071" spans="30:30" ht="11" x14ac:dyDescent="0.3">
      <c r="AD134071" s="4"/>
    </row>
    <row r="134081" spans="30:30" ht="11" x14ac:dyDescent="0.3">
      <c r="AD134081" s="4"/>
    </row>
    <row r="134091" spans="30:30" ht="11" x14ac:dyDescent="0.3">
      <c r="AD134091" s="4"/>
    </row>
    <row r="134101" spans="30:30" ht="11" x14ac:dyDescent="0.3">
      <c r="AD134101" s="4"/>
    </row>
    <row r="134111" spans="30:30" ht="11" x14ac:dyDescent="0.3">
      <c r="AD134111" s="4"/>
    </row>
    <row r="134121" spans="30:30" ht="11" x14ac:dyDescent="0.3">
      <c r="AD134121" s="4"/>
    </row>
    <row r="134131" spans="30:30" ht="11" x14ac:dyDescent="0.3">
      <c r="AD134131" s="4"/>
    </row>
    <row r="134141" spans="30:30" ht="11" x14ac:dyDescent="0.3">
      <c r="AD134141" s="4"/>
    </row>
    <row r="134151" spans="30:30" ht="11" x14ac:dyDescent="0.3">
      <c r="AD134151" s="4"/>
    </row>
    <row r="134161" spans="30:30" ht="11" x14ac:dyDescent="0.3">
      <c r="AD134161" s="4"/>
    </row>
    <row r="134171" spans="30:30" ht="11" x14ac:dyDescent="0.3">
      <c r="AD134171" s="4"/>
    </row>
    <row r="134181" spans="30:30" ht="11" x14ac:dyDescent="0.3">
      <c r="AD134181" s="4"/>
    </row>
    <row r="134191" spans="30:30" ht="11" x14ac:dyDescent="0.3">
      <c r="AD134191" s="4"/>
    </row>
    <row r="134201" spans="30:30" ht="11" x14ac:dyDescent="0.3">
      <c r="AD134201" s="4"/>
    </row>
    <row r="134211" spans="30:30" ht="11" x14ac:dyDescent="0.3">
      <c r="AD134211" s="4"/>
    </row>
    <row r="134221" spans="30:30" ht="11" x14ac:dyDescent="0.3">
      <c r="AD134221" s="4"/>
    </row>
    <row r="134231" spans="30:30" ht="11" x14ac:dyDescent="0.3">
      <c r="AD134231" s="4"/>
    </row>
    <row r="134241" spans="30:30" ht="11" x14ac:dyDescent="0.3">
      <c r="AD134241" s="4"/>
    </row>
    <row r="134251" spans="30:30" ht="11" x14ac:dyDescent="0.3">
      <c r="AD134251" s="4"/>
    </row>
    <row r="134261" spans="30:30" ht="11" x14ac:dyDescent="0.3">
      <c r="AD134261" s="4"/>
    </row>
    <row r="134271" spans="30:30" ht="11" x14ac:dyDescent="0.3">
      <c r="AD134271" s="4"/>
    </row>
    <row r="134281" spans="30:30" ht="11" x14ac:dyDescent="0.3">
      <c r="AD134281" s="4"/>
    </row>
    <row r="134291" spans="30:30" ht="11" x14ac:dyDescent="0.3">
      <c r="AD134291" s="4"/>
    </row>
    <row r="134301" spans="30:30" ht="11" x14ac:dyDescent="0.3">
      <c r="AD134301" s="4"/>
    </row>
    <row r="134311" spans="30:30" ht="11" x14ac:dyDescent="0.3">
      <c r="AD134311" s="4"/>
    </row>
    <row r="134321" spans="30:30" ht="11" x14ac:dyDescent="0.3">
      <c r="AD134321" s="4"/>
    </row>
    <row r="134331" spans="30:30" ht="11" x14ac:dyDescent="0.3">
      <c r="AD134331" s="4"/>
    </row>
    <row r="134341" spans="30:30" ht="11" x14ac:dyDescent="0.3">
      <c r="AD134341" s="4"/>
    </row>
    <row r="134351" spans="30:30" ht="11" x14ac:dyDescent="0.3">
      <c r="AD134351" s="4"/>
    </row>
    <row r="134361" spans="30:30" ht="11" x14ac:dyDescent="0.3">
      <c r="AD134361" s="4"/>
    </row>
    <row r="134371" spans="30:30" ht="11" x14ac:dyDescent="0.3">
      <c r="AD134371" s="4"/>
    </row>
    <row r="134381" spans="30:30" ht="11" x14ac:dyDescent="0.3">
      <c r="AD134381" s="4"/>
    </row>
    <row r="134391" spans="30:30" ht="11" x14ac:dyDescent="0.3">
      <c r="AD134391" s="4"/>
    </row>
    <row r="134401" spans="30:30" ht="11" x14ac:dyDescent="0.3">
      <c r="AD134401" s="4"/>
    </row>
    <row r="134411" spans="30:30" ht="11" x14ac:dyDescent="0.3">
      <c r="AD134411" s="4"/>
    </row>
    <row r="134421" spans="30:30" ht="11" x14ac:dyDescent="0.3">
      <c r="AD134421" s="4"/>
    </row>
    <row r="134431" spans="30:30" ht="11" x14ac:dyDescent="0.3">
      <c r="AD134431" s="4"/>
    </row>
    <row r="134441" spans="30:30" ht="11" x14ac:dyDescent="0.3">
      <c r="AD134441" s="4"/>
    </row>
    <row r="134451" spans="30:30" ht="11" x14ac:dyDescent="0.3">
      <c r="AD134451" s="4"/>
    </row>
    <row r="134461" spans="30:30" ht="11" x14ac:dyDescent="0.3">
      <c r="AD134461" s="4"/>
    </row>
    <row r="134471" spans="30:30" ht="11" x14ac:dyDescent="0.3">
      <c r="AD134471" s="4"/>
    </row>
    <row r="134481" spans="30:30" ht="11" x14ac:dyDescent="0.3">
      <c r="AD134481" s="4"/>
    </row>
    <row r="134491" spans="30:30" ht="11" x14ac:dyDescent="0.3">
      <c r="AD134491" s="4"/>
    </row>
    <row r="134501" spans="30:30" ht="11" x14ac:dyDescent="0.3">
      <c r="AD134501" s="4"/>
    </row>
    <row r="134511" spans="30:30" ht="11" x14ac:dyDescent="0.3">
      <c r="AD134511" s="4"/>
    </row>
    <row r="134521" spans="30:30" ht="11" x14ac:dyDescent="0.3">
      <c r="AD134521" s="4"/>
    </row>
    <row r="134531" spans="30:30" ht="11" x14ac:dyDescent="0.3">
      <c r="AD134531" s="4"/>
    </row>
    <row r="134541" spans="30:30" ht="11" x14ac:dyDescent="0.3">
      <c r="AD134541" s="4"/>
    </row>
    <row r="134551" spans="30:30" ht="11" x14ac:dyDescent="0.3">
      <c r="AD134551" s="4"/>
    </row>
    <row r="134561" spans="30:30" ht="11" x14ac:dyDescent="0.3">
      <c r="AD134561" s="4"/>
    </row>
    <row r="134571" spans="30:30" ht="11" x14ac:dyDescent="0.3">
      <c r="AD134571" s="4"/>
    </row>
    <row r="134581" spans="30:30" ht="11" x14ac:dyDescent="0.3">
      <c r="AD134581" s="4"/>
    </row>
    <row r="134591" spans="30:30" ht="11" x14ac:dyDescent="0.3">
      <c r="AD134591" s="4"/>
    </row>
    <row r="134601" spans="30:30" ht="11" x14ac:dyDescent="0.3">
      <c r="AD134601" s="4"/>
    </row>
    <row r="134611" spans="30:30" ht="11" x14ac:dyDescent="0.3">
      <c r="AD134611" s="4"/>
    </row>
    <row r="134621" spans="30:30" ht="11" x14ac:dyDescent="0.3">
      <c r="AD134621" s="4"/>
    </row>
    <row r="134631" spans="30:30" ht="11" x14ac:dyDescent="0.3">
      <c r="AD134631" s="4"/>
    </row>
    <row r="134641" spans="30:30" ht="11" x14ac:dyDescent="0.3">
      <c r="AD134641" s="4"/>
    </row>
    <row r="134651" spans="30:30" ht="11" x14ac:dyDescent="0.3">
      <c r="AD134651" s="4"/>
    </row>
    <row r="134661" spans="30:30" ht="11" x14ac:dyDescent="0.3">
      <c r="AD134661" s="4"/>
    </row>
    <row r="134671" spans="30:30" ht="11" x14ac:dyDescent="0.3">
      <c r="AD134671" s="4"/>
    </row>
    <row r="134681" spans="30:30" ht="11" x14ac:dyDescent="0.3">
      <c r="AD134681" s="4"/>
    </row>
    <row r="134691" spans="30:30" ht="11" x14ac:dyDescent="0.3">
      <c r="AD134691" s="4"/>
    </row>
    <row r="134701" spans="30:30" ht="11" x14ac:dyDescent="0.3">
      <c r="AD134701" s="4"/>
    </row>
    <row r="134711" spans="30:30" ht="11" x14ac:dyDescent="0.3">
      <c r="AD134711" s="4"/>
    </row>
    <row r="134721" spans="30:30" ht="11" x14ac:dyDescent="0.3">
      <c r="AD134721" s="4"/>
    </row>
    <row r="134731" spans="30:30" ht="11" x14ac:dyDescent="0.3">
      <c r="AD134731" s="4"/>
    </row>
    <row r="134741" spans="30:30" ht="11" x14ac:dyDescent="0.3">
      <c r="AD134741" s="4"/>
    </row>
    <row r="134751" spans="30:30" ht="11" x14ac:dyDescent="0.3">
      <c r="AD134751" s="4"/>
    </row>
    <row r="134761" spans="30:30" ht="11" x14ac:dyDescent="0.3">
      <c r="AD134761" s="4"/>
    </row>
    <row r="134771" spans="30:30" ht="11" x14ac:dyDescent="0.3">
      <c r="AD134771" s="4"/>
    </row>
    <row r="134781" spans="30:30" ht="11" x14ac:dyDescent="0.3">
      <c r="AD134781" s="4"/>
    </row>
    <row r="134791" spans="30:30" ht="11" x14ac:dyDescent="0.3">
      <c r="AD134791" s="4"/>
    </row>
    <row r="134801" spans="30:30" ht="11" x14ac:dyDescent="0.3">
      <c r="AD134801" s="4"/>
    </row>
    <row r="134811" spans="30:30" ht="11" x14ac:dyDescent="0.3">
      <c r="AD134811" s="4"/>
    </row>
    <row r="134821" spans="30:30" ht="11" x14ac:dyDescent="0.3">
      <c r="AD134821" s="4"/>
    </row>
    <row r="134831" spans="30:30" ht="11" x14ac:dyDescent="0.3">
      <c r="AD134831" s="4"/>
    </row>
    <row r="134841" spans="30:30" ht="11" x14ac:dyDescent="0.3">
      <c r="AD134841" s="4"/>
    </row>
    <row r="134851" spans="30:30" ht="11" x14ac:dyDescent="0.3">
      <c r="AD134851" s="4"/>
    </row>
    <row r="134861" spans="30:30" ht="11" x14ac:dyDescent="0.3">
      <c r="AD134861" s="4"/>
    </row>
    <row r="134871" spans="30:30" ht="11" x14ac:dyDescent="0.3">
      <c r="AD134871" s="4"/>
    </row>
    <row r="134881" spans="30:30" ht="11" x14ac:dyDescent="0.3">
      <c r="AD134881" s="4"/>
    </row>
    <row r="134891" spans="30:30" ht="11" x14ac:dyDescent="0.3">
      <c r="AD134891" s="4"/>
    </row>
    <row r="134901" spans="30:30" ht="11" x14ac:dyDescent="0.3">
      <c r="AD134901" s="4"/>
    </row>
    <row r="134911" spans="30:30" ht="11" x14ac:dyDescent="0.3">
      <c r="AD134911" s="4"/>
    </row>
    <row r="134921" spans="30:30" ht="11" x14ac:dyDescent="0.3">
      <c r="AD134921" s="4"/>
    </row>
    <row r="134931" spans="30:30" ht="11" x14ac:dyDescent="0.3">
      <c r="AD134931" s="4"/>
    </row>
    <row r="134941" spans="30:30" ht="11" x14ac:dyDescent="0.3">
      <c r="AD134941" s="4"/>
    </row>
    <row r="134951" spans="30:30" ht="11" x14ac:dyDescent="0.3">
      <c r="AD134951" s="4"/>
    </row>
    <row r="134961" spans="30:30" ht="11" x14ac:dyDescent="0.3">
      <c r="AD134961" s="4"/>
    </row>
    <row r="134971" spans="30:30" ht="11" x14ac:dyDescent="0.3">
      <c r="AD134971" s="4"/>
    </row>
    <row r="134981" spans="30:30" ht="11" x14ac:dyDescent="0.3">
      <c r="AD134981" s="4"/>
    </row>
    <row r="134991" spans="30:30" ht="11" x14ac:dyDescent="0.3">
      <c r="AD134991" s="4"/>
    </row>
    <row r="135001" spans="30:30" ht="11" x14ac:dyDescent="0.3">
      <c r="AD135001" s="4"/>
    </row>
    <row r="135011" spans="30:30" ht="11" x14ac:dyDescent="0.3">
      <c r="AD135011" s="4"/>
    </row>
    <row r="135021" spans="30:30" ht="11" x14ac:dyDescent="0.3">
      <c r="AD135021" s="4"/>
    </row>
    <row r="135031" spans="30:30" ht="11" x14ac:dyDescent="0.3">
      <c r="AD135031" s="4"/>
    </row>
    <row r="135041" spans="30:30" ht="11" x14ac:dyDescent="0.3">
      <c r="AD135041" s="4"/>
    </row>
    <row r="135051" spans="30:30" ht="11" x14ac:dyDescent="0.3">
      <c r="AD135051" s="4"/>
    </row>
    <row r="135061" spans="30:30" ht="11" x14ac:dyDescent="0.3">
      <c r="AD135061" s="4"/>
    </row>
    <row r="135071" spans="30:30" ht="11" x14ac:dyDescent="0.3">
      <c r="AD135071" s="4"/>
    </row>
    <row r="135081" spans="30:30" ht="11" x14ac:dyDescent="0.3">
      <c r="AD135081" s="4"/>
    </row>
    <row r="135091" spans="30:30" ht="11" x14ac:dyDescent="0.3">
      <c r="AD135091" s="4"/>
    </row>
    <row r="135101" spans="30:30" ht="11" x14ac:dyDescent="0.3">
      <c r="AD135101" s="4"/>
    </row>
    <row r="135111" spans="30:30" ht="11" x14ac:dyDescent="0.3">
      <c r="AD135111" s="4"/>
    </row>
    <row r="135121" spans="30:30" ht="11" x14ac:dyDescent="0.3">
      <c r="AD135121" s="4"/>
    </row>
    <row r="135131" spans="30:30" ht="11" x14ac:dyDescent="0.3">
      <c r="AD135131" s="4"/>
    </row>
    <row r="135141" spans="30:30" ht="11" x14ac:dyDescent="0.3">
      <c r="AD135141" s="4"/>
    </row>
    <row r="135151" spans="30:30" ht="11" x14ac:dyDescent="0.3">
      <c r="AD135151" s="4"/>
    </row>
    <row r="135161" spans="30:30" ht="11" x14ac:dyDescent="0.3">
      <c r="AD135161" s="4"/>
    </row>
    <row r="135171" spans="30:30" ht="11" x14ac:dyDescent="0.3">
      <c r="AD135171" s="4"/>
    </row>
    <row r="135181" spans="30:30" ht="11" x14ac:dyDescent="0.3">
      <c r="AD135181" s="4"/>
    </row>
    <row r="135191" spans="30:30" ht="11" x14ac:dyDescent="0.3">
      <c r="AD135191" s="4"/>
    </row>
    <row r="135201" spans="30:30" ht="11" x14ac:dyDescent="0.3">
      <c r="AD135201" s="4"/>
    </row>
    <row r="135211" spans="30:30" ht="11" x14ac:dyDescent="0.3">
      <c r="AD135211" s="4"/>
    </row>
    <row r="135221" spans="30:30" ht="11" x14ac:dyDescent="0.3">
      <c r="AD135221" s="4"/>
    </row>
    <row r="135231" spans="30:30" ht="11" x14ac:dyDescent="0.3">
      <c r="AD135231" s="4"/>
    </row>
    <row r="135241" spans="30:30" ht="11" x14ac:dyDescent="0.3">
      <c r="AD135241" s="4"/>
    </row>
    <row r="135251" spans="30:30" ht="11" x14ac:dyDescent="0.3">
      <c r="AD135251" s="4"/>
    </row>
    <row r="135261" spans="30:30" ht="11" x14ac:dyDescent="0.3">
      <c r="AD135261" s="4"/>
    </row>
    <row r="135271" spans="30:30" ht="11" x14ac:dyDescent="0.3">
      <c r="AD135271" s="4"/>
    </row>
    <row r="135281" spans="30:30" ht="11" x14ac:dyDescent="0.3">
      <c r="AD135281" s="4"/>
    </row>
    <row r="135291" spans="30:30" ht="11" x14ac:dyDescent="0.3">
      <c r="AD135291" s="4"/>
    </row>
    <row r="135301" spans="30:30" ht="11" x14ac:dyDescent="0.3">
      <c r="AD135301" s="4"/>
    </row>
    <row r="135311" spans="30:30" ht="11" x14ac:dyDescent="0.3">
      <c r="AD135311" s="4"/>
    </row>
    <row r="135321" spans="30:30" ht="11" x14ac:dyDescent="0.3">
      <c r="AD135321" s="4"/>
    </row>
    <row r="135331" spans="30:30" ht="11" x14ac:dyDescent="0.3">
      <c r="AD135331" s="4"/>
    </row>
    <row r="135341" spans="30:30" ht="11" x14ac:dyDescent="0.3">
      <c r="AD135341" s="4"/>
    </row>
    <row r="135351" spans="30:30" ht="11" x14ac:dyDescent="0.3">
      <c r="AD135351" s="4"/>
    </row>
    <row r="135361" spans="30:30" ht="11" x14ac:dyDescent="0.3">
      <c r="AD135361" s="4"/>
    </row>
    <row r="135371" spans="30:30" ht="11" x14ac:dyDescent="0.3">
      <c r="AD135371" s="4"/>
    </row>
    <row r="135381" spans="30:30" ht="11" x14ac:dyDescent="0.3">
      <c r="AD135381" s="4"/>
    </row>
    <row r="135391" spans="30:30" ht="11" x14ac:dyDescent="0.3">
      <c r="AD135391" s="4"/>
    </row>
    <row r="135401" spans="30:30" ht="11" x14ac:dyDescent="0.3">
      <c r="AD135401" s="4"/>
    </row>
    <row r="135411" spans="30:30" ht="11" x14ac:dyDescent="0.3">
      <c r="AD135411" s="4"/>
    </row>
    <row r="135421" spans="30:30" ht="11" x14ac:dyDescent="0.3">
      <c r="AD135421" s="4"/>
    </row>
    <row r="135431" spans="30:30" ht="11" x14ac:dyDescent="0.3">
      <c r="AD135431" s="4"/>
    </row>
    <row r="135441" spans="30:30" ht="11" x14ac:dyDescent="0.3">
      <c r="AD135441" s="4"/>
    </row>
    <row r="135451" spans="30:30" ht="11" x14ac:dyDescent="0.3">
      <c r="AD135451" s="4"/>
    </row>
    <row r="135461" spans="30:30" ht="11" x14ac:dyDescent="0.3">
      <c r="AD135461" s="4"/>
    </row>
    <row r="135471" spans="30:30" ht="11" x14ac:dyDescent="0.3">
      <c r="AD135471" s="4"/>
    </row>
    <row r="135481" spans="30:30" ht="11" x14ac:dyDescent="0.3">
      <c r="AD135481" s="4"/>
    </row>
    <row r="135491" spans="30:30" ht="11" x14ac:dyDescent="0.3">
      <c r="AD135491" s="4"/>
    </row>
    <row r="135501" spans="30:30" ht="11" x14ac:dyDescent="0.3">
      <c r="AD135501" s="4"/>
    </row>
    <row r="135511" spans="30:30" ht="11" x14ac:dyDescent="0.3">
      <c r="AD135511" s="4"/>
    </row>
    <row r="135521" spans="30:30" ht="11" x14ac:dyDescent="0.3">
      <c r="AD135521" s="4"/>
    </row>
    <row r="135531" spans="30:30" ht="11" x14ac:dyDescent="0.3">
      <c r="AD135531" s="4"/>
    </row>
    <row r="135541" spans="30:30" ht="11" x14ac:dyDescent="0.3">
      <c r="AD135541" s="4"/>
    </row>
    <row r="135551" spans="30:30" ht="11" x14ac:dyDescent="0.3">
      <c r="AD135551" s="4"/>
    </row>
    <row r="135561" spans="30:30" ht="11" x14ac:dyDescent="0.3">
      <c r="AD135561" s="4"/>
    </row>
    <row r="135571" spans="30:30" ht="11" x14ac:dyDescent="0.3">
      <c r="AD135571" s="4"/>
    </row>
    <row r="135581" spans="30:30" ht="11" x14ac:dyDescent="0.3">
      <c r="AD135581" s="4"/>
    </row>
    <row r="135591" spans="30:30" ht="11" x14ac:dyDescent="0.3">
      <c r="AD135591" s="4"/>
    </row>
    <row r="135601" spans="30:30" ht="11" x14ac:dyDescent="0.3">
      <c r="AD135601" s="4"/>
    </row>
    <row r="135611" spans="30:30" ht="11" x14ac:dyDescent="0.3">
      <c r="AD135611" s="4"/>
    </row>
    <row r="135621" spans="30:30" ht="11" x14ac:dyDescent="0.3">
      <c r="AD135621" s="4"/>
    </row>
    <row r="135631" spans="30:30" ht="11" x14ac:dyDescent="0.3">
      <c r="AD135631" s="4"/>
    </row>
    <row r="135641" spans="30:30" ht="11" x14ac:dyDescent="0.3">
      <c r="AD135641" s="4"/>
    </row>
    <row r="135651" spans="30:30" ht="11" x14ac:dyDescent="0.3">
      <c r="AD135651" s="4"/>
    </row>
    <row r="135661" spans="30:30" ht="11" x14ac:dyDescent="0.3">
      <c r="AD135661" s="4"/>
    </row>
    <row r="135671" spans="30:30" ht="11" x14ac:dyDescent="0.3">
      <c r="AD135671" s="4"/>
    </row>
    <row r="135681" spans="30:30" ht="11" x14ac:dyDescent="0.3">
      <c r="AD135681" s="4"/>
    </row>
    <row r="135691" spans="30:30" ht="11" x14ac:dyDescent="0.3">
      <c r="AD135691" s="4"/>
    </row>
    <row r="135701" spans="30:30" ht="11" x14ac:dyDescent="0.3">
      <c r="AD135701" s="4"/>
    </row>
    <row r="135711" spans="30:30" ht="11" x14ac:dyDescent="0.3">
      <c r="AD135711" s="4"/>
    </row>
    <row r="135721" spans="30:30" ht="11" x14ac:dyDescent="0.3">
      <c r="AD135721" s="4"/>
    </row>
    <row r="135731" spans="30:30" ht="11" x14ac:dyDescent="0.3">
      <c r="AD135731" s="4"/>
    </row>
    <row r="135741" spans="30:30" ht="11" x14ac:dyDescent="0.3">
      <c r="AD135741" s="4"/>
    </row>
    <row r="135751" spans="30:30" ht="11" x14ac:dyDescent="0.3">
      <c r="AD135751" s="4"/>
    </row>
    <row r="135761" spans="30:30" ht="11" x14ac:dyDescent="0.3">
      <c r="AD135761" s="4"/>
    </row>
    <row r="135771" spans="30:30" ht="11" x14ac:dyDescent="0.3">
      <c r="AD135771" s="4"/>
    </row>
    <row r="135781" spans="30:30" ht="11" x14ac:dyDescent="0.3">
      <c r="AD135781" s="4"/>
    </row>
    <row r="135791" spans="30:30" ht="11" x14ac:dyDescent="0.3">
      <c r="AD135791" s="4"/>
    </row>
    <row r="135801" spans="30:30" ht="11" x14ac:dyDescent="0.3">
      <c r="AD135801" s="4"/>
    </row>
    <row r="135811" spans="30:30" ht="11" x14ac:dyDescent="0.3">
      <c r="AD135811" s="4"/>
    </row>
    <row r="135821" spans="30:30" ht="11" x14ac:dyDescent="0.3">
      <c r="AD135821" s="4"/>
    </row>
    <row r="135831" spans="30:30" ht="11" x14ac:dyDescent="0.3">
      <c r="AD135831" s="4"/>
    </row>
    <row r="135841" spans="30:30" ht="11" x14ac:dyDescent="0.3">
      <c r="AD135841" s="4"/>
    </row>
    <row r="135851" spans="30:30" ht="11" x14ac:dyDescent="0.3">
      <c r="AD135851" s="4"/>
    </row>
    <row r="135861" spans="30:30" ht="11" x14ac:dyDescent="0.3">
      <c r="AD135861" s="4"/>
    </row>
    <row r="135871" spans="30:30" ht="11" x14ac:dyDescent="0.3">
      <c r="AD135871" s="4"/>
    </row>
    <row r="135881" spans="30:30" ht="11" x14ac:dyDescent="0.3">
      <c r="AD135881" s="4"/>
    </row>
    <row r="135891" spans="30:30" ht="11" x14ac:dyDescent="0.3">
      <c r="AD135891" s="4"/>
    </row>
    <row r="135901" spans="30:30" ht="11" x14ac:dyDescent="0.3">
      <c r="AD135901" s="4"/>
    </row>
    <row r="135911" spans="30:30" ht="11" x14ac:dyDescent="0.3">
      <c r="AD135911" s="4"/>
    </row>
    <row r="135921" spans="30:30" ht="11" x14ac:dyDescent="0.3">
      <c r="AD135921" s="4"/>
    </row>
    <row r="135931" spans="30:30" ht="11" x14ac:dyDescent="0.3">
      <c r="AD135931" s="4"/>
    </row>
    <row r="135941" spans="30:30" ht="11" x14ac:dyDescent="0.3">
      <c r="AD135941" s="4"/>
    </row>
    <row r="135951" spans="30:30" ht="11" x14ac:dyDescent="0.3">
      <c r="AD135951" s="4"/>
    </row>
    <row r="135961" spans="30:30" ht="11" x14ac:dyDescent="0.3">
      <c r="AD135961" s="4"/>
    </row>
    <row r="135971" spans="30:30" ht="11" x14ac:dyDescent="0.3">
      <c r="AD135971" s="4"/>
    </row>
    <row r="135981" spans="30:30" ht="11" x14ac:dyDescent="0.3">
      <c r="AD135981" s="4"/>
    </row>
    <row r="135991" spans="30:30" ht="11" x14ac:dyDescent="0.3">
      <c r="AD135991" s="4"/>
    </row>
    <row r="136001" spans="30:30" ht="11" x14ac:dyDescent="0.3">
      <c r="AD136001" s="4"/>
    </row>
    <row r="136011" spans="30:30" ht="11" x14ac:dyDescent="0.3">
      <c r="AD136011" s="4"/>
    </row>
    <row r="136021" spans="30:30" ht="11" x14ac:dyDescent="0.3">
      <c r="AD136021" s="4"/>
    </row>
    <row r="136031" spans="30:30" ht="11" x14ac:dyDescent="0.3">
      <c r="AD136031" s="4"/>
    </row>
    <row r="136041" spans="30:30" ht="11" x14ac:dyDescent="0.3">
      <c r="AD136041" s="4"/>
    </row>
    <row r="136051" spans="30:30" ht="11" x14ac:dyDescent="0.3">
      <c r="AD136051" s="4"/>
    </row>
    <row r="136061" spans="30:30" ht="11" x14ac:dyDescent="0.3">
      <c r="AD136061" s="4"/>
    </row>
    <row r="136071" spans="30:30" ht="11" x14ac:dyDescent="0.3">
      <c r="AD136071" s="4"/>
    </row>
    <row r="136081" spans="30:30" ht="11" x14ac:dyDescent="0.3">
      <c r="AD136081" s="4"/>
    </row>
    <row r="136091" spans="30:30" ht="11" x14ac:dyDescent="0.3">
      <c r="AD136091" s="4"/>
    </row>
    <row r="136101" spans="30:30" ht="11" x14ac:dyDescent="0.3">
      <c r="AD136101" s="4"/>
    </row>
    <row r="136111" spans="30:30" ht="11" x14ac:dyDescent="0.3">
      <c r="AD136111" s="4"/>
    </row>
    <row r="136121" spans="30:30" ht="11" x14ac:dyDescent="0.3">
      <c r="AD136121" s="4"/>
    </row>
    <row r="136131" spans="30:30" ht="11" x14ac:dyDescent="0.3">
      <c r="AD136131" s="4"/>
    </row>
    <row r="136141" spans="30:30" ht="11" x14ac:dyDescent="0.3">
      <c r="AD136141" s="4"/>
    </row>
    <row r="136151" spans="30:30" ht="11" x14ac:dyDescent="0.3">
      <c r="AD136151" s="4"/>
    </row>
    <row r="136161" spans="30:30" ht="11" x14ac:dyDescent="0.3">
      <c r="AD136161" s="4"/>
    </row>
    <row r="136171" spans="30:30" ht="11" x14ac:dyDescent="0.3">
      <c r="AD136171" s="4"/>
    </row>
    <row r="136181" spans="30:30" ht="11" x14ac:dyDescent="0.3">
      <c r="AD136181" s="4"/>
    </row>
    <row r="136191" spans="30:30" ht="11" x14ac:dyDescent="0.3">
      <c r="AD136191" s="4"/>
    </row>
    <row r="136201" spans="30:30" ht="11" x14ac:dyDescent="0.3">
      <c r="AD136201" s="4"/>
    </row>
    <row r="136211" spans="30:30" ht="11" x14ac:dyDescent="0.3">
      <c r="AD136211" s="4"/>
    </row>
    <row r="136221" spans="30:30" ht="11" x14ac:dyDescent="0.3">
      <c r="AD136221" s="4"/>
    </row>
    <row r="136231" spans="30:30" ht="11" x14ac:dyDescent="0.3">
      <c r="AD136231" s="4"/>
    </row>
    <row r="136241" spans="30:30" ht="11" x14ac:dyDescent="0.3">
      <c r="AD136241" s="4"/>
    </row>
    <row r="136251" spans="30:30" ht="11" x14ac:dyDescent="0.3">
      <c r="AD136251" s="4"/>
    </row>
    <row r="136261" spans="30:30" ht="11" x14ac:dyDescent="0.3">
      <c r="AD136261" s="4"/>
    </row>
    <row r="136271" spans="30:30" ht="11" x14ac:dyDescent="0.3">
      <c r="AD136271" s="4"/>
    </row>
    <row r="136281" spans="30:30" ht="11" x14ac:dyDescent="0.3">
      <c r="AD136281" s="4"/>
    </row>
    <row r="136291" spans="30:30" ht="11" x14ac:dyDescent="0.3">
      <c r="AD136291" s="4"/>
    </row>
    <row r="136301" spans="30:30" ht="11" x14ac:dyDescent="0.3">
      <c r="AD136301" s="4"/>
    </row>
    <row r="136311" spans="30:30" ht="11" x14ac:dyDescent="0.3">
      <c r="AD136311" s="4"/>
    </row>
    <row r="136321" spans="30:30" ht="11" x14ac:dyDescent="0.3">
      <c r="AD136321" s="4"/>
    </row>
    <row r="136331" spans="30:30" ht="11" x14ac:dyDescent="0.3">
      <c r="AD136331" s="4"/>
    </row>
    <row r="136341" spans="30:30" ht="11" x14ac:dyDescent="0.3">
      <c r="AD136341" s="4"/>
    </row>
    <row r="136351" spans="30:30" ht="11" x14ac:dyDescent="0.3">
      <c r="AD136351" s="4"/>
    </row>
    <row r="136361" spans="30:30" ht="11" x14ac:dyDescent="0.3">
      <c r="AD136361" s="4"/>
    </row>
    <row r="136371" spans="30:30" ht="11" x14ac:dyDescent="0.3">
      <c r="AD136371" s="4"/>
    </row>
    <row r="136381" spans="30:30" ht="11" x14ac:dyDescent="0.3">
      <c r="AD136381" s="4"/>
    </row>
    <row r="136391" spans="30:30" ht="11" x14ac:dyDescent="0.3">
      <c r="AD136391" s="4"/>
    </row>
    <row r="136401" spans="30:30" ht="11" x14ac:dyDescent="0.3">
      <c r="AD136401" s="4"/>
    </row>
    <row r="136411" spans="30:30" ht="11" x14ac:dyDescent="0.3">
      <c r="AD136411" s="4"/>
    </row>
    <row r="136421" spans="30:30" ht="11" x14ac:dyDescent="0.3">
      <c r="AD136421" s="4"/>
    </row>
    <row r="136431" spans="30:30" ht="11" x14ac:dyDescent="0.3">
      <c r="AD136431" s="4"/>
    </row>
    <row r="136441" spans="30:30" ht="11" x14ac:dyDescent="0.3">
      <c r="AD136441" s="4"/>
    </row>
    <row r="136451" spans="30:30" ht="11" x14ac:dyDescent="0.3">
      <c r="AD136451" s="4"/>
    </row>
    <row r="136461" spans="30:30" ht="11" x14ac:dyDescent="0.3">
      <c r="AD136461" s="4"/>
    </row>
    <row r="136471" spans="30:30" ht="11" x14ac:dyDescent="0.3">
      <c r="AD136471" s="4"/>
    </row>
    <row r="136481" spans="30:30" ht="11" x14ac:dyDescent="0.3">
      <c r="AD136481" s="4"/>
    </row>
    <row r="136491" spans="30:30" ht="11" x14ac:dyDescent="0.3">
      <c r="AD136491" s="4"/>
    </row>
    <row r="136501" spans="30:30" ht="11" x14ac:dyDescent="0.3">
      <c r="AD136501" s="4"/>
    </row>
    <row r="136511" spans="30:30" ht="11" x14ac:dyDescent="0.3">
      <c r="AD136511" s="4"/>
    </row>
    <row r="136521" spans="30:30" ht="11" x14ac:dyDescent="0.3">
      <c r="AD136521" s="4"/>
    </row>
    <row r="136531" spans="30:30" ht="11" x14ac:dyDescent="0.3">
      <c r="AD136531" s="4"/>
    </row>
    <row r="136541" spans="30:30" ht="11" x14ac:dyDescent="0.3">
      <c r="AD136541" s="4"/>
    </row>
    <row r="136551" spans="30:30" ht="11" x14ac:dyDescent="0.3">
      <c r="AD136551" s="4"/>
    </row>
    <row r="136561" spans="30:30" ht="11" x14ac:dyDescent="0.3">
      <c r="AD136561" s="4"/>
    </row>
    <row r="136571" spans="30:30" ht="11" x14ac:dyDescent="0.3">
      <c r="AD136571" s="4"/>
    </row>
    <row r="136581" spans="30:30" ht="11" x14ac:dyDescent="0.3">
      <c r="AD136581" s="4"/>
    </row>
    <row r="136591" spans="30:30" ht="11" x14ac:dyDescent="0.3">
      <c r="AD136591" s="4"/>
    </row>
    <row r="136601" spans="30:30" ht="11" x14ac:dyDescent="0.3">
      <c r="AD136601" s="4"/>
    </row>
    <row r="136611" spans="30:30" ht="11" x14ac:dyDescent="0.3">
      <c r="AD136611" s="4"/>
    </row>
    <row r="136621" spans="30:30" ht="11" x14ac:dyDescent="0.3">
      <c r="AD136621" s="4"/>
    </row>
    <row r="136631" spans="30:30" ht="11" x14ac:dyDescent="0.3">
      <c r="AD136631" s="4"/>
    </row>
    <row r="136641" spans="30:30" ht="11" x14ac:dyDescent="0.3">
      <c r="AD136641" s="4"/>
    </row>
    <row r="136651" spans="30:30" ht="11" x14ac:dyDescent="0.3">
      <c r="AD136651" s="4"/>
    </row>
    <row r="136661" spans="30:30" ht="11" x14ac:dyDescent="0.3">
      <c r="AD136661" s="4"/>
    </row>
    <row r="136671" spans="30:30" ht="11" x14ac:dyDescent="0.3">
      <c r="AD136671" s="4"/>
    </row>
    <row r="136681" spans="30:30" ht="11" x14ac:dyDescent="0.3">
      <c r="AD136681" s="4"/>
    </row>
    <row r="136691" spans="30:30" ht="11" x14ac:dyDescent="0.3">
      <c r="AD136691" s="4"/>
    </row>
    <row r="136701" spans="30:30" ht="11" x14ac:dyDescent="0.3">
      <c r="AD136701" s="4"/>
    </row>
    <row r="136711" spans="30:30" ht="11" x14ac:dyDescent="0.3">
      <c r="AD136711" s="4"/>
    </row>
    <row r="136721" spans="30:30" ht="11" x14ac:dyDescent="0.3">
      <c r="AD136721" s="4"/>
    </row>
    <row r="136731" spans="30:30" ht="11" x14ac:dyDescent="0.3">
      <c r="AD136731" s="4"/>
    </row>
    <row r="136741" spans="30:30" ht="11" x14ac:dyDescent="0.3">
      <c r="AD136741" s="4"/>
    </row>
    <row r="136751" spans="30:30" ht="11" x14ac:dyDescent="0.3">
      <c r="AD136751" s="4"/>
    </row>
    <row r="136761" spans="30:30" ht="11" x14ac:dyDescent="0.3">
      <c r="AD136761" s="4"/>
    </row>
    <row r="136771" spans="30:30" ht="11" x14ac:dyDescent="0.3">
      <c r="AD136771" s="4"/>
    </row>
    <row r="136781" spans="30:30" ht="11" x14ac:dyDescent="0.3">
      <c r="AD136781" s="4"/>
    </row>
    <row r="136791" spans="30:30" ht="11" x14ac:dyDescent="0.3">
      <c r="AD136791" s="4"/>
    </row>
    <row r="136801" spans="30:30" ht="11" x14ac:dyDescent="0.3">
      <c r="AD136801" s="4"/>
    </row>
    <row r="136811" spans="30:30" ht="11" x14ac:dyDescent="0.3">
      <c r="AD136811" s="4"/>
    </row>
    <row r="136821" spans="30:30" ht="11" x14ac:dyDescent="0.3">
      <c r="AD136821" s="4"/>
    </row>
    <row r="136831" spans="30:30" ht="11" x14ac:dyDescent="0.3">
      <c r="AD136831" s="4"/>
    </row>
    <row r="136841" spans="30:30" ht="11" x14ac:dyDescent="0.3">
      <c r="AD136841" s="4"/>
    </row>
    <row r="136851" spans="30:30" ht="11" x14ac:dyDescent="0.3">
      <c r="AD136851" s="4"/>
    </row>
    <row r="136861" spans="30:30" ht="11" x14ac:dyDescent="0.3">
      <c r="AD136861" s="4"/>
    </row>
    <row r="136871" spans="30:30" ht="11" x14ac:dyDescent="0.3">
      <c r="AD136871" s="4"/>
    </row>
    <row r="136881" spans="30:30" ht="11" x14ac:dyDescent="0.3">
      <c r="AD136881" s="4"/>
    </row>
    <row r="136891" spans="30:30" ht="11" x14ac:dyDescent="0.3">
      <c r="AD136891" s="4"/>
    </row>
    <row r="136901" spans="30:30" ht="11" x14ac:dyDescent="0.3">
      <c r="AD136901" s="4"/>
    </row>
    <row r="136911" spans="30:30" ht="11" x14ac:dyDescent="0.3">
      <c r="AD136911" s="4"/>
    </row>
    <row r="136921" spans="30:30" ht="11" x14ac:dyDescent="0.3">
      <c r="AD136921" s="4"/>
    </row>
    <row r="136931" spans="30:30" ht="11" x14ac:dyDescent="0.3">
      <c r="AD136931" s="4"/>
    </row>
    <row r="136941" spans="30:30" ht="11" x14ac:dyDescent="0.3">
      <c r="AD136941" s="4"/>
    </row>
    <row r="136951" spans="30:30" ht="11" x14ac:dyDescent="0.3">
      <c r="AD136951" s="4"/>
    </row>
    <row r="136961" spans="30:30" ht="11" x14ac:dyDescent="0.3">
      <c r="AD136961" s="4"/>
    </row>
    <row r="136971" spans="30:30" ht="11" x14ac:dyDescent="0.3">
      <c r="AD136971" s="4"/>
    </row>
    <row r="136981" spans="30:30" ht="11" x14ac:dyDescent="0.3">
      <c r="AD136981" s="4"/>
    </row>
    <row r="136991" spans="30:30" ht="11" x14ac:dyDescent="0.3">
      <c r="AD136991" s="4"/>
    </row>
    <row r="137001" spans="30:30" ht="11" x14ac:dyDescent="0.3">
      <c r="AD137001" s="4"/>
    </row>
    <row r="137011" spans="30:30" ht="11" x14ac:dyDescent="0.3">
      <c r="AD137011" s="4"/>
    </row>
    <row r="137021" spans="30:30" ht="11" x14ac:dyDescent="0.3">
      <c r="AD137021" s="4"/>
    </row>
    <row r="137031" spans="30:30" ht="11" x14ac:dyDescent="0.3">
      <c r="AD137031" s="4"/>
    </row>
    <row r="137041" spans="30:30" ht="11" x14ac:dyDescent="0.3">
      <c r="AD137041" s="4"/>
    </row>
    <row r="137051" spans="30:30" ht="11" x14ac:dyDescent="0.3">
      <c r="AD137051" s="4"/>
    </row>
    <row r="137061" spans="30:30" ht="11" x14ac:dyDescent="0.3">
      <c r="AD137061" s="4"/>
    </row>
    <row r="137071" spans="30:30" ht="11" x14ac:dyDescent="0.3">
      <c r="AD137071" s="4"/>
    </row>
    <row r="137081" spans="30:30" ht="11" x14ac:dyDescent="0.3">
      <c r="AD137081" s="4"/>
    </row>
    <row r="137091" spans="30:30" ht="11" x14ac:dyDescent="0.3">
      <c r="AD137091" s="4"/>
    </row>
    <row r="137101" spans="30:30" ht="11" x14ac:dyDescent="0.3">
      <c r="AD137101" s="4"/>
    </row>
    <row r="137111" spans="30:30" ht="11" x14ac:dyDescent="0.3">
      <c r="AD137111" s="4"/>
    </row>
    <row r="137121" spans="30:30" ht="11" x14ac:dyDescent="0.3">
      <c r="AD137121" s="4"/>
    </row>
    <row r="137131" spans="30:30" ht="11" x14ac:dyDescent="0.3">
      <c r="AD137131" s="4"/>
    </row>
    <row r="137141" spans="30:30" ht="11" x14ac:dyDescent="0.3">
      <c r="AD137141" s="4"/>
    </row>
    <row r="137151" spans="30:30" ht="11" x14ac:dyDescent="0.3">
      <c r="AD137151" s="4"/>
    </row>
    <row r="137161" spans="30:30" ht="11" x14ac:dyDescent="0.3">
      <c r="AD137161" s="4"/>
    </row>
    <row r="137171" spans="30:30" ht="11" x14ac:dyDescent="0.3">
      <c r="AD137171" s="4"/>
    </row>
    <row r="137181" spans="30:30" ht="11" x14ac:dyDescent="0.3">
      <c r="AD137181" s="4"/>
    </row>
    <row r="137191" spans="30:30" ht="11" x14ac:dyDescent="0.3">
      <c r="AD137191" s="4"/>
    </row>
    <row r="137201" spans="30:30" ht="11" x14ac:dyDescent="0.3">
      <c r="AD137201" s="4"/>
    </row>
    <row r="137211" spans="30:30" ht="11" x14ac:dyDescent="0.3">
      <c r="AD137211" s="4"/>
    </row>
    <row r="137221" spans="30:30" ht="11" x14ac:dyDescent="0.3">
      <c r="AD137221" s="4"/>
    </row>
    <row r="137231" spans="30:30" ht="11" x14ac:dyDescent="0.3">
      <c r="AD137231" s="4"/>
    </row>
    <row r="137241" spans="30:30" ht="11" x14ac:dyDescent="0.3">
      <c r="AD137241" s="4"/>
    </row>
    <row r="137251" spans="30:30" ht="11" x14ac:dyDescent="0.3">
      <c r="AD137251" s="4"/>
    </row>
    <row r="137261" spans="30:30" ht="11" x14ac:dyDescent="0.3">
      <c r="AD137261" s="4"/>
    </row>
    <row r="137271" spans="30:30" ht="11" x14ac:dyDescent="0.3">
      <c r="AD137271" s="4"/>
    </row>
    <row r="137281" spans="30:30" ht="11" x14ac:dyDescent="0.3">
      <c r="AD137281" s="4"/>
    </row>
    <row r="137291" spans="30:30" ht="11" x14ac:dyDescent="0.3">
      <c r="AD137291" s="4"/>
    </row>
    <row r="137301" spans="30:30" ht="11" x14ac:dyDescent="0.3">
      <c r="AD137301" s="4"/>
    </row>
    <row r="137311" spans="30:30" ht="11" x14ac:dyDescent="0.3">
      <c r="AD137311" s="4"/>
    </row>
    <row r="137321" spans="30:30" ht="11" x14ac:dyDescent="0.3">
      <c r="AD137321" s="4"/>
    </row>
    <row r="137331" spans="30:30" ht="11" x14ac:dyDescent="0.3">
      <c r="AD137331" s="4"/>
    </row>
    <row r="137341" spans="30:30" ht="11" x14ac:dyDescent="0.3">
      <c r="AD137341" s="4"/>
    </row>
    <row r="137351" spans="30:30" ht="11" x14ac:dyDescent="0.3">
      <c r="AD137351" s="4"/>
    </row>
    <row r="137361" spans="30:30" ht="11" x14ac:dyDescent="0.3">
      <c r="AD137361" s="4"/>
    </row>
    <row r="137371" spans="30:30" ht="11" x14ac:dyDescent="0.3">
      <c r="AD137371" s="4"/>
    </row>
    <row r="137381" spans="30:30" ht="11" x14ac:dyDescent="0.3">
      <c r="AD137381" s="4"/>
    </row>
    <row r="137391" spans="30:30" ht="11" x14ac:dyDescent="0.3">
      <c r="AD137391" s="4"/>
    </row>
    <row r="137401" spans="30:30" ht="11" x14ac:dyDescent="0.3">
      <c r="AD137401" s="4"/>
    </row>
    <row r="137411" spans="30:30" ht="11" x14ac:dyDescent="0.3">
      <c r="AD137411" s="4"/>
    </row>
    <row r="137421" spans="30:30" ht="11" x14ac:dyDescent="0.3">
      <c r="AD137421" s="4"/>
    </row>
    <row r="137431" spans="30:30" ht="11" x14ac:dyDescent="0.3">
      <c r="AD137431" s="4"/>
    </row>
    <row r="137441" spans="30:30" ht="11" x14ac:dyDescent="0.3">
      <c r="AD137441" s="4"/>
    </row>
    <row r="137451" spans="30:30" ht="11" x14ac:dyDescent="0.3">
      <c r="AD137451" s="4"/>
    </row>
    <row r="137461" spans="30:30" ht="11" x14ac:dyDescent="0.3">
      <c r="AD137461" s="4"/>
    </row>
    <row r="137471" spans="30:30" ht="11" x14ac:dyDescent="0.3">
      <c r="AD137471" s="4"/>
    </row>
    <row r="137481" spans="30:30" ht="11" x14ac:dyDescent="0.3">
      <c r="AD137481" s="4"/>
    </row>
    <row r="137491" spans="30:30" ht="11" x14ac:dyDescent="0.3">
      <c r="AD137491" s="4"/>
    </row>
    <row r="137501" spans="30:30" ht="11" x14ac:dyDescent="0.3">
      <c r="AD137501" s="4"/>
    </row>
    <row r="137511" spans="30:30" ht="11" x14ac:dyDescent="0.3">
      <c r="AD137511" s="4"/>
    </row>
    <row r="137521" spans="30:30" ht="11" x14ac:dyDescent="0.3">
      <c r="AD137521" s="4"/>
    </row>
    <row r="137531" spans="30:30" ht="11" x14ac:dyDescent="0.3">
      <c r="AD137531" s="4"/>
    </row>
    <row r="137541" spans="30:30" ht="11" x14ac:dyDescent="0.3">
      <c r="AD137541" s="4"/>
    </row>
    <row r="137551" spans="30:30" ht="11" x14ac:dyDescent="0.3">
      <c r="AD137551" s="4"/>
    </row>
    <row r="137561" spans="30:30" ht="11" x14ac:dyDescent="0.3">
      <c r="AD137561" s="4"/>
    </row>
    <row r="137571" spans="30:30" ht="11" x14ac:dyDescent="0.3">
      <c r="AD137571" s="4"/>
    </row>
    <row r="137581" spans="30:30" ht="11" x14ac:dyDescent="0.3">
      <c r="AD137581" s="4"/>
    </row>
    <row r="137591" spans="30:30" ht="11" x14ac:dyDescent="0.3">
      <c r="AD137591" s="4"/>
    </row>
    <row r="137601" spans="30:30" ht="11" x14ac:dyDescent="0.3">
      <c r="AD137601" s="4"/>
    </row>
    <row r="137611" spans="30:30" ht="11" x14ac:dyDescent="0.3">
      <c r="AD137611" s="4"/>
    </row>
    <row r="137621" spans="30:30" ht="11" x14ac:dyDescent="0.3">
      <c r="AD137621" s="4"/>
    </row>
    <row r="137631" spans="30:30" ht="11" x14ac:dyDescent="0.3">
      <c r="AD137631" s="4"/>
    </row>
    <row r="137641" spans="30:30" ht="11" x14ac:dyDescent="0.3">
      <c r="AD137641" s="4"/>
    </row>
    <row r="137651" spans="30:30" ht="11" x14ac:dyDescent="0.3">
      <c r="AD137651" s="4"/>
    </row>
    <row r="137661" spans="30:30" ht="11" x14ac:dyDescent="0.3">
      <c r="AD137661" s="4"/>
    </row>
    <row r="137671" spans="30:30" ht="11" x14ac:dyDescent="0.3">
      <c r="AD137671" s="4"/>
    </row>
    <row r="137681" spans="30:30" ht="11" x14ac:dyDescent="0.3">
      <c r="AD137681" s="4"/>
    </row>
    <row r="137691" spans="30:30" ht="11" x14ac:dyDescent="0.3">
      <c r="AD137691" s="4"/>
    </row>
    <row r="137701" spans="30:30" ht="11" x14ac:dyDescent="0.3">
      <c r="AD137701" s="4"/>
    </row>
    <row r="137711" spans="30:30" ht="11" x14ac:dyDescent="0.3">
      <c r="AD137711" s="4"/>
    </row>
    <row r="137721" spans="30:30" ht="11" x14ac:dyDescent="0.3">
      <c r="AD137721" s="4"/>
    </row>
    <row r="137731" spans="30:30" ht="11" x14ac:dyDescent="0.3">
      <c r="AD137731" s="4"/>
    </row>
    <row r="137741" spans="30:30" ht="11" x14ac:dyDescent="0.3">
      <c r="AD137741" s="4"/>
    </row>
    <row r="137751" spans="30:30" ht="11" x14ac:dyDescent="0.3">
      <c r="AD137751" s="4"/>
    </row>
    <row r="137761" spans="30:30" ht="11" x14ac:dyDescent="0.3">
      <c r="AD137761" s="4"/>
    </row>
    <row r="137771" spans="30:30" ht="11" x14ac:dyDescent="0.3">
      <c r="AD137771" s="4"/>
    </row>
    <row r="137781" spans="30:30" ht="11" x14ac:dyDescent="0.3">
      <c r="AD137781" s="4"/>
    </row>
    <row r="137791" spans="30:30" ht="11" x14ac:dyDescent="0.3">
      <c r="AD137791" s="4"/>
    </row>
    <row r="137801" spans="30:30" ht="11" x14ac:dyDescent="0.3">
      <c r="AD137801" s="4"/>
    </row>
    <row r="137811" spans="30:30" ht="11" x14ac:dyDescent="0.3">
      <c r="AD137811" s="4"/>
    </row>
    <row r="137821" spans="30:30" ht="11" x14ac:dyDescent="0.3">
      <c r="AD137821" s="4"/>
    </row>
    <row r="137831" spans="30:30" ht="11" x14ac:dyDescent="0.3">
      <c r="AD137831" s="4"/>
    </row>
    <row r="137841" spans="30:30" ht="11" x14ac:dyDescent="0.3">
      <c r="AD137841" s="4"/>
    </row>
    <row r="137851" spans="30:30" ht="11" x14ac:dyDescent="0.3">
      <c r="AD137851" s="4"/>
    </row>
    <row r="137861" spans="30:30" ht="11" x14ac:dyDescent="0.3">
      <c r="AD137861" s="4"/>
    </row>
    <row r="137871" spans="30:30" ht="11" x14ac:dyDescent="0.3">
      <c r="AD137871" s="4"/>
    </row>
    <row r="137881" spans="30:30" ht="11" x14ac:dyDescent="0.3">
      <c r="AD137881" s="4"/>
    </row>
    <row r="137891" spans="30:30" ht="11" x14ac:dyDescent="0.3">
      <c r="AD137891" s="4"/>
    </row>
    <row r="137901" spans="30:30" ht="11" x14ac:dyDescent="0.3">
      <c r="AD137901" s="4"/>
    </row>
    <row r="137911" spans="30:30" ht="11" x14ac:dyDescent="0.3">
      <c r="AD137911" s="4"/>
    </row>
    <row r="137921" spans="30:30" ht="11" x14ac:dyDescent="0.3">
      <c r="AD137921" s="4"/>
    </row>
    <row r="137931" spans="30:30" ht="11" x14ac:dyDescent="0.3">
      <c r="AD137931" s="4"/>
    </row>
    <row r="137941" spans="30:30" ht="11" x14ac:dyDescent="0.3">
      <c r="AD137941" s="4"/>
    </row>
    <row r="137951" spans="30:30" ht="11" x14ac:dyDescent="0.3">
      <c r="AD137951" s="4"/>
    </row>
    <row r="137961" spans="30:30" ht="11" x14ac:dyDescent="0.3">
      <c r="AD137961" s="4"/>
    </row>
    <row r="137971" spans="30:30" ht="11" x14ac:dyDescent="0.3">
      <c r="AD137971" s="4"/>
    </row>
    <row r="137981" spans="30:30" ht="11" x14ac:dyDescent="0.3">
      <c r="AD137981" s="4"/>
    </row>
    <row r="137991" spans="30:30" ht="11" x14ac:dyDescent="0.3">
      <c r="AD137991" s="4"/>
    </row>
    <row r="138001" spans="30:30" ht="11" x14ac:dyDescent="0.3">
      <c r="AD138001" s="4"/>
    </row>
    <row r="138011" spans="30:30" ht="11" x14ac:dyDescent="0.3">
      <c r="AD138011" s="4"/>
    </row>
    <row r="138021" spans="30:30" ht="11" x14ac:dyDescent="0.3">
      <c r="AD138021" s="4"/>
    </row>
    <row r="138031" spans="30:30" ht="11" x14ac:dyDescent="0.3">
      <c r="AD138031" s="4"/>
    </row>
    <row r="138041" spans="30:30" ht="11" x14ac:dyDescent="0.3">
      <c r="AD138041" s="4"/>
    </row>
    <row r="138051" spans="30:30" ht="11" x14ac:dyDescent="0.3">
      <c r="AD138051" s="4"/>
    </row>
    <row r="138061" spans="30:30" ht="11" x14ac:dyDescent="0.3">
      <c r="AD138061" s="4"/>
    </row>
    <row r="138071" spans="30:30" ht="11" x14ac:dyDescent="0.3">
      <c r="AD138071" s="4"/>
    </row>
    <row r="138081" spans="30:30" ht="11" x14ac:dyDescent="0.3">
      <c r="AD138081" s="4"/>
    </row>
    <row r="138091" spans="30:30" ht="11" x14ac:dyDescent="0.3">
      <c r="AD138091" s="4"/>
    </row>
    <row r="138101" spans="30:30" ht="11" x14ac:dyDescent="0.3">
      <c r="AD138101" s="4"/>
    </row>
    <row r="138111" spans="30:30" ht="11" x14ac:dyDescent="0.3">
      <c r="AD138111" s="4"/>
    </row>
    <row r="138121" spans="30:30" ht="11" x14ac:dyDescent="0.3">
      <c r="AD138121" s="4"/>
    </row>
    <row r="138131" spans="30:30" ht="11" x14ac:dyDescent="0.3">
      <c r="AD138131" s="4"/>
    </row>
    <row r="138141" spans="30:30" ht="11" x14ac:dyDescent="0.3">
      <c r="AD138141" s="4"/>
    </row>
    <row r="138151" spans="30:30" ht="11" x14ac:dyDescent="0.3">
      <c r="AD138151" s="4"/>
    </row>
    <row r="138161" spans="30:30" ht="11" x14ac:dyDescent="0.3">
      <c r="AD138161" s="4"/>
    </row>
    <row r="138171" spans="30:30" ht="11" x14ac:dyDescent="0.3">
      <c r="AD138171" s="4"/>
    </row>
    <row r="138181" spans="30:30" ht="11" x14ac:dyDescent="0.3">
      <c r="AD138181" s="4"/>
    </row>
    <row r="138191" spans="30:30" ht="11" x14ac:dyDescent="0.3">
      <c r="AD138191" s="4"/>
    </row>
    <row r="138201" spans="30:30" ht="11" x14ac:dyDescent="0.3">
      <c r="AD138201" s="4"/>
    </row>
    <row r="138211" spans="30:30" ht="11" x14ac:dyDescent="0.3">
      <c r="AD138211" s="4"/>
    </row>
    <row r="138221" spans="30:30" ht="11" x14ac:dyDescent="0.3">
      <c r="AD138221" s="4"/>
    </row>
    <row r="138231" spans="30:30" ht="11" x14ac:dyDescent="0.3">
      <c r="AD138231" s="4"/>
    </row>
    <row r="138241" spans="30:30" ht="11" x14ac:dyDescent="0.3">
      <c r="AD138241" s="4"/>
    </row>
    <row r="138251" spans="30:30" ht="11" x14ac:dyDescent="0.3">
      <c r="AD138251" s="4"/>
    </row>
    <row r="138261" spans="30:30" ht="11" x14ac:dyDescent="0.3">
      <c r="AD138261" s="4"/>
    </row>
    <row r="138271" spans="30:30" ht="11" x14ac:dyDescent="0.3">
      <c r="AD138271" s="4"/>
    </row>
    <row r="138281" spans="30:30" ht="11" x14ac:dyDescent="0.3">
      <c r="AD138281" s="4"/>
    </row>
    <row r="138291" spans="30:30" ht="11" x14ac:dyDescent="0.3">
      <c r="AD138291" s="4"/>
    </row>
    <row r="138301" spans="30:30" ht="11" x14ac:dyDescent="0.3">
      <c r="AD138301" s="4"/>
    </row>
    <row r="138311" spans="30:30" ht="11" x14ac:dyDescent="0.3">
      <c r="AD138311" s="4"/>
    </row>
    <row r="138321" spans="30:30" ht="11" x14ac:dyDescent="0.3">
      <c r="AD138321" s="4"/>
    </row>
    <row r="138331" spans="30:30" ht="11" x14ac:dyDescent="0.3">
      <c r="AD138331" s="4"/>
    </row>
    <row r="138341" spans="30:30" ht="11" x14ac:dyDescent="0.3">
      <c r="AD138341" s="4"/>
    </row>
    <row r="138351" spans="30:30" ht="11" x14ac:dyDescent="0.3">
      <c r="AD138351" s="4"/>
    </row>
    <row r="138361" spans="30:30" ht="11" x14ac:dyDescent="0.3">
      <c r="AD138361" s="4"/>
    </row>
    <row r="138371" spans="30:30" ht="11" x14ac:dyDescent="0.3">
      <c r="AD138371" s="4"/>
    </row>
    <row r="138381" spans="30:30" ht="11" x14ac:dyDescent="0.3">
      <c r="AD138381" s="4"/>
    </row>
    <row r="138391" spans="30:30" ht="11" x14ac:dyDescent="0.3">
      <c r="AD138391" s="4"/>
    </row>
    <row r="138401" spans="30:30" ht="11" x14ac:dyDescent="0.3">
      <c r="AD138401" s="4"/>
    </row>
    <row r="138411" spans="30:30" ht="11" x14ac:dyDescent="0.3">
      <c r="AD138411" s="4"/>
    </row>
    <row r="138421" spans="30:30" ht="11" x14ac:dyDescent="0.3">
      <c r="AD138421" s="4"/>
    </row>
    <row r="138431" spans="30:30" ht="11" x14ac:dyDescent="0.3">
      <c r="AD138431" s="4"/>
    </row>
    <row r="138441" spans="30:30" ht="11" x14ac:dyDescent="0.3">
      <c r="AD138441" s="4"/>
    </row>
    <row r="138451" spans="30:30" ht="11" x14ac:dyDescent="0.3">
      <c r="AD138451" s="4"/>
    </row>
    <row r="138461" spans="30:30" ht="11" x14ac:dyDescent="0.3">
      <c r="AD138461" s="4"/>
    </row>
    <row r="138471" spans="30:30" ht="11" x14ac:dyDescent="0.3">
      <c r="AD138471" s="4"/>
    </row>
    <row r="138481" spans="30:30" ht="11" x14ac:dyDescent="0.3">
      <c r="AD138481" s="4"/>
    </row>
    <row r="138491" spans="30:30" ht="11" x14ac:dyDescent="0.3">
      <c r="AD138491" s="4"/>
    </row>
    <row r="138501" spans="30:30" ht="11" x14ac:dyDescent="0.3">
      <c r="AD138501" s="4"/>
    </row>
    <row r="138511" spans="30:30" ht="11" x14ac:dyDescent="0.3">
      <c r="AD138511" s="4"/>
    </row>
    <row r="138521" spans="30:30" ht="11" x14ac:dyDescent="0.3">
      <c r="AD138521" s="4"/>
    </row>
    <row r="138531" spans="30:30" ht="11" x14ac:dyDescent="0.3">
      <c r="AD138531" s="4"/>
    </row>
    <row r="138541" spans="30:30" ht="11" x14ac:dyDescent="0.3">
      <c r="AD138541" s="4"/>
    </row>
    <row r="138551" spans="30:30" ht="11" x14ac:dyDescent="0.3">
      <c r="AD138551" s="4"/>
    </row>
    <row r="138561" spans="30:30" ht="11" x14ac:dyDescent="0.3">
      <c r="AD138561" s="4"/>
    </row>
    <row r="138571" spans="30:30" ht="11" x14ac:dyDescent="0.3">
      <c r="AD138571" s="4"/>
    </row>
    <row r="138581" spans="30:30" ht="11" x14ac:dyDescent="0.3">
      <c r="AD138581" s="4"/>
    </row>
    <row r="138591" spans="30:30" ht="11" x14ac:dyDescent="0.3">
      <c r="AD138591" s="4"/>
    </row>
    <row r="138601" spans="30:30" ht="11" x14ac:dyDescent="0.3">
      <c r="AD138601" s="4"/>
    </row>
    <row r="138611" spans="30:30" ht="11" x14ac:dyDescent="0.3">
      <c r="AD138611" s="4"/>
    </row>
    <row r="138621" spans="30:30" ht="11" x14ac:dyDescent="0.3">
      <c r="AD138621" s="4"/>
    </row>
    <row r="138631" spans="30:30" ht="11" x14ac:dyDescent="0.3">
      <c r="AD138631" s="4"/>
    </row>
    <row r="138641" spans="30:30" ht="11" x14ac:dyDescent="0.3">
      <c r="AD138641" s="4"/>
    </row>
    <row r="138651" spans="30:30" ht="11" x14ac:dyDescent="0.3">
      <c r="AD138651" s="4"/>
    </row>
    <row r="138661" spans="30:30" ht="11" x14ac:dyDescent="0.3">
      <c r="AD138661" s="4"/>
    </row>
    <row r="138671" spans="30:30" ht="11" x14ac:dyDescent="0.3">
      <c r="AD138671" s="4"/>
    </row>
    <row r="138681" spans="30:30" ht="11" x14ac:dyDescent="0.3">
      <c r="AD138681" s="4"/>
    </row>
    <row r="138691" spans="30:30" ht="11" x14ac:dyDescent="0.3">
      <c r="AD138691" s="4"/>
    </row>
    <row r="138701" spans="30:30" ht="11" x14ac:dyDescent="0.3">
      <c r="AD138701" s="4"/>
    </row>
    <row r="138711" spans="30:30" ht="11" x14ac:dyDescent="0.3">
      <c r="AD138711" s="4"/>
    </row>
    <row r="138721" spans="30:30" ht="11" x14ac:dyDescent="0.3">
      <c r="AD138721" s="4"/>
    </row>
    <row r="138731" spans="30:30" ht="11" x14ac:dyDescent="0.3">
      <c r="AD138731" s="4"/>
    </row>
    <row r="138741" spans="30:30" ht="11" x14ac:dyDescent="0.3">
      <c r="AD138741" s="4"/>
    </row>
    <row r="138751" spans="30:30" ht="11" x14ac:dyDescent="0.3">
      <c r="AD138751" s="4"/>
    </row>
    <row r="138761" spans="30:30" ht="11" x14ac:dyDescent="0.3">
      <c r="AD138761" s="4"/>
    </row>
    <row r="138771" spans="30:30" ht="11" x14ac:dyDescent="0.3">
      <c r="AD138771" s="4"/>
    </row>
    <row r="138781" spans="30:30" ht="11" x14ac:dyDescent="0.3">
      <c r="AD138781" s="4"/>
    </row>
    <row r="138791" spans="30:30" ht="11" x14ac:dyDescent="0.3">
      <c r="AD138791" s="4"/>
    </row>
    <row r="138801" spans="30:30" ht="11" x14ac:dyDescent="0.3">
      <c r="AD138801" s="4"/>
    </row>
    <row r="138811" spans="30:30" ht="11" x14ac:dyDescent="0.3">
      <c r="AD138811" s="4"/>
    </row>
    <row r="138821" spans="30:30" ht="11" x14ac:dyDescent="0.3">
      <c r="AD138821" s="4"/>
    </row>
    <row r="138831" spans="30:30" ht="11" x14ac:dyDescent="0.3">
      <c r="AD138831" s="4"/>
    </row>
    <row r="138841" spans="30:30" ht="11" x14ac:dyDescent="0.3">
      <c r="AD138841" s="4"/>
    </row>
    <row r="138851" spans="30:30" ht="11" x14ac:dyDescent="0.3">
      <c r="AD138851" s="4"/>
    </row>
    <row r="138861" spans="30:30" ht="11" x14ac:dyDescent="0.3">
      <c r="AD138861" s="4"/>
    </row>
    <row r="138871" spans="30:30" ht="11" x14ac:dyDescent="0.3">
      <c r="AD138871" s="4"/>
    </row>
    <row r="138881" spans="30:30" ht="11" x14ac:dyDescent="0.3">
      <c r="AD138881" s="4"/>
    </row>
    <row r="138891" spans="30:30" ht="11" x14ac:dyDescent="0.3">
      <c r="AD138891" s="4"/>
    </row>
    <row r="138901" spans="30:30" ht="11" x14ac:dyDescent="0.3">
      <c r="AD138901" s="4"/>
    </row>
    <row r="138911" spans="30:30" ht="11" x14ac:dyDescent="0.3">
      <c r="AD138911" s="4"/>
    </row>
    <row r="138921" spans="30:30" ht="11" x14ac:dyDescent="0.3">
      <c r="AD138921" s="4"/>
    </row>
    <row r="138931" spans="30:30" ht="11" x14ac:dyDescent="0.3">
      <c r="AD138931" s="4"/>
    </row>
    <row r="138941" spans="30:30" ht="11" x14ac:dyDescent="0.3">
      <c r="AD138941" s="4"/>
    </row>
    <row r="138951" spans="30:30" ht="11" x14ac:dyDescent="0.3">
      <c r="AD138951" s="4"/>
    </row>
    <row r="138961" spans="30:30" ht="11" x14ac:dyDescent="0.3">
      <c r="AD138961" s="4"/>
    </row>
    <row r="138971" spans="30:30" ht="11" x14ac:dyDescent="0.3">
      <c r="AD138971" s="4"/>
    </row>
    <row r="138981" spans="30:30" ht="11" x14ac:dyDescent="0.3">
      <c r="AD138981" s="4"/>
    </row>
    <row r="138991" spans="30:30" ht="11" x14ac:dyDescent="0.3">
      <c r="AD138991" s="4"/>
    </row>
    <row r="139001" spans="30:30" ht="11" x14ac:dyDescent="0.3">
      <c r="AD139001" s="4"/>
    </row>
    <row r="139011" spans="30:30" ht="11" x14ac:dyDescent="0.3">
      <c r="AD139011" s="4"/>
    </row>
    <row r="139021" spans="30:30" ht="11" x14ac:dyDescent="0.3">
      <c r="AD139021" s="4"/>
    </row>
    <row r="139031" spans="30:30" ht="11" x14ac:dyDescent="0.3">
      <c r="AD139031" s="4"/>
    </row>
    <row r="139041" spans="30:30" ht="11" x14ac:dyDescent="0.3">
      <c r="AD139041" s="4"/>
    </row>
    <row r="139051" spans="30:30" ht="11" x14ac:dyDescent="0.3">
      <c r="AD139051" s="4"/>
    </row>
    <row r="139061" spans="30:30" ht="11" x14ac:dyDescent="0.3">
      <c r="AD139061" s="4"/>
    </row>
    <row r="139071" spans="30:30" ht="11" x14ac:dyDescent="0.3">
      <c r="AD139071" s="4"/>
    </row>
    <row r="139081" spans="30:30" ht="11" x14ac:dyDescent="0.3">
      <c r="AD139081" s="4"/>
    </row>
    <row r="139091" spans="30:30" ht="11" x14ac:dyDescent="0.3">
      <c r="AD139091" s="4"/>
    </row>
    <row r="139101" spans="30:30" ht="11" x14ac:dyDescent="0.3">
      <c r="AD139101" s="4"/>
    </row>
    <row r="139111" spans="30:30" ht="11" x14ac:dyDescent="0.3">
      <c r="AD139111" s="4"/>
    </row>
    <row r="139121" spans="30:30" ht="11" x14ac:dyDescent="0.3">
      <c r="AD139121" s="4"/>
    </row>
    <row r="139131" spans="30:30" ht="11" x14ac:dyDescent="0.3">
      <c r="AD139131" s="4"/>
    </row>
    <row r="139141" spans="30:30" ht="11" x14ac:dyDescent="0.3">
      <c r="AD139141" s="4"/>
    </row>
    <row r="139151" spans="30:30" ht="11" x14ac:dyDescent="0.3">
      <c r="AD139151" s="4"/>
    </row>
    <row r="139161" spans="30:30" ht="11" x14ac:dyDescent="0.3">
      <c r="AD139161" s="4"/>
    </row>
    <row r="139171" spans="30:30" ht="11" x14ac:dyDescent="0.3">
      <c r="AD139171" s="4"/>
    </row>
    <row r="139181" spans="30:30" ht="11" x14ac:dyDescent="0.3">
      <c r="AD139181" s="4"/>
    </row>
    <row r="139191" spans="30:30" ht="11" x14ac:dyDescent="0.3">
      <c r="AD139191" s="4"/>
    </row>
    <row r="139201" spans="30:30" ht="11" x14ac:dyDescent="0.3">
      <c r="AD139201" s="4"/>
    </row>
    <row r="139211" spans="30:30" ht="11" x14ac:dyDescent="0.3">
      <c r="AD139211" s="4"/>
    </row>
    <row r="139221" spans="30:30" ht="11" x14ac:dyDescent="0.3">
      <c r="AD139221" s="4"/>
    </row>
    <row r="139231" spans="30:30" ht="11" x14ac:dyDescent="0.3">
      <c r="AD139231" s="4"/>
    </row>
    <row r="139241" spans="30:30" ht="11" x14ac:dyDescent="0.3">
      <c r="AD139241" s="4"/>
    </row>
    <row r="139251" spans="30:30" ht="11" x14ac:dyDescent="0.3">
      <c r="AD139251" s="4"/>
    </row>
    <row r="139261" spans="30:30" ht="11" x14ac:dyDescent="0.3">
      <c r="AD139261" s="4"/>
    </row>
    <row r="139271" spans="30:30" ht="11" x14ac:dyDescent="0.3">
      <c r="AD139271" s="4"/>
    </row>
    <row r="139281" spans="30:30" ht="11" x14ac:dyDescent="0.3">
      <c r="AD139281" s="4"/>
    </row>
    <row r="139291" spans="30:30" ht="11" x14ac:dyDescent="0.3">
      <c r="AD139291" s="4"/>
    </row>
    <row r="139301" spans="30:30" ht="11" x14ac:dyDescent="0.3">
      <c r="AD139301" s="4"/>
    </row>
    <row r="139311" spans="30:30" ht="11" x14ac:dyDescent="0.3">
      <c r="AD139311" s="4"/>
    </row>
    <row r="139321" spans="30:30" ht="11" x14ac:dyDescent="0.3">
      <c r="AD139321" s="4"/>
    </row>
    <row r="139331" spans="30:30" ht="11" x14ac:dyDescent="0.3">
      <c r="AD139331" s="4"/>
    </row>
    <row r="139341" spans="30:30" ht="11" x14ac:dyDescent="0.3">
      <c r="AD139341" s="4"/>
    </row>
    <row r="139351" spans="30:30" ht="11" x14ac:dyDescent="0.3">
      <c r="AD139351" s="4"/>
    </row>
    <row r="139361" spans="30:30" ht="11" x14ac:dyDescent="0.3">
      <c r="AD139361" s="4"/>
    </row>
    <row r="139371" spans="30:30" ht="11" x14ac:dyDescent="0.3">
      <c r="AD139371" s="4"/>
    </row>
    <row r="139381" spans="30:30" ht="11" x14ac:dyDescent="0.3">
      <c r="AD139381" s="4"/>
    </row>
    <row r="139391" spans="30:30" ht="11" x14ac:dyDescent="0.3">
      <c r="AD139391" s="4"/>
    </row>
    <row r="139401" spans="30:30" ht="11" x14ac:dyDescent="0.3">
      <c r="AD139401" s="4"/>
    </row>
    <row r="139411" spans="30:30" ht="11" x14ac:dyDescent="0.3">
      <c r="AD139411" s="4"/>
    </row>
    <row r="139421" spans="30:30" ht="11" x14ac:dyDescent="0.3">
      <c r="AD139421" s="4"/>
    </row>
    <row r="139431" spans="30:30" ht="11" x14ac:dyDescent="0.3">
      <c r="AD139431" s="4"/>
    </row>
    <row r="139441" spans="30:30" ht="11" x14ac:dyDescent="0.3">
      <c r="AD139441" s="4"/>
    </row>
    <row r="139451" spans="30:30" ht="11" x14ac:dyDescent="0.3">
      <c r="AD139451" s="4"/>
    </row>
    <row r="139461" spans="30:30" ht="11" x14ac:dyDescent="0.3">
      <c r="AD139461" s="4"/>
    </row>
    <row r="139471" spans="30:30" ht="11" x14ac:dyDescent="0.3">
      <c r="AD139471" s="4"/>
    </row>
    <row r="139481" spans="30:30" ht="11" x14ac:dyDescent="0.3">
      <c r="AD139481" s="4"/>
    </row>
    <row r="139491" spans="30:30" ht="11" x14ac:dyDescent="0.3">
      <c r="AD139491" s="4"/>
    </row>
    <row r="139501" spans="30:30" ht="11" x14ac:dyDescent="0.3">
      <c r="AD139501" s="4"/>
    </row>
    <row r="139511" spans="30:30" ht="11" x14ac:dyDescent="0.3">
      <c r="AD139511" s="4"/>
    </row>
    <row r="139521" spans="30:30" ht="11" x14ac:dyDescent="0.3">
      <c r="AD139521" s="4"/>
    </row>
    <row r="139531" spans="30:30" ht="11" x14ac:dyDescent="0.3">
      <c r="AD139531" s="4"/>
    </row>
    <row r="139541" spans="30:30" ht="11" x14ac:dyDescent="0.3">
      <c r="AD139541" s="4"/>
    </row>
    <row r="139551" spans="30:30" ht="11" x14ac:dyDescent="0.3">
      <c r="AD139551" s="4"/>
    </row>
    <row r="139561" spans="30:30" ht="11" x14ac:dyDescent="0.3">
      <c r="AD139561" s="4"/>
    </row>
    <row r="139571" spans="30:30" ht="11" x14ac:dyDescent="0.3">
      <c r="AD139571" s="4"/>
    </row>
    <row r="139581" spans="30:30" ht="11" x14ac:dyDescent="0.3">
      <c r="AD139581" s="4"/>
    </row>
    <row r="139591" spans="30:30" ht="11" x14ac:dyDescent="0.3">
      <c r="AD139591" s="4"/>
    </row>
    <row r="139601" spans="30:30" ht="11" x14ac:dyDescent="0.3">
      <c r="AD139601" s="4"/>
    </row>
    <row r="139611" spans="30:30" ht="11" x14ac:dyDescent="0.3">
      <c r="AD139611" s="4"/>
    </row>
    <row r="139621" spans="30:30" ht="11" x14ac:dyDescent="0.3">
      <c r="AD139621" s="4"/>
    </row>
    <row r="139631" spans="30:30" ht="11" x14ac:dyDescent="0.3">
      <c r="AD139631" s="4"/>
    </row>
    <row r="139641" spans="30:30" ht="11" x14ac:dyDescent="0.3">
      <c r="AD139641" s="4"/>
    </row>
    <row r="139651" spans="30:30" ht="11" x14ac:dyDescent="0.3">
      <c r="AD139651" s="4"/>
    </row>
    <row r="139661" spans="30:30" ht="11" x14ac:dyDescent="0.3">
      <c r="AD139661" s="4"/>
    </row>
    <row r="139671" spans="30:30" ht="11" x14ac:dyDescent="0.3">
      <c r="AD139671" s="4"/>
    </row>
    <row r="139681" spans="30:30" ht="11" x14ac:dyDescent="0.3">
      <c r="AD139681" s="4"/>
    </row>
    <row r="139691" spans="30:30" ht="11" x14ac:dyDescent="0.3">
      <c r="AD139691" s="4"/>
    </row>
    <row r="139701" spans="30:30" ht="11" x14ac:dyDescent="0.3">
      <c r="AD139701" s="4"/>
    </row>
    <row r="139711" spans="30:30" ht="11" x14ac:dyDescent="0.3">
      <c r="AD139711" s="4"/>
    </row>
    <row r="139721" spans="30:30" ht="11" x14ac:dyDescent="0.3">
      <c r="AD139721" s="4"/>
    </row>
    <row r="139731" spans="30:30" ht="11" x14ac:dyDescent="0.3">
      <c r="AD139731" s="4"/>
    </row>
    <row r="139741" spans="30:30" ht="11" x14ac:dyDescent="0.3">
      <c r="AD139741" s="4"/>
    </row>
    <row r="139751" spans="30:30" ht="11" x14ac:dyDescent="0.3">
      <c r="AD139751" s="4"/>
    </row>
    <row r="139761" spans="30:30" ht="11" x14ac:dyDescent="0.3">
      <c r="AD139761" s="4"/>
    </row>
    <row r="139771" spans="30:30" ht="11" x14ac:dyDescent="0.3">
      <c r="AD139771" s="4"/>
    </row>
    <row r="139781" spans="30:30" ht="11" x14ac:dyDescent="0.3">
      <c r="AD139781" s="4"/>
    </row>
    <row r="139791" spans="30:30" ht="11" x14ac:dyDescent="0.3">
      <c r="AD139791" s="4"/>
    </row>
    <row r="139801" spans="30:30" ht="11" x14ac:dyDescent="0.3">
      <c r="AD139801" s="4"/>
    </row>
    <row r="139811" spans="30:30" ht="11" x14ac:dyDescent="0.3">
      <c r="AD139811" s="4"/>
    </row>
    <row r="139821" spans="30:30" ht="11" x14ac:dyDescent="0.3">
      <c r="AD139821" s="4"/>
    </row>
    <row r="139831" spans="30:30" ht="11" x14ac:dyDescent="0.3">
      <c r="AD139831" s="4"/>
    </row>
    <row r="139841" spans="30:30" ht="11" x14ac:dyDescent="0.3">
      <c r="AD139841" s="4"/>
    </row>
    <row r="139851" spans="30:30" ht="11" x14ac:dyDescent="0.3">
      <c r="AD139851" s="4"/>
    </row>
    <row r="139861" spans="30:30" ht="11" x14ac:dyDescent="0.3">
      <c r="AD139861" s="4"/>
    </row>
    <row r="139871" spans="30:30" ht="11" x14ac:dyDescent="0.3">
      <c r="AD139871" s="4"/>
    </row>
    <row r="139881" spans="30:30" ht="11" x14ac:dyDescent="0.3">
      <c r="AD139881" s="4"/>
    </row>
    <row r="139891" spans="30:30" ht="11" x14ac:dyDescent="0.3">
      <c r="AD139891" s="4"/>
    </row>
    <row r="139901" spans="30:30" ht="11" x14ac:dyDescent="0.3">
      <c r="AD139901" s="4"/>
    </row>
    <row r="139911" spans="30:30" ht="11" x14ac:dyDescent="0.3">
      <c r="AD139911" s="4"/>
    </row>
    <row r="139921" spans="30:30" ht="11" x14ac:dyDescent="0.3">
      <c r="AD139921" s="4"/>
    </row>
    <row r="139931" spans="30:30" ht="11" x14ac:dyDescent="0.3">
      <c r="AD139931" s="4"/>
    </row>
    <row r="139941" spans="30:30" ht="11" x14ac:dyDescent="0.3">
      <c r="AD139941" s="4"/>
    </row>
    <row r="139951" spans="30:30" ht="11" x14ac:dyDescent="0.3">
      <c r="AD139951" s="4"/>
    </row>
    <row r="139961" spans="30:30" ht="11" x14ac:dyDescent="0.3">
      <c r="AD139961" s="4"/>
    </row>
    <row r="139971" spans="30:30" ht="11" x14ac:dyDescent="0.3">
      <c r="AD139971" s="4"/>
    </row>
    <row r="139981" spans="30:30" ht="11" x14ac:dyDescent="0.3">
      <c r="AD139981" s="4"/>
    </row>
    <row r="139991" spans="30:30" ht="11" x14ac:dyDescent="0.3">
      <c r="AD139991" s="4"/>
    </row>
    <row r="140001" spans="30:30" ht="11" x14ac:dyDescent="0.3">
      <c r="AD140001" s="4"/>
    </row>
    <row r="140011" spans="30:30" ht="11" x14ac:dyDescent="0.3">
      <c r="AD140011" s="4"/>
    </row>
    <row r="140021" spans="30:30" ht="11" x14ac:dyDescent="0.3">
      <c r="AD140021" s="4"/>
    </row>
    <row r="140031" spans="30:30" ht="11" x14ac:dyDescent="0.3">
      <c r="AD140031" s="4"/>
    </row>
    <row r="140041" spans="30:30" ht="11" x14ac:dyDescent="0.3">
      <c r="AD140041" s="4"/>
    </row>
    <row r="140051" spans="30:30" ht="11" x14ac:dyDescent="0.3">
      <c r="AD140051" s="4"/>
    </row>
    <row r="140061" spans="30:30" ht="11" x14ac:dyDescent="0.3">
      <c r="AD140061" s="4"/>
    </row>
    <row r="140071" spans="30:30" ht="11" x14ac:dyDescent="0.3">
      <c r="AD140071" s="4"/>
    </row>
    <row r="140081" spans="30:30" ht="11" x14ac:dyDescent="0.3">
      <c r="AD140081" s="4"/>
    </row>
    <row r="140091" spans="30:30" ht="11" x14ac:dyDescent="0.3">
      <c r="AD140091" s="4"/>
    </row>
    <row r="140101" spans="30:30" ht="11" x14ac:dyDescent="0.3">
      <c r="AD140101" s="4"/>
    </row>
    <row r="140111" spans="30:30" ht="11" x14ac:dyDescent="0.3">
      <c r="AD140111" s="4"/>
    </row>
    <row r="140121" spans="30:30" ht="11" x14ac:dyDescent="0.3">
      <c r="AD140121" s="4"/>
    </row>
    <row r="140131" spans="30:30" ht="11" x14ac:dyDescent="0.3">
      <c r="AD140131" s="4"/>
    </row>
    <row r="140141" spans="30:30" ht="11" x14ac:dyDescent="0.3">
      <c r="AD140141" s="4"/>
    </row>
    <row r="140151" spans="30:30" ht="11" x14ac:dyDescent="0.3">
      <c r="AD140151" s="4"/>
    </row>
    <row r="140161" spans="30:30" ht="11" x14ac:dyDescent="0.3">
      <c r="AD140161" s="4"/>
    </row>
    <row r="140171" spans="30:30" ht="11" x14ac:dyDescent="0.3">
      <c r="AD140171" s="4"/>
    </row>
    <row r="140181" spans="30:30" ht="11" x14ac:dyDescent="0.3">
      <c r="AD140181" s="4"/>
    </row>
    <row r="140191" spans="30:30" ht="11" x14ac:dyDescent="0.3">
      <c r="AD140191" s="4"/>
    </row>
    <row r="140201" spans="30:30" ht="11" x14ac:dyDescent="0.3">
      <c r="AD140201" s="4"/>
    </row>
    <row r="140211" spans="30:30" ht="11" x14ac:dyDescent="0.3">
      <c r="AD140211" s="4"/>
    </row>
    <row r="140221" spans="30:30" ht="11" x14ac:dyDescent="0.3">
      <c r="AD140221" s="4"/>
    </row>
    <row r="140231" spans="30:30" ht="11" x14ac:dyDescent="0.3">
      <c r="AD140231" s="4"/>
    </row>
    <row r="140241" spans="30:30" ht="11" x14ac:dyDescent="0.3">
      <c r="AD140241" s="4"/>
    </row>
    <row r="140251" spans="30:30" ht="11" x14ac:dyDescent="0.3">
      <c r="AD140251" s="4"/>
    </row>
    <row r="140261" spans="30:30" ht="11" x14ac:dyDescent="0.3">
      <c r="AD140261" s="4"/>
    </row>
    <row r="140271" spans="30:30" ht="11" x14ac:dyDescent="0.3">
      <c r="AD140271" s="4"/>
    </row>
    <row r="140281" spans="30:30" ht="11" x14ac:dyDescent="0.3">
      <c r="AD140281" s="4"/>
    </row>
    <row r="140291" spans="30:30" ht="11" x14ac:dyDescent="0.3">
      <c r="AD140291" s="4"/>
    </row>
    <row r="140301" spans="30:30" ht="11" x14ac:dyDescent="0.3">
      <c r="AD140301" s="4"/>
    </row>
    <row r="140311" spans="30:30" ht="11" x14ac:dyDescent="0.3">
      <c r="AD140311" s="4"/>
    </row>
    <row r="140321" spans="30:30" ht="11" x14ac:dyDescent="0.3">
      <c r="AD140321" s="4"/>
    </row>
    <row r="140331" spans="30:30" ht="11" x14ac:dyDescent="0.3">
      <c r="AD140331" s="4"/>
    </row>
    <row r="140341" spans="30:30" ht="11" x14ac:dyDescent="0.3">
      <c r="AD140341" s="4"/>
    </row>
    <row r="140351" spans="30:30" ht="11" x14ac:dyDescent="0.3">
      <c r="AD140351" s="4"/>
    </row>
    <row r="140361" spans="30:30" ht="11" x14ac:dyDescent="0.3">
      <c r="AD140361" s="4"/>
    </row>
    <row r="140371" spans="30:30" ht="11" x14ac:dyDescent="0.3">
      <c r="AD140371" s="4"/>
    </row>
    <row r="140381" spans="30:30" ht="11" x14ac:dyDescent="0.3">
      <c r="AD140381" s="4"/>
    </row>
    <row r="140391" spans="30:30" ht="11" x14ac:dyDescent="0.3">
      <c r="AD140391" s="4"/>
    </row>
    <row r="140401" spans="30:30" ht="11" x14ac:dyDescent="0.3">
      <c r="AD140401" s="4"/>
    </row>
    <row r="140411" spans="30:30" ht="11" x14ac:dyDescent="0.3">
      <c r="AD140411" s="4"/>
    </row>
    <row r="140421" spans="30:30" ht="11" x14ac:dyDescent="0.3">
      <c r="AD140421" s="4"/>
    </row>
    <row r="140431" spans="30:30" ht="11" x14ac:dyDescent="0.3">
      <c r="AD140431" s="4"/>
    </row>
    <row r="140441" spans="30:30" ht="11" x14ac:dyDescent="0.3">
      <c r="AD140441" s="4"/>
    </row>
    <row r="140451" spans="30:30" ht="11" x14ac:dyDescent="0.3">
      <c r="AD140451" s="4"/>
    </row>
    <row r="140461" spans="30:30" ht="11" x14ac:dyDescent="0.3">
      <c r="AD140461" s="4"/>
    </row>
    <row r="140471" spans="30:30" ht="11" x14ac:dyDescent="0.3">
      <c r="AD140471" s="4"/>
    </row>
    <row r="140481" spans="30:30" ht="11" x14ac:dyDescent="0.3">
      <c r="AD140481" s="4"/>
    </row>
    <row r="140491" spans="30:30" ht="11" x14ac:dyDescent="0.3">
      <c r="AD140491" s="4"/>
    </row>
    <row r="140501" spans="30:30" ht="11" x14ac:dyDescent="0.3">
      <c r="AD140501" s="4"/>
    </row>
    <row r="140511" spans="30:30" ht="11" x14ac:dyDescent="0.3">
      <c r="AD140511" s="4"/>
    </row>
    <row r="140521" spans="30:30" ht="11" x14ac:dyDescent="0.3">
      <c r="AD140521" s="4"/>
    </row>
    <row r="140531" spans="30:30" ht="11" x14ac:dyDescent="0.3">
      <c r="AD140531" s="4"/>
    </row>
    <row r="140541" spans="30:30" ht="11" x14ac:dyDescent="0.3">
      <c r="AD140541" s="4"/>
    </row>
    <row r="140551" spans="30:30" ht="11" x14ac:dyDescent="0.3">
      <c r="AD140551" s="4"/>
    </row>
    <row r="140561" spans="30:30" ht="11" x14ac:dyDescent="0.3">
      <c r="AD140561" s="4"/>
    </row>
    <row r="140571" spans="30:30" ht="11" x14ac:dyDescent="0.3">
      <c r="AD140571" s="4"/>
    </row>
    <row r="140581" spans="30:30" ht="11" x14ac:dyDescent="0.3">
      <c r="AD140581" s="4"/>
    </row>
    <row r="140591" spans="30:30" ht="11" x14ac:dyDescent="0.3">
      <c r="AD140591" s="4"/>
    </row>
    <row r="140601" spans="30:30" ht="11" x14ac:dyDescent="0.3">
      <c r="AD140601" s="4"/>
    </row>
    <row r="140611" spans="30:30" ht="11" x14ac:dyDescent="0.3">
      <c r="AD140611" s="4"/>
    </row>
    <row r="140621" spans="30:30" ht="11" x14ac:dyDescent="0.3">
      <c r="AD140621" s="4"/>
    </row>
    <row r="140631" spans="30:30" ht="11" x14ac:dyDescent="0.3">
      <c r="AD140631" s="4"/>
    </row>
    <row r="140641" spans="30:30" ht="11" x14ac:dyDescent="0.3">
      <c r="AD140641" s="4"/>
    </row>
    <row r="140651" spans="30:30" ht="11" x14ac:dyDescent="0.3">
      <c r="AD140651" s="4"/>
    </row>
    <row r="140661" spans="30:30" ht="11" x14ac:dyDescent="0.3">
      <c r="AD140661" s="4"/>
    </row>
    <row r="140671" spans="30:30" ht="11" x14ac:dyDescent="0.3">
      <c r="AD140671" s="4"/>
    </row>
    <row r="140681" spans="30:30" ht="11" x14ac:dyDescent="0.3">
      <c r="AD140681" s="4"/>
    </row>
    <row r="140691" spans="30:30" ht="11" x14ac:dyDescent="0.3">
      <c r="AD140691" s="4"/>
    </row>
    <row r="140701" spans="30:30" ht="11" x14ac:dyDescent="0.3">
      <c r="AD140701" s="4"/>
    </row>
    <row r="140711" spans="30:30" ht="11" x14ac:dyDescent="0.3">
      <c r="AD140711" s="4"/>
    </row>
    <row r="140721" spans="30:30" ht="11" x14ac:dyDescent="0.3">
      <c r="AD140721" s="4"/>
    </row>
    <row r="140731" spans="30:30" ht="11" x14ac:dyDescent="0.3">
      <c r="AD140731" s="4"/>
    </row>
    <row r="140741" spans="30:30" ht="11" x14ac:dyDescent="0.3">
      <c r="AD140741" s="4"/>
    </row>
    <row r="140751" spans="30:30" ht="11" x14ac:dyDescent="0.3">
      <c r="AD140751" s="4"/>
    </row>
    <row r="140761" spans="30:30" ht="11" x14ac:dyDescent="0.3">
      <c r="AD140761" s="4"/>
    </row>
    <row r="140771" spans="30:30" ht="11" x14ac:dyDescent="0.3">
      <c r="AD140771" s="4"/>
    </row>
    <row r="140781" spans="30:30" ht="11" x14ac:dyDescent="0.3">
      <c r="AD140781" s="4"/>
    </row>
    <row r="140791" spans="30:30" ht="11" x14ac:dyDescent="0.3">
      <c r="AD140791" s="4"/>
    </row>
    <row r="140801" spans="30:30" ht="11" x14ac:dyDescent="0.3">
      <c r="AD140801" s="4"/>
    </row>
    <row r="140811" spans="30:30" ht="11" x14ac:dyDescent="0.3">
      <c r="AD140811" s="4"/>
    </row>
    <row r="140821" spans="30:30" ht="11" x14ac:dyDescent="0.3">
      <c r="AD140821" s="4"/>
    </row>
    <row r="140831" spans="30:30" ht="11" x14ac:dyDescent="0.3">
      <c r="AD140831" s="4"/>
    </row>
    <row r="140841" spans="30:30" ht="11" x14ac:dyDescent="0.3">
      <c r="AD140841" s="4"/>
    </row>
    <row r="140851" spans="30:30" ht="11" x14ac:dyDescent="0.3">
      <c r="AD140851" s="4"/>
    </row>
    <row r="140861" spans="30:30" ht="11" x14ac:dyDescent="0.3">
      <c r="AD140861" s="4"/>
    </row>
    <row r="140871" spans="30:30" ht="11" x14ac:dyDescent="0.3">
      <c r="AD140871" s="4"/>
    </row>
    <row r="140881" spans="30:30" ht="11" x14ac:dyDescent="0.3">
      <c r="AD140881" s="4"/>
    </row>
    <row r="140891" spans="30:30" ht="11" x14ac:dyDescent="0.3">
      <c r="AD140891" s="4"/>
    </row>
    <row r="140901" spans="30:30" ht="11" x14ac:dyDescent="0.3">
      <c r="AD140901" s="4"/>
    </row>
    <row r="140911" spans="30:30" ht="11" x14ac:dyDescent="0.3">
      <c r="AD140911" s="4"/>
    </row>
    <row r="140921" spans="30:30" ht="11" x14ac:dyDescent="0.3">
      <c r="AD140921" s="4"/>
    </row>
    <row r="140931" spans="30:30" ht="11" x14ac:dyDescent="0.3">
      <c r="AD140931" s="4"/>
    </row>
    <row r="140941" spans="30:30" ht="11" x14ac:dyDescent="0.3">
      <c r="AD140941" s="4"/>
    </row>
    <row r="140951" spans="30:30" ht="11" x14ac:dyDescent="0.3">
      <c r="AD140951" s="4"/>
    </row>
    <row r="140961" spans="30:30" ht="11" x14ac:dyDescent="0.3">
      <c r="AD140961" s="4"/>
    </row>
    <row r="140971" spans="30:30" ht="11" x14ac:dyDescent="0.3">
      <c r="AD140971" s="4"/>
    </row>
    <row r="140981" spans="30:30" ht="11" x14ac:dyDescent="0.3">
      <c r="AD140981" s="4"/>
    </row>
    <row r="140991" spans="30:30" ht="11" x14ac:dyDescent="0.3">
      <c r="AD140991" s="4"/>
    </row>
    <row r="141001" spans="30:30" ht="11" x14ac:dyDescent="0.3">
      <c r="AD141001" s="4"/>
    </row>
    <row r="141011" spans="30:30" ht="11" x14ac:dyDescent="0.3">
      <c r="AD141011" s="4"/>
    </row>
    <row r="141021" spans="30:30" ht="11" x14ac:dyDescent="0.3">
      <c r="AD141021" s="4"/>
    </row>
    <row r="141031" spans="30:30" ht="11" x14ac:dyDescent="0.3">
      <c r="AD141031" s="4"/>
    </row>
    <row r="141041" spans="30:30" ht="11" x14ac:dyDescent="0.3">
      <c r="AD141041" s="4"/>
    </row>
    <row r="141051" spans="30:30" ht="11" x14ac:dyDescent="0.3">
      <c r="AD141051" s="4"/>
    </row>
    <row r="141061" spans="30:30" ht="11" x14ac:dyDescent="0.3">
      <c r="AD141061" s="4"/>
    </row>
    <row r="141071" spans="30:30" ht="11" x14ac:dyDescent="0.3">
      <c r="AD141071" s="4"/>
    </row>
    <row r="141081" spans="30:30" ht="11" x14ac:dyDescent="0.3">
      <c r="AD141081" s="4"/>
    </row>
    <row r="141091" spans="30:30" ht="11" x14ac:dyDescent="0.3">
      <c r="AD141091" s="4"/>
    </row>
    <row r="141101" spans="30:30" ht="11" x14ac:dyDescent="0.3">
      <c r="AD141101" s="4"/>
    </row>
    <row r="141111" spans="30:30" ht="11" x14ac:dyDescent="0.3">
      <c r="AD141111" s="4"/>
    </row>
    <row r="141121" spans="30:30" ht="11" x14ac:dyDescent="0.3">
      <c r="AD141121" s="4"/>
    </row>
    <row r="141131" spans="30:30" ht="11" x14ac:dyDescent="0.3">
      <c r="AD141131" s="4"/>
    </row>
    <row r="141141" spans="30:30" ht="11" x14ac:dyDescent="0.3">
      <c r="AD141141" s="4"/>
    </row>
    <row r="141151" spans="30:30" ht="11" x14ac:dyDescent="0.3">
      <c r="AD141151" s="4"/>
    </row>
    <row r="141161" spans="30:30" ht="11" x14ac:dyDescent="0.3">
      <c r="AD141161" s="4"/>
    </row>
    <row r="141171" spans="30:30" ht="11" x14ac:dyDescent="0.3">
      <c r="AD141171" s="4"/>
    </row>
    <row r="141181" spans="30:30" ht="11" x14ac:dyDescent="0.3">
      <c r="AD141181" s="4"/>
    </row>
    <row r="141191" spans="30:30" ht="11" x14ac:dyDescent="0.3">
      <c r="AD141191" s="4"/>
    </row>
    <row r="141201" spans="30:30" ht="11" x14ac:dyDescent="0.3">
      <c r="AD141201" s="4"/>
    </row>
    <row r="141211" spans="30:30" ht="11" x14ac:dyDescent="0.3">
      <c r="AD141211" s="4"/>
    </row>
    <row r="141221" spans="30:30" ht="11" x14ac:dyDescent="0.3">
      <c r="AD141221" s="4"/>
    </row>
    <row r="141231" spans="30:30" ht="11" x14ac:dyDescent="0.3">
      <c r="AD141231" s="4"/>
    </row>
    <row r="141241" spans="30:30" ht="11" x14ac:dyDescent="0.3">
      <c r="AD141241" s="4"/>
    </row>
    <row r="141251" spans="30:30" ht="11" x14ac:dyDescent="0.3">
      <c r="AD141251" s="4"/>
    </row>
    <row r="141261" spans="30:30" ht="11" x14ac:dyDescent="0.3">
      <c r="AD141261" s="4"/>
    </row>
    <row r="141271" spans="30:30" ht="11" x14ac:dyDescent="0.3">
      <c r="AD141271" s="4"/>
    </row>
    <row r="141281" spans="30:30" ht="11" x14ac:dyDescent="0.3">
      <c r="AD141281" s="4"/>
    </row>
    <row r="141291" spans="30:30" ht="11" x14ac:dyDescent="0.3">
      <c r="AD141291" s="4"/>
    </row>
    <row r="141301" spans="30:30" ht="11" x14ac:dyDescent="0.3">
      <c r="AD141301" s="4"/>
    </row>
    <row r="141311" spans="30:30" ht="11" x14ac:dyDescent="0.3">
      <c r="AD141311" s="4"/>
    </row>
    <row r="141321" spans="30:30" ht="11" x14ac:dyDescent="0.3">
      <c r="AD141321" s="4"/>
    </row>
    <row r="141331" spans="30:30" ht="11" x14ac:dyDescent="0.3">
      <c r="AD141331" s="4"/>
    </row>
    <row r="141341" spans="30:30" ht="11" x14ac:dyDescent="0.3">
      <c r="AD141341" s="4"/>
    </row>
    <row r="141351" spans="30:30" ht="11" x14ac:dyDescent="0.3">
      <c r="AD141351" s="4"/>
    </row>
    <row r="141361" spans="30:30" ht="11" x14ac:dyDescent="0.3">
      <c r="AD141361" s="4"/>
    </row>
    <row r="141371" spans="30:30" ht="11" x14ac:dyDescent="0.3">
      <c r="AD141371" s="4"/>
    </row>
    <row r="141381" spans="30:30" ht="11" x14ac:dyDescent="0.3">
      <c r="AD141381" s="4"/>
    </row>
    <row r="141391" spans="30:30" ht="11" x14ac:dyDescent="0.3">
      <c r="AD141391" s="4"/>
    </row>
    <row r="141401" spans="30:30" ht="11" x14ac:dyDescent="0.3">
      <c r="AD141401" s="4"/>
    </row>
    <row r="141411" spans="30:30" ht="11" x14ac:dyDescent="0.3">
      <c r="AD141411" s="4"/>
    </row>
    <row r="141421" spans="30:30" ht="11" x14ac:dyDescent="0.3">
      <c r="AD141421" s="4"/>
    </row>
    <row r="141431" spans="30:30" ht="11" x14ac:dyDescent="0.3">
      <c r="AD141431" s="4"/>
    </row>
    <row r="141441" spans="30:30" ht="11" x14ac:dyDescent="0.3">
      <c r="AD141441" s="4"/>
    </row>
    <row r="141451" spans="30:30" ht="11" x14ac:dyDescent="0.3">
      <c r="AD141451" s="4"/>
    </row>
    <row r="141461" spans="30:30" ht="11" x14ac:dyDescent="0.3">
      <c r="AD141461" s="4"/>
    </row>
    <row r="141471" spans="30:30" ht="11" x14ac:dyDescent="0.3">
      <c r="AD141471" s="4"/>
    </row>
    <row r="141481" spans="30:30" ht="11" x14ac:dyDescent="0.3">
      <c r="AD141481" s="4"/>
    </row>
    <row r="141491" spans="30:30" ht="11" x14ac:dyDescent="0.3">
      <c r="AD141491" s="4"/>
    </row>
    <row r="141501" spans="30:30" ht="11" x14ac:dyDescent="0.3">
      <c r="AD141501" s="4"/>
    </row>
    <row r="141511" spans="30:30" ht="11" x14ac:dyDescent="0.3">
      <c r="AD141511" s="4"/>
    </row>
    <row r="141521" spans="30:30" ht="11" x14ac:dyDescent="0.3">
      <c r="AD141521" s="4"/>
    </row>
    <row r="141531" spans="30:30" ht="11" x14ac:dyDescent="0.3">
      <c r="AD141531" s="4"/>
    </row>
    <row r="141541" spans="30:30" ht="11" x14ac:dyDescent="0.3">
      <c r="AD141541" s="4"/>
    </row>
    <row r="141551" spans="30:30" ht="11" x14ac:dyDescent="0.3">
      <c r="AD141551" s="4"/>
    </row>
    <row r="141561" spans="30:30" ht="11" x14ac:dyDescent="0.3">
      <c r="AD141561" s="4"/>
    </row>
    <row r="141571" spans="30:30" ht="11" x14ac:dyDescent="0.3">
      <c r="AD141571" s="4"/>
    </row>
    <row r="141581" spans="30:30" ht="11" x14ac:dyDescent="0.3">
      <c r="AD141581" s="4"/>
    </row>
    <row r="141591" spans="30:30" ht="11" x14ac:dyDescent="0.3">
      <c r="AD141591" s="4"/>
    </row>
    <row r="141601" spans="30:30" ht="11" x14ac:dyDescent="0.3">
      <c r="AD141601" s="4"/>
    </row>
    <row r="141611" spans="30:30" ht="11" x14ac:dyDescent="0.3">
      <c r="AD141611" s="4"/>
    </row>
    <row r="141621" spans="30:30" ht="11" x14ac:dyDescent="0.3">
      <c r="AD141621" s="4"/>
    </row>
    <row r="141631" spans="30:30" ht="11" x14ac:dyDescent="0.3">
      <c r="AD141631" s="4"/>
    </row>
    <row r="141641" spans="30:30" ht="11" x14ac:dyDescent="0.3">
      <c r="AD141641" s="4"/>
    </row>
    <row r="141651" spans="30:30" ht="11" x14ac:dyDescent="0.3">
      <c r="AD141651" s="4"/>
    </row>
    <row r="141661" spans="30:30" ht="11" x14ac:dyDescent="0.3">
      <c r="AD141661" s="4"/>
    </row>
    <row r="141671" spans="30:30" ht="11" x14ac:dyDescent="0.3">
      <c r="AD141671" s="4"/>
    </row>
    <row r="141681" spans="30:30" ht="11" x14ac:dyDescent="0.3">
      <c r="AD141681" s="4"/>
    </row>
    <row r="141691" spans="30:30" ht="11" x14ac:dyDescent="0.3">
      <c r="AD141691" s="4"/>
    </row>
    <row r="141701" spans="30:30" ht="11" x14ac:dyDescent="0.3">
      <c r="AD141701" s="4"/>
    </row>
    <row r="141711" spans="30:30" ht="11" x14ac:dyDescent="0.3">
      <c r="AD141711" s="4"/>
    </row>
    <row r="141721" spans="30:30" ht="11" x14ac:dyDescent="0.3">
      <c r="AD141721" s="4"/>
    </row>
    <row r="141731" spans="30:30" ht="11" x14ac:dyDescent="0.3">
      <c r="AD141731" s="4"/>
    </row>
    <row r="141741" spans="30:30" ht="11" x14ac:dyDescent="0.3">
      <c r="AD141741" s="4"/>
    </row>
    <row r="141751" spans="30:30" ht="11" x14ac:dyDescent="0.3">
      <c r="AD141751" s="4"/>
    </row>
    <row r="141761" spans="30:30" ht="11" x14ac:dyDescent="0.3">
      <c r="AD141761" s="4"/>
    </row>
    <row r="141771" spans="30:30" ht="11" x14ac:dyDescent="0.3">
      <c r="AD141771" s="4"/>
    </row>
    <row r="141781" spans="30:30" ht="11" x14ac:dyDescent="0.3">
      <c r="AD141781" s="4"/>
    </row>
    <row r="141791" spans="30:30" ht="11" x14ac:dyDescent="0.3">
      <c r="AD141791" s="4"/>
    </row>
    <row r="141801" spans="30:30" ht="11" x14ac:dyDescent="0.3">
      <c r="AD141801" s="4"/>
    </row>
    <row r="141811" spans="30:30" ht="11" x14ac:dyDescent="0.3">
      <c r="AD141811" s="4"/>
    </row>
    <row r="141821" spans="30:30" ht="11" x14ac:dyDescent="0.3">
      <c r="AD141821" s="4"/>
    </row>
    <row r="141831" spans="30:30" ht="11" x14ac:dyDescent="0.3">
      <c r="AD141831" s="4"/>
    </row>
    <row r="141841" spans="30:30" ht="11" x14ac:dyDescent="0.3">
      <c r="AD141841" s="4"/>
    </row>
    <row r="141851" spans="30:30" ht="11" x14ac:dyDescent="0.3">
      <c r="AD141851" s="4"/>
    </row>
    <row r="141861" spans="30:30" ht="11" x14ac:dyDescent="0.3">
      <c r="AD141861" s="4"/>
    </row>
    <row r="141871" spans="30:30" ht="11" x14ac:dyDescent="0.3">
      <c r="AD141871" s="4"/>
    </row>
    <row r="141881" spans="30:30" ht="11" x14ac:dyDescent="0.3">
      <c r="AD141881" s="4"/>
    </row>
    <row r="141891" spans="30:30" ht="11" x14ac:dyDescent="0.3">
      <c r="AD141891" s="4"/>
    </row>
    <row r="141901" spans="30:30" ht="11" x14ac:dyDescent="0.3">
      <c r="AD141901" s="4"/>
    </row>
    <row r="141911" spans="30:30" ht="11" x14ac:dyDescent="0.3">
      <c r="AD141911" s="4"/>
    </row>
    <row r="141921" spans="30:30" ht="11" x14ac:dyDescent="0.3">
      <c r="AD141921" s="4"/>
    </row>
    <row r="141931" spans="30:30" ht="11" x14ac:dyDescent="0.3">
      <c r="AD141931" s="4"/>
    </row>
    <row r="141941" spans="30:30" ht="11" x14ac:dyDescent="0.3">
      <c r="AD141941" s="4"/>
    </row>
    <row r="141951" spans="30:30" ht="11" x14ac:dyDescent="0.3">
      <c r="AD141951" s="4"/>
    </row>
    <row r="141961" spans="30:30" ht="11" x14ac:dyDescent="0.3">
      <c r="AD141961" s="4"/>
    </row>
    <row r="141971" spans="30:30" ht="11" x14ac:dyDescent="0.3">
      <c r="AD141971" s="4"/>
    </row>
    <row r="141981" spans="30:30" ht="11" x14ac:dyDescent="0.3">
      <c r="AD141981" s="4"/>
    </row>
    <row r="141991" spans="30:30" ht="11" x14ac:dyDescent="0.3">
      <c r="AD141991" s="4"/>
    </row>
    <row r="142001" spans="30:30" ht="11" x14ac:dyDescent="0.3">
      <c r="AD142001" s="4"/>
    </row>
    <row r="142011" spans="30:30" ht="11" x14ac:dyDescent="0.3">
      <c r="AD142011" s="4"/>
    </row>
    <row r="142021" spans="30:30" ht="11" x14ac:dyDescent="0.3">
      <c r="AD142021" s="4"/>
    </row>
    <row r="142031" spans="30:30" ht="11" x14ac:dyDescent="0.3">
      <c r="AD142031" s="4"/>
    </row>
    <row r="142041" spans="30:30" ht="11" x14ac:dyDescent="0.3">
      <c r="AD142041" s="4"/>
    </row>
    <row r="142051" spans="30:30" ht="11" x14ac:dyDescent="0.3">
      <c r="AD142051" s="4"/>
    </row>
    <row r="142061" spans="30:30" ht="11" x14ac:dyDescent="0.3">
      <c r="AD142061" s="4"/>
    </row>
    <row r="142071" spans="30:30" ht="11" x14ac:dyDescent="0.3">
      <c r="AD142071" s="4"/>
    </row>
    <row r="142081" spans="30:30" ht="11" x14ac:dyDescent="0.3">
      <c r="AD142081" s="4"/>
    </row>
    <row r="142091" spans="30:30" ht="11" x14ac:dyDescent="0.3">
      <c r="AD142091" s="4"/>
    </row>
    <row r="142101" spans="30:30" ht="11" x14ac:dyDescent="0.3">
      <c r="AD142101" s="4"/>
    </row>
    <row r="142111" spans="30:30" ht="11" x14ac:dyDescent="0.3">
      <c r="AD142111" s="4"/>
    </row>
    <row r="142121" spans="30:30" ht="11" x14ac:dyDescent="0.3">
      <c r="AD142121" s="4"/>
    </row>
    <row r="142131" spans="30:30" ht="11" x14ac:dyDescent="0.3">
      <c r="AD142131" s="4"/>
    </row>
    <row r="142141" spans="30:30" ht="11" x14ac:dyDescent="0.3">
      <c r="AD142141" s="4"/>
    </row>
    <row r="142151" spans="30:30" ht="11" x14ac:dyDescent="0.3">
      <c r="AD142151" s="4"/>
    </row>
    <row r="142161" spans="30:30" ht="11" x14ac:dyDescent="0.3">
      <c r="AD142161" s="4"/>
    </row>
    <row r="142171" spans="30:30" ht="11" x14ac:dyDescent="0.3">
      <c r="AD142171" s="4"/>
    </row>
    <row r="142181" spans="30:30" ht="11" x14ac:dyDescent="0.3">
      <c r="AD142181" s="4"/>
    </row>
    <row r="142191" spans="30:30" ht="11" x14ac:dyDescent="0.3">
      <c r="AD142191" s="4"/>
    </row>
    <row r="142201" spans="30:30" ht="11" x14ac:dyDescent="0.3">
      <c r="AD142201" s="4"/>
    </row>
    <row r="142211" spans="30:30" ht="11" x14ac:dyDescent="0.3">
      <c r="AD142211" s="4"/>
    </row>
    <row r="142221" spans="30:30" ht="11" x14ac:dyDescent="0.3">
      <c r="AD142221" s="4"/>
    </row>
    <row r="142231" spans="30:30" ht="11" x14ac:dyDescent="0.3">
      <c r="AD142231" s="4"/>
    </row>
    <row r="142241" spans="30:30" ht="11" x14ac:dyDescent="0.3">
      <c r="AD142241" s="4"/>
    </row>
    <row r="142251" spans="30:30" ht="11" x14ac:dyDescent="0.3">
      <c r="AD142251" s="4"/>
    </row>
    <row r="142261" spans="30:30" ht="11" x14ac:dyDescent="0.3">
      <c r="AD142261" s="4"/>
    </row>
    <row r="142271" spans="30:30" ht="11" x14ac:dyDescent="0.3">
      <c r="AD142271" s="4"/>
    </row>
    <row r="142281" spans="30:30" ht="11" x14ac:dyDescent="0.3">
      <c r="AD142281" s="4"/>
    </row>
    <row r="142291" spans="30:30" ht="11" x14ac:dyDescent="0.3">
      <c r="AD142291" s="4"/>
    </row>
    <row r="142301" spans="30:30" ht="11" x14ac:dyDescent="0.3">
      <c r="AD142301" s="4"/>
    </row>
    <row r="142311" spans="30:30" ht="11" x14ac:dyDescent="0.3">
      <c r="AD142311" s="4"/>
    </row>
    <row r="142321" spans="30:30" ht="11" x14ac:dyDescent="0.3">
      <c r="AD142321" s="4"/>
    </row>
    <row r="142331" spans="30:30" ht="11" x14ac:dyDescent="0.3">
      <c r="AD142331" s="4"/>
    </row>
    <row r="142341" spans="30:30" ht="11" x14ac:dyDescent="0.3">
      <c r="AD142341" s="4"/>
    </row>
    <row r="142351" spans="30:30" ht="11" x14ac:dyDescent="0.3">
      <c r="AD142351" s="4"/>
    </row>
    <row r="142361" spans="30:30" ht="11" x14ac:dyDescent="0.3">
      <c r="AD142361" s="4"/>
    </row>
    <row r="142371" spans="30:30" ht="11" x14ac:dyDescent="0.3">
      <c r="AD142371" s="4"/>
    </row>
    <row r="142381" spans="30:30" ht="11" x14ac:dyDescent="0.3">
      <c r="AD142381" s="4"/>
    </row>
    <row r="142391" spans="30:30" ht="11" x14ac:dyDescent="0.3">
      <c r="AD142391" s="4"/>
    </row>
    <row r="142401" spans="30:30" ht="11" x14ac:dyDescent="0.3">
      <c r="AD142401" s="4"/>
    </row>
    <row r="142411" spans="30:30" ht="11" x14ac:dyDescent="0.3">
      <c r="AD142411" s="4"/>
    </row>
    <row r="142421" spans="30:30" ht="11" x14ac:dyDescent="0.3">
      <c r="AD142421" s="4"/>
    </row>
    <row r="142431" spans="30:30" ht="11" x14ac:dyDescent="0.3">
      <c r="AD142431" s="4"/>
    </row>
    <row r="142441" spans="30:30" ht="11" x14ac:dyDescent="0.3">
      <c r="AD142441" s="4"/>
    </row>
    <row r="142451" spans="30:30" ht="11" x14ac:dyDescent="0.3">
      <c r="AD142451" s="4"/>
    </row>
    <row r="142461" spans="30:30" ht="11" x14ac:dyDescent="0.3">
      <c r="AD142461" s="4"/>
    </row>
    <row r="142471" spans="30:30" ht="11" x14ac:dyDescent="0.3">
      <c r="AD142471" s="4"/>
    </row>
    <row r="142481" spans="30:30" ht="11" x14ac:dyDescent="0.3">
      <c r="AD142481" s="4"/>
    </row>
    <row r="142491" spans="30:30" ht="11" x14ac:dyDescent="0.3">
      <c r="AD142491" s="4"/>
    </row>
    <row r="142501" spans="30:30" ht="11" x14ac:dyDescent="0.3">
      <c r="AD142501" s="4"/>
    </row>
    <row r="142511" spans="30:30" ht="11" x14ac:dyDescent="0.3">
      <c r="AD142511" s="4"/>
    </row>
    <row r="142521" spans="30:30" ht="11" x14ac:dyDescent="0.3">
      <c r="AD142521" s="4"/>
    </row>
    <row r="142531" spans="30:30" ht="11" x14ac:dyDescent="0.3">
      <c r="AD142531" s="4"/>
    </row>
    <row r="142541" spans="30:30" ht="11" x14ac:dyDescent="0.3">
      <c r="AD142541" s="4"/>
    </row>
    <row r="142551" spans="30:30" ht="11" x14ac:dyDescent="0.3">
      <c r="AD142551" s="4"/>
    </row>
    <row r="142561" spans="30:30" ht="11" x14ac:dyDescent="0.3">
      <c r="AD142561" s="4"/>
    </row>
    <row r="142571" spans="30:30" ht="11" x14ac:dyDescent="0.3">
      <c r="AD142571" s="4"/>
    </row>
    <row r="142581" spans="30:30" ht="11" x14ac:dyDescent="0.3">
      <c r="AD142581" s="4"/>
    </row>
    <row r="142591" spans="30:30" ht="11" x14ac:dyDescent="0.3">
      <c r="AD142591" s="4"/>
    </row>
    <row r="142601" spans="30:30" ht="11" x14ac:dyDescent="0.3">
      <c r="AD142601" s="4"/>
    </row>
    <row r="142611" spans="30:30" ht="11" x14ac:dyDescent="0.3">
      <c r="AD142611" s="4"/>
    </row>
    <row r="142621" spans="30:30" ht="11" x14ac:dyDescent="0.3">
      <c r="AD142621" s="4"/>
    </row>
    <row r="142631" spans="30:30" ht="11" x14ac:dyDescent="0.3">
      <c r="AD142631" s="4"/>
    </row>
    <row r="142641" spans="30:30" ht="11" x14ac:dyDescent="0.3">
      <c r="AD142641" s="4"/>
    </row>
    <row r="142651" spans="30:30" ht="11" x14ac:dyDescent="0.3">
      <c r="AD142651" s="4"/>
    </row>
    <row r="142661" spans="30:30" ht="11" x14ac:dyDescent="0.3">
      <c r="AD142661" s="4"/>
    </row>
    <row r="142671" spans="30:30" ht="11" x14ac:dyDescent="0.3">
      <c r="AD142671" s="4"/>
    </row>
    <row r="142681" spans="30:30" ht="11" x14ac:dyDescent="0.3">
      <c r="AD142681" s="4"/>
    </row>
    <row r="142691" spans="30:30" ht="11" x14ac:dyDescent="0.3">
      <c r="AD142691" s="4"/>
    </row>
    <row r="142701" spans="30:30" ht="11" x14ac:dyDescent="0.3">
      <c r="AD142701" s="4"/>
    </row>
    <row r="142711" spans="30:30" ht="11" x14ac:dyDescent="0.3">
      <c r="AD142711" s="4"/>
    </row>
    <row r="142721" spans="30:30" ht="11" x14ac:dyDescent="0.3">
      <c r="AD142721" s="4"/>
    </row>
    <row r="142731" spans="30:30" ht="11" x14ac:dyDescent="0.3">
      <c r="AD142731" s="4"/>
    </row>
    <row r="142741" spans="30:30" ht="11" x14ac:dyDescent="0.3">
      <c r="AD142741" s="4"/>
    </row>
    <row r="142751" spans="30:30" ht="11" x14ac:dyDescent="0.3">
      <c r="AD142751" s="4"/>
    </row>
    <row r="142761" spans="30:30" ht="11" x14ac:dyDescent="0.3">
      <c r="AD142761" s="4"/>
    </row>
    <row r="142771" spans="30:30" ht="11" x14ac:dyDescent="0.3">
      <c r="AD142771" s="4"/>
    </row>
    <row r="142781" spans="30:30" ht="11" x14ac:dyDescent="0.3">
      <c r="AD142781" s="4"/>
    </row>
    <row r="142791" spans="30:30" ht="11" x14ac:dyDescent="0.3">
      <c r="AD142791" s="4"/>
    </row>
    <row r="142801" spans="30:30" ht="11" x14ac:dyDescent="0.3">
      <c r="AD142801" s="4"/>
    </row>
    <row r="142811" spans="30:30" ht="11" x14ac:dyDescent="0.3">
      <c r="AD142811" s="4"/>
    </row>
    <row r="142821" spans="30:30" ht="11" x14ac:dyDescent="0.3">
      <c r="AD142821" s="4"/>
    </row>
    <row r="142831" spans="30:30" ht="11" x14ac:dyDescent="0.3">
      <c r="AD142831" s="4"/>
    </row>
    <row r="142841" spans="30:30" ht="11" x14ac:dyDescent="0.3">
      <c r="AD142841" s="4"/>
    </row>
    <row r="142851" spans="30:30" ht="11" x14ac:dyDescent="0.3">
      <c r="AD142851" s="4"/>
    </row>
    <row r="142861" spans="30:30" ht="11" x14ac:dyDescent="0.3">
      <c r="AD142861" s="4"/>
    </row>
    <row r="142871" spans="30:30" ht="11" x14ac:dyDescent="0.3">
      <c r="AD142871" s="4"/>
    </row>
    <row r="142881" spans="30:30" ht="11" x14ac:dyDescent="0.3">
      <c r="AD142881" s="4"/>
    </row>
    <row r="142891" spans="30:30" ht="11" x14ac:dyDescent="0.3">
      <c r="AD142891" s="4"/>
    </row>
    <row r="142901" spans="30:30" ht="11" x14ac:dyDescent="0.3">
      <c r="AD142901" s="4"/>
    </row>
    <row r="142911" spans="30:30" ht="11" x14ac:dyDescent="0.3">
      <c r="AD142911" s="4"/>
    </row>
    <row r="142921" spans="30:30" ht="11" x14ac:dyDescent="0.3">
      <c r="AD142921" s="4"/>
    </row>
    <row r="142931" spans="30:30" ht="11" x14ac:dyDescent="0.3">
      <c r="AD142931" s="4"/>
    </row>
    <row r="142941" spans="30:30" ht="11" x14ac:dyDescent="0.3">
      <c r="AD142941" s="4"/>
    </row>
    <row r="142951" spans="30:30" ht="11" x14ac:dyDescent="0.3">
      <c r="AD142951" s="4"/>
    </row>
    <row r="142961" spans="30:30" ht="11" x14ac:dyDescent="0.3">
      <c r="AD142961" s="4"/>
    </row>
    <row r="142971" spans="30:30" ht="11" x14ac:dyDescent="0.3">
      <c r="AD142971" s="4"/>
    </row>
    <row r="142981" spans="30:30" ht="11" x14ac:dyDescent="0.3">
      <c r="AD142981" s="4"/>
    </row>
    <row r="142991" spans="30:30" ht="11" x14ac:dyDescent="0.3">
      <c r="AD142991" s="4"/>
    </row>
    <row r="143001" spans="30:30" ht="11" x14ac:dyDescent="0.3">
      <c r="AD143001" s="4"/>
    </row>
    <row r="143011" spans="30:30" ht="11" x14ac:dyDescent="0.3">
      <c r="AD143011" s="4"/>
    </row>
    <row r="143021" spans="30:30" ht="11" x14ac:dyDescent="0.3">
      <c r="AD143021" s="4"/>
    </row>
    <row r="143031" spans="30:30" ht="11" x14ac:dyDescent="0.3">
      <c r="AD143031" s="4"/>
    </row>
    <row r="143041" spans="30:30" ht="11" x14ac:dyDescent="0.3">
      <c r="AD143041" s="4"/>
    </row>
    <row r="143051" spans="30:30" ht="11" x14ac:dyDescent="0.3">
      <c r="AD143051" s="4"/>
    </row>
    <row r="143061" spans="30:30" ht="11" x14ac:dyDescent="0.3">
      <c r="AD143061" s="4"/>
    </row>
    <row r="143071" spans="30:30" ht="11" x14ac:dyDescent="0.3">
      <c r="AD143071" s="4"/>
    </row>
    <row r="143081" spans="30:30" ht="11" x14ac:dyDescent="0.3">
      <c r="AD143081" s="4"/>
    </row>
    <row r="143091" spans="30:30" ht="11" x14ac:dyDescent="0.3">
      <c r="AD143091" s="4"/>
    </row>
    <row r="143101" spans="30:30" ht="11" x14ac:dyDescent="0.3">
      <c r="AD143101" s="4"/>
    </row>
    <row r="143111" spans="30:30" ht="11" x14ac:dyDescent="0.3">
      <c r="AD143111" s="4"/>
    </row>
    <row r="143121" spans="30:30" ht="11" x14ac:dyDescent="0.3">
      <c r="AD143121" s="4"/>
    </row>
    <row r="143131" spans="30:30" ht="11" x14ac:dyDescent="0.3">
      <c r="AD143131" s="4"/>
    </row>
    <row r="143141" spans="30:30" ht="11" x14ac:dyDescent="0.3">
      <c r="AD143141" s="4"/>
    </row>
    <row r="143151" spans="30:30" ht="11" x14ac:dyDescent="0.3">
      <c r="AD143151" s="4"/>
    </row>
    <row r="143161" spans="30:30" ht="11" x14ac:dyDescent="0.3">
      <c r="AD143161" s="4"/>
    </row>
    <row r="143171" spans="30:30" ht="11" x14ac:dyDescent="0.3">
      <c r="AD143171" s="4"/>
    </row>
    <row r="143181" spans="30:30" ht="11" x14ac:dyDescent="0.3">
      <c r="AD143181" s="4"/>
    </row>
    <row r="143191" spans="30:30" ht="11" x14ac:dyDescent="0.3">
      <c r="AD143191" s="4"/>
    </row>
    <row r="143201" spans="30:30" ht="11" x14ac:dyDescent="0.3">
      <c r="AD143201" s="4"/>
    </row>
    <row r="143211" spans="30:30" ht="11" x14ac:dyDescent="0.3">
      <c r="AD143211" s="4"/>
    </row>
    <row r="143221" spans="30:30" ht="11" x14ac:dyDescent="0.3">
      <c r="AD143221" s="4"/>
    </row>
    <row r="143231" spans="30:30" ht="11" x14ac:dyDescent="0.3">
      <c r="AD143231" s="4"/>
    </row>
    <row r="143241" spans="30:30" ht="11" x14ac:dyDescent="0.3">
      <c r="AD143241" s="4"/>
    </row>
    <row r="143251" spans="30:30" ht="11" x14ac:dyDescent="0.3">
      <c r="AD143251" s="4"/>
    </row>
    <row r="143261" spans="30:30" ht="11" x14ac:dyDescent="0.3">
      <c r="AD143261" s="4"/>
    </row>
    <row r="143271" spans="30:30" ht="11" x14ac:dyDescent="0.3">
      <c r="AD143271" s="4"/>
    </row>
    <row r="143281" spans="30:30" ht="11" x14ac:dyDescent="0.3">
      <c r="AD143281" s="4"/>
    </row>
    <row r="143291" spans="30:30" ht="11" x14ac:dyDescent="0.3">
      <c r="AD143291" s="4"/>
    </row>
    <row r="143301" spans="30:30" ht="11" x14ac:dyDescent="0.3">
      <c r="AD143301" s="4"/>
    </row>
    <row r="143311" spans="30:30" ht="11" x14ac:dyDescent="0.3">
      <c r="AD143311" s="4"/>
    </row>
    <row r="143321" spans="30:30" ht="11" x14ac:dyDescent="0.3">
      <c r="AD143321" s="4"/>
    </row>
    <row r="143331" spans="30:30" ht="11" x14ac:dyDescent="0.3">
      <c r="AD143331" s="4"/>
    </row>
    <row r="143341" spans="30:30" ht="11" x14ac:dyDescent="0.3">
      <c r="AD143341" s="4"/>
    </row>
    <row r="143351" spans="30:30" ht="11" x14ac:dyDescent="0.3">
      <c r="AD143351" s="4"/>
    </row>
    <row r="143361" spans="30:30" ht="11" x14ac:dyDescent="0.3">
      <c r="AD143361" s="4"/>
    </row>
    <row r="143371" spans="30:30" ht="11" x14ac:dyDescent="0.3">
      <c r="AD143371" s="4"/>
    </row>
    <row r="143381" spans="30:30" ht="11" x14ac:dyDescent="0.3">
      <c r="AD143381" s="4"/>
    </row>
    <row r="143391" spans="30:30" ht="11" x14ac:dyDescent="0.3">
      <c r="AD143391" s="4"/>
    </row>
    <row r="143401" spans="30:30" ht="11" x14ac:dyDescent="0.3">
      <c r="AD143401" s="4"/>
    </row>
    <row r="143411" spans="30:30" ht="11" x14ac:dyDescent="0.3">
      <c r="AD143411" s="4"/>
    </row>
    <row r="143421" spans="30:30" ht="11" x14ac:dyDescent="0.3">
      <c r="AD143421" s="4"/>
    </row>
    <row r="143431" spans="30:30" ht="11" x14ac:dyDescent="0.3">
      <c r="AD143431" s="4"/>
    </row>
    <row r="143441" spans="30:30" ht="11" x14ac:dyDescent="0.3">
      <c r="AD143441" s="4"/>
    </row>
    <row r="143451" spans="30:30" ht="11" x14ac:dyDescent="0.3">
      <c r="AD143451" s="4"/>
    </row>
    <row r="143461" spans="30:30" ht="11" x14ac:dyDescent="0.3">
      <c r="AD143461" s="4"/>
    </row>
    <row r="143471" spans="30:30" ht="11" x14ac:dyDescent="0.3">
      <c r="AD143471" s="4"/>
    </row>
    <row r="143481" spans="30:30" ht="11" x14ac:dyDescent="0.3">
      <c r="AD143481" s="4"/>
    </row>
    <row r="143491" spans="30:30" ht="11" x14ac:dyDescent="0.3">
      <c r="AD143491" s="4"/>
    </row>
    <row r="143501" spans="30:30" ht="11" x14ac:dyDescent="0.3">
      <c r="AD143501" s="4"/>
    </row>
    <row r="143511" spans="30:30" ht="11" x14ac:dyDescent="0.3">
      <c r="AD143511" s="4"/>
    </row>
    <row r="143521" spans="30:30" ht="11" x14ac:dyDescent="0.3">
      <c r="AD143521" s="4"/>
    </row>
    <row r="143531" spans="30:30" ht="11" x14ac:dyDescent="0.3">
      <c r="AD143531" s="4"/>
    </row>
    <row r="143541" spans="30:30" ht="11" x14ac:dyDescent="0.3">
      <c r="AD143541" s="4"/>
    </row>
    <row r="143551" spans="30:30" ht="11" x14ac:dyDescent="0.3">
      <c r="AD143551" s="4"/>
    </row>
    <row r="143561" spans="30:30" ht="11" x14ac:dyDescent="0.3">
      <c r="AD143561" s="4"/>
    </row>
    <row r="143571" spans="30:30" ht="11" x14ac:dyDescent="0.3">
      <c r="AD143571" s="4"/>
    </row>
    <row r="143581" spans="30:30" ht="11" x14ac:dyDescent="0.3">
      <c r="AD143581" s="4"/>
    </row>
    <row r="143591" spans="30:30" ht="11" x14ac:dyDescent="0.3">
      <c r="AD143591" s="4"/>
    </row>
    <row r="143601" spans="30:30" ht="11" x14ac:dyDescent="0.3">
      <c r="AD143601" s="4"/>
    </row>
    <row r="143611" spans="30:30" ht="11" x14ac:dyDescent="0.3">
      <c r="AD143611" s="4"/>
    </row>
    <row r="143621" spans="30:30" ht="11" x14ac:dyDescent="0.3">
      <c r="AD143621" s="4"/>
    </row>
    <row r="143631" spans="30:30" ht="11" x14ac:dyDescent="0.3">
      <c r="AD143631" s="4"/>
    </row>
    <row r="143641" spans="30:30" ht="11" x14ac:dyDescent="0.3">
      <c r="AD143641" s="4"/>
    </row>
    <row r="143651" spans="30:30" ht="11" x14ac:dyDescent="0.3">
      <c r="AD143651" s="4"/>
    </row>
    <row r="143661" spans="30:30" ht="11" x14ac:dyDescent="0.3">
      <c r="AD143661" s="4"/>
    </row>
    <row r="143671" spans="30:30" ht="11" x14ac:dyDescent="0.3">
      <c r="AD143671" s="4"/>
    </row>
    <row r="143681" spans="30:30" ht="11" x14ac:dyDescent="0.3">
      <c r="AD143681" s="4"/>
    </row>
    <row r="143691" spans="30:30" ht="11" x14ac:dyDescent="0.3">
      <c r="AD143691" s="4"/>
    </row>
    <row r="143701" spans="30:30" ht="11" x14ac:dyDescent="0.3">
      <c r="AD143701" s="4"/>
    </row>
    <row r="143711" spans="30:30" ht="11" x14ac:dyDescent="0.3">
      <c r="AD143711" s="4"/>
    </row>
    <row r="143721" spans="30:30" ht="11" x14ac:dyDescent="0.3">
      <c r="AD143721" s="4"/>
    </row>
    <row r="143731" spans="30:30" ht="11" x14ac:dyDescent="0.3">
      <c r="AD143731" s="4"/>
    </row>
    <row r="143741" spans="30:30" ht="11" x14ac:dyDescent="0.3">
      <c r="AD143741" s="4"/>
    </row>
    <row r="143751" spans="30:30" ht="11" x14ac:dyDescent="0.3">
      <c r="AD143751" s="4"/>
    </row>
    <row r="143761" spans="30:30" ht="11" x14ac:dyDescent="0.3">
      <c r="AD143761" s="4"/>
    </row>
    <row r="143771" spans="30:30" ht="11" x14ac:dyDescent="0.3">
      <c r="AD143771" s="4"/>
    </row>
    <row r="143781" spans="30:30" ht="11" x14ac:dyDescent="0.3">
      <c r="AD143781" s="4"/>
    </row>
    <row r="143791" spans="30:30" ht="11" x14ac:dyDescent="0.3">
      <c r="AD143791" s="4"/>
    </row>
    <row r="143801" spans="30:30" ht="11" x14ac:dyDescent="0.3">
      <c r="AD143801" s="4"/>
    </row>
    <row r="143811" spans="30:30" ht="11" x14ac:dyDescent="0.3">
      <c r="AD143811" s="4"/>
    </row>
    <row r="143821" spans="30:30" ht="11" x14ac:dyDescent="0.3">
      <c r="AD143821" s="4"/>
    </row>
    <row r="143831" spans="30:30" ht="11" x14ac:dyDescent="0.3">
      <c r="AD143831" s="4"/>
    </row>
    <row r="143841" spans="30:30" ht="11" x14ac:dyDescent="0.3">
      <c r="AD143841" s="4"/>
    </row>
    <row r="143851" spans="30:30" ht="11" x14ac:dyDescent="0.3">
      <c r="AD143851" s="4"/>
    </row>
    <row r="143861" spans="30:30" ht="11" x14ac:dyDescent="0.3">
      <c r="AD143861" s="4"/>
    </row>
    <row r="143871" spans="30:30" ht="11" x14ac:dyDescent="0.3">
      <c r="AD143871" s="4"/>
    </row>
    <row r="143881" spans="30:30" ht="11" x14ac:dyDescent="0.3">
      <c r="AD143881" s="4"/>
    </row>
    <row r="143891" spans="30:30" ht="11" x14ac:dyDescent="0.3">
      <c r="AD143891" s="4"/>
    </row>
    <row r="143901" spans="30:30" ht="11" x14ac:dyDescent="0.3">
      <c r="AD143901" s="4"/>
    </row>
    <row r="143911" spans="30:30" ht="11" x14ac:dyDescent="0.3">
      <c r="AD143911" s="4"/>
    </row>
    <row r="143921" spans="30:30" ht="11" x14ac:dyDescent="0.3">
      <c r="AD143921" s="4"/>
    </row>
    <row r="143931" spans="30:30" ht="11" x14ac:dyDescent="0.3">
      <c r="AD143931" s="4"/>
    </row>
    <row r="143941" spans="30:30" ht="11" x14ac:dyDescent="0.3">
      <c r="AD143941" s="4"/>
    </row>
    <row r="143951" spans="30:30" ht="11" x14ac:dyDescent="0.3">
      <c r="AD143951" s="4"/>
    </row>
    <row r="143961" spans="30:30" ht="11" x14ac:dyDescent="0.3">
      <c r="AD143961" s="4"/>
    </row>
    <row r="143971" spans="30:30" ht="11" x14ac:dyDescent="0.3">
      <c r="AD143971" s="4"/>
    </row>
    <row r="143981" spans="30:30" ht="11" x14ac:dyDescent="0.3">
      <c r="AD143981" s="4"/>
    </row>
    <row r="143991" spans="30:30" ht="11" x14ac:dyDescent="0.3">
      <c r="AD143991" s="4"/>
    </row>
    <row r="144001" spans="30:30" ht="11" x14ac:dyDescent="0.3">
      <c r="AD144001" s="4"/>
    </row>
    <row r="144011" spans="30:30" ht="11" x14ac:dyDescent="0.3">
      <c r="AD144011" s="4"/>
    </row>
    <row r="144021" spans="30:30" ht="11" x14ac:dyDescent="0.3">
      <c r="AD144021" s="4"/>
    </row>
    <row r="144031" spans="30:30" ht="11" x14ac:dyDescent="0.3">
      <c r="AD144031" s="4"/>
    </row>
    <row r="144041" spans="30:30" ht="11" x14ac:dyDescent="0.3">
      <c r="AD144041" s="4"/>
    </row>
    <row r="144051" spans="30:30" ht="11" x14ac:dyDescent="0.3">
      <c r="AD144051" s="4"/>
    </row>
    <row r="144061" spans="30:30" ht="11" x14ac:dyDescent="0.3">
      <c r="AD144061" s="4"/>
    </row>
    <row r="144071" spans="30:30" ht="11" x14ac:dyDescent="0.3">
      <c r="AD144071" s="4"/>
    </row>
    <row r="144081" spans="30:30" ht="11" x14ac:dyDescent="0.3">
      <c r="AD144081" s="4"/>
    </row>
    <row r="144091" spans="30:30" ht="11" x14ac:dyDescent="0.3">
      <c r="AD144091" s="4"/>
    </row>
    <row r="144101" spans="30:30" ht="11" x14ac:dyDescent="0.3">
      <c r="AD144101" s="4"/>
    </row>
    <row r="144111" spans="30:30" ht="11" x14ac:dyDescent="0.3">
      <c r="AD144111" s="4"/>
    </row>
    <row r="144121" spans="30:30" ht="11" x14ac:dyDescent="0.3">
      <c r="AD144121" s="4"/>
    </row>
    <row r="144131" spans="30:30" ht="11" x14ac:dyDescent="0.3">
      <c r="AD144131" s="4"/>
    </row>
    <row r="144141" spans="30:30" ht="11" x14ac:dyDescent="0.3">
      <c r="AD144141" s="4"/>
    </row>
    <row r="144151" spans="30:30" ht="11" x14ac:dyDescent="0.3">
      <c r="AD144151" s="4"/>
    </row>
    <row r="144161" spans="30:30" ht="11" x14ac:dyDescent="0.3">
      <c r="AD144161" s="4"/>
    </row>
    <row r="144171" spans="30:30" ht="11" x14ac:dyDescent="0.3">
      <c r="AD144171" s="4"/>
    </row>
    <row r="144181" spans="30:30" ht="11" x14ac:dyDescent="0.3">
      <c r="AD144181" s="4"/>
    </row>
    <row r="144191" spans="30:30" ht="11" x14ac:dyDescent="0.3">
      <c r="AD144191" s="4"/>
    </row>
    <row r="144201" spans="30:30" ht="11" x14ac:dyDescent="0.3">
      <c r="AD144201" s="4"/>
    </row>
    <row r="144211" spans="30:30" ht="11" x14ac:dyDescent="0.3">
      <c r="AD144211" s="4"/>
    </row>
    <row r="144221" spans="30:30" ht="11" x14ac:dyDescent="0.3">
      <c r="AD144221" s="4"/>
    </row>
    <row r="144231" spans="30:30" ht="11" x14ac:dyDescent="0.3">
      <c r="AD144231" s="4"/>
    </row>
    <row r="144241" spans="30:30" ht="11" x14ac:dyDescent="0.3">
      <c r="AD144241" s="4"/>
    </row>
    <row r="144251" spans="30:30" ht="11" x14ac:dyDescent="0.3">
      <c r="AD144251" s="4"/>
    </row>
    <row r="144261" spans="30:30" ht="11" x14ac:dyDescent="0.3">
      <c r="AD144261" s="4"/>
    </row>
    <row r="144271" spans="30:30" ht="11" x14ac:dyDescent="0.3">
      <c r="AD144271" s="4"/>
    </row>
    <row r="144281" spans="30:30" ht="11" x14ac:dyDescent="0.3">
      <c r="AD144281" s="4"/>
    </row>
    <row r="144291" spans="30:30" ht="11" x14ac:dyDescent="0.3">
      <c r="AD144291" s="4"/>
    </row>
    <row r="144301" spans="30:30" ht="11" x14ac:dyDescent="0.3">
      <c r="AD144301" s="4"/>
    </row>
    <row r="144311" spans="30:30" ht="11" x14ac:dyDescent="0.3">
      <c r="AD144311" s="4"/>
    </row>
    <row r="144321" spans="30:30" ht="11" x14ac:dyDescent="0.3">
      <c r="AD144321" s="4"/>
    </row>
    <row r="144331" spans="30:30" ht="11" x14ac:dyDescent="0.3">
      <c r="AD144331" s="4"/>
    </row>
    <row r="144341" spans="30:30" ht="11" x14ac:dyDescent="0.3">
      <c r="AD144341" s="4"/>
    </row>
    <row r="144351" spans="30:30" ht="11" x14ac:dyDescent="0.3">
      <c r="AD144351" s="4"/>
    </row>
    <row r="144361" spans="30:30" ht="11" x14ac:dyDescent="0.3">
      <c r="AD144361" s="4"/>
    </row>
    <row r="144371" spans="30:30" ht="11" x14ac:dyDescent="0.3">
      <c r="AD144371" s="4"/>
    </row>
    <row r="144381" spans="30:30" ht="11" x14ac:dyDescent="0.3">
      <c r="AD144381" s="4"/>
    </row>
    <row r="144391" spans="30:30" ht="11" x14ac:dyDescent="0.3">
      <c r="AD144391" s="4"/>
    </row>
    <row r="144401" spans="30:30" ht="11" x14ac:dyDescent="0.3">
      <c r="AD144401" s="4"/>
    </row>
    <row r="144411" spans="30:30" ht="11" x14ac:dyDescent="0.3">
      <c r="AD144411" s="4"/>
    </row>
    <row r="144421" spans="30:30" ht="11" x14ac:dyDescent="0.3">
      <c r="AD144421" s="4"/>
    </row>
    <row r="144431" spans="30:30" ht="11" x14ac:dyDescent="0.3">
      <c r="AD144431" s="4"/>
    </row>
    <row r="144441" spans="30:30" ht="11" x14ac:dyDescent="0.3">
      <c r="AD144441" s="4"/>
    </row>
    <row r="144451" spans="30:30" ht="11" x14ac:dyDescent="0.3">
      <c r="AD144451" s="4"/>
    </row>
    <row r="144461" spans="30:30" ht="11" x14ac:dyDescent="0.3">
      <c r="AD144461" s="4"/>
    </row>
    <row r="144471" spans="30:30" ht="11" x14ac:dyDescent="0.3">
      <c r="AD144471" s="4"/>
    </row>
    <row r="144481" spans="30:30" ht="11" x14ac:dyDescent="0.3">
      <c r="AD144481" s="4"/>
    </row>
    <row r="144491" spans="30:30" ht="11" x14ac:dyDescent="0.3">
      <c r="AD144491" s="4"/>
    </row>
    <row r="144501" spans="30:30" ht="11" x14ac:dyDescent="0.3">
      <c r="AD144501" s="4"/>
    </row>
    <row r="144511" spans="30:30" ht="11" x14ac:dyDescent="0.3">
      <c r="AD144511" s="4"/>
    </row>
    <row r="144521" spans="30:30" ht="11" x14ac:dyDescent="0.3">
      <c r="AD144521" s="4"/>
    </row>
    <row r="144531" spans="30:30" ht="11" x14ac:dyDescent="0.3">
      <c r="AD144531" s="4"/>
    </row>
    <row r="144541" spans="30:30" ht="11" x14ac:dyDescent="0.3">
      <c r="AD144541" s="4"/>
    </row>
    <row r="144551" spans="30:30" ht="11" x14ac:dyDescent="0.3">
      <c r="AD144551" s="4"/>
    </row>
    <row r="144561" spans="30:30" ht="11" x14ac:dyDescent="0.3">
      <c r="AD144561" s="4"/>
    </row>
    <row r="144571" spans="30:30" ht="11" x14ac:dyDescent="0.3">
      <c r="AD144571" s="4"/>
    </row>
    <row r="144581" spans="30:30" ht="11" x14ac:dyDescent="0.3">
      <c r="AD144581" s="4"/>
    </row>
    <row r="144591" spans="30:30" ht="11" x14ac:dyDescent="0.3">
      <c r="AD144591" s="4"/>
    </row>
    <row r="144601" spans="30:30" ht="11" x14ac:dyDescent="0.3">
      <c r="AD144601" s="4"/>
    </row>
    <row r="144611" spans="30:30" ht="11" x14ac:dyDescent="0.3">
      <c r="AD144611" s="4"/>
    </row>
    <row r="144621" spans="30:30" ht="11" x14ac:dyDescent="0.3">
      <c r="AD144621" s="4"/>
    </row>
    <row r="144631" spans="30:30" ht="11" x14ac:dyDescent="0.3">
      <c r="AD144631" s="4"/>
    </row>
    <row r="144641" spans="30:30" ht="11" x14ac:dyDescent="0.3">
      <c r="AD144641" s="4"/>
    </row>
    <row r="144651" spans="30:30" ht="11" x14ac:dyDescent="0.3">
      <c r="AD144651" s="4"/>
    </row>
    <row r="144661" spans="30:30" ht="11" x14ac:dyDescent="0.3">
      <c r="AD144661" s="4"/>
    </row>
    <row r="144671" spans="30:30" ht="11" x14ac:dyDescent="0.3">
      <c r="AD144671" s="4"/>
    </row>
    <row r="144681" spans="30:30" ht="11" x14ac:dyDescent="0.3">
      <c r="AD144681" s="4"/>
    </row>
    <row r="144691" spans="30:30" ht="11" x14ac:dyDescent="0.3">
      <c r="AD144691" s="4"/>
    </row>
    <row r="144701" spans="30:30" ht="11" x14ac:dyDescent="0.3">
      <c r="AD144701" s="4"/>
    </row>
    <row r="144711" spans="30:30" ht="11" x14ac:dyDescent="0.3">
      <c r="AD144711" s="4"/>
    </row>
    <row r="144721" spans="30:30" ht="11" x14ac:dyDescent="0.3">
      <c r="AD144721" s="4"/>
    </row>
    <row r="144731" spans="30:30" ht="11" x14ac:dyDescent="0.3">
      <c r="AD144731" s="4"/>
    </row>
    <row r="144741" spans="30:30" ht="11" x14ac:dyDescent="0.3">
      <c r="AD144741" s="4"/>
    </row>
    <row r="144751" spans="30:30" ht="11" x14ac:dyDescent="0.3">
      <c r="AD144751" s="4"/>
    </row>
    <row r="144761" spans="30:30" ht="11" x14ac:dyDescent="0.3">
      <c r="AD144761" s="4"/>
    </row>
    <row r="144771" spans="30:30" ht="11" x14ac:dyDescent="0.3">
      <c r="AD144771" s="4"/>
    </row>
    <row r="144781" spans="30:30" ht="11" x14ac:dyDescent="0.3">
      <c r="AD144781" s="4"/>
    </row>
    <row r="144791" spans="30:30" ht="11" x14ac:dyDescent="0.3">
      <c r="AD144791" s="4"/>
    </row>
    <row r="144801" spans="30:30" ht="11" x14ac:dyDescent="0.3">
      <c r="AD144801" s="4"/>
    </row>
    <row r="144811" spans="30:30" ht="11" x14ac:dyDescent="0.3">
      <c r="AD144811" s="4"/>
    </row>
    <row r="144821" spans="30:30" ht="11" x14ac:dyDescent="0.3">
      <c r="AD144821" s="4"/>
    </row>
    <row r="144831" spans="30:30" ht="11" x14ac:dyDescent="0.3">
      <c r="AD144831" s="4"/>
    </row>
    <row r="144841" spans="30:30" ht="11" x14ac:dyDescent="0.3">
      <c r="AD144841" s="4"/>
    </row>
    <row r="144851" spans="30:30" ht="11" x14ac:dyDescent="0.3">
      <c r="AD144851" s="4"/>
    </row>
    <row r="144861" spans="30:30" ht="11" x14ac:dyDescent="0.3">
      <c r="AD144861" s="4"/>
    </row>
    <row r="144871" spans="30:30" ht="11" x14ac:dyDescent="0.3">
      <c r="AD144871" s="4"/>
    </row>
    <row r="144881" spans="30:30" ht="11" x14ac:dyDescent="0.3">
      <c r="AD144881" s="4"/>
    </row>
    <row r="144891" spans="30:30" ht="11" x14ac:dyDescent="0.3">
      <c r="AD144891" s="4"/>
    </row>
    <row r="144901" spans="30:30" ht="11" x14ac:dyDescent="0.3">
      <c r="AD144901" s="4"/>
    </row>
    <row r="144911" spans="30:30" ht="11" x14ac:dyDescent="0.3">
      <c r="AD144911" s="4"/>
    </row>
    <row r="144921" spans="30:30" ht="11" x14ac:dyDescent="0.3">
      <c r="AD144921" s="4"/>
    </row>
    <row r="144931" spans="30:30" ht="11" x14ac:dyDescent="0.3">
      <c r="AD144931" s="4"/>
    </row>
    <row r="144941" spans="30:30" ht="11" x14ac:dyDescent="0.3">
      <c r="AD144941" s="4"/>
    </row>
    <row r="144951" spans="30:30" ht="11" x14ac:dyDescent="0.3">
      <c r="AD144951" s="4"/>
    </row>
    <row r="144961" spans="30:30" ht="11" x14ac:dyDescent="0.3">
      <c r="AD144961" s="4"/>
    </row>
    <row r="144971" spans="30:30" ht="11" x14ac:dyDescent="0.3">
      <c r="AD144971" s="4"/>
    </row>
    <row r="144981" spans="30:30" ht="11" x14ac:dyDescent="0.3">
      <c r="AD144981" s="4"/>
    </row>
    <row r="144991" spans="30:30" ht="11" x14ac:dyDescent="0.3">
      <c r="AD144991" s="4"/>
    </row>
    <row r="145001" spans="30:30" ht="11" x14ac:dyDescent="0.3">
      <c r="AD145001" s="4"/>
    </row>
    <row r="145011" spans="30:30" ht="11" x14ac:dyDescent="0.3">
      <c r="AD145011" s="4"/>
    </row>
    <row r="145021" spans="30:30" ht="11" x14ac:dyDescent="0.3">
      <c r="AD145021" s="4"/>
    </row>
    <row r="145031" spans="30:30" ht="11" x14ac:dyDescent="0.3">
      <c r="AD145031" s="4"/>
    </row>
    <row r="145041" spans="30:30" ht="11" x14ac:dyDescent="0.3">
      <c r="AD145041" s="4"/>
    </row>
    <row r="145051" spans="30:30" ht="11" x14ac:dyDescent="0.3">
      <c r="AD145051" s="4"/>
    </row>
    <row r="145061" spans="30:30" ht="11" x14ac:dyDescent="0.3">
      <c r="AD145061" s="4"/>
    </row>
    <row r="145071" spans="30:30" ht="11" x14ac:dyDescent="0.3">
      <c r="AD145071" s="4"/>
    </row>
    <row r="145081" spans="30:30" ht="11" x14ac:dyDescent="0.3">
      <c r="AD145081" s="4"/>
    </row>
    <row r="145091" spans="30:30" ht="11" x14ac:dyDescent="0.3">
      <c r="AD145091" s="4"/>
    </row>
    <row r="145101" spans="30:30" ht="11" x14ac:dyDescent="0.3">
      <c r="AD145101" s="4"/>
    </row>
    <row r="145111" spans="30:30" ht="11" x14ac:dyDescent="0.3">
      <c r="AD145111" s="4"/>
    </row>
    <row r="145121" spans="30:30" ht="11" x14ac:dyDescent="0.3">
      <c r="AD145121" s="4"/>
    </row>
    <row r="145131" spans="30:30" ht="11" x14ac:dyDescent="0.3">
      <c r="AD145131" s="4"/>
    </row>
    <row r="145141" spans="30:30" ht="11" x14ac:dyDescent="0.3">
      <c r="AD145141" s="4"/>
    </row>
    <row r="145151" spans="30:30" ht="11" x14ac:dyDescent="0.3">
      <c r="AD145151" s="4"/>
    </row>
    <row r="145161" spans="30:30" ht="11" x14ac:dyDescent="0.3">
      <c r="AD145161" s="4"/>
    </row>
    <row r="145171" spans="30:30" ht="11" x14ac:dyDescent="0.3">
      <c r="AD145171" s="4"/>
    </row>
    <row r="145181" spans="30:30" ht="11" x14ac:dyDescent="0.3">
      <c r="AD145181" s="4"/>
    </row>
    <row r="145191" spans="30:30" ht="11" x14ac:dyDescent="0.3">
      <c r="AD145191" s="4"/>
    </row>
    <row r="145201" spans="30:30" ht="11" x14ac:dyDescent="0.3">
      <c r="AD145201" s="4"/>
    </row>
    <row r="145211" spans="30:30" ht="11" x14ac:dyDescent="0.3">
      <c r="AD145211" s="4"/>
    </row>
    <row r="145221" spans="30:30" ht="11" x14ac:dyDescent="0.3">
      <c r="AD145221" s="4"/>
    </row>
    <row r="145231" spans="30:30" ht="11" x14ac:dyDescent="0.3">
      <c r="AD145231" s="4"/>
    </row>
    <row r="145241" spans="30:30" ht="11" x14ac:dyDescent="0.3">
      <c r="AD145241" s="4"/>
    </row>
    <row r="145251" spans="30:30" ht="11" x14ac:dyDescent="0.3">
      <c r="AD145251" s="4"/>
    </row>
    <row r="145261" spans="30:30" ht="11" x14ac:dyDescent="0.3">
      <c r="AD145261" s="4"/>
    </row>
    <row r="145271" spans="30:30" ht="11" x14ac:dyDescent="0.3">
      <c r="AD145271" s="4"/>
    </row>
    <row r="145281" spans="30:30" ht="11" x14ac:dyDescent="0.3">
      <c r="AD145281" s="4"/>
    </row>
    <row r="145291" spans="30:30" ht="11" x14ac:dyDescent="0.3">
      <c r="AD145291" s="4"/>
    </row>
    <row r="145301" spans="30:30" ht="11" x14ac:dyDescent="0.3">
      <c r="AD145301" s="4"/>
    </row>
    <row r="145311" spans="30:30" ht="11" x14ac:dyDescent="0.3">
      <c r="AD145311" s="4"/>
    </row>
    <row r="145321" spans="30:30" ht="11" x14ac:dyDescent="0.3">
      <c r="AD145321" s="4"/>
    </row>
    <row r="145331" spans="30:30" ht="11" x14ac:dyDescent="0.3">
      <c r="AD145331" s="4"/>
    </row>
    <row r="145341" spans="30:30" ht="11" x14ac:dyDescent="0.3">
      <c r="AD145341" s="4"/>
    </row>
    <row r="145351" spans="30:30" ht="11" x14ac:dyDescent="0.3">
      <c r="AD145351" s="4"/>
    </row>
    <row r="145361" spans="30:30" ht="11" x14ac:dyDescent="0.3">
      <c r="AD145361" s="4"/>
    </row>
    <row r="145371" spans="30:30" ht="11" x14ac:dyDescent="0.3">
      <c r="AD145371" s="4"/>
    </row>
    <row r="145381" spans="30:30" ht="11" x14ac:dyDescent="0.3">
      <c r="AD145381" s="4"/>
    </row>
    <row r="145391" spans="30:30" ht="11" x14ac:dyDescent="0.3">
      <c r="AD145391" s="4"/>
    </row>
    <row r="145401" spans="30:30" ht="11" x14ac:dyDescent="0.3">
      <c r="AD145401" s="4"/>
    </row>
    <row r="145411" spans="30:30" ht="11" x14ac:dyDescent="0.3">
      <c r="AD145411" s="4"/>
    </row>
    <row r="145421" spans="30:30" ht="11" x14ac:dyDescent="0.3">
      <c r="AD145421" s="4"/>
    </row>
    <row r="145431" spans="30:30" ht="11" x14ac:dyDescent="0.3">
      <c r="AD145431" s="4"/>
    </row>
    <row r="145441" spans="30:30" ht="11" x14ac:dyDescent="0.3">
      <c r="AD145441" s="4"/>
    </row>
    <row r="145451" spans="30:30" ht="11" x14ac:dyDescent="0.3">
      <c r="AD145451" s="4"/>
    </row>
    <row r="145461" spans="30:30" ht="11" x14ac:dyDescent="0.3">
      <c r="AD145461" s="4"/>
    </row>
    <row r="145471" spans="30:30" ht="11" x14ac:dyDescent="0.3">
      <c r="AD145471" s="4"/>
    </row>
    <row r="145481" spans="30:30" ht="11" x14ac:dyDescent="0.3">
      <c r="AD145481" s="4"/>
    </row>
    <row r="145491" spans="30:30" ht="11" x14ac:dyDescent="0.3">
      <c r="AD145491" s="4"/>
    </row>
    <row r="145501" spans="30:30" ht="11" x14ac:dyDescent="0.3">
      <c r="AD145501" s="4"/>
    </row>
    <row r="145511" spans="30:30" ht="11" x14ac:dyDescent="0.3">
      <c r="AD145511" s="4"/>
    </row>
    <row r="145521" spans="30:30" ht="11" x14ac:dyDescent="0.3">
      <c r="AD145521" s="4"/>
    </row>
    <row r="145531" spans="30:30" ht="11" x14ac:dyDescent="0.3">
      <c r="AD145531" s="4"/>
    </row>
    <row r="145541" spans="30:30" ht="11" x14ac:dyDescent="0.3">
      <c r="AD145541" s="4"/>
    </row>
    <row r="145551" spans="30:30" ht="11" x14ac:dyDescent="0.3">
      <c r="AD145551" s="4"/>
    </row>
    <row r="145561" spans="30:30" ht="11" x14ac:dyDescent="0.3">
      <c r="AD145561" s="4"/>
    </row>
    <row r="145571" spans="30:30" ht="11" x14ac:dyDescent="0.3">
      <c r="AD145571" s="4"/>
    </row>
    <row r="145581" spans="30:30" ht="11" x14ac:dyDescent="0.3">
      <c r="AD145581" s="4"/>
    </row>
    <row r="145591" spans="30:30" ht="11" x14ac:dyDescent="0.3">
      <c r="AD145591" s="4"/>
    </row>
    <row r="145601" spans="30:30" ht="11" x14ac:dyDescent="0.3">
      <c r="AD145601" s="4"/>
    </row>
    <row r="145611" spans="30:30" ht="11" x14ac:dyDescent="0.3">
      <c r="AD145611" s="4"/>
    </row>
    <row r="145621" spans="30:30" ht="11" x14ac:dyDescent="0.3">
      <c r="AD145621" s="4"/>
    </row>
    <row r="145631" spans="30:30" ht="11" x14ac:dyDescent="0.3">
      <c r="AD145631" s="4"/>
    </row>
    <row r="145641" spans="30:30" ht="11" x14ac:dyDescent="0.3">
      <c r="AD145641" s="4"/>
    </row>
    <row r="145651" spans="30:30" ht="11" x14ac:dyDescent="0.3">
      <c r="AD145651" s="4"/>
    </row>
    <row r="145661" spans="30:30" ht="11" x14ac:dyDescent="0.3">
      <c r="AD145661" s="4"/>
    </row>
    <row r="145671" spans="30:30" ht="11" x14ac:dyDescent="0.3">
      <c r="AD145671" s="4"/>
    </row>
    <row r="145681" spans="30:30" ht="11" x14ac:dyDescent="0.3">
      <c r="AD145681" s="4"/>
    </row>
    <row r="145691" spans="30:30" ht="11" x14ac:dyDescent="0.3">
      <c r="AD145691" s="4"/>
    </row>
    <row r="145701" spans="30:30" ht="11" x14ac:dyDescent="0.3">
      <c r="AD145701" s="4"/>
    </row>
    <row r="145711" spans="30:30" ht="11" x14ac:dyDescent="0.3">
      <c r="AD145711" s="4"/>
    </row>
    <row r="145721" spans="30:30" ht="11" x14ac:dyDescent="0.3">
      <c r="AD145721" s="4"/>
    </row>
    <row r="145731" spans="30:30" ht="11" x14ac:dyDescent="0.3">
      <c r="AD145731" s="4"/>
    </row>
    <row r="145741" spans="30:30" ht="11" x14ac:dyDescent="0.3">
      <c r="AD145741" s="4"/>
    </row>
    <row r="145751" spans="30:30" ht="11" x14ac:dyDescent="0.3">
      <c r="AD145751" s="4"/>
    </row>
    <row r="145761" spans="30:30" ht="11" x14ac:dyDescent="0.3">
      <c r="AD145761" s="4"/>
    </row>
    <row r="145771" spans="30:30" ht="11" x14ac:dyDescent="0.3">
      <c r="AD145771" s="4"/>
    </row>
    <row r="145781" spans="30:30" ht="11" x14ac:dyDescent="0.3">
      <c r="AD145781" s="4"/>
    </row>
    <row r="145791" spans="30:30" ht="11" x14ac:dyDescent="0.3">
      <c r="AD145791" s="4"/>
    </row>
    <row r="145801" spans="30:30" ht="11" x14ac:dyDescent="0.3">
      <c r="AD145801" s="4"/>
    </row>
    <row r="145811" spans="30:30" ht="11" x14ac:dyDescent="0.3">
      <c r="AD145811" s="4"/>
    </row>
    <row r="145821" spans="30:30" ht="11" x14ac:dyDescent="0.3">
      <c r="AD145821" s="4"/>
    </row>
    <row r="145831" spans="30:30" ht="11" x14ac:dyDescent="0.3">
      <c r="AD145831" s="4"/>
    </row>
    <row r="145841" spans="30:30" ht="11" x14ac:dyDescent="0.3">
      <c r="AD145841" s="4"/>
    </row>
    <row r="145851" spans="30:30" ht="11" x14ac:dyDescent="0.3">
      <c r="AD145851" s="4"/>
    </row>
    <row r="145861" spans="30:30" ht="11" x14ac:dyDescent="0.3">
      <c r="AD145861" s="4"/>
    </row>
    <row r="145871" spans="30:30" ht="11" x14ac:dyDescent="0.3">
      <c r="AD145871" s="4"/>
    </row>
    <row r="145881" spans="30:30" ht="11" x14ac:dyDescent="0.3">
      <c r="AD145881" s="4"/>
    </row>
    <row r="145891" spans="30:30" ht="11" x14ac:dyDescent="0.3">
      <c r="AD145891" s="4"/>
    </row>
    <row r="145901" spans="30:30" ht="11" x14ac:dyDescent="0.3">
      <c r="AD145901" s="4"/>
    </row>
    <row r="145911" spans="30:30" ht="11" x14ac:dyDescent="0.3">
      <c r="AD145911" s="4"/>
    </row>
    <row r="145921" spans="30:30" ht="11" x14ac:dyDescent="0.3">
      <c r="AD145921" s="4"/>
    </row>
    <row r="145931" spans="30:30" ht="11" x14ac:dyDescent="0.3">
      <c r="AD145931" s="4"/>
    </row>
    <row r="145941" spans="30:30" ht="11" x14ac:dyDescent="0.3">
      <c r="AD145941" s="4"/>
    </row>
    <row r="145951" spans="30:30" ht="11" x14ac:dyDescent="0.3">
      <c r="AD145951" s="4"/>
    </row>
    <row r="145961" spans="30:30" ht="11" x14ac:dyDescent="0.3">
      <c r="AD145961" s="4"/>
    </row>
    <row r="145971" spans="30:30" ht="11" x14ac:dyDescent="0.3">
      <c r="AD145971" s="4"/>
    </row>
    <row r="145981" spans="30:30" ht="11" x14ac:dyDescent="0.3">
      <c r="AD145981" s="4"/>
    </row>
    <row r="145991" spans="30:30" ht="11" x14ac:dyDescent="0.3">
      <c r="AD145991" s="4"/>
    </row>
    <row r="146001" spans="30:30" ht="11" x14ac:dyDescent="0.3">
      <c r="AD146001" s="4"/>
    </row>
    <row r="146011" spans="30:30" ht="11" x14ac:dyDescent="0.3">
      <c r="AD146011" s="4"/>
    </row>
    <row r="146021" spans="30:30" ht="11" x14ac:dyDescent="0.3">
      <c r="AD146021" s="4"/>
    </row>
    <row r="146031" spans="30:30" ht="11" x14ac:dyDescent="0.3">
      <c r="AD146031" s="4"/>
    </row>
    <row r="146041" spans="30:30" ht="11" x14ac:dyDescent="0.3">
      <c r="AD146041" s="4"/>
    </row>
    <row r="146051" spans="30:30" ht="11" x14ac:dyDescent="0.3">
      <c r="AD146051" s="4"/>
    </row>
    <row r="146061" spans="30:30" ht="11" x14ac:dyDescent="0.3">
      <c r="AD146061" s="4"/>
    </row>
    <row r="146071" spans="30:30" ht="11" x14ac:dyDescent="0.3">
      <c r="AD146071" s="4"/>
    </row>
    <row r="146081" spans="30:30" ht="11" x14ac:dyDescent="0.3">
      <c r="AD146081" s="4"/>
    </row>
    <row r="146091" spans="30:30" ht="11" x14ac:dyDescent="0.3">
      <c r="AD146091" s="4"/>
    </row>
    <row r="146101" spans="30:30" ht="11" x14ac:dyDescent="0.3">
      <c r="AD146101" s="4"/>
    </row>
    <row r="146111" spans="30:30" ht="11" x14ac:dyDescent="0.3">
      <c r="AD146111" s="4"/>
    </row>
    <row r="146121" spans="30:30" ht="11" x14ac:dyDescent="0.3">
      <c r="AD146121" s="4"/>
    </row>
    <row r="146131" spans="30:30" ht="11" x14ac:dyDescent="0.3">
      <c r="AD146131" s="4"/>
    </row>
    <row r="146141" spans="30:30" ht="11" x14ac:dyDescent="0.3">
      <c r="AD146141" s="4"/>
    </row>
    <row r="146151" spans="30:30" ht="11" x14ac:dyDescent="0.3">
      <c r="AD146151" s="4"/>
    </row>
    <row r="146161" spans="30:30" ht="11" x14ac:dyDescent="0.3">
      <c r="AD146161" s="4"/>
    </row>
    <row r="146171" spans="30:30" ht="11" x14ac:dyDescent="0.3">
      <c r="AD146171" s="4"/>
    </row>
    <row r="146181" spans="30:30" ht="11" x14ac:dyDescent="0.3">
      <c r="AD146181" s="4"/>
    </row>
    <row r="146191" spans="30:30" ht="11" x14ac:dyDescent="0.3">
      <c r="AD146191" s="4"/>
    </row>
    <row r="146201" spans="30:30" ht="11" x14ac:dyDescent="0.3">
      <c r="AD146201" s="4"/>
    </row>
    <row r="146211" spans="30:30" ht="11" x14ac:dyDescent="0.3">
      <c r="AD146211" s="4"/>
    </row>
    <row r="146221" spans="30:30" ht="11" x14ac:dyDescent="0.3">
      <c r="AD146221" s="4"/>
    </row>
    <row r="146231" spans="30:30" ht="11" x14ac:dyDescent="0.3">
      <c r="AD146231" s="4"/>
    </row>
    <row r="146241" spans="30:30" ht="11" x14ac:dyDescent="0.3">
      <c r="AD146241" s="4"/>
    </row>
    <row r="146251" spans="30:30" ht="11" x14ac:dyDescent="0.3">
      <c r="AD146251" s="4"/>
    </row>
    <row r="146261" spans="30:30" ht="11" x14ac:dyDescent="0.3">
      <c r="AD146261" s="4"/>
    </row>
    <row r="146271" spans="30:30" ht="11" x14ac:dyDescent="0.3">
      <c r="AD146271" s="4"/>
    </row>
    <row r="146281" spans="30:30" ht="11" x14ac:dyDescent="0.3">
      <c r="AD146281" s="4"/>
    </row>
    <row r="146291" spans="30:30" ht="11" x14ac:dyDescent="0.3">
      <c r="AD146291" s="4"/>
    </row>
    <row r="146301" spans="30:30" ht="11" x14ac:dyDescent="0.3">
      <c r="AD146301" s="4"/>
    </row>
    <row r="146311" spans="30:30" ht="11" x14ac:dyDescent="0.3">
      <c r="AD146311" s="4"/>
    </row>
    <row r="146321" spans="30:30" ht="11" x14ac:dyDescent="0.3">
      <c r="AD146321" s="4"/>
    </row>
    <row r="146331" spans="30:30" ht="11" x14ac:dyDescent="0.3">
      <c r="AD146331" s="4"/>
    </row>
    <row r="146341" spans="30:30" ht="11" x14ac:dyDescent="0.3">
      <c r="AD146341" s="4"/>
    </row>
    <row r="146351" spans="30:30" ht="11" x14ac:dyDescent="0.3">
      <c r="AD146351" s="4"/>
    </row>
    <row r="146361" spans="30:30" ht="11" x14ac:dyDescent="0.3">
      <c r="AD146361" s="4"/>
    </row>
    <row r="146371" spans="30:30" ht="11" x14ac:dyDescent="0.3">
      <c r="AD146371" s="4"/>
    </row>
    <row r="146381" spans="30:30" ht="11" x14ac:dyDescent="0.3">
      <c r="AD146381" s="4"/>
    </row>
    <row r="146391" spans="30:30" ht="11" x14ac:dyDescent="0.3">
      <c r="AD146391" s="4"/>
    </row>
    <row r="146401" spans="30:30" ht="11" x14ac:dyDescent="0.3">
      <c r="AD146401" s="4"/>
    </row>
    <row r="146411" spans="30:30" ht="11" x14ac:dyDescent="0.3">
      <c r="AD146411" s="4"/>
    </row>
    <row r="146421" spans="30:30" ht="11" x14ac:dyDescent="0.3">
      <c r="AD146421" s="4"/>
    </row>
    <row r="146431" spans="30:30" ht="11" x14ac:dyDescent="0.3">
      <c r="AD146431" s="4"/>
    </row>
    <row r="146441" spans="30:30" ht="11" x14ac:dyDescent="0.3">
      <c r="AD146441" s="4"/>
    </row>
    <row r="146451" spans="30:30" ht="11" x14ac:dyDescent="0.3">
      <c r="AD146451" s="4"/>
    </row>
    <row r="146461" spans="30:30" ht="11" x14ac:dyDescent="0.3">
      <c r="AD146461" s="4"/>
    </row>
    <row r="146471" spans="30:30" ht="11" x14ac:dyDescent="0.3">
      <c r="AD146471" s="4"/>
    </row>
    <row r="146481" spans="30:30" ht="11" x14ac:dyDescent="0.3">
      <c r="AD146481" s="4"/>
    </row>
    <row r="146491" spans="30:30" ht="11" x14ac:dyDescent="0.3">
      <c r="AD146491" s="4"/>
    </row>
    <row r="146501" spans="30:30" ht="11" x14ac:dyDescent="0.3">
      <c r="AD146501" s="4"/>
    </row>
    <row r="146511" spans="30:30" ht="11" x14ac:dyDescent="0.3">
      <c r="AD146511" s="4"/>
    </row>
    <row r="146521" spans="30:30" ht="11" x14ac:dyDescent="0.3">
      <c r="AD146521" s="4"/>
    </row>
    <row r="146531" spans="30:30" ht="11" x14ac:dyDescent="0.3">
      <c r="AD146531" s="4"/>
    </row>
    <row r="146541" spans="30:30" ht="11" x14ac:dyDescent="0.3">
      <c r="AD146541" s="4"/>
    </row>
    <row r="146551" spans="30:30" ht="11" x14ac:dyDescent="0.3">
      <c r="AD146551" s="4"/>
    </row>
    <row r="146561" spans="30:30" ht="11" x14ac:dyDescent="0.3">
      <c r="AD146561" s="4"/>
    </row>
    <row r="146571" spans="30:30" ht="11" x14ac:dyDescent="0.3">
      <c r="AD146571" s="4"/>
    </row>
    <row r="146581" spans="30:30" ht="11" x14ac:dyDescent="0.3">
      <c r="AD146581" s="4"/>
    </row>
    <row r="146591" spans="30:30" ht="11" x14ac:dyDescent="0.3">
      <c r="AD146591" s="4"/>
    </row>
    <row r="146601" spans="30:30" ht="11" x14ac:dyDescent="0.3">
      <c r="AD146601" s="4"/>
    </row>
    <row r="146611" spans="30:30" ht="11" x14ac:dyDescent="0.3">
      <c r="AD146611" s="4"/>
    </row>
    <row r="146621" spans="30:30" ht="11" x14ac:dyDescent="0.3">
      <c r="AD146621" s="4"/>
    </row>
    <row r="146631" spans="30:30" ht="11" x14ac:dyDescent="0.3">
      <c r="AD146631" s="4"/>
    </row>
    <row r="146641" spans="30:30" ht="11" x14ac:dyDescent="0.3">
      <c r="AD146641" s="4"/>
    </row>
    <row r="146651" spans="30:30" ht="11" x14ac:dyDescent="0.3">
      <c r="AD146651" s="4"/>
    </row>
    <row r="146661" spans="30:30" ht="11" x14ac:dyDescent="0.3">
      <c r="AD146661" s="4"/>
    </row>
    <row r="146671" spans="30:30" ht="11" x14ac:dyDescent="0.3">
      <c r="AD146671" s="4"/>
    </row>
    <row r="146681" spans="30:30" ht="11" x14ac:dyDescent="0.3">
      <c r="AD146681" s="4"/>
    </row>
    <row r="146691" spans="30:30" ht="11" x14ac:dyDescent="0.3">
      <c r="AD146691" s="4"/>
    </row>
    <row r="146701" spans="30:30" ht="11" x14ac:dyDescent="0.3">
      <c r="AD146701" s="4"/>
    </row>
    <row r="146711" spans="30:30" ht="11" x14ac:dyDescent="0.3">
      <c r="AD146711" s="4"/>
    </row>
    <row r="146721" spans="30:30" ht="11" x14ac:dyDescent="0.3">
      <c r="AD146721" s="4"/>
    </row>
    <row r="146731" spans="30:30" ht="11" x14ac:dyDescent="0.3">
      <c r="AD146731" s="4"/>
    </row>
    <row r="146741" spans="30:30" ht="11" x14ac:dyDescent="0.3">
      <c r="AD146741" s="4"/>
    </row>
    <row r="146751" spans="30:30" ht="11" x14ac:dyDescent="0.3">
      <c r="AD146751" s="4"/>
    </row>
    <row r="146761" spans="30:30" ht="11" x14ac:dyDescent="0.3">
      <c r="AD146761" s="4"/>
    </row>
    <row r="146771" spans="30:30" ht="11" x14ac:dyDescent="0.3">
      <c r="AD146771" s="4"/>
    </row>
    <row r="146781" spans="30:30" ht="11" x14ac:dyDescent="0.3">
      <c r="AD146781" s="4"/>
    </row>
    <row r="146791" spans="30:30" ht="11" x14ac:dyDescent="0.3">
      <c r="AD146791" s="4"/>
    </row>
    <row r="146801" spans="30:30" ht="11" x14ac:dyDescent="0.3">
      <c r="AD146801" s="4"/>
    </row>
    <row r="146811" spans="30:30" ht="11" x14ac:dyDescent="0.3">
      <c r="AD146811" s="4"/>
    </row>
    <row r="146821" spans="30:30" ht="11" x14ac:dyDescent="0.3">
      <c r="AD146821" s="4"/>
    </row>
    <row r="146831" spans="30:30" ht="11" x14ac:dyDescent="0.3">
      <c r="AD146831" s="4"/>
    </row>
    <row r="146841" spans="30:30" ht="11" x14ac:dyDescent="0.3">
      <c r="AD146841" s="4"/>
    </row>
    <row r="146851" spans="30:30" ht="11" x14ac:dyDescent="0.3">
      <c r="AD146851" s="4"/>
    </row>
    <row r="146861" spans="30:30" ht="11" x14ac:dyDescent="0.3">
      <c r="AD146861" s="4"/>
    </row>
    <row r="146871" spans="30:30" ht="11" x14ac:dyDescent="0.3">
      <c r="AD146871" s="4"/>
    </row>
    <row r="146881" spans="30:30" ht="11" x14ac:dyDescent="0.3">
      <c r="AD146881" s="4"/>
    </row>
    <row r="146891" spans="30:30" ht="11" x14ac:dyDescent="0.3">
      <c r="AD146891" s="4"/>
    </row>
    <row r="146901" spans="30:30" ht="11" x14ac:dyDescent="0.3">
      <c r="AD146901" s="4"/>
    </row>
    <row r="146911" spans="30:30" ht="11" x14ac:dyDescent="0.3">
      <c r="AD146911" s="4"/>
    </row>
    <row r="146921" spans="30:30" ht="11" x14ac:dyDescent="0.3">
      <c r="AD146921" s="4"/>
    </row>
    <row r="146931" spans="30:30" ht="11" x14ac:dyDescent="0.3">
      <c r="AD146931" s="4"/>
    </row>
    <row r="146941" spans="30:30" ht="11" x14ac:dyDescent="0.3">
      <c r="AD146941" s="4"/>
    </row>
    <row r="146951" spans="30:30" ht="11" x14ac:dyDescent="0.3">
      <c r="AD146951" s="4"/>
    </row>
    <row r="146961" spans="30:30" ht="11" x14ac:dyDescent="0.3">
      <c r="AD146961" s="4"/>
    </row>
    <row r="146971" spans="30:30" ht="11" x14ac:dyDescent="0.3">
      <c r="AD146971" s="4"/>
    </row>
    <row r="146981" spans="30:30" ht="11" x14ac:dyDescent="0.3">
      <c r="AD146981" s="4"/>
    </row>
    <row r="146991" spans="30:30" ht="11" x14ac:dyDescent="0.3">
      <c r="AD146991" s="4"/>
    </row>
    <row r="147001" spans="30:30" ht="11" x14ac:dyDescent="0.3">
      <c r="AD147001" s="4"/>
    </row>
    <row r="147011" spans="30:30" ht="11" x14ac:dyDescent="0.3">
      <c r="AD147011" s="4"/>
    </row>
    <row r="147021" spans="30:30" ht="11" x14ac:dyDescent="0.3">
      <c r="AD147021" s="4"/>
    </row>
    <row r="147031" spans="30:30" ht="11" x14ac:dyDescent="0.3">
      <c r="AD147031" s="4"/>
    </row>
    <row r="147041" spans="30:30" ht="11" x14ac:dyDescent="0.3">
      <c r="AD147041" s="4"/>
    </row>
    <row r="147051" spans="30:30" ht="11" x14ac:dyDescent="0.3">
      <c r="AD147051" s="4"/>
    </row>
    <row r="147061" spans="30:30" ht="11" x14ac:dyDescent="0.3">
      <c r="AD147061" s="4"/>
    </row>
    <row r="147071" spans="30:30" ht="11" x14ac:dyDescent="0.3">
      <c r="AD147071" s="4"/>
    </row>
    <row r="147081" spans="30:30" ht="11" x14ac:dyDescent="0.3">
      <c r="AD147081" s="4"/>
    </row>
    <row r="147091" spans="30:30" ht="11" x14ac:dyDescent="0.3">
      <c r="AD147091" s="4"/>
    </row>
    <row r="147101" spans="30:30" ht="11" x14ac:dyDescent="0.3">
      <c r="AD147101" s="4"/>
    </row>
    <row r="147111" spans="30:30" ht="11" x14ac:dyDescent="0.3">
      <c r="AD147111" s="4"/>
    </row>
    <row r="147121" spans="30:30" ht="11" x14ac:dyDescent="0.3">
      <c r="AD147121" s="4"/>
    </row>
    <row r="147131" spans="30:30" ht="11" x14ac:dyDescent="0.3">
      <c r="AD147131" s="4"/>
    </row>
    <row r="147141" spans="30:30" ht="11" x14ac:dyDescent="0.3">
      <c r="AD147141" s="4"/>
    </row>
    <row r="147151" spans="30:30" ht="11" x14ac:dyDescent="0.3">
      <c r="AD147151" s="4"/>
    </row>
    <row r="147161" spans="30:30" ht="11" x14ac:dyDescent="0.3">
      <c r="AD147161" s="4"/>
    </row>
    <row r="147171" spans="30:30" ht="11" x14ac:dyDescent="0.3">
      <c r="AD147171" s="4"/>
    </row>
    <row r="147181" spans="30:30" ht="11" x14ac:dyDescent="0.3">
      <c r="AD147181" s="4"/>
    </row>
    <row r="147191" spans="30:30" ht="11" x14ac:dyDescent="0.3">
      <c r="AD147191" s="4"/>
    </row>
    <row r="147201" spans="30:30" ht="11" x14ac:dyDescent="0.3">
      <c r="AD147201" s="4"/>
    </row>
    <row r="147211" spans="30:30" ht="11" x14ac:dyDescent="0.3">
      <c r="AD147211" s="4"/>
    </row>
    <row r="147221" spans="30:30" ht="11" x14ac:dyDescent="0.3">
      <c r="AD147221" s="4"/>
    </row>
    <row r="147231" spans="30:30" ht="11" x14ac:dyDescent="0.3">
      <c r="AD147231" s="4"/>
    </row>
    <row r="147241" spans="30:30" ht="11" x14ac:dyDescent="0.3">
      <c r="AD147241" s="4"/>
    </row>
    <row r="147251" spans="30:30" ht="11" x14ac:dyDescent="0.3">
      <c r="AD147251" s="4"/>
    </row>
    <row r="147261" spans="30:30" ht="11" x14ac:dyDescent="0.3">
      <c r="AD147261" s="4"/>
    </row>
    <row r="147271" spans="30:30" ht="11" x14ac:dyDescent="0.3">
      <c r="AD147271" s="4"/>
    </row>
    <row r="147281" spans="30:30" ht="11" x14ac:dyDescent="0.3">
      <c r="AD147281" s="4"/>
    </row>
    <row r="147291" spans="30:30" ht="11" x14ac:dyDescent="0.3">
      <c r="AD147291" s="4"/>
    </row>
    <row r="147301" spans="30:30" ht="11" x14ac:dyDescent="0.3">
      <c r="AD147301" s="4"/>
    </row>
    <row r="147311" spans="30:30" ht="11" x14ac:dyDescent="0.3">
      <c r="AD147311" s="4"/>
    </row>
    <row r="147321" spans="30:30" ht="11" x14ac:dyDescent="0.3">
      <c r="AD147321" s="4"/>
    </row>
    <row r="147331" spans="30:30" ht="11" x14ac:dyDescent="0.3">
      <c r="AD147331" s="4"/>
    </row>
    <row r="147341" spans="30:30" ht="11" x14ac:dyDescent="0.3">
      <c r="AD147341" s="4"/>
    </row>
    <row r="147351" spans="30:30" ht="11" x14ac:dyDescent="0.3">
      <c r="AD147351" s="4"/>
    </row>
    <row r="147361" spans="30:30" ht="11" x14ac:dyDescent="0.3">
      <c r="AD147361" s="4"/>
    </row>
    <row r="147371" spans="30:30" ht="11" x14ac:dyDescent="0.3">
      <c r="AD147371" s="4"/>
    </row>
    <row r="147381" spans="30:30" ht="11" x14ac:dyDescent="0.3">
      <c r="AD147381" s="4"/>
    </row>
    <row r="147391" spans="30:30" ht="11" x14ac:dyDescent="0.3">
      <c r="AD147391" s="4"/>
    </row>
    <row r="147401" spans="30:30" ht="11" x14ac:dyDescent="0.3">
      <c r="AD147401" s="4"/>
    </row>
    <row r="147411" spans="30:30" ht="11" x14ac:dyDescent="0.3">
      <c r="AD147411" s="4"/>
    </row>
    <row r="147421" spans="30:30" ht="11" x14ac:dyDescent="0.3">
      <c r="AD147421" s="4"/>
    </row>
    <row r="147431" spans="30:30" ht="11" x14ac:dyDescent="0.3">
      <c r="AD147431" s="4"/>
    </row>
    <row r="147441" spans="30:30" ht="11" x14ac:dyDescent="0.3">
      <c r="AD147441" s="4"/>
    </row>
    <row r="147451" spans="30:30" ht="11" x14ac:dyDescent="0.3">
      <c r="AD147451" s="4"/>
    </row>
    <row r="147461" spans="30:30" ht="11" x14ac:dyDescent="0.3">
      <c r="AD147461" s="4"/>
    </row>
    <row r="147471" spans="30:30" ht="11" x14ac:dyDescent="0.3">
      <c r="AD147471" s="4"/>
    </row>
    <row r="147481" spans="30:30" ht="11" x14ac:dyDescent="0.3">
      <c r="AD147481" s="4"/>
    </row>
    <row r="147491" spans="30:30" ht="11" x14ac:dyDescent="0.3">
      <c r="AD147491" s="4"/>
    </row>
    <row r="147501" spans="30:30" ht="11" x14ac:dyDescent="0.3">
      <c r="AD147501" s="4"/>
    </row>
    <row r="147511" spans="30:30" ht="11" x14ac:dyDescent="0.3">
      <c r="AD147511" s="4"/>
    </row>
    <row r="147521" spans="30:30" ht="11" x14ac:dyDescent="0.3">
      <c r="AD147521" s="4"/>
    </row>
    <row r="147531" spans="30:30" ht="11" x14ac:dyDescent="0.3">
      <c r="AD147531" s="4"/>
    </row>
    <row r="147541" spans="30:30" ht="11" x14ac:dyDescent="0.3">
      <c r="AD147541" s="4"/>
    </row>
    <row r="147551" spans="30:30" ht="11" x14ac:dyDescent="0.3">
      <c r="AD147551" s="4"/>
    </row>
    <row r="147561" spans="30:30" ht="11" x14ac:dyDescent="0.3">
      <c r="AD147561" s="4"/>
    </row>
    <row r="147571" spans="30:30" ht="11" x14ac:dyDescent="0.3">
      <c r="AD147571" s="4"/>
    </row>
    <row r="147581" spans="30:30" ht="11" x14ac:dyDescent="0.3">
      <c r="AD147581" s="4"/>
    </row>
    <row r="147591" spans="30:30" ht="11" x14ac:dyDescent="0.3">
      <c r="AD147591" s="4"/>
    </row>
    <row r="147601" spans="30:30" ht="11" x14ac:dyDescent="0.3">
      <c r="AD147601" s="4"/>
    </row>
    <row r="147611" spans="30:30" ht="11" x14ac:dyDescent="0.3">
      <c r="AD147611" s="4"/>
    </row>
    <row r="147621" spans="30:30" ht="11" x14ac:dyDescent="0.3">
      <c r="AD147621" s="4"/>
    </row>
    <row r="147631" spans="30:30" ht="11" x14ac:dyDescent="0.3">
      <c r="AD147631" s="4"/>
    </row>
    <row r="147641" spans="30:30" ht="11" x14ac:dyDescent="0.3">
      <c r="AD147641" s="4"/>
    </row>
    <row r="147651" spans="30:30" ht="11" x14ac:dyDescent="0.3">
      <c r="AD147651" s="4"/>
    </row>
    <row r="147661" spans="30:30" ht="11" x14ac:dyDescent="0.3">
      <c r="AD147661" s="4"/>
    </row>
    <row r="147671" spans="30:30" ht="11" x14ac:dyDescent="0.3">
      <c r="AD147671" s="4"/>
    </row>
    <row r="147681" spans="30:30" ht="11" x14ac:dyDescent="0.3">
      <c r="AD147681" s="4"/>
    </row>
    <row r="147691" spans="30:30" ht="11" x14ac:dyDescent="0.3">
      <c r="AD147691" s="4"/>
    </row>
    <row r="147701" spans="30:30" ht="11" x14ac:dyDescent="0.3">
      <c r="AD147701" s="4"/>
    </row>
    <row r="147711" spans="30:30" ht="11" x14ac:dyDescent="0.3">
      <c r="AD147711" s="4"/>
    </row>
    <row r="147721" spans="30:30" ht="11" x14ac:dyDescent="0.3">
      <c r="AD147721" s="4"/>
    </row>
    <row r="147731" spans="30:30" ht="11" x14ac:dyDescent="0.3">
      <c r="AD147731" s="4"/>
    </row>
    <row r="147741" spans="30:30" ht="11" x14ac:dyDescent="0.3">
      <c r="AD147741" s="4"/>
    </row>
    <row r="147751" spans="30:30" ht="11" x14ac:dyDescent="0.3">
      <c r="AD147751" s="4"/>
    </row>
    <row r="147761" spans="30:30" ht="11" x14ac:dyDescent="0.3">
      <c r="AD147761" s="4"/>
    </row>
    <row r="147771" spans="30:30" ht="11" x14ac:dyDescent="0.3">
      <c r="AD147771" s="4"/>
    </row>
    <row r="147781" spans="30:30" ht="11" x14ac:dyDescent="0.3">
      <c r="AD147781" s="4"/>
    </row>
    <row r="147791" spans="30:30" ht="11" x14ac:dyDescent="0.3">
      <c r="AD147791" s="4"/>
    </row>
    <row r="147801" spans="30:30" ht="11" x14ac:dyDescent="0.3">
      <c r="AD147801" s="4"/>
    </row>
    <row r="147811" spans="30:30" ht="11" x14ac:dyDescent="0.3">
      <c r="AD147811" s="4"/>
    </row>
    <row r="147821" spans="30:30" ht="11" x14ac:dyDescent="0.3">
      <c r="AD147821" s="4"/>
    </row>
    <row r="147831" spans="30:30" ht="11" x14ac:dyDescent="0.3">
      <c r="AD147831" s="4"/>
    </row>
    <row r="147841" spans="30:30" ht="11" x14ac:dyDescent="0.3">
      <c r="AD147841" s="4"/>
    </row>
    <row r="147851" spans="30:30" ht="11" x14ac:dyDescent="0.3">
      <c r="AD147851" s="4"/>
    </row>
    <row r="147861" spans="30:30" ht="11" x14ac:dyDescent="0.3">
      <c r="AD147861" s="4"/>
    </row>
    <row r="147871" spans="30:30" ht="11" x14ac:dyDescent="0.3">
      <c r="AD147871" s="4"/>
    </row>
    <row r="147881" spans="30:30" ht="11" x14ac:dyDescent="0.3">
      <c r="AD147881" s="4"/>
    </row>
    <row r="147891" spans="30:30" ht="11" x14ac:dyDescent="0.3">
      <c r="AD147891" s="4"/>
    </row>
    <row r="147901" spans="30:30" ht="11" x14ac:dyDescent="0.3">
      <c r="AD147901" s="4"/>
    </row>
    <row r="147911" spans="30:30" ht="11" x14ac:dyDescent="0.3">
      <c r="AD147911" s="4"/>
    </row>
    <row r="147921" spans="30:30" ht="11" x14ac:dyDescent="0.3">
      <c r="AD147921" s="4"/>
    </row>
    <row r="147931" spans="30:30" ht="11" x14ac:dyDescent="0.3">
      <c r="AD147931" s="4"/>
    </row>
    <row r="147941" spans="30:30" ht="11" x14ac:dyDescent="0.3">
      <c r="AD147941" s="4"/>
    </row>
    <row r="147951" spans="30:30" ht="11" x14ac:dyDescent="0.3">
      <c r="AD147951" s="4"/>
    </row>
    <row r="147961" spans="30:30" ht="11" x14ac:dyDescent="0.3">
      <c r="AD147961" s="4"/>
    </row>
    <row r="147971" spans="30:30" ht="11" x14ac:dyDescent="0.3">
      <c r="AD147971" s="4"/>
    </row>
    <row r="147981" spans="30:30" ht="11" x14ac:dyDescent="0.3">
      <c r="AD147981" s="4"/>
    </row>
    <row r="147991" spans="30:30" ht="11" x14ac:dyDescent="0.3">
      <c r="AD147991" s="4"/>
    </row>
    <row r="148001" spans="30:30" ht="11" x14ac:dyDescent="0.3">
      <c r="AD148001" s="4"/>
    </row>
    <row r="148011" spans="30:30" ht="11" x14ac:dyDescent="0.3">
      <c r="AD148011" s="4"/>
    </row>
    <row r="148021" spans="30:30" ht="11" x14ac:dyDescent="0.3">
      <c r="AD148021" s="4"/>
    </row>
    <row r="148031" spans="30:30" ht="11" x14ac:dyDescent="0.3">
      <c r="AD148031" s="4"/>
    </row>
    <row r="148041" spans="30:30" ht="11" x14ac:dyDescent="0.3">
      <c r="AD148041" s="4"/>
    </row>
    <row r="148051" spans="30:30" ht="11" x14ac:dyDescent="0.3">
      <c r="AD148051" s="4"/>
    </row>
    <row r="148061" spans="30:30" ht="11" x14ac:dyDescent="0.3">
      <c r="AD148061" s="4"/>
    </row>
    <row r="148071" spans="30:30" ht="11" x14ac:dyDescent="0.3">
      <c r="AD148071" s="4"/>
    </row>
    <row r="148081" spans="30:30" ht="11" x14ac:dyDescent="0.3">
      <c r="AD148081" s="4"/>
    </row>
    <row r="148091" spans="30:30" ht="11" x14ac:dyDescent="0.3">
      <c r="AD148091" s="4"/>
    </row>
    <row r="148101" spans="30:30" ht="11" x14ac:dyDescent="0.3">
      <c r="AD148101" s="4"/>
    </row>
    <row r="148111" spans="30:30" ht="11" x14ac:dyDescent="0.3">
      <c r="AD148111" s="4"/>
    </row>
    <row r="148121" spans="30:30" ht="11" x14ac:dyDescent="0.3">
      <c r="AD148121" s="4"/>
    </row>
    <row r="148131" spans="30:30" ht="11" x14ac:dyDescent="0.3">
      <c r="AD148131" s="4"/>
    </row>
    <row r="148141" spans="30:30" ht="11" x14ac:dyDescent="0.3">
      <c r="AD148141" s="4"/>
    </row>
    <row r="148151" spans="30:30" ht="11" x14ac:dyDescent="0.3">
      <c r="AD148151" s="4"/>
    </row>
    <row r="148161" spans="30:30" ht="11" x14ac:dyDescent="0.3">
      <c r="AD148161" s="4"/>
    </row>
    <row r="148171" spans="30:30" ht="11" x14ac:dyDescent="0.3">
      <c r="AD148171" s="4"/>
    </row>
    <row r="148181" spans="30:30" ht="11" x14ac:dyDescent="0.3">
      <c r="AD148181" s="4"/>
    </row>
    <row r="148191" spans="30:30" ht="11" x14ac:dyDescent="0.3">
      <c r="AD148191" s="4"/>
    </row>
    <row r="148201" spans="30:30" ht="11" x14ac:dyDescent="0.3">
      <c r="AD148201" s="4"/>
    </row>
    <row r="148211" spans="30:30" ht="11" x14ac:dyDescent="0.3">
      <c r="AD148211" s="4"/>
    </row>
    <row r="148221" spans="30:30" ht="11" x14ac:dyDescent="0.3">
      <c r="AD148221" s="4"/>
    </row>
    <row r="148231" spans="30:30" ht="11" x14ac:dyDescent="0.3">
      <c r="AD148231" s="4"/>
    </row>
    <row r="148241" spans="30:30" ht="11" x14ac:dyDescent="0.3">
      <c r="AD148241" s="4"/>
    </row>
    <row r="148251" spans="30:30" ht="11" x14ac:dyDescent="0.3">
      <c r="AD148251" s="4"/>
    </row>
    <row r="148261" spans="30:30" ht="11" x14ac:dyDescent="0.3">
      <c r="AD148261" s="4"/>
    </row>
    <row r="148271" spans="30:30" ht="11" x14ac:dyDescent="0.3">
      <c r="AD148271" s="4"/>
    </row>
    <row r="148281" spans="30:30" ht="11" x14ac:dyDescent="0.3">
      <c r="AD148281" s="4"/>
    </row>
    <row r="148291" spans="30:30" ht="11" x14ac:dyDescent="0.3">
      <c r="AD148291" s="4"/>
    </row>
    <row r="148301" spans="30:30" ht="11" x14ac:dyDescent="0.3">
      <c r="AD148301" s="4"/>
    </row>
    <row r="148311" spans="30:30" ht="11" x14ac:dyDescent="0.3">
      <c r="AD148311" s="4"/>
    </row>
    <row r="148321" spans="30:30" ht="11" x14ac:dyDescent="0.3">
      <c r="AD148321" s="4"/>
    </row>
    <row r="148331" spans="30:30" ht="11" x14ac:dyDescent="0.3">
      <c r="AD148331" s="4"/>
    </row>
    <row r="148341" spans="30:30" ht="11" x14ac:dyDescent="0.3">
      <c r="AD148341" s="4"/>
    </row>
    <row r="148351" spans="30:30" ht="11" x14ac:dyDescent="0.3">
      <c r="AD148351" s="4"/>
    </row>
    <row r="148361" spans="30:30" ht="11" x14ac:dyDescent="0.3">
      <c r="AD148361" s="4"/>
    </row>
    <row r="148371" spans="30:30" ht="11" x14ac:dyDescent="0.3">
      <c r="AD148371" s="4"/>
    </row>
    <row r="148381" spans="30:30" ht="11" x14ac:dyDescent="0.3">
      <c r="AD148381" s="4"/>
    </row>
    <row r="148391" spans="30:30" ht="11" x14ac:dyDescent="0.3">
      <c r="AD148391" s="4"/>
    </row>
    <row r="148401" spans="30:30" ht="11" x14ac:dyDescent="0.3">
      <c r="AD148401" s="4"/>
    </row>
    <row r="148411" spans="30:30" ht="11" x14ac:dyDescent="0.3">
      <c r="AD148411" s="4"/>
    </row>
    <row r="148421" spans="30:30" ht="11" x14ac:dyDescent="0.3">
      <c r="AD148421" s="4"/>
    </row>
    <row r="148431" spans="30:30" ht="11" x14ac:dyDescent="0.3">
      <c r="AD148431" s="4"/>
    </row>
    <row r="148441" spans="30:30" ht="11" x14ac:dyDescent="0.3">
      <c r="AD148441" s="4"/>
    </row>
    <row r="148451" spans="30:30" ht="11" x14ac:dyDescent="0.3">
      <c r="AD148451" s="4"/>
    </row>
    <row r="148461" spans="30:30" ht="11" x14ac:dyDescent="0.3">
      <c r="AD148461" s="4"/>
    </row>
    <row r="148471" spans="30:30" ht="11" x14ac:dyDescent="0.3">
      <c r="AD148471" s="4"/>
    </row>
    <row r="148481" spans="30:30" ht="11" x14ac:dyDescent="0.3">
      <c r="AD148481" s="4"/>
    </row>
    <row r="148491" spans="30:30" ht="11" x14ac:dyDescent="0.3">
      <c r="AD148491" s="4"/>
    </row>
    <row r="148501" spans="30:30" ht="11" x14ac:dyDescent="0.3">
      <c r="AD148501" s="4"/>
    </row>
    <row r="148511" spans="30:30" ht="11" x14ac:dyDescent="0.3">
      <c r="AD148511" s="4"/>
    </row>
    <row r="148521" spans="30:30" ht="11" x14ac:dyDescent="0.3">
      <c r="AD148521" s="4"/>
    </row>
    <row r="148531" spans="30:30" ht="11" x14ac:dyDescent="0.3">
      <c r="AD148531" s="4"/>
    </row>
    <row r="148541" spans="30:30" ht="11" x14ac:dyDescent="0.3">
      <c r="AD148541" s="4"/>
    </row>
    <row r="148551" spans="30:30" ht="11" x14ac:dyDescent="0.3">
      <c r="AD148551" s="4"/>
    </row>
    <row r="148561" spans="30:30" ht="11" x14ac:dyDescent="0.3">
      <c r="AD148561" s="4"/>
    </row>
    <row r="148571" spans="30:30" ht="11" x14ac:dyDescent="0.3">
      <c r="AD148571" s="4"/>
    </row>
    <row r="148581" spans="30:30" ht="11" x14ac:dyDescent="0.3">
      <c r="AD148581" s="4"/>
    </row>
    <row r="148591" spans="30:30" ht="11" x14ac:dyDescent="0.3">
      <c r="AD148591" s="4"/>
    </row>
    <row r="148601" spans="30:30" ht="11" x14ac:dyDescent="0.3">
      <c r="AD148601" s="4"/>
    </row>
    <row r="148611" spans="30:30" ht="11" x14ac:dyDescent="0.3">
      <c r="AD148611" s="4"/>
    </row>
    <row r="148621" spans="30:30" ht="11" x14ac:dyDescent="0.3">
      <c r="AD148621" s="4"/>
    </row>
    <row r="148631" spans="30:30" ht="11" x14ac:dyDescent="0.3">
      <c r="AD148631" s="4"/>
    </row>
    <row r="148641" spans="30:30" ht="11" x14ac:dyDescent="0.3">
      <c r="AD148641" s="4"/>
    </row>
    <row r="148651" spans="30:30" ht="11" x14ac:dyDescent="0.3">
      <c r="AD148651" s="4"/>
    </row>
    <row r="148661" spans="30:30" ht="11" x14ac:dyDescent="0.3">
      <c r="AD148661" s="4"/>
    </row>
    <row r="148671" spans="30:30" ht="11" x14ac:dyDescent="0.3">
      <c r="AD148671" s="4"/>
    </row>
    <row r="148681" spans="30:30" ht="11" x14ac:dyDescent="0.3">
      <c r="AD148681" s="4"/>
    </row>
    <row r="148691" spans="30:30" ht="11" x14ac:dyDescent="0.3">
      <c r="AD148691" s="4"/>
    </row>
    <row r="148701" spans="30:30" ht="11" x14ac:dyDescent="0.3">
      <c r="AD148701" s="4"/>
    </row>
    <row r="148711" spans="30:30" ht="11" x14ac:dyDescent="0.3">
      <c r="AD148711" s="4"/>
    </row>
    <row r="148721" spans="30:30" ht="11" x14ac:dyDescent="0.3">
      <c r="AD148721" s="4"/>
    </row>
    <row r="148731" spans="30:30" ht="11" x14ac:dyDescent="0.3">
      <c r="AD148731" s="4"/>
    </row>
    <row r="148741" spans="30:30" ht="11" x14ac:dyDescent="0.3">
      <c r="AD148741" s="4"/>
    </row>
    <row r="148751" spans="30:30" ht="11" x14ac:dyDescent="0.3">
      <c r="AD148751" s="4"/>
    </row>
    <row r="148761" spans="30:30" ht="11" x14ac:dyDescent="0.3">
      <c r="AD148761" s="4"/>
    </row>
    <row r="148771" spans="30:30" ht="11" x14ac:dyDescent="0.3">
      <c r="AD148771" s="4"/>
    </row>
    <row r="148781" spans="30:30" ht="11" x14ac:dyDescent="0.3">
      <c r="AD148781" s="4"/>
    </row>
    <row r="148791" spans="30:30" ht="11" x14ac:dyDescent="0.3">
      <c r="AD148791" s="4"/>
    </row>
    <row r="148801" spans="30:30" ht="11" x14ac:dyDescent="0.3">
      <c r="AD148801" s="4"/>
    </row>
    <row r="148811" spans="30:30" ht="11" x14ac:dyDescent="0.3">
      <c r="AD148811" s="4"/>
    </row>
    <row r="148821" spans="30:30" ht="11" x14ac:dyDescent="0.3">
      <c r="AD148821" s="4"/>
    </row>
    <row r="148831" spans="30:30" ht="11" x14ac:dyDescent="0.3">
      <c r="AD148831" s="4"/>
    </row>
    <row r="148841" spans="30:30" ht="11" x14ac:dyDescent="0.3">
      <c r="AD148841" s="4"/>
    </row>
    <row r="148851" spans="30:30" ht="11" x14ac:dyDescent="0.3">
      <c r="AD148851" s="4"/>
    </row>
    <row r="148861" spans="30:30" ht="11" x14ac:dyDescent="0.3">
      <c r="AD148861" s="4"/>
    </row>
    <row r="148871" spans="30:30" ht="11" x14ac:dyDescent="0.3">
      <c r="AD148871" s="4"/>
    </row>
    <row r="148881" spans="30:30" ht="11" x14ac:dyDescent="0.3">
      <c r="AD148881" s="4"/>
    </row>
    <row r="148891" spans="30:30" ht="11" x14ac:dyDescent="0.3">
      <c r="AD148891" s="4"/>
    </row>
    <row r="148901" spans="30:30" ht="11" x14ac:dyDescent="0.3">
      <c r="AD148901" s="4"/>
    </row>
    <row r="148911" spans="30:30" ht="11" x14ac:dyDescent="0.3">
      <c r="AD148911" s="4"/>
    </row>
    <row r="148921" spans="30:30" ht="11" x14ac:dyDescent="0.3">
      <c r="AD148921" s="4"/>
    </row>
    <row r="148931" spans="30:30" ht="11" x14ac:dyDescent="0.3">
      <c r="AD148931" s="4"/>
    </row>
    <row r="148941" spans="30:30" ht="11" x14ac:dyDescent="0.3">
      <c r="AD148941" s="4"/>
    </row>
    <row r="148951" spans="30:30" ht="11" x14ac:dyDescent="0.3">
      <c r="AD148951" s="4"/>
    </row>
    <row r="148961" spans="30:30" ht="11" x14ac:dyDescent="0.3">
      <c r="AD148961" s="4"/>
    </row>
    <row r="148971" spans="30:30" ht="11" x14ac:dyDescent="0.3">
      <c r="AD148971" s="4"/>
    </row>
    <row r="148981" spans="30:30" ht="11" x14ac:dyDescent="0.3">
      <c r="AD148981" s="4"/>
    </row>
    <row r="148991" spans="30:30" ht="11" x14ac:dyDescent="0.3">
      <c r="AD148991" s="4"/>
    </row>
    <row r="149001" spans="30:30" ht="11" x14ac:dyDescent="0.3">
      <c r="AD149001" s="4"/>
    </row>
    <row r="149011" spans="30:30" ht="11" x14ac:dyDescent="0.3">
      <c r="AD149011" s="4"/>
    </row>
    <row r="149021" spans="30:30" ht="11" x14ac:dyDescent="0.3">
      <c r="AD149021" s="4"/>
    </row>
    <row r="149031" spans="30:30" ht="11" x14ac:dyDescent="0.3">
      <c r="AD149031" s="4"/>
    </row>
    <row r="149041" spans="30:30" ht="11" x14ac:dyDescent="0.3">
      <c r="AD149041" s="4"/>
    </row>
    <row r="149051" spans="30:30" ht="11" x14ac:dyDescent="0.3">
      <c r="AD149051" s="4"/>
    </row>
    <row r="149061" spans="30:30" ht="11" x14ac:dyDescent="0.3">
      <c r="AD149061" s="4"/>
    </row>
    <row r="149071" spans="30:30" ht="11" x14ac:dyDescent="0.3">
      <c r="AD149071" s="4"/>
    </row>
    <row r="149081" spans="30:30" ht="11" x14ac:dyDescent="0.3">
      <c r="AD149081" s="4"/>
    </row>
    <row r="149091" spans="30:30" ht="11" x14ac:dyDescent="0.3">
      <c r="AD149091" s="4"/>
    </row>
    <row r="149101" spans="30:30" ht="11" x14ac:dyDescent="0.3">
      <c r="AD149101" s="4"/>
    </row>
    <row r="149111" spans="30:30" ht="11" x14ac:dyDescent="0.3">
      <c r="AD149111" s="4"/>
    </row>
    <row r="149121" spans="30:30" ht="11" x14ac:dyDescent="0.3">
      <c r="AD149121" s="4"/>
    </row>
    <row r="149131" spans="30:30" ht="11" x14ac:dyDescent="0.3">
      <c r="AD149131" s="4"/>
    </row>
    <row r="149141" spans="30:30" ht="11" x14ac:dyDescent="0.3">
      <c r="AD149141" s="4"/>
    </row>
    <row r="149151" spans="30:30" ht="11" x14ac:dyDescent="0.3">
      <c r="AD149151" s="4"/>
    </row>
    <row r="149161" spans="30:30" ht="11" x14ac:dyDescent="0.3">
      <c r="AD149161" s="4"/>
    </row>
    <row r="149171" spans="30:30" ht="11" x14ac:dyDescent="0.3">
      <c r="AD149171" s="4"/>
    </row>
    <row r="149181" spans="30:30" ht="11" x14ac:dyDescent="0.3">
      <c r="AD149181" s="4"/>
    </row>
    <row r="149191" spans="30:30" ht="11" x14ac:dyDescent="0.3">
      <c r="AD149191" s="4"/>
    </row>
    <row r="149201" spans="30:30" ht="11" x14ac:dyDescent="0.3">
      <c r="AD149201" s="4"/>
    </row>
    <row r="149211" spans="30:30" ht="11" x14ac:dyDescent="0.3">
      <c r="AD149211" s="4"/>
    </row>
    <row r="149221" spans="30:30" ht="11" x14ac:dyDescent="0.3">
      <c r="AD149221" s="4"/>
    </row>
    <row r="149231" spans="30:30" ht="11" x14ac:dyDescent="0.3">
      <c r="AD149231" s="4"/>
    </row>
    <row r="149241" spans="30:30" ht="11" x14ac:dyDescent="0.3">
      <c r="AD149241" s="4"/>
    </row>
    <row r="149251" spans="30:30" ht="11" x14ac:dyDescent="0.3">
      <c r="AD149251" s="4"/>
    </row>
    <row r="149261" spans="30:30" ht="11" x14ac:dyDescent="0.3">
      <c r="AD149261" s="4"/>
    </row>
    <row r="149271" spans="30:30" ht="11" x14ac:dyDescent="0.3">
      <c r="AD149271" s="4"/>
    </row>
    <row r="149281" spans="30:30" ht="11" x14ac:dyDescent="0.3">
      <c r="AD149281" s="4"/>
    </row>
    <row r="149291" spans="30:30" ht="11" x14ac:dyDescent="0.3">
      <c r="AD149291" s="4"/>
    </row>
    <row r="149301" spans="30:30" ht="11" x14ac:dyDescent="0.3">
      <c r="AD149301" s="4"/>
    </row>
    <row r="149311" spans="30:30" ht="11" x14ac:dyDescent="0.3">
      <c r="AD149311" s="4"/>
    </row>
    <row r="149321" spans="30:30" ht="11" x14ac:dyDescent="0.3">
      <c r="AD149321" s="4"/>
    </row>
    <row r="149331" spans="30:30" ht="11" x14ac:dyDescent="0.3">
      <c r="AD149331" s="4"/>
    </row>
    <row r="149341" spans="30:30" ht="11" x14ac:dyDescent="0.3">
      <c r="AD149341" s="4"/>
    </row>
    <row r="149351" spans="30:30" ht="11" x14ac:dyDescent="0.3">
      <c r="AD149351" s="4"/>
    </row>
    <row r="149361" spans="30:30" ht="11" x14ac:dyDescent="0.3">
      <c r="AD149361" s="4"/>
    </row>
    <row r="149371" spans="30:30" ht="11" x14ac:dyDescent="0.3">
      <c r="AD149371" s="4"/>
    </row>
    <row r="149381" spans="30:30" ht="11" x14ac:dyDescent="0.3">
      <c r="AD149381" s="4"/>
    </row>
    <row r="149391" spans="30:30" ht="11" x14ac:dyDescent="0.3">
      <c r="AD149391" s="4"/>
    </row>
    <row r="149401" spans="30:30" ht="11" x14ac:dyDescent="0.3">
      <c r="AD149401" s="4"/>
    </row>
    <row r="149411" spans="30:30" ht="11" x14ac:dyDescent="0.3">
      <c r="AD149411" s="4"/>
    </row>
    <row r="149421" spans="30:30" ht="11" x14ac:dyDescent="0.3">
      <c r="AD149421" s="4"/>
    </row>
    <row r="149431" spans="30:30" ht="11" x14ac:dyDescent="0.3">
      <c r="AD149431" s="4"/>
    </row>
    <row r="149441" spans="30:30" ht="11" x14ac:dyDescent="0.3">
      <c r="AD149441" s="4"/>
    </row>
    <row r="149451" spans="30:30" ht="11" x14ac:dyDescent="0.3">
      <c r="AD149451" s="4"/>
    </row>
    <row r="149461" spans="30:30" ht="11" x14ac:dyDescent="0.3">
      <c r="AD149461" s="4"/>
    </row>
    <row r="149471" spans="30:30" ht="11" x14ac:dyDescent="0.3">
      <c r="AD149471" s="4"/>
    </row>
    <row r="149481" spans="30:30" ht="11" x14ac:dyDescent="0.3">
      <c r="AD149481" s="4"/>
    </row>
    <row r="149491" spans="30:30" ht="11" x14ac:dyDescent="0.3">
      <c r="AD149491" s="4"/>
    </row>
    <row r="149501" spans="30:30" ht="11" x14ac:dyDescent="0.3">
      <c r="AD149501" s="4"/>
    </row>
    <row r="149511" spans="30:30" ht="11" x14ac:dyDescent="0.3">
      <c r="AD149511" s="4"/>
    </row>
    <row r="149521" spans="30:30" ht="11" x14ac:dyDescent="0.3">
      <c r="AD149521" s="4"/>
    </row>
    <row r="149531" spans="30:30" ht="11" x14ac:dyDescent="0.3">
      <c r="AD149531" s="4"/>
    </row>
    <row r="149541" spans="30:30" ht="11" x14ac:dyDescent="0.3">
      <c r="AD149541" s="4"/>
    </row>
    <row r="149551" spans="30:30" ht="11" x14ac:dyDescent="0.3">
      <c r="AD149551" s="4"/>
    </row>
    <row r="149561" spans="30:30" ht="11" x14ac:dyDescent="0.3">
      <c r="AD149561" s="4"/>
    </row>
    <row r="149571" spans="30:30" ht="11" x14ac:dyDescent="0.3">
      <c r="AD149571" s="4"/>
    </row>
    <row r="149581" spans="30:30" ht="11" x14ac:dyDescent="0.3">
      <c r="AD149581" s="4"/>
    </row>
    <row r="149591" spans="30:30" ht="11" x14ac:dyDescent="0.3">
      <c r="AD149591" s="4"/>
    </row>
    <row r="149601" spans="30:30" ht="11" x14ac:dyDescent="0.3">
      <c r="AD149601" s="4"/>
    </row>
    <row r="149611" spans="30:30" ht="11" x14ac:dyDescent="0.3">
      <c r="AD149611" s="4"/>
    </row>
    <row r="149621" spans="30:30" ht="11" x14ac:dyDescent="0.3">
      <c r="AD149621" s="4"/>
    </row>
    <row r="149631" spans="30:30" ht="11" x14ac:dyDescent="0.3">
      <c r="AD149631" s="4"/>
    </row>
    <row r="149641" spans="30:30" ht="11" x14ac:dyDescent="0.3">
      <c r="AD149641" s="4"/>
    </row>
    <row r="149651" spans="30:30" ht="11" x14ac:dyDescent="0.3">
      <c r="AD149651" s="4"/>
    </row>
    <row r="149661" spans="30:30" ht="11" x14ac:dyDescent="0.3">
      <c r="AD149661" s="4"/>
    </row>
    <row r="149671" spans="30:30" ht="11" x14ac:dyDescent="0.3">
      <c r="AD149671" s="4"/>
    </row>
    <row r="149681" spans="30:30" ht="11" x14ac:dyDescent="0.3">
      <c r="AD149681" s="4"/>
    </row>
    <row r="149691" spans="30:30" ht="11" x14ac:dyDescent="0.3">
      <c r="AD149691" s="4"/>
    </row>
    <row r="149701" spans="30:30" ht="11" x14ac:dyDescent="0.3">
      <c r="AD149701" s="4"/>
    </row>
    <row r="149711" spans="30:30" ht="11" x14ac:dyDescent="0.3">
      <c r="AD149711" s="4"/>
    </row>
    <row r="149721" spans="30:30" ht="11" x14ac:dyDescent="0.3">
      <c r="AD149721" s="4"/>
    </row>
    <row r="149731" spans="30:30" ht="11" x14ac:dyDescent="0.3">
      <c r="AD149731" s="4"/>
    </row>
    <row r="149741" spans="30:30" ht="11" x14ac:dyDescent="0.3">
      <c r="AD149741" s="4"/>
    </row>
    <row r="149751" spans="30:30" ht="11" x14ac:dyDescent="0.3">
      <c r="AD149751" s="4"/>
    </row>
    <row r="149761" spans="30:30" ht="11" x14ac:dyDescent="0.3">
      <c r="AD149761" s="4"/>
    </row>
    <row r="149771" spans="30:30" ht="11" x14ac:dyDescent="0.3">
      <c r="AD149771" s="4"/>
    </row>
    <row r="149781" spans="30:30" ht="11" x14ac:dyDescent="0.3">
      <c r="AD149781" s="4"/>
    </row>
    <row r="149791" spans="30:30" ht="11" x14ac:dyDescent="0.3">
      <c r="AD149791" s="4"/>
    </row>
    <row r="149801" spans="30:30" ht="11" x14ac:dyDescent="0.3">
      <c r="AD149801" s="4"/>
    </row>
    <row r="149811" spans="30:30" ht="11" x14ac:dyDescent="0.3">
      <c r="AD149811" s="4"/>
    </row>
    <row r="149821" spans="30:30" ht="11" x14ac:dyDescent="0.3">
      <c r="AD149821" s="4"/>
    </row>
    <row r="149831" spans="30:30" ht="11" x14ac:dyDescent="0.3">
      <c r="AD149831" s="4"/>
    </row>
    <row r="149841" spans="30:30" ht="11" x14ac:dyDescent="0.3">
      <c r="AD149841" s="4"/>
    </row>
    <row r="149851" spans="30:30" ht="11" x14ac:dyDescent="0.3">
      <c r="AD149851" s="4"/>
    </row>
    <row r="149861" spans="30:30" ht="11" x14ac:dyDescent="0.3">
      <c r="AD149861" s="4"/>
    </row>
    <row r="149871" spans="30:30" ht="11" x14ac:dyDescent="0.3">
      <c r="AD149871" s="4"/>
    </row>
    <row r="149881" spans="30:30" ht="11" x14ac:dyDescent="0.3">
      <c r="AD149881" s="4"/>
    </row>
    <row r="149891" spans="30:30" ht="11" x14ac:dyDescent="0.3">
      <c r="AD149891" s="4"/>
    </row>
    <row r="149901" spans="30:30" ht="11" x14ac:dyDescent="0.3">
      <c r="AD149901" s="4"/>
    </row>
    <row r="149911" spans="30:30" ht="11" x14ac:dyDescent="0.3">
      <c r="AD149911" s="4"/>
    </row>
    <row r="149921" spans="30:30" ht="11" x14ac:dyDescent="0.3">
      <c r="AD149921" s="4"/>
    </row>
    <row r="149931" spans="30:30" ht="11" x14ac:dyDescent="0.3">
      <c r="AD149931" s="4"/>
    </row>
    <row r="149941" spans="30:30" ht="11" x14ac:dyDescent="0.3">
      <c r="AD149941" s="4"/>
    </row>
    <row r="149951" spans="30:30" ht="11" x14ac:dyDescent="0.3">
      <c r="AD149951" s="4"/>
    </row>
    <row r="149961" spans="30:30" ht="11" x14ac:dyDescent="0.3">
      <c r="AD149961" s="4"/>
    </row>
    <row r="149971" spans="30:30" ht="11" x14ac:dyDescent="0.3">
      <c r="AD149971" s="4"/>
    </row>
    <row r="149981" spans="30:30" ht="11" x14ac:dyDescent="0.3">
      <c r="AD149981" s="4"/>
    </row>
    <row r="149991" spans="30:30" ht="11" x14ac:dyDescent="0.3">
      <c r="AD149991" s="4"/>
    </row>
    <row r="150001" spans="30:30" ht="11" x14ac:dyDescent="0.3">
      <c r="AD150001" s="4"/>
    </row>
    <row r="150011" spans="30:30" ht="11" x14ac:dyDescent="0.3">
      <c r="AD150011" s="4"/>
    </row>
    <row r="150021" spans="30:30" ht="11" x14ac:dyDescent="0.3">
      <c r="AD150021" s="4"/>
    </row>
    <row r="150031" spans="30:30" ht="11" x14ac:dyDescent="0.3">
      <c r="AD150031" s="4"/>
    </row>
    <row r="150041" spans="30:30" ht="11" x14ac:dyDescent="0.3">
      <c r="AD150041" s="4"/>
    </row>
    <row r="150051" spans="30:30" ht="11" x14ac:dyDescent="0.3">
      <c r="AD150051" s="4"/>
    </row>
    <row r="150061" spans="30:30" ht="11" x14ac:dyDescent="0.3">
      <c r="AD150061" s="4"/>
    </row>
    <row r="150071" spans="30:30" ht="11" x14ac:dyDescent="0.3">
      <c r="AD150071" s="4"/>
    </row>
    <row r="150081" spans="30:30" ht="11" x14ac:dyDescent="0.3">
      <c r="AD150081" s="4"/>
    </row>
    <row r="150091" spans="30:30" ht="11" x14ac:dyDescent="0.3">
      <c r="AD150091" s="4"/>
    </row>
    <row r="150101" spans="30:30" ht="11" x14ac:dyDescent="0.3">
      <c r="AD150101" s="4"/>
    </row>
    <row r="150111" spans="30:30" ht="11" x14ac:dyDescent="0.3">
      <c r="AD150111" s="4"/>
    </row>
    <row r="150121" spans="30:30" ht="11" x14ac:dyDescent="0.3">
      <c r="AD150121" s="4"/>
    </row>
    <row r="150131" spans="30:30" ht="11" x14ac:dyDescent="0.3">
      <c r="AD150131" s="4"/>
    </row>
    <row r="150141" spans="30:30" ht="11" x14ac:dyDescent="0.3">
      <c r="AD150141" s="4"/>
    </row>
    <row r="150151" spans="30:30" ht="11" x14ac:dyDescent="0.3">
      <c r="AD150151" s="4"/>
    </row>
    <row r="150161" spans="30:30" ht="11" x14ac:dyDescent="0.3">
      <c r="AD150161" s="4"/>
    </row>
    <row r="150171" spans="30:30" ht="11" x14ac:dyDescent="0.3">
      <c r="AD150171" s="4"/>
    </row>
    <row r="150181" spans="30:30" ht="11" x14ac:dyDescent="0.3">
      <c r="AD150181" s="4"/>
    </row>
    <row r="150191" spans="30:30" ht="11" x14ac:dyDescent="0.3">
      <c r="AD150191" s="4"/>
    </row>
    <row r="150201" spans="30:30" ht="11" x14ac:dyDescent="0.3">
      <c r="AD150201" s="4"/>
    </row>
    <row r="150211" spans="30:30" ht="11" x14ac:dyDescent="0.3">
      <c r="AD150211" s="4"/>
    </row>
    <row r="150221" spans="30:30" ht="11" x14ac:dyDescent="0.3">
      <c r="AD150221" s="4"/>
    </row>
    <row r="150231" spans="30:30" ht="11" x14ac:dyDescent="0.3">
      <c r="AD150231" s="4"/>
    </row>
    <row r="150241" spans="30:30" ht="11" x14ac:dyDescent="0.3">
      <c r="AD150241" s="4"/>
    </row>
    <row r="150251" spans="30:30" ht="11" x14ac:dyDescent="0.3">
      <c r="AD150251" s="4"/>
    </row>
    <row r="150261" spans="30:30" ht="11" x14ac:dyDescent="0.3">
      <c r="AD150261" s="4"/>
    </row>
    <row r="150271" spans="30:30" ht="11" x14ac:dyDescent="0.3">
      <c r="AD150271" s="4"/>
    </row>
    <row r="150281" spans="30:30" ht="11" x14ac:dyDescent="0.3">
      <c r="AD150281" s="4"/>
    </row>
    <row r="150291" spans="30:30" ht="11" x14ac:dyDescent="0.3">
      <c r="AD150291" s="4"/>
    </row>
    <row r="150301" spans="30:30" ht="11" x14ac:dyDescent="0.3">
      <c r="AD150301" s="4"/>
    </row>
    <row r="150311" spans="30:30" ht="11" x14ac:dyDescent="0.3">
      <c r="AD150311" s="4"/>
    </row>
    <row r="150321" spans="30:30" ht="11" x14ac:dyDescent="0.3">
      <c r="AD150321" s="4"/>
    </row>
    <row r="150331" spans="30:30" ht="11" x14ac:dyDescent="0.3">
      <c r="AD150331" s="4"/>
    </row>
    <row r="150341" spans="30:30" ht="11" x14ac:dyDescent="0.3">
      <c r="AD150341" s="4"/>
    </row>
    <row r="150351" spans="30:30" ht="11" x14ac:dyDescent="0.3">
      <c r="AD150351" s="4"/>
    </row>
    <row r="150361" spans="30:30" ht="11" x14ac:dyDescent="0.3">
      <c r="AD150361" s="4"/>
    </row>
    <row r="150371" spans="30:30" ht="11" x14ac:dyDescent="0.3">
      <c r="AD150371" s="4"/>
    </row>
    <row r="150381" spans="30:30" ht="11" x14ac:dyDescent="0.3">
      <c r="AD150381" s="4"/>
    </row>
    <row r="150391" spans="30:30" ht="11" x14ac:dyDescent="0.3">
      <c r="AD150391" s="4"/>
    </row>
    <row r="150401" spans="30:30" ht="11" x14ac:dyDescent="0.3">
      <c r="AD150401" s="4"/>
    </row>
    <row r="150411" spans="30:30" ht="11" x14ac:dyDescent="0.3">
      <c r="AD150411" s="4"/>
    </row>
    <row r="150421" spans="30:30" ht="11" x14ac:dyDescent="0.3">
      <c r="AD150421" s="4"/>
    </row>
    <row r="150431" spans="30:30" ht="11" x14ac:dyDescent="0.3">
      <c r="AD150431" s="4"/>
    </row>
    <row r="150441" spans="30:30" ht="11" x14ac:dyDescent="0.3">
      <c r="AD150441" s="4"/>
    </row>
    <row r="150451" spans="30:30" ht="11" x14ac:dyDescent="0.3">
      <c r="AD150451" s="4"/>
    </row>
    <row r="150461" spans="30:30" ht="11" x14ac:dyDescent="0.3">
      <c r="AD150461" s="4"/>
    </row>
    <row r="150471" spans="30:30" ht="11" x14ac:dyDescent="0.3">
      <c r="AD150471" s="4"/>
    </row>
    <row r="150481" spans="30:30" ht="11" x14ac:dyDescent="0.3">
      <c r="AD150481" s="4"/>
    </row>
    <row r="150491" spans="30:30" ht="11" x14ac:dyDescent="0.3">
      <c r="AD150491" s="4"/>
    </row>
    <row r="150501" spans="30:30" ht="11" x14ac:dyDescent="0.3">
      <c r="AD150501" s="4"/>
    </row>
    <row r="150511" spans="30:30" ht="11" x14ac:dyDescent="0.3">
      <c r="AD150511" s="4"/>
    </row>
    <row r="150521" spans="30:30" ht="11" x14ac:dyDescent="0.3">
      <c r="AD150521" s="4"/>
    </row>
    <row r="150531" spans="30:30" ht="11" x14ac:dyDescent="0.3">
      <c r="AD150531" s="4"/>
    </row>
    <row r="150541" spans="30:30" ht="11" x14ac:dyDescent="0.3">
      <c r="AD150541" s="4"/>
    </row>
    <row r="150551" spans="30:30" ht="11" x14ac:dyDescent="0.3">
      <c r="AD150551" s="4"/>
    </row>
    <row r="150561" spans="30:30" ht="11" x14ac:dyDescent="0.3">
      <c r="AD150561" s="4"/>
    </row>
    <row r="150571" spans="30:30" ht="11" x14ac:dyDescent="0.3">
      <c r="AD150571" s="4"/>
    </row>
    <row r="150581" spans="30:30" ht="11" x14ac:dyDescent="0.3">
      <c r="AD150581" s="4"/>
    </row>
    <row r="150591" spans="30:30" ht="11" x14ac:dyDescent="0.3">
      <c r="AD150591" s="4"/>
    </row>
    <row r="150601" spans="30:30" ht="11" x14ac:dyDescent="0.3">
      <c r="AD150601" s="4"/>
    </row>
    <row r="150611" spans="30:30" ht="11" x14ac:dyDescent="0.3">
      <c r="AD150611" s="4"/>
    </row>
    <row r="150621" spans="30:30" ht="11" x14ac:dyDescent="0.3">
      <c r="AD150621" s="4"/>
    </row>
    <row r="150631" spans="30:30" ht="11" x14ac:dyDescent="0.3">
      <c r="AD150631" s="4"/>
    </row>
    <row r="150641" spans="30:30" ht="11" x14ac:dyDescent="0.3">
      <c r="AD150641" s="4"/>
    </row>
    <row r="150651" spans="30:30" ht="11" x14ac:dyDescent="0.3">
      <c r="AD150651" s="4"/>
    </row>
    <row r="150661" spans="30:30" ht="11" x14ac:dyDescent="0.3">
      <c r="AD150661" s="4"/>
    </row>
    <row r="150671" spans="30:30" ht="11" x14ac:dyDescent="0.3">
      <c r="AD150671" s="4"/>
    </row>
    <row r="150681" spans="30:30" ht="11" x14ac:dyDescent="0.3">
      <c r="AD150681" s="4"/>
    </row>
    <row r="150691" spans="30:30" ht="11" x14ac:dyDescent="0.3">
      <c r="AD150691" s="4"/>
    </row>
    <row r="150701" spans="30:30" ht="11" x14ac:dyDescent="0.3">
      <c r="AD150701" s="4"/>
    </row>
    <row r="150711" spans="30:30" ht="11" x14ac:dyDescent="0.3">
      <c r="AD150711" s="4"/>
    </row>
    <row r="150721" spans="30:30" ht="11" x14ac:dyDescent="0.3">
      <c r="AD150721" s="4"/>
    </row>
    <row r="150731" spans="30:30" ht="11" x14ac:dyDescent="0.3">
      <c r="AD150731" s="4"/>
    </row>
    <row r="150741" spans="30:30" ht="11" x14ac:dyDescent="0.3">
      <c r="AD150741" s="4"/>
    </row>
    <row r="150751" spans="30:30" ht="11" x14ac:dyDescent="0.3">
      <c r="AD150751" s="4"/>
    </row>
    <row r="150761" spans="30:30" ht="11" x14ac:dyDescent="0.3">
      <c r="AD150761" s="4"/>
    </row>
    <row r="150771" spans="30:30" ht="11" x14ac:dyDescent="0.3">
      <c r="AD150771" s="4"/>
    </row>
    <row r="150781" spans="30:30" ht="11" x14ac:dyDescent="0.3">
      <c r="AD150781" s="4"/>
    </row>
    <row r="150791" spans="30:30" ht="11" x14ac:dyDescent="0.3">
      <c r="AD150791" s="4"/>
    </row>
    <row r="150801" spans="30:30" ht="11" x14ac:dyDescent="0.3">
      <c r="AD150801" s="4"/>
    </row>
    <row r="150811" spans="30:30" ht="11" x14ac:dyDescent="0.3">
      <c r="AD150811" s="4"/>
    </row>
    <row r="150821" spans="30:30" ht="11" x14ac:dyDescent="0.3">
      <c r="AD150821" s="4"/>
    </row>
    <row r="150831" spans="30:30" ht="11" x14ac:dyDescent="0.3">
      <c r="AD150831" s="4"/>
    </row>
    <row r="150841" spans="30:30" ht="11" x14ac:dyDescent="0.3">
      <c r="AD150841" s="4"/>
    </row>
    <row r="150851" spans="30:30" ht="11" x14ac:dyDescent="0.3">
      <c r="AD150851" s="4"/>
    </row>
    <row r="150861" spans="30:30" ht="11" x14ac:dyDescent="0.3">
      <c r="AD150861" s="4"/>
    </row>
    <row r="150871" spans="30:30" ht="11" x14ac:dyDescent="0.3">
      <c r="AD150871" s="4"/>
    </row>
    <row r="150881" spans="30:30" ht="11" x14ac:dyDescent="0.3">
      <c r="AD150881" s="4"/>
    </row>
    <row r="150891" spans="30:30" ht="11" x14ac:dyDescent="0.3">
      <c r="AD150891" s="4"/>
    </row>
    <row r="150901" spans="30:30" ht="11" x14ac:dyDescent="0.3">
      <c r="AD150901" s="4"/>
    </row>
    <row r="150911" spans="30:30" ht="11" x14ac:dyDescent="0.3">
      <c r="AD150911" s="4"/>
    </row>
    <row r="150921" spans="30:30" ht="11" x14ac:dyDescent="0.3">
      <c r="AD150921" s="4"/>
    </row>
    <row r="150931" spans="30:30" ht="11" x14ac:dyDescent="0.3">
      <c r="AD150931" s="4"/>
    </row>
    <row r="150941" spans="30:30" ht="11" x14ac:dyDescent="0.3">
      <c r="AD150941" s="4"/>
    </row>
    <row r="150951" spans="30:30" ht="11" x14ac:dyDescent="0.3">
      <c r="AD150951" s="4"/>
    </row>
    <row r="150961" spans="30:30" ht="11" x14ac:dyDescent="0.3">
      <c r="AD150961" s="4"/>
    </row>
    <row r="150971" spans="30:30" ht="11" x14ac:dyDescent="0.3">
      <c r="AD150971" s="4"/>
    </row>
    <row r="150981" spans="30:30" ht="11" x14ac:dyDescent="0.3">
      <c r="AD150981" s="4"/>
    </row>
    <row r="150991" spans="30:30" ht="11" x14ac:dyDescent="0.3">
      <c r="AD150991" s="4"/>
    </row>
    <row r="151001" spans="30:30" ht="11" x14ac:dyDescent="0.3">
      <c r="AD151001" s="4"/>
    </row>
    <row r="151011" spans="30:30" ht="11" x14ac:dyDescent="0.3">
      <c r="AD151011" s="4"/>
    </row>
    <row r="151021" spans="30:30" ht="11" x14ac:dyDescent="0.3">
      <c r="AD151021" s="4"/>
    </row>
    <row r="151031" spans="30:30" ht="11" x14ac:dyDescent="0.3">
      <c r="AD151031" s="4"/>
    </row>
    <row r="151041" spans="30:30" ht="11" x14ac:dyDescent="0.3">
      <c r="AD151041" s="4"/>
    </row>
    <row r="151051" spans="30:30" ht="11" x14ac:dyDescent="0.3">
      <c r="AD151051" s="4"/>
    </row>
    <row r="151061" spans="30:30" ht="11" x14ac:dyDescent="0.3">
      <c r="AD151061" s="4"/>
    </row>
    <row r="151071" spans="30:30" ht="11" x14ac:dyDescent="0.3">
      <c r="AD151071" s="4"/>
    </row>
    <row r="151081" spans="30:30" ht="11" x14ac:dyDescent="0.3">
      <c r="AD151081" s="4"/>
    </row>
    <row r="151091" spans="30:30" ht="11" x14ac:dyDescent="0.3">
      <c r="AD151091" s="4"/>
    </row>
    <row r="151101" spans="30:30" ht="11" x14ac:dyDescent="0.3">
      <c r="AD151101" s="4"/>
    </row>
    <row r="151111" spans="30:30" ht="11" x14ac:dyDescent="0.3">
      <c r="AD151111" s="4"/>
    </row>
    <row r="151121" spans="30:30" ht="11" x14ac:dyDescent="0.3">
      <c r="AD151121" s="4"/>
    </row>
    <row r="151131" spans="30:30" ht="11" x14ac:dyDescent="0.3">
      <c r="AD151131" s="4"/>
    </row>
    <row r="151141" spans="30:30" ht="11" x14ac:dyDescent="0.3">
      <c r="AD151141" s="4"/>
    </row>
    <row r="151151" spans="30:30" ht="11" x14ac:dyDescent="0.3">
      <c r="AD151151" s="4"/>
    </row>
    <row r="151161" spans="30:30" ht="11" x14ac:dyDescent="0.3">
      <c r="AD151161" s="4"/>
    </row>
    <row r="151171" spans="30:30" ht="11" x14ac:dyDescent="0.3">
      <c r="AD151171" s="4"/>
    </row>
    <row r="151181" spans="30:30" ht="11" x14ac:dyDescent="0.3">
      <c r="AD151181" s="4"/>
    </row>
    <row r="151191" spans="30:30" ht="11" x14ac:dyDescent="0.3">
      <c r="AD151191" s="4"/>
    </row>
    <row r="151201" spans="30:30" ht="11" x14ac:dyDescent="0.3">
      <c r="AD151201" s="4"/>
    </row>
    <row r="151211" spans="30:30" ht="11" x14ac:dyDescent="0.3">
      <c r="AD151211" s="4"/>
    </row>
    <row r="151221" spans="30:30" ht="11" x14ac:dyDescent="0.3">
      <c r="AD151221" s="4"/>
    </row>
    <row r="151231" spans="30:30" ht="11" x14ac:dyDescent="0.3">
      <c r="AD151231" s="4"/>
    </row>
    <row r="151241" spans="30:30" ht="11" x14ac:dyDescent="0.3">
      <c r="AD151241" s="4"/>
    </row>
    <row r="151251" spans="30:30" ht="11" x14ac:dyDescent="0.3">
      <c r="AD151251" s="4"/>
    </row>
    <row r="151261" spans="30:30" ht="11" x14ac:dyDescent="0.3">
      <c r="AD151261" s="4"/>
    </row>
    <row r="151271" spans="30:30" ht="11" x14ac:dyDescent="0.3">
      <c r="AD151271" s="4"/>
    </row>
    <row r="151281" spans="30:30" ht="11" x14ac:dyDescent="0.3">
      <c r="AD151281" s="4"/>
    </row>
    <row r="151291" spans="30:30" ht="11" x14ac:dyDescent="0.3">
      <c r="AD151291" s="4"/>
    </row>
    <row r="151301" spans="30:30" ht="11" x14ac:dyDescent="0.3">
      <c r="AD151301" s="4"/>
    </row>
    <row r="151311" spans="30:30" ht="11" x14ac:dyDescent="0.3">
      <c r="AD151311" s="4"/>
    </row>
    <row r="151321" spans="30:30" ht="11" x14ac:dyDescent="0.3">
      <c r="AD151321" s="4"/>
    </row>
    <row r="151331" spans="30:30" ht="11" x14ac:dyDescent="0.3">
      <c r="AD151331" s="4"/>
    </row>
    <row r="151341" spans="30:30" ht="11" x14ac:dyDescent="0.3">
      <c r="AD151341" s="4"/>
    </row>
    <row r="151351" spans="30:30" ht="11" x14ac:dyDescent="0.3">
      <c r="AD151351" s="4"/>
    </row>
    <row r="151361" spans="30:30" ht="11" x14ac:dyDescent="0.3">
      <c r="AD151361" s="4"/>
    </row>
    <row r="151371" spans="30:30" ht="11" x14ac:dyDescent="0.3">
      <c r="AD151371" s="4"/>
    </row>
    <row r="151381" spans="30:30" ht="11" x14ac:dyDescent="0.3">
      <c r="AD151381" s="4"/>
    </row>
    <row r="151391" spans="30:30" ht="11" x14ac:dyDescent="0.3">
      <c r="AD151391" s="4"/>
    </row>
    <row r="151401" spans="30:30" ht="11" x14ac:dyDescent="0.3">
      <c r="AD151401" s="4"/>
    </row>
    <row r="151411" spans="30:30" ht="11" x14ac:dyDescent="0.3">
      <c r="AD151411" s="4"/>
    </row>
    <row r="151421" spans="30:30" ht="11" x14ac:dyDescent="0.3">
      <c r="AD151421" s="4"/>
    </row>
    <row r="151431" spans="30:30" ht="11" x14ac:dyDescent="0.3">
      <c r="AD151431" s="4"/>
    </row>
    <row r="151441" spans="30:30" ht="11" x14ac:dyDescent="0.3">
      <c r="AD151441" s="4"/>
    </row>
    <row r="151451" spans="30:30" ht="11" x14ac:dyDescent="0.3">
      <c r="AD151451" s="4"/>
    </row>
    <row r="151461" spans="30:30" ht="11" x14ac:dyDescent="0.3">
      <c r="AD151461" s="4"/>
    </row>
    <row r="151471" spans="30:30" ht="11" x14ac:dyDescent="0.3">
      <c r="AD151471" s="4"/>
    </row>
    <row r="151481" spans="30:30" ht="11" x14ac:dyDescent="0.3">
      <c r="AD151481" s="4"/>
    </row>
    <row r="151491" spans="30:30" ht="11" x14ac:dyDescent="0.3">
      <c r="AD151491" s="4"/>
    </row>
    <row r="151501" spans="30:30" ht="11" x14ac:dyDescent="0.3">
      <c r="AD151501" s="4"/>
    </row>
    <row r="151511" spans="30:30" ht="11" x14ac:dyDescent="0.3">
      <c r="AD151511" s="4"/>
    </row>
    <row r="151521" spans="30:30" ht="11" x14ac:dyDescent="0.3">
      <c r="AD151521" s="4"/>
    </row>
    <row r="151531" spans="30:30" ht="11" x14ac:dyDescent="0.3">
      <c r="AD151531" s="4"/>
    </row>
    <row r="151541" spans="30:30" ht="11" x14ac:dyDescent="0.3">
      <c r="AD151541" s="4"/>
    </row>
    <row r="151551" spans="30:30" ht="11" x14ac:dyDescent="0.3">
      <c r="AD151551" s="4"/>
    </row>
    <row r="151561" spans="30:30" ht="11" x14ac:dyDescent="0.3">
      <c r="AD151561" s="4"/>
    </row>
    <row r="151571" spans="30:30" ht="11" x14ac:dyDescent="0.3">
      <c r="AD151571" s="4"/>
    </row>
    <row r="151581" spans="30:30" ht="11" x14ac:dyDescent="0.3">
      <c r="AD151581" s="4"/>
    </row>
    <row r="151591" spans="30:30" ht="11" x14ac:dyDescent="0.3">
      <c r="AD151591" s="4"/>
    </row>
    <row r="151601" spans="30:30" ht="11" x14ac:dyDescent="0.3">
      <c r="AD151601" s="4"/>
    </row>
    <row r="151611" spans="30:30" ht="11" x14ac:dyDescent="0.3">
      <c r="AD151611" s="4"/>
    </row>
    <row r="151621" spans="30:30" ht="11" x14ac:dyDescent="0.3">
      <c r="AD151621" s="4"/>
    </row>
    <row r="151631" spans="30:30" ht="11" x14ac:dyDescent="0.3">
      <c r="AD151631" s="4"/>
    </row>
    <row r="151641" spans="30:30" ht="11" x14ac:dyDescent="0.3">
      <c r="AD151641" s="4"/>
    </row>
    <row r="151651" spans="30:30" ht="11" x14ac:dyDescent="0.3">
      <c r="AD151651" s="4"/>
    </row>
    <row r="151661" spans="30:30" ht="11" x14ac:dyDescent="0.3">
      <c r="AD151661" s="4"/>
    </row>
    <row r="151671" spans="30:30" ht="11" x14ac:dyDescent="0.3">
      <c r="AD151671" s="4"/>
    </row>
    <row r="151681" spans="30:30" ht="11" x14ac:dyDescent="0.3">
      <c r="AD151681" s="4"/>
    </row>
    <row r="151691" spans="30:30" ht="11" x14ac:dyDescent="0.3">
      <c r="AD151691" s="4"/>
    </row>
    <row r="151701" spans="30:30" ht="11" x14ac:dyDescent="0.3">
      <c r="AD151701" s="4"/>
    </row>
    <row r="151711" spans="30:30" ht="11" x14ac:dyDescent="0.3">
      <c r="AD151711" s="4"/>
    </row>
    <row r="151721" spans="30:30" ht="11" x14ac:dyDescent="0.3">
      <c r="AD151721" s="4"/>
    </row>
    <row r="151731" spans="30:30" ht="11" x14ac:dyDescent="0.3">
      <c r="AD151731" s="4"/>
    </row>
    <row r="151741" spans="30:30" ht="11" x14ac:dyDescent="0.3">
      <c r="AD151741" s="4"/>
    </row>
    <row r="151751" spans="30:30" ht="11" x14ac:dyDescent="0.3">
      <c r="AD151751" s="4"/>
    </row>
    <row r="151761" spans="30:30" ht="11" x14ac:dyDescent="0.3">
      <c r="AD151761" s="4"/>
    </row>
    <row r="151771" spans="30:30" ht="11" x14ac:dyDescent="0.3">
      <c r="AD151771" s="4"/>
    </row>
    <row r="151781" spans="30:30" ht="11" x14ac:dyDescent="0.3">
      <c r="AD151781" s="4"/>
    </row>
    <row r="151791" spans="30:30" ht="11" x14ac:dyDescent="0.3">
      <c r="AD151791" s="4"/>
    </row>
    <row r="151801" spans="30:30" ht="11" x14ac:dyDescent="0.3">
      <c r="AD151801" s="4"/>
    </row>
    <row r="151811" spans="30:30" ht="11" x14ac:dyDescent="0.3">
      <c r="AD151811" s="4"/>
    </row>
    <row r="151821" spans="30:30" ht="11" x14ac:dyDescent="0.3">
      <c r="AD151821" s="4"/>
    </row>
    <row r="151831" spans="30:30" ht="11" x14ac:dyDescent="0.3">
      <c r="AD151831" s="4"/>
    </row>
    <row r="151841" spans="30:30" ht="11" x14ac:dyDescent="0.3">
      <c r="AD151841" s="4"/>
    </row>
    <row r="151851" spans="30:30" ht="11" x14ac:dyDescent="0.3">
      <c r="AD151851" s="4"/>
    </row>
    <row r="151861" spans="30:30" ht="11" x14ac:dyDescent="0.3">
      <c r="AD151861" s="4"/>
    </row>
    <row r="151871" spans="30:30" ht="11" x14ac:dyDescent="0.3">
      <c r="AD151871" s="4"/>
    </row>
    <row r="151881" spans="30:30" ht="11" x14ac:dyDescent="0.3">
      <c r="AD151881" s="4"/>
    </row>
    <row r="151891" spans="30:30" ht="11" x14ac:dyDescent="0.3">
      <c r="AD151891" s="4"/>
    </row>
    <row r="151901" spans="30:30" ht="11" x14ac:dyDescent="0.3">
      <c r="AD151901" s="4"/>
    </row>
    <row r="151911" spans="30:30" ht="11" x14ac:dyDescent="0.3">
      <c r="AD151911" s="4"/>
    </row>
    <row r="151921" spans="30:30" ht="11" x14ac:dyDescent="0.3">
      <c r="AD151921" s="4"/>
    </row>
    <row r="151931" spans="30:30" ht="11" x14ac:dyDescent="0.3">
      <c r="AD151931" s="4"/>
    </row>
    <row r="151941" spans="30:30" ht="11" x14ac:dyDescent="0.3">
      <c r="AD151941" s="4"/>
    </row>
    <row r="151951" spans="30:30" ht="11" x14ac:dyDescent="0.3">
      <c r="AD151951" s="4"/>
    </row>
    <row r="151961" spans="30:30" ht="11" x14ac:dyDescent="0.3">
      <c r="AD151961" s="4"/>
    </row>
    <row r="151971" spans="30:30" ht="11" x14ac:dyDescent="0.3">
      <c r="AD151971" s="4"/>
    </row>
    <row r="151981" spans="30:30" ht="11" x14ac:dyDescent="0.3">
      <c r="AD151981" s="4"/>
    </row>
    <row r="151991" spans="30:30" ht="11" x14ac:dyDescent="0.3">
      <c r="AD151991" s="4"/>
    </row>
    <row r="152001" spans="30:30" ht="11" x14ac:dyDescent="0.3">
      <c r="AD152001" s="4"/>
    </row>
    <row r="152011" spans="30:30" ht="11" x14ac:dyDescent="0.3">
      <c r="AD152011" s="4"/>
    </row>
    <row r="152021" spans="30:30" ht="11" x14ac:dyDescent="0.3">
      <c r="AD152021" s="4"/>
    </row>
    <row r="152031" spans="30:30" ht="11" x14ac:dyDescent="0.3">
      <c r="AD152031" s="4"/>
    </row>
    <row r="152041" spans="30:30" ht="11" x14ac:dyDescent="0.3">
      <c r="AD152041" s="4"/>
    </row>
    <row r="152051" spans="30:30" ht="11" x14ac:dyDescent="0.3">
      <c r="AD152051" s="4"/>
    </row>
    <row r="152061" spans="30:30" ht="11" x14ac:dyDescent="0.3">
      <c r="AD152061" s="4"/>
    </row>
    <row r="152071" spans="30:30" ht="11" x14ac:dyDescent="0.3">
      <c r="AD152071" s="4"/>
    </row>
    <row r="152081" spans="30:30" ht="11" x14ac:dyDescent="0.3">
      <c r="AD152081" s="4"/>
    </row>
    <row r="152091" spans="30:30" ht="11" x14ac:dyDescent="0.3">
      <c r="AD152091" s="4"/>
    </row>
    <row r="152101" spans="30:30" ht="11" x14ac:dyDescent="0.3">
      <c r="AD152101" s="4"/>
    </row>
    <row r="152111" spans="30:30" ht="11" x14ac:dyDescent="0.3">
      <c r="AD152111" s="4"/>
    </row>
    <row r="152121" spans="30:30" ht="11" x14ac:dyDescent="0.3">
      <c r="AD152121" s="4"/>
    </row>
    <row r="152131" spans="30:30" ht="11" x14ac:dyDescent="0.3">
      <c r="AD152131" s="4"/>
    </row>
    <row r="152141" spans="30:30" ht="11" x14ac:dyDescent="0.3">
      <c r="AD152141" s="4"/>
    </row>
    <row r="152151" spans="30:30" ht="11" x14ac:dyDescent="0.3">
      <c r="AD152151" s="4"/>
    </row>
    <row r="152161" spans="30:30" ht="11" x14ac:dyDescent="0.3">
      <c r="AD152161" s="4"/>
    </row>
    <row r="152171" spans="30:30" ht="11" x14ac:dyDescent="0.3">
      <c r="AD152171" s="4"/>
    </row>
    <row r="152181" spans="30:30" ht="11" x14ac:dyDescent="0.3">
      <c r="AD152181" s="4"/>
    </row>
    <row r="152191" spans="30:30" ht="11" x14ac:dyDescent="0.3">
      <c r="AD152191" s="4"/>
    </row>
    <row r="152201" spans="30:30" ht="11" x14ac:dyDescent="0.3">
      <c r="AD152201" s="4"/>
    </row>
    <row r="152211" spans="30:30" ht="11" x14ac:dyDescent="0.3">
      <c r="AD152211" s="4"/>
    </row>
    <row r="152221" spans="30:30" ht="11" x14ac:dyDescent="0.3">
      <c r="AD152221" s="4"/>
    </row>
    <row r="152231" spans="30:30" ht="11" x14ac:dyDescent="0.3">
      <c r="AD152231" s="4"/>
    </row>
    <row r="152241" spans="30:30" ht="11" x14ac:dyDescent="0.3">
      <c r="AD152241" s="4"/>
    </row>
    <row r="152251" spans="30:30" ht="11" x14ac:dyDescent="0.3">
      <c r="AD152251" s="4"/>
    </row>
    <row r="152261" spans="30:30" ht="11" x14ac:dyDescent="0.3">
      <c r="AD152261" s="4"/>
    </row>
    <row r="152271" spans="30:30" ht="11" x14ac:dyDescent="0.3">
      <c r="AD152271" s="4"/>
    </row>
    <row r="152281" spans="30:30" ht="11" x14ac:dyDescent="0.3">
      <c r="AD152281" s="4"/>
    </row>
    <row r="152291" spans="30:30" ht="11" x14ac:dyDescent="0.3">
      <c r="AD152291" s="4"/>
    </row>
    <row r="152301" spans="30:30" ht="11" x14ac:dyDescent="0.3">
      <c r="AD152301" s="4"/>
    </row>
    <row r="152311" spans="30:30" ht="11" x14ac:dyDescent="0.3">
      <c r="AD152311" s="4"/>
    </row>
    <row r="152321" spans="30:30" ht="11" x14ac:dyDescent="0.3">
      <c r="AD152321" s="4"/>
    </row>
    <row r="152331" spans="30:30" ht="11" x14ac:dyDescent="0.3">
      <c r="AD152331" s="4"/>
    </row>
    <row r="152341" spans="30:30" ht="11" x14ac:dyDescent="0.3">
      <c r="AD152341" s="4"/>
    </row>
    <row r="152351" spans="30:30" ht="11" x14ac:dyDescent="0.3">
      <c r="AD152351" s="4"/>
    </row>
    <row r="152361" spans="30:30" ht="11" x14ac:dyDescent="0.3">
      <c r="AD152361" s="4"/>
    </row>
    <row r="152371" spans="30:30" ht="11" x14ac:dyDescent="0.3">
      <c r="AD152371" s="4"/>
    </row>
    <row r="152381" spans="30:30" ht="11" x14ac:dyDescent="0.3">
      <c r="AD152381" s="4"/>
    </row>
    <row r="152391" spans="30:30" ht="11" x14ac:dyDescent="0.3">
      <c r="AD152391" s="4"/>
    </row>
    <row r="152401" spans="30:30" ht="11" x14ac:dyDescent="0.3">
      <c r="AD152401" s="4"/>
    </row>
    <row r="152411" spans="30:30" ht="11" x14ac:dyDescent="0.3">
      <c r="AD152411" s="4"/>
    </row>
    <row r="152421" spans="30:30" ht="11" x14ac:dyDescent="0.3">
      <c r="AD152421" s="4"/>
    </row>
    <row r="152431" spans="30:30" ht="11" x14ac:dyDescent="0.3">
      <c r="AD152431" s="4"/>
    </row>
    <row r="152441" spans="30:30" ht="11" x14ac:dyDescent="0.3">
      <c r="AD152441" s="4"/>
    </row>
    <row r="152451" spans="30:30" ht="11" x14ac:dyDescent="0.3">
      <c r="AD152451" s="4"/>
    </row>
    <row r="152461" spans="30:30" ht="11" x14ac:dyDescent="0.3">
      <c r="AD152461" s="4"/>
    </row>
    <row r="152471" spans="30:30" ht="11" x14ac:dyDescent="0.3">
      <c r="AD152471" s="4"/>
    </row>
    <row r="152481" spans="30:30" ht="11" x14ac:dyDescent="0.3">
      <c r="AD152481" s="4"/>
    </row>
    <row r="152491" spans="30:30" ht="11" x14ac:dyDescent="0.3">
      <c r="AD152491" s="4"/>
    </row>
    <row r="152501" spans="30:30" ht="11" x14ac:dyDescent="0.3">
      <c r="AD152501" s="4"/>
    </row>
    <row r="152511" spans="30:30" ht="11" x14ac:dyDescent="0.3">
      <c r="AD152511" s="4"/>
    </row>
    <row r="152521" spans="30:30" ht="11" x14ac:dyDescent="0.3">
      <c r="AD152521" s="4"/>
    </row>
    <row r="152531" spans="30:30" ht="11" x14ac:dyDescent="0.3">
      <c r="AD152531" s="4"/>
    </row>
    <row r="152541" spans="30:30" ht="11" x14ac:dyDescent="0.3">
      <c r="AD152541" s="4"/>
    </row>
    <row r="152551" spans="30:30" ht="11" x14ac:dyDescent="0.3">
      <c r="AD152551" s="4"/>
    </row>
    <row r="152561" spans="30:30" ht="11" x14ac:dyDescent="0.3">
      <c r="AD152561" s="4"/>
    </row>
    <row r="152571" spans="30:30" ht="11" x14ac:dyDescent="0.3">
      <c r="AD152571" s="4"/>
    </row>
    <row r="152581" spans="30:30" ht="11" x14ac:dyDescent="0.3">
      <c r="AD152581" s="4"/>
    </row>
    <row r="152591" spans="30:30" ht="11" x14ac:dyDescent="0.3">
      <c r="AD152591" s="4"/>
    </row>
    <row r="152601" spans="30:30" ht="11" x14ac:dyDescent="0.3">
      <c r="AD152601" s="4"/>
    </row>
    <row r="152611" spans="30:30" ht="11" x14ac:dyDescent="0.3">
      <c r="AD152611" s="4"/>
    </row>
    <row r="152621" spans="30:30" ht="11" x14ac:dyDescent="0.3">
      <c r="AD152621" s="4"/>
    </row>
    <row r="152631" spans="30:30" ht="11" x14ac:dyDescent="0.3">
      <c r="AD152631" s="4"/>
    </row>
    <row r="152641" spans="30:30" ht="11" x14ac:dyDescent="0.3">
      <c r="AD152641" s="4"/>
    </row>
    <row r="152651" spans="30:30" ht="11" x14ac:dyDescent="0.3">
      <c r="AD152651" s="4"/>
    </row>
    <row r="152661" spans="30:30" ht="11" x14ac:dyDescent="0.3">
      <c r="AD152661" s="4"/>
    </row>
    <row r="152671" spans="30:30" ht="11" x14ac:dyDescent="0.3">
      <c r="AD152671" s="4"/>
    </row>
    <row r="152681" spans="30:30" ht="11" x14ac:dyDescent="0.3">
      <c r="AD152681" s="4"/>
    </row>
    <row r="152691" spans="30:30" ht="11" x14ac:dyDescent="0.3">
      <c r="AD152691" s="4"/>
    </row>
    <row r="152701" spans="30:30" ht="11" x14ac:dyDescent="0.3">
      <c r="AD152701" s="4"/>
    </row>
    <row r="152711" spans="30:30" ht="11" x14ac:dyDescent="0.3">
      <c r="AD152711" s="4"/>
    </row>
    <row r="152721" spans="30:30" ht="11" x14ac:dyDescent="0.3">
      <c r="AD152721" s="4"/>
    </row>
    <row r="152731" spans="30:30" ht="11" x14ac:dyDescent="0.3">
      <c r="AD152731" s="4"/>
    </row>
    <row r="152741" spans="30:30" ht="11" x14ac:dyDescent="0.3">
      <c r="AD152741" s="4"/>
    </row>
    <row r="152751" spans="30:30" ht="11" x14ac:dyDescent="0.3">
      <c r="AD152751" s="4"/>
    </row>
    <row r="152761" spans="30:30" ht="11" x14ac:dyDescent="0.3">
      <c r="AD152761" s="4"/>
    </row>
    <row r="152771" spans="30:30" ht="11" x14ac:dyDescent="0.3">
      <c r="AD152771" s="4"/>
    </row>
    <row r="152781" spans="30:30" ht="11" x14ac:dyDescent="0.3">
      <c r="AD152781" s="4"/>
    </row>
    <row r="152791" spans="30:30" ht="11" x14ac:dyDescent="0.3">
      <c r="AD152791" s="4"/>
    </row>
    <row r="152801" spans="30:30" ht="11" x14ac:dyDescent="0.3">
      <c r="AD152801" s="4"/>
    </row>
    <row r="152811" spans="30:30" ht="11" x14ac:dyDescent="0.3">
      <c r="AD152811" s="4"/>
    </row>
    <row r="152821" spans="30:30" ht="11" x14ac:dyDescent="0.3">
      <c r="AD152821" s="4"/>
    </row>
    <row r="152831" spans="30:30" ht="11" x14ac:dyDescent="0.3">
      <c r="AD152831" s="4"/>
    </row>
    <row r="152841" spans="30:30" ht="11" x14ac:dyDescent="0.3">
      <c r="AD152841" s="4"/>
    </row>
    <row r="152851" spans="30:30" ht="11" x14ac:dyDescent="0.3">
      <c r="AD152851" s="4"/>
    </row>
    <row r="152861" spans="30:30" ht="11" x14ac:dyDescent="0.3">
      <c r="AD152861" s="4"/>
    </row>
    <row r="152871" spans="30:30" ht="11" x14ac:dyDescent="0.3">
      <c r="AD152871" s="4"/>
    </row>
    <row r="152881" spans="30:30" ht="11" x14ac:dyDescent="0.3">
      <c r="AD152881" s="4"/>
    </row>
    <row r="152891" spans="30:30" ht="11" x14ac:dyDescent="0.3">
      <c r="AD152891" s="4"/>
    </row>
    <row r="152901" spans="30:30" ht="11" x14ac:dyDescent="0.3">
      <c r="AD152901" s="4"/>
    </row>
    <row r="152911" spans="30:30" ht="11" x14ac:dyDescent="0.3">
      <c r="AD152911" s="4"/>
    </row>
    <row r="152921" spans="30:30" ht="11" x14ac:dyDescent="0.3">
      <c r="AD152921" s="4"/>
    </row>
    <row r="152931" spans="30:30" ht="11" x14ac:dyDescent="0.3">
      <c r="AD152931" s="4"/>
    </row>
    <row r="152941" spans="30:30" ht="11" x14ac:dyDescent="0.3">
      <c r="AD152941" s="4"/>
    </row>
    <row r="152951" spans="30:30" ht="11" x14ac:dyDescent="0.3">
      <c r="AD152951" s="4"/>
    </row>
    <row r="152961" spans="30:30" ht="11" x14ac:dyDescent="0.3">
      <c r="AD152961" s="4"/>
    </row>
    <row r="152971" spans="30:30" ht="11" x14ac:dyDescent="0.3">
      <c r="AD152971" s="4"/>
    </row>
    <row r="152981" spans="30:30" ht="11" x14ac:dyDescent="0.3">
      <c r="AD152981" s="4"/>
    </row>
    <row r="152991" spans="30:30" ht="11" x14ac:dyDescent="0.3">
      <c r="AD152991" s="4"/>
    </row>
    <row r="153001" spans="30:30" ht="11" x14ac:dyDescent="0.3">
      <c r="AD153001" s="4"/>
    </row>
    <row r="153011" spans="30:30" ht="11" x14ac:dyDescent="0.3">
      <c r="AD153011" s="4"/>
    </row>
    <row r="153021" spans="30:30" ht="11" x14ac:dyDescent="0.3">
      <c r="AD153021" s="4"/>
    </row>
    <row r="153031" spans="30:30" ht="11" x14ac:dyDescent="0.3">
      <c r="AD153031" s="4"/>
    </row>
    <row r="153041" spans="30:30" ht="11" x14ac:dyDescent="0.3">
      <c r="AD153041" s="4"/>
    </row>
    <row r="153051" spans="30:30" ht="11" x14ac:dyDescent="0.3">
      <c r="AD153051" s="4"/>
    </row>
    <row r="153061" spans="30:30" ht="11" x14ac:dyDescent="0.3">
      <c r="AD153061" s="4"/>
    </row>
    <row r="153071" spans="30:30" ht="11" x14ac:dyDescent="0.3">
      <c r="AD153071" s="4"/>
    </row>
    <row r="153081" spans="30:30" ht="11" x14ac:dyDescent="0.3">
      <c r="AD153081" s="4"/>
    </row>
    <row r="153091" spans="30:30" ht="11" x14ac:dyDescent="0.3">
      <c r="AD153091" s="4"/>
    </row>
    <row r="153101" spans="30:30" ht="11" x14ac:dyDescent="0.3">
      <c r="AD153101" s="4"/>
    </row>
    <row r="153111" spans="30:30" ht="11" x14ac:dyDescent="0.3">
      <c r="AD153111" s="4"/>
    </row>
    <row r="153121" spans="30:30" ht="11" x14ac:dyDescent="0.3">
      <c r="AD153121" s="4"/>
    </row>
    <row r="153131" spans="30:30" ht="11" x14ac:dyDescent="0.3">
      <c r="AD153131" s="4"/>
    </row>
    <row r="153141" spans="30:30" ht="11" x14ac:dyDescent="0.3">
      <c r="AD153141" s="4"/>
    </row>
    <row r="153151" spans="30:30" ht="11" x14ac:dyDescent="0.3">
      <c r="AD153151" s="4"/>
    </row>
    <row r="153161" spans="30:30" ht="11" x14ac:dyDescent="0.3">
      <c r="AD153161" s="4"/>
    </row>
    <row r="153171" spans="30:30" ht="11" x14ac:dyDescent="0.3">
      <c r="AD153171" s="4"/>
    </row>
    <row r="153181" spans="30:30" ht="11" x14ac:dyDescent="0.3">
      <c r="AD153181" s="4"/>
    </row>
    <row r="153191" spans="30:30" ht="11" x14ac:dyDescent="0.3">
      <c r="AD153191" s="4"/>
    </row>
    <row r="153201" spans="30:30" ht="11" x14ac:dyDescent="0.3">
      <c r="AD153201" s="4"/>
    </row>
    <row r="153211" spans="30:30" ht="11" x14ac:dyDescent="0.3">
      <c r="AD153211" s="4"/>
    </row>
    <row r="153221" spans="30:30" ht="11" x14ac:dyDescent="0.3">
      <c r="AD153221" s="4"/>
    </row>
    <row r="153231" spans="30:30" ht="11" x14ac:dyDescent="0.3">
      <c r="AD153231" s="4"/>
    </row>
    <row r="153241" spans="30:30" ht="11" x14ac:dyDescent="0.3">
      <c r="AD153241" s="4"/>
    </row>
    <row r="153251" spans="30:30" ht="11" x14ac:dyDescent="0.3">
      <c r="AD153251" s="4"/>
    </row>
    <row r="153261" spans="30:30" ht="11" x14ac:dyDescent="0.3">
      <c r="AD153261" s="4"/>
    </row>
    <row r="153271" spans="30:30" ht="11" x14ac:dyDescent="0.3">
      <c r="AD153271" s="4"/>
    </row>
    <row r="153281" spans="30:30" ht="11" x14ac:dyDescent="0.3">
      <c r="AD153281" s="4"/>
    </row>
    <row r="153291" spans="30:30" ht="11" x14ac:dyDescent="0.3">
      <c r="AD153291" s="4"/>
    </row>
    <row r="153301" spans="30:30" ht="11" x14ac:dyDescent="0.3">
      <c r="AD153301" s="4"/>
    </row>
    <row r="153311" spans="30:30" ht="11" x14ac:dyDescent="0.3">
      <c r="AD153311" s="4"/>
    </row>
    <row r="153321" spans="30:30" ht="11" x14ac:dyDescent="0.3">
      <c r="AD153321" s="4"/>
    </row>
    <row r="153331" spans="30:30" ht="11" x14ac:dyDescent="0.3">
      <c r="AD153331" s="4"/>
    </row>
    <row r="153341" spans="30:30" ht="11" x14ac:dyDescent="0.3">
      <c r="AD153341" s="4"/>
    </row>
    <row r="153351" spans="30:30" ht="11" x14ac:dyDescent="0.3">
      <c r="AD153351" s="4"/>
    </row>
    <row r="153361" spans="30:30" ht="11" x14ac:dyDescent="0.3">
      <c r="AD153361" s="4"/>
    </row>
    <row r="153371" spans="30:30" ht="11" x14ac:dyDescent="0.3">
      <c r="AD153371" s="4"/>
    </row>
    <row r="153381" spans="30:30" ht="11" x14ac:dyDescent="0.3">
      <c r="AD153381" s="4"/>
    </row>
    <row r="153391" spans="30:30" ht="11" x14ac:dyDescent="0.3">
      <c r="AD153391" s="4"/>
    </row>
    <row r="153401" spans="30:30" ht="11" x14ac:dyDescent="0.3">
      <c r="AD153401" s="4"/>
    </row>
    <row r="153411" spans="30:30" ht="11" x14ac:dyDescent="0.3">
      <c r="AD153411" s="4"/>
    </row>
    <row r="153421" spans="30:30" ht="11" x14ac:dyDescent="0.3">
      <c r="AD153421" s="4"/>
    </row>
    <row r="153431" spans="30:30" ht="11" x14ac:dyDescent="0.3">
      <c r="AD153431" s="4"/>
    </row>
    <row r="153441" spans="30:30" ht="11" x14ac:dyDescent="0.3">
      <c r="AD153441" s="4"/>
    </row>
    <row r="153451" spans="30:30" ht="11" x14ac:dyDescent="0.3">
      <c r="AD153451" s="4"/>
    </row>
    <row r="153461" spans="30:30" ht="11" x14ac:dyDescent="0.3">
      <c r="AD153461" s="4"/>
    </row>
    <row r="153471" spans="30:30" ht="11" x14ac:dyDescent="0.3">
      <c r="AD153471" s="4"/>
    </row>
    <row r="153481" spans="30:30" ht="11" x14ac:dyDescent="0.3">
      <c r="AD153481" s="4"/>
    </row>
    <row r="153491" spans="30:30" ht="11" x14ac:dyDescent="0.3">
      <c r="AD153491" s="4"/>
    </row>
    <row r="153501" spans="30:30" ht="11" x14ac:dyDescent="0.3">
      <c r="AD153501" s="4"/>
    </row>
    <row r="153511" spans="30:30" ht="11" x14ac:dyDescent="0.3">
      <c r="AD153511" s="4"/>
    </row>
    <row r="153521" spans="30:30" ht="11" x14ac:dyDescent="0.3">
      <c r="AD153521" s="4"/>
    </row>
    <row r="153531" spans="30:30" ht="11" x14ac:dyDescent="0.3">
      <c r="AD153531" s="4"/>
    </row>
    <row r="153541" spans="30:30" ht="11" x14ac:dyDescent="0.3">
      <c r="AD153541" s="4"/>
    </row>
    <row r="153551" spans="30:30" ht="11" x14ac:dyDescent="0.3">
      <c r="AD153551" s="4"/>
    </row>
    <row r="153561" spans="30:30" ht="11" x14ac:dyDescent="0.3">
      <c r="AD153561" s="4"/>
    </row>
    <row r="153571" spans="30:30" ht="11" x14ac:dyDescent="0.3">
      <c r="AD153571" s="4"/>
    </row>
    <row r="153581" spans="30:30" ht="11" x14ac:dyDescent="0.3">
      <c r="AD153581" s="4"/>
    </row>
    <row r="153591" spans="30:30" ht="11" x14ac:dyDescent="0.3">
      <c r="AD153591" s="4"/>
    </row>
    <row r="153601" spans="30:30" ht="11" x14ac:dyDescent="0.3">
      <c r="AD153601" s="4"/>
    </row>
    <row r="153611" spans="30:30" ht="11" x14ac:dyDescent="0.3">
      <c r="AD153611" s="4"/>
    </row>
    <row r="153621" spans="30:30" ht="11" x14ac:dyDescent="0.3">
      <c r="AD153621" s="4"/>
    </row>
    <row r="153631" spans="30:30" ht="11" x14ac:dyDescent="0.3">
      <c r="AD153631" s="4"/>
    </row>
    <row r="153641" spans="30:30" ht="11" x14ac:dyDescent="0.3">
      <c r="AD153641" s="4"/>
    </row>
    <row r="153651" spans="30:30" ht="11" x14ac:dyDescent="0.3">
      <c r="AD153651" s="4"/>
    </row>
    <row r="153661" spans="30:30" ht="11" x14ac:dyDescent="0.3">
      <c r="AD153661" s="4"/>
    </row>
    <row r="153671" spans="30:30" ht="11" x14ac:dyDescent="0.3">
      <c r="AD153671" s="4"/>
    </row>
    <row r="153681" spans="30:30" ht="11" x14ac:dyDescent="0.3">
      <c r="AD153681" s="4"/>
    </row>
    <row r="153691" spans="30:30" ht="11" x14ac:dyDescent="0.3">
      <c r="AD153691" s="4"/>
    </row>
    <row r="153701" spans="30:30" ht="11" x14ac:dyDescent="0.3">
      <c r="AD153701" s="4"/>
    </row>
    <row r="153711" spans="30:30" ht="11" x14ac:dyDescent="0.3">
      <c r="AD153711" s="4"/>
    </row>
    <row r="153721" spans="30:30" ht="11" x14ac:dyDescent="0.3">
      <c r="AD153721" s="4"/>
    </row>
    <row r="153731" spans="30:30" ht="11" x14ac:dyDescent="0.3">
      <c r="AD153731" s="4"/>
    </row>
    <row r="153741" spans="30:30" ht="11" x14ac:dyDescent="0.3">
      <c r="AD153741" s="4"/>
    </row>
    <row r="153751" spans="30:30" ht="11" x14ac:dyDescent="0.3">
      <c r="AD153751" s="4"/>
    </row>
    <row r="153761" spans="30:30" ht="11" x14ac:dyDescent="0.3">
      <c r="AD153761" s="4"/>
    </row>
    <row r="153771" spans="30:30" ht="11" x14ac:dyDescent="0.3">
      <c r="AD153771" s="4"/>
    </row>
    <row r="153781" spans="30:30" ht="11" x14ac:dyDescent="0.3">
      <c r="AD153781" s="4"/>
    </row>
    <row r="153791" spans="30:30" ht="11" x14ac:dyDescent="0.3">
      <c r="AD153791" s="4"/>
    </row>
    <row r="153801" spans="30:30" ht="11" x14ac:dyDescent="0.3">
      <c r="AD153801" s="4"/>
    </row>
    <row r="153811" spans="30:30" ht="11" x14ac:dyDescent="0.3">
      <c r="AD153811" s="4"/>
    </row>
    <row r="153821" spans="30:30" ht="11" x14ac:dyDescent="0.3">
      <c r="AD153821" s="4"/>
    </row>
    <row r="153831" spans="30:30" ht="11" x14ac:dyDescent="0.3">
      <c r="AD153831" s="4"/>
    </row>
    <row r="153841" spans="30:30" ht="11" x14ac:dyDescent="0.3">
      <c r="AD153841" s="4"/>
    </row>
    <row r="153851" spans="30:30" ht="11" x14ac:dyDescent="0.3">
      <c r="AD153851" s="4"/>
    </row>
    <row r="153861" spans="30:30" ht="11" x14ac:dyDescent="0.3">
      <c r="AD153861" s="4"/>
    </row>
    <row r="153871" spans="30:30" ht="11" x14ac:dyDescent="0.3">
      <c r="AD153871" s="4"/>
    </row>
    <row r="153881" spans="30:30" ht="11" x14ac:dyDescent="0.3">
      <c r="AD153881" s="4"/>
    </row>
    <row r="153891" spans="30:30" ht="11" x14ac:dyDescent="0.3">
      <c r="AD153891" s="4"/>
    </row>
    <row r="153901" spans="30:30" ht="11" x14ac:dyDescent="0.3">
      <c r="AD153901" s="4"/>
    </row>
    <row r="153911" spans="30:30" ht="11" x14ac:dyDescent="0.3">
      <c r="AD153911" s="4"/>
    </row>
    <row r="153921" spans="30:30" ht="11" x14ac:dyDescent="0.3">
      <c r="AD153921" s="4"/>
    </row>
    <row r="153931" spans="30:30" ht="11" x14ac:dyDescent="0.3">
      <c r="AD153931" s="4"/>
    </row>
    <row r="153941" spans="30:30" ht="11" x14ac:dyDescent="0.3">
      <c r="AD153941" s="4"/>
    </row>
    <row r="153951" spans="30:30" ht="11" x14ac:dyDescent="0.3">
      <c r="AD153951" s="4"/>
    </row>
    <row r="153961" spans="30:30" ht="11" x14ac:dyDescent="0.3">
      <c r="AD153961" s="4"/>
    </row>
    <row r="153971" spans="30:30" ht="11" x14ac:dyDescent="0.3">
      <c r="AD153971" s="4"/>
    </row>
    <row r="153981" spans="30:30" ht="11" x14ac:dyDescent="0.3">
      <c r="AD153981" s="4"/>
    </row>
    <row r="153991" spans="30:30" ht="11" x14ac:dyDescent="0.3">
      <c r="AD153991" s="4"/>
    </row>
    <row r="154001" spans="30:30" ht="11" x14ac:dyDescent="0.3">
      <c r="AD154001" s="4"/>
    </row>
    <row r="154011" spans="30:30" ht="11" x14ac:dyDescent="0.3">
      <c r="AD154011" s="4"/>
    </row>
    <row r="154021" spans="30:30" ht="11" x14ac:dyDescent="0.3">
      <c r="AD154021" s="4"/>
    </row>
    <row r="154031" spans="30:30" ht="11" x14ac:dyDescent="0.3">
      <c r="AD154031" s="4"/>
    </row>
    <row r="154041" spans="30:30" ht="11" x14ac:dyDescent="0.3">
      <c r="AD154041" s="4"/>
    </row>
    <row r="154051" spans="30:30" ht="11" x14ac:dyDescent="0.3">
      <c r="AD154051" s="4"/>
    </row>
    <row r="154061" spans="30:30" ht="11" x14ac:dyDescent="0.3">
      <c r="AD154061" s="4"/>
    </row>
    <row r="154071" spans="30:30" ht="11" x14ac:dyDescent="0.3">
      <c r="AD154071" s="4"/>
    </row>
    <row r="154081" spans="30:30" ht="11" x14ac:dyDescent="0.3">
      <c r="AD154081" s="4"/>
    </row>
    <row r="154091" spans="30:30" ht="11" x14ac:dyDescent="0.3">
      <c r="AD154091" s="4"/>
    </row>
    <row r="154101" spans="30:30" ht="11" x14ac:dyDescent="0.3">
      <c r="AD154101" s="4"/>
    </row>
    <row r="154111" spans="30:30" ht="11" x14ac:dyDescent="0.3">
      <c r="AD154111" s="4"/>
    </row>
    <row r="154121" spans="30:30" ht="11" x14ac:dyDescent="0.3">
      <c r="AD154121" s="4"/>
    </row>
    <row r="154131" spans="30:30" ht="11" x14ac:dyDescent="0.3">
      <c r="AD154131" s="4"/>
    </row>
    <row r="154141" spans="30:30" ht="11" x14ac:dyDescent="0.3">
      <c r="AD154141" s="4"/>
    </row>
    <row r="154151" spans="30:30" ht="11" x14ac:dyDescent="0.3">
      <c r="AD154151" s="4"/>
    </row>
    <row r="154161" spans="30:30" ht="11" x14ac:dyDescent="0.3">
      <c r="AD154161" s="4"/>
    </row>
    <row r="154171" spans="30:30" ht="11" x14ac:dyDescent="0.3">
      <c r="AD154171" s="4"/>
    </row>
    <row r="154181" spans="30:30" ht="11" x14ac:dyDescent="0.3">
      <c r="AD154181" s="4"/>
    </row>
    <row r="154191" spans="30:30" ht="11" x14ac:dyDescent="0.3">
      <c r="AD154191" s="4"/>
    </row>
    <row r="154201" spans="30:30" ht="11" x14ac:dyDescent="0.3">
      <c r="AD154201" s="4"/>
    </row>
    <row r="154211" spans="30:30" ht="11" x14ac:dyDescent="0.3">
      <c r="AD154211" s="4"/>
    </row>
    <row r="154221" spans="30:30" ht="11" x14ac:dyDescent="0.3">
      <c r="AD154221" s="4"/>
    </row>
    <row r="154231" spans="30:30" ht="11" x14ac:dyDescent="0.3">
      <c r="AD154231" s="4"/>
    </row>
    <row r="154241" spans="30:30" ht="11" x14ac:dyDescent="0.3">
      <c r="AD154241" s="4"/>
    </row>
    <row r="154251" spans="30:30" ht="11" x14ac:dyDescent="0.3">
      <c r="AD154251" s="4"/>
    </row>
    <row r="154261" spans="30:30" ht="11" x14ac:dyDescent="0.3">
      <c r="AD154261" s="4"/>
    </row>
    <row r="154271" spans="30:30" ht="11" x14ac:dyDescent="0.3">
      <c r="AD154271" s="4"/>
    </row>
    <row r="154281" spans="30:30" ht="11" x14ac:dyDescent="0.3">
      <c r="AD154281" s="4"/>
    </row>
    <row r="154291" spans="30:30" ht="11" x14ac:dyDescent="0.3">
      <c r="AD154291" s="4"/>
    </row>
    <row r="154301" spans="30:30" ht="11" x14ac:dyDescent="0.3">
      <c r="AD154301" s="4"/>
    </row>
    <row r="154311" spans="30:30" ht="11" x14ac:dyDescent="0.3">
      <c r="AD154311" s="4"/>
    </row>
    <row r="154321" spans="30:30" ht="11" x14ac:dyDescent="0.3">
      <c r="AD154321" s="4"/>
    </row>
    <row r="154331" spans="30:30" ht="11" x14ac:dyDescent="0.3">
      <c r="AD154331" s="4"/>
    </row>
    <row r="154341" spans="30:30" ht="11" x14ac:dyDescent="0.3">
      <c r="AD154341" s="4"/>
    </row>
    <row r="154351" spans="30:30" ht="11" x14ac:dyDescent="0.3">
      <c r="AD154351" s="4"/>
    </row>
    <row r="154361" spans="30:30" ht="11" x14ac:dyDescent="0.3">
      <c r="AD154361" s="4"/>
    </row>
    <row r="154371" spans="30:30" ht="11" x14ac:dyDescent="0.3">
      <c r="AD154371" s="4"/>
    </row>
    <row r="154381" spans="30:30" ht="11" x14ac:dyDescent="0.3">
      <c r="AD154381" s="4"/>
    </row>
    <row r="154391" spans="30:30" ht="11" x14ac:dyDescent="0.3">
      <c r="AD154391" s="4"/>
    </row>
    <row r="154401" spans="30:30" ht="11" x14ac:dyDescent="0.3">
      <c r="AD154401" s="4"/>
    </row>
    <row r="154411" spans="30:30" ht="11" x14ac:dyDescent="0.3">
      <c r="AD154411" s="4"/>
    </row>
    <row r="154421" spans="30:30" ht="11" x14ac:dyDescent="0.3">
      <c r="AD154421" s="4"/>
    </row>
    <row r="154431" spans="30:30" ht="11" x14ac:dyDescent="0.3">
      <c r="AD154431" s="4"/>
    </row>
    <row r="154441" spans="30:30" ht="11" x14ac:dyDescent="0.3">
      <c r="AD154441" s="4"/>
    </row>
    <row r="154451" spans="30:30" ht="11" x14ac:dyDescent="0.3">
      <c r="AD154451" s="4"/>
    </row>
    <row r="154461" spans="30:30" ht="11" x14ac:dyDescent="0.3">
      <c r="AD154461" s="4"/>
    </row>
    <row r="154471" spans="30:30" ht="11" x14ac:dyDescent="0.3">
      <c r="AD154471" s="4"/>
    </row>
    <row r="154481" spans="30:30" ht="11" x14ac:dyDescent="0.3">
      <c r="AD154481" s="4"/>
    </row>
    <row r="154491" spans="30:30" ht="11" x14ac:dyDescent="0.3">
      <c r="AD154491" s="4"/>
    </row>
    <row r="154501" spans="30:30" ht="11" x14ac:dyDescent="0.3">
      <c r="AD154501" s="4"/>
    </row>
    <row r="154511" spans="30:30" ht="11" x14ac:dyDescent="0.3">
      <c r="AD154511" s="4"/>
    </row>
    <row r="154521" spans="30:30" ht="11" x14ac:dyDescent="0.3">
      <c r="AD154521" s="4"/>
    </row>
    <row r="154531" spans="30:30" ht="11" x14ac:dyDescent="0.3">
      <c r="AD154531" s="4"/>
    </row>
    <row r="154541" spans="30:30" ht="11" x14ac:dyDescent="0.3">
      <c r="AD154541" s="4"/>
    </row>
    <row r="154551" spans="30:30" ht="11" x14ac:dyDescent="0.3">
      <c r="AD154551" s="4"/>
    </row>
    <row r="154561" spans="30:30" ht="11" x14ac:dyDescent="0.3">
      <c r="AD154561" s="4"/>
    </row>
    <row r="154571" spans="30:30" ht="11" x14ac:dyDescent="0.3">
      <c r="AD154571" s="4"/>
    </row>
    <row r="154581" spans="30:30" ht="11" x14ac:dyDescent="0.3">
      <c r="AD154581" s="4"/>
    </row>
    <row r="154591" spans="30:30" ht="11" x14ac:dyDescent="0.3">
      <c r="AD154591" s="4"/>
    </row>
    <row r="154601" spans="30:30" ht="11" x14ac:dyDescent="0.3">
      <c r="AD154601" s="4"/>
    </row>
    <row r="154611" spans="30:30" ht="11" x14ac:dyDescent="0.3">
      <c r="AD154611" s="4"/>
    </row>
    <row r="154621" spans="30:30" ht="11" x14ac:dyDescent="0.3">
      <c r="AD154621" s="4"/>
    </row>
    <row r="154631" spans="30:30" ht="11" x14ac:dyDescent="0.3">
      <c r="AD154631" s="4"/>
    </row>
    <row r="154641" spans="30:30" ht="11" x14ac:dyDescent="0.3">
      <c r="AD154641" s="4"/>
    </row>
    <row r="154651" spans="30:30" ht="11" x14ac:dyDescent="0.3">
      <c r="AD154651" s="4"/>
    </row>
    <row r="154661" spans="30:30" ht="11" x14ac:dyDescent="0.3">
      <c r="AD154661" s="4"/>
    </row>
    <row r="154671" spans="30:30" ht="11" x14ac:dyDescent="0.3">
      <c r="AD154671" s="4"/>
    </row>
    <row r="154681" spans="30:30" ht="11" x14ac:dyDescent="0.3">
      <c r="AD154681" s="4"/>
    </row>
    <row r="154691" spans="30:30" ht="11" x14ac:dyDescent="0.3">
      <c r="AD154691" s="4"/>
    </row>
    <row r="154701" spans="30:30" ht="11" x14ac:dyDescent="0.3">
      <c r="AD154701" s="4"/>
    </row>
    <row r="154711" spans="30:30" ht="11" x14ac:dyDescent="0.3">
      <c r="AD154711" s="4"/>
    </row>
    <row r="154721" spans="30:30" ht="11" x14ac:dyDescent="0.3">
      <c r="AD154721" s="4"/>
    </row>
    <row r="154731" spans="30:30" ht="11" x14ac:dyDescent="0.3">
      <c r="AD154731" s="4"/>
    </row>
    <row r="154741" spans="30:30" ht="11" x14ac:dyDescent="0.3">
      <c r="AD154741" s="4"/>
    </row>
    <row r="154751" spans="30:30" ht="11" x14ac:dyDescent="0.3">
      <c r="AD154751" s="4"/>
    </row>
    <row r="154761" spans="30:30" ht="11" x14ac:dyDescent="0.3">
      <c r="AD154761" s="4"/>
    </row>
    <row r="154771" spans="30:30" ht="11" x14ac:dyDescent="0.3">
      <c r="AD154771" s="4"/>
    </row>
    <row r="154781" spans="30:30" ht="11" x14ac:dyDescent="0.3">
      <c r="AD154781" s="4"/>
    </row>
    <row r="154791" spans="30:30" ht="11" x14ac:dyDescent="0.3">
      <c r="AD154791" s="4"/>
    </row>
    <row r="154801" spans="30:30" ht="11" x14ac:dyDescent="0.3">
      <c r="AD154801" s="4"/>
    </row>
    <row r="154811" spans="30:30" ht="11" x14ac:dyDescent="0.3">
      <c r="AD154811" s="4"/>
    </row>
    <row r="154821" spans="30:30" ht="11" x14ac:dyDescent="0.3">
      <c r="AD154821" s="4"/>
    </row>
    <row r="154831" spans="30:30" ht="11" x14ac:dyDescent="0.3">
      <c r="AD154831" s="4"/>
    </row>
    <row r="154841" spans="30:30" ht="11" x14ac:dyDescent="0.3">
      <c r="AD154841" s="4"/>
    </row>
    <row r="154851" spans="30:30" ht="11" x14ac:dyDescent="0.3">
      <c r="AD154851" s="4"/>
    </row>
    <row r="154861" spans="30:30" ht="11" x14ac:dyDescent="0.3">
      <c r="AD154861" s="4"/>
    </row>
    <row r="154871" spans="30:30" ht="11" x14ac:dyDescent="0.3">
      <c r="AD154871" s="4"/>
    </row>
    <row r="154881" spans="30:30" ht="11" x14ac:dyDescent="0.3">
      <c r="AD154881" s="4"/>
    </row>
    <row r="154891" spans="30:30" ht="11" x14ac:dyDescent="0.3">
      <c r="AD154891" s="4"/>
    </row>
    <row r="154901" spans="30:30" ht="11" x14ac:dyDescent="0.3">
      <c r="AD154901" s="4"/>
    </row>
    <row r="154911" spans="30:30" ht="11" x14ac:dyDescent="0.3">
      <c r="AD154911" s="4"/>
    </row>
    <row r="154921" spans="30:30" ht="11" x14ac:dyDescent="0.3">
      <c r="AD154921" s="4"/>
    </row>
    <row r="154931" spans="30:30" ht="11" x14ac:dyDescent="0.3">
      <c r="AD154931" s="4"/>
    </row>
    <row r="154941" spans="30:30" ht="11" x14ac:dyDescent="0.3">
      <c r="AD154941" s="4"/>
    </row>
    <row r="154951" spans="30:30" ht="11" x14ac:dyDescent="0.3">
      <c r="AD154951" s="4"/>
    </row>
    <row r="154961" spans="30:30" ht="11" x14ac:dyDescent="0.3">
      <c r="AD154961" s="4"/>
    </row>
    <row r="154971" spans="30:30" ht="11" x14ac:dyDescent="0.3">
      <c r="AD154971" s="4"/>
    </row>
    <row r="154981" spans="30:30" ht="11" x14ac:dyDescent="0.3">
      <c r="AD154981" s="4"/>
    </row>
    <row r="154991" spans="30:30" ht="11" x14ac:dyDescent="0.3">
      <c r="AD154991" s="4"/>
    </row>
    <row r="155001" spans="30:30" ht="11" x14ac:dyDescent="0.3">
      <c r="AD155001" s="4"/>
    </row>
    <row r="155011" spans="30:30" ht="11" x14ac:dyDescent="0.3">
      <c r="AD155011" s="4"/>
    </row>
    <row r="155021" spans="30:30" ht="11" x14ac:dyDescent="0.3">
      <c r="AD155021" s="4"/>
    </row>
    <row r="155031" spans="30:30" ht="11" x14ac:dyDescent="0.3">
      <c r="AD155031" s="4"/>
    </row>
    <row r="155041" spans="30:30" ht="11" x14ac:dyDescent="0.3">
      <c r="AD155041" s="4"/>
    </row>
    <row r="155051" spans="30:30" ht="11" x14ac:dyDescent="0.3">
      <c r="AD155051" s="4"/>
    </row>
    <row r="155061" spans="30:30" ht="11" x14ac:dyDescent="0.3">
      <c r="AD155061" s="4"/>
    </row>
    <row r="155071" spans="30:30" ht="11" x14ac:dyDescent="0.3">
      <c r="AD155071" s="4"/>
    </row>
    <row r="155081" spans="30:30" ht="11" x14ac:dyDescent="0.3">
      <c r="AD155081" s="4"/>
    </row>
    <row r="155091" spans="30:30" ht="11" x14ac:dyDescent="0.3">
      <c r="AD155091" s="4"/>
    </row>
    <row r="155101" spans="30:30" ht="11" x14ac:dyDescent="0.3">
      <c r="AD155101" s="4"/>
    </row>
    <row r="155111" spans="30:30" ht="11" x14ac:dyDescent="0.3">
      <c r="AD155111" s="4"/>
    </row>
    <row r="155121" spans="30:30" ht="11" x14ac:dyDescent="0.3">
      <c r="AD155121" s="4"/>
    </row>
    <row r="155131" spans="30:30" ht="11" x14ac:dyDescent="0.3">
      <c r="AD155131" s="4"/>
    </row>
    <row r="155141" spans="30:30" ht="11" x14ac:dyDescent="0.3">
      <c r="AD155141" s="4"/>
    </row>
    <row r="155151" spans="30:30" ht="11" x14ac:dyDescent="0.3">
      <c r="AD155151" s="4"/>
    </row>
    <row r="155161" spans="30:30" ht="11" x14ac:dyDescent="0.3">
      <c r="AD155161" s="4"/>
    </row>
    <row r="155171" spans="30:30" ht="11" x14ac:dyDescent="0.3">
      <c r="AD155171" s="4"/>
    </row>
    <row r="155181" spans="30:30" ht="11" x14ac:dyDescent="0.3">
      <c r="AD155181" s="4"/>
    </row>
    <row r="155191" spans="30:30" ht="11" x14ac:dyDescent="0.3">
      <c r="AD155191" s="4"/>
    </row>
    <row r="155201" spans="30:30" ht="11" x14ac:dyDescent="0.3">
      <c r="AD155201" s="4"/>
    </row>
    <row r="155211" spans="30:30" ht="11" x14ac:dyDescent="0.3">
      <c r="AD155211" s="4"/>
    </row>
    <row r="155221" spans="30:30" ht="11" x14ac:dyDescent="0.3">
      <c r="AD155221" s="4"/>
    </row>
    <row r="155231" spans="30:30" ht="11" x14ac:dyDescent="0.3">
      <c r="AD155231" s="4"/>
    </row>
    <row r="155241" spans="30:30" ht="11" x14ac:dyDescent="0.3">
      <c r="AD155241" s="4"/>
    </row>
    <row r="155251" spans="30:30" ht="11" x14ac:dyDescent="0.3">
      <c r="AD155251" s="4"/>
    </row>
    <row r="155261" spans="30:30" ht="11" x14ac:dyDescent="0.3">
      <c r="AD155261" s="4"/>
    </row>
    <row r="155271" spans="30:30" ht="11" x14ac:dyDescent="0.3">
      <c r="AD155271" s="4"/>
    </row>
    <row r="155281" spans="30:30" ht="11" x14ac:dyDescent="0.3">
      <c r="AD155281" s="4"/>
    </row>
    <row r="155291" spans="30:30" ht="11" x14ac:dyDescent="0.3">
      <c r="AD155291" s="4"/>
    </row>
    <row r="155301" spans="30:30" ht="11" x14ac:dyDescent="0.3">
      <c r="AD155301" s="4"/>
    </row>
    <row r="155311" spans="30:30" ht="11" x14ac:dyDescent="0.3">
      <c r="AD155311" s="4"/>
    </row>
    <row r="155321" spans="30:30" ht="11" x14ac:dyDescent="0.3">
      <c r="AD155321" s="4"/>
    </row>
    <row r="155331" spans="30:30" ht="11" x14ac:dyDescent="0.3">
      <c r="AD155331" s="4"/>
    </row>
    <row r="155341" spans="30:30" ht="11" x14ac:dyDescent="0.3">
      <c r="AD155341" s="4"/>
    </row>
    <row r="155351" spans="30:30" ht="11" x14ac:dyDescent="0.3">
      <c r="AD155351" s="4"/>
    </row>
    <row r="155361" spans="30:30" ht="11" x14ac:dyDescent="0.3">
      <c r="AD155361" s="4"/>
    </row>
    <row r="155371" spans="30:30" ht="11" x14ac:dyDescent="0.3">
      <c r="AD155371" s="4"/>
    </row>
    <row r="155381" spans="30:30" ht="11" x14ac:dyDescent="0.3">
      <c r="AD155381" s="4"/>
    </row>
    <row r="155391" spans="30:30" ht="11" x14ac:dyDescent="0.3">
      <c r="AD155391" s="4"/>
    </row>
    <row r="155401" spans="30:30" ht="11" x14ac:dyDescent="0.3">
      <c r="AD155401" s="4"/>
    </row>
    <row r="155411" spans="30:30" ht="11" x14ac:dyDescent="0.3">
      <c r="AD155411" s="4"/>
    </row>
    <row r="155421" spans="30:30" ht="11" x14ac:dyDescent="0.3">
      <c r="AD155421" s="4"/>
    </row>
    <row r="155431" spans="30:30" ht="11" x14ac:dyDescent="0.3">
      <c r="AD155431" s="4"/>
    </row>
    <row r="155441" spans="30:30" ht="11" x14ac:dyDescent="0.3">
      <c r="AD155441" s="4"/>
    </row>
    <row r="155451" spans="30:30" ht="11" x14ac:dyDescent="0.3">
      <c r="AD155451" s="4"/>
    </row>
    <row r="155461" spans="30:30" ht="11" x14ac:dyDescent="0.3">
      <c r="AD155461" s="4"/>
    </row>
    <row r="155471" spans="30:30" ht="11" x14ac:dyDescent="0.3">
      <c r="AD155471" s="4"/>
    </row>
    <row r="155481" spans="30:30" ht="11" x14ac:dyDescent="0.3">
      <c r="AD155481" s="4"/>
    </row>
    <row r="155491" spans="30:30" ht="11" x14ac:dyDescent="0.3">
      <c r="AD155491" s="4"/>
    </row>
    <row r="155501" spans="30:30" ht="11" x14ac:dyDescent="0.3">
      <c r="AD155501" s="4"/>
    </row>
    <row r="155511" spans="30:30" ht="11" x14ac:dyDescent="0.3">
      <c r="AD155511" s="4"/>
    </row>
    <row r="155521" spans="30:30" ht="11" x14ac:dyDescent="0.3">
      <c r="AD155521" s="4"/>
    </row>
    <row r="155531" spans="30:30" ht="11" x14ac:dyDescent="0.3">
      <c r="AD155531" s="4"/>
    </row>
    <row r="155541" spans="30:30" ht="11" x14ac:dyDescent="0.3">
      <c r="AD155541" s="4"/>
    </row>
    <row r="155551" spans="30:30" ht="11" x14ac:dyDescent="0.3">
      <c r="AD155551" s="4"/>
    </row>
    <row r="155561" spans="30:30" ht="11" x14ac:dyDescent="0.3">
      <c r="AD155561" s="4"/>
    </row>
    <row r="155571" spans="30:30" ht="11" x14ac:dyDescent="0.3">
      <c r="AD155571" s="4"/>
    </row>
    <row r="155581" spans="30:30" ht="11" x14ac:dyDescent="0.3">
      <c r="AD155581" s="4"/>
    </row>
    <row r="155591" spans="30:30" ht="11" x14ac:dyDescent="0.3">
      <c r="AD155591" s="4"/>
    </row>
    <row r="155601" spans="30:30" ht="11" x14ac:dyDescent="0.3">
      <c r="AD155601" s="4"/>
    </row>
    <row r="155611" spans="30:30" ht="11" x14ac:dyDescent="0.3">
      <c r="AD155611" s="4"/>
    </row>
    <row r="155621" spans="30:30" ht="11" x14ac:dyDescent="0.3">
      <c r="AD155621" s="4"/>
    </row>
    <row r="155631" spans="30:30" ht="11" x14ac:dyDescent="0.3">
      <c r="AD155631" s="4"/>
    </row>
    <row r="155641" spans="30:30" ht="11" x14ac:dyDescent="0.3">
      <c r="AD155641" s="4"/>
    </row>
    <row r="155651" spans="30:30" ht="11" x14ac:dyDescent="0.3">
      <c r="AD155651" s="4"/>
    </row>
    <row r="155661" spans="30:30" ht="11" x14ac:dyDescent="0.3">
      <c r="AD155661" s="4"/>
    </row>
    <row r="155671" spans="30:30" ht="11" x14ac:dyDescent="0.3">
      <c r="AD155671" s="4"/>
    </row>
    <row r="155681" spans="30:30" ht="11" x14ac:dyDescent="0.3">
      <c r="AD155681" s="4"/>
    </row>
    <row r="155691" spans="30:30" ht="11" x14ac:dyDescent="0.3">
      <c r="AD155691" s="4"/>
    </row>
    <row r="155701" spans="30:30" ht="11" x14ac:dyDescent="0.3">
      <c r="AD155701" s="4"/>
    </row>
    <row r="155711" spans="30:30" ht="11" x14ac:dyDescent="0.3">
      <c r="AD155711" s="4"/>
    </row>
    <row r="155721" spans="30:30" ht="11" x14ac:dyDescent="0.3">
      <c r="AD155721" s="4"/>
    </row>
    <row r="155731" spans="30:30" ht="11" x14ac:dyDescent="0.3">
      <c r="AD155731" s="4"/>
    </row>
    <row r="155741" spans="30:30" ht="11" x14ac:dyDescent="0.3">
      <c r="AD155741" s="4"/>
    </row>
    <row r="155751" spans="30:30" ht="11" x14ac:dyDescent="0.3">
      <c r="AD155751" s="4"/>
    </row>
    <row r="155761" spans="30:30" ht="11" x14ac:dyDescent="0.3">
      <c r="AD155761" s="4"/>
    </row>
    <row r="155771" spans="30:30" ht="11" x14ac:dyDescent="0.3">
      <c r="AD155771" s="4"/>
    </row>
    <row r="155781" spans="30:30" ht="11" x14ac:dyDescent="0.3">
      <c r="AD155781" s="4"/>
    </row>
    <row r="155791" spans="30:30" ht="11" x14ac:dyDescent="0.3">
      <c r="AD155791" s="4"/>
    </row>
    <row r="155801" spans="30:30" ht="11" x14ac:dyDescent="0.3">
      <c r="AD155801" s="4"/>
    </row>
    <row r="155811" spans="30:30" ht="11" x14ac:dyDescent="0.3">
      <c r="AD155811" s="4"/>
    </row>
    <row r="155821" spans="30:30" ht="11" x14ac:dyDescent="0.3">
      <c r="AD155821" s="4"/>
    </row>
    <row r="155831" spans="30:30" ht="11" x14ac:dyDescent="0.3">
      <c r="AD155831" s="4"/>
    </row>
    <row r="155841" spans="30:30" ht="11" x14ac:dyDescent="0.3">
      <c r="AD155841" s="4"/>
    </row>
    <row r="155851" spans="30:30" ht="11" x14ac:dyDescent="0.3">
      <c r="AD155851" s="4"/>
    </row>
    <row r="155861" spans="30:30" ht="11" x14ac:dyDescent="0.3">
      <c r="AD155861" s="4"/>
    </row>
    <row r="155871" spans="30:30" ht="11" x14ac:dyDescent="0.3">
      <c r="AD155871" s="4"/>
    </row>
    <row r="155881" spans="30:30" ht="11" x14ac:dyDescent="0.3">
      <c r="AD155881" s="4"/>
    </row>
    <row r="155891" spans="30:30" ht="11" x14ac:dyDescent="0.3">
      <c r="AD155891" s="4"/>
    </row>
    <row r="155901" spans="30:30" ht="11" x14ac:dyDescent="0.3">
      <c r="AD155901" s="4"/>
    </row>
    <row r="155911" spans="30:30" ht="11" x14ac:dyDescent="0.3">
      <c r="AD155911" s="4"/>
    </row>
    <row r="155921" spans="30:30" ht="11" x14ac:dyDescent="0.3">
      <c r="AD155921" s="4"/>
    </row>
    <row r="155931" spans="30:30" ht="11" x14ac:dyDescent="0.3">
      <c r="AD155931" s="4"/>
    </row>
    <row r="155941" spans="30:30" ht="11" x14ac:dyDescent="0.3">
      <c r="AD155941" s="4"/>
    </row>
    <row r="155951" spans="30:30" ht="11" x14ac:dyDescent="0.3">
      <c r="AD155951" s="4"/>
    </row>
    <row r="155961" spans="30:30" ht="11" x14ac:dyDescent="0.3">
      <c r="AD155961" s="4"/>
    </row>
    <row r="155971" spans="30:30" ht="11" x14ac:dyDescent="0.3">
      <c r="AD155971" s="4"/>
    </row>
    <row r="155981" spans="30:30" ht="11" x14ac:dyDescent="0.3">
      <c r="AD155981" s="4"/>
    </row>
    <row r="155991" spans="30:30" ht="11" x14ac:dyDescent="0.3">
      <c r="AD155991" s="4"/>
    </row>
    <row r="156001" spans="30:30" ht="11" x14ac:dyDescent="0.3">
      <c r="AD156001" s="4"/>
    </row>
    <row r="156011" spans="30:30" ht="11" x14ac:dyDescent="0.3">
      <c r="AD156011" s="4"/>
    </row>
    <row r="156021" spans="30:30" ht="11" x14ac:dyDescent="0.3">
      <c r="AD156021" s="4"/>
    </row>
    <row r="156031" spans="30:30" ht="11" x14ac:dyDescent="0.3">
      <c r="AD156031" s="4"/>
    </row>
    <row r="156041" spans="30:30" ht="11" x14ac:dyDescent="0.3">
      <c r="AD156041" s="4"/>
    </row>
    <row r="156051" spans="30:30" ht="11" x14ac:dyDescent="0.3">
      <c r="AD156051" s="4"/>
    </row>
    <row r="156061" spans="30:30" ht="11" x14ac:dyDescent="0.3">
      <c r="AD156061" s="4"/>
    </row>
    <row r="156071" spans="30:30" ht="11" x14ac:dyDescent="0.3">
      <c r="AD156071" s="4"/>
    </row>
    <row r="156081" spans="30:30" ht="11" x14ac:dyDescent="0.3">
      <c r="AD156081" s="4"/>
    </row>
    <row r="156091" spans="30:30" ht="11" x14ac:dyDescent="0.3">
      <c r="AD156091" s="4"/>
    </row>
    <row r="156101" spans="30:30" ht="11" x14ac:dyDescent="0.3">
      <c r="AD156101" s="4"/>
    </row>
    <row r="156111" spans="30:30" ht="11" x14ac:dyDescent="0.3">
      <c r="AD156111" s="4"/>
    </row>
    <row r="156121" spans="30:30" ht="11" x14ac:dyDescent="0.3">
      <c r="AD156121" s="4"/>
    </row>
    <row r="156131" spans="30:30" ht="11" x14ac:dyDescent="0.3">
      <c r="AD156131" s="4"/>
    </row>
    <row r="156141" spans="30:30" ht="11" x14ac:dyDescent="0.3">
      <c r="AD156141" s="4"/>
    </row>
    <row r="156151" spans="30:30" ht="11" x14ac:dyDescent="0.3">
      <c r="AD156151" s="4"/>
    </row>
    <row r="156161" spans="30:30" ht="11" x14ac:dyDescent="0.3">
      <c r="AD156161" s="4"/>
    </row>
    <row r="156171" spans="30:30" ht="11" x14ac:dyDescent="0.3">
      <c r="AD156171" s="4"/>
    </row>
    <row r="156181" spans="30:30" ht="11" x14ac:dyDescent="0.3">
      <c r="AD156181" s="4"/>
    </row>
    <row r="156191" spans="30:30" ht="11" x14ac:dyDescent="0.3">
      <c r="AD156191" s="4"/>
    </row>
    <row r="156201" spans="30:30" ht="11" x14ac:dyDescent="0.3">
      <c r="AD156201" s="4"/>
    </row>
    <row r="156211" spans="30:30" ht="11" x14ac:dyDescent="0.3">
      <c r="AD156211" s="4"/>
    </row>
    <row r="156221" spans="30:30" ht="11" x14ac:dyDescent="0.3">
      <c r="AD156221" s="4"/>
    </row>
    <row r="156231" spans="30:30" ht="11" x14ac:dyDescent="0.3">
      <c r="AD156231" s="4"/>
    </row>
    <row r="156241" spans="30:30" ht="11" x14ac:dyDescent="0.3">
      <c r="AD156241" s="4"/>
    </row>
    <row r="156251" spans="30:30" ht="11" x14ac:dyDescent="0.3">
      <c r="AD156251" s="4"/>
    </row>
    <row r="156261" spans="30:30" ht="11" x14ac:dyDescent="0.3">
      <c r="AD156261" s="4"/>
    </row>
    <row r="156271" spans="30:30" ht="11" x14ac:dyDescent="0.3">
      <c r="AD156271" s="4"/>
    </row>
    <row r="156281" spans="30:30" ht="11" x14ac:dyDescent="0.3">
      <c r="AD156281" s="4"/>
    </row>
    <row r="156291" spans="30:30" ht="11" x14ac:dyDescent="0.3">
      <c r="AD156291" s="4"/>
    </row>
    <row r="156301" spans="30:30" ht="11" x14ac:dyDescent="0.3">
      <c r="AD156301" s="4"/>
    </row>
    <row r="156311" spans="30:30" ht="11" x14ac:dyDescent="0.3">
      <c r="AD156311" s="4"/>
    </row>
    <row r="156321" spans="30:30" ht="11" x14ac:dyDescent="0.3">
      <c r="AD156321" s="4"/>
    </row>
    <row r="156331" spans="30:30" ht="11" x14ac:dyDescent="0.3">
      <c r="AD156331" s="4"/>
    </row>
    <row r="156341" spans="30:30" ht="11" x14ac:dyDescent="0.3">
      <c r="AD156341" s="4"/>
    </row>
    <row r="156351" spans="30:30" ht="11" x14ac:dyDescent="0.3">
      <c r="AD156351" s="4"/>
    </row>
    <row r="156361" spans="30:30" ht="11" x14ac:dyDescent="0.3">
      <c r="AD156361" s="4"/>
    </row>
    <row r="156371" spans="30:30" ht="11" x14ac:dyDescent="0.3">
      <c r="AD156371" s="4"/>
    </row>
    <row r="156381" spans="30:30" ht="11" x14ac:dyDescent="0.3">
      <c r="AD156381" s="4"/>
    </row>
    <row r="156391" spans="30:30" ht="11" x14ac:dyDescent="0.3">
      <c r="AD156391" s="4"/>
    </row>
    <row r="156401" spans="30:30" ht="11" x14ac:dyDescent="0.3">
      <c r="AD156401" s="4"/>
    </row>
    <row r="156411" spans="30:30" ht="11" x14ac:dyDescent="0.3">
      <c r="AD156411" s="4"/>
    </row>
    <row r="156421" spans="30:30" ht="11" x14ac:dyDescent="0.3">
      <c r="AD156421" s="4"/>
    </row>
    <row r="156431" spans="30:30" ht="11" x14ac:dyDescent="0.3">
      <c r="AD156431" s="4"/>
    </row>
    <row r="156441" spans="30:30" ht="11" x14ac:dyDescent="0.3">
      <c r="AD156441" s="4"/>
    </row>
    <row r="156451" spans="30:30" ht="11" x14ac:dyDescent="0.3">
      <c r="AD156451" s="4"/>
    </row>
    <row r="156461" spans="30:30" ht="11" x14ac:dyDescent="0.3">
      <c r="AD156461" s="4"/>
    </row>
    <row r="156471" spans="30:30" ht="11" x14ac:dyDescent="0.3">
      <c r="AD156471" s="4"/>
    </row>
    <row r="156481" spans="30:30" ht="11" x14ac:dyDescent="0.3">
      <c r="AD156481" s="4"/>
    </row>
    <row r="156491" spans="30:30" ht="11" x14ac:dyDescent="0.3">
      <c r="AD156491" s="4"/>
    </row>
    <row r="156501" spans="30:30" ht="11" x14ac:dyDescent="0.3">
      <c r="AD156501" s="4"/>
    </row>
    <row r="156511" spans="30:30" ht="11" x14ac:dyDescent="0.3">
      <c r="AD156511" s="4"/>
    </row>
    <row r="156521" spans="30:30" ht="11" x14ac:dyDescent="0.3">
      <c r="AD156521" s="4"/>
    </row>
    <row r="156531" spans="30:30" ht="11" x14ac:dyDescent="0.3">
      <c r="AD156531" s="4"/>
    </row>
    <row r="156541" spans="30:30" ht="11" x14ac:dyDescent="0.3">
      <c r="AD156541" s="4"/>
    </row>
    <row r="156551" spans="30:30" ht="11" x14ac:dyDescent="0.3">
      <c r="AD156551" s="4"/>
    </row>
    <row r="156561" spans="30:30" ht="11" x14ac:dyDescent="0.3">
      <c r="AD156561" s="4"/>
    </row>
    <row r="156571" spans="30:30" ht="11" x14ac:dyDescent="0.3">
      <c r="AD156571" s="4"/>
    </row>
    <row r="156581" spans="30:30" ht="11" x14ac:dyDescent="0.3">
      <c r="AD156581" s="4"/>
    </row>
    <row r="156591" spans="30:30" ht="11" x14ac:dyDescent="0.3">
      <c r="AD156591" s="4"/>
    </row>
    <row r="156601" spans="30:30" ht="11" x14ac:dyDescent="0.3">
      <c r="AD156601" s="4"/>
    </row>
    <row r="156611" spans="30:30" ht="11" x14ac:dyDescent="0.3">
      <c r="AD156611" s="4"/>
    </row>
    <row r="156621" spans="30:30" ht="11" x14ac:dyDescent="0.3">
      <c r="AD156621" s="4"/>
    </row>
    <row r="156631" spans="30:30" ht="11" x14ac:dyDescent="0.3">
      <c r="AD156631" s="4"/>
    </row>
    <row r="156641" spans="30:30" ht="11" x14ac:dyDescent="0.3">
      <c r="AD156641" s="4"/>
    </row>
    <row r="156651" spans="30:30" ht="11" x14ac:dyDescent="0.3">
      <c r="AD156651" s="4"/>
    </row>
    <row r="156661" spans="30:30" ht="11" x14ac:dyDescent="0.3">
      <c r="AD156661" s="4"/>
    </row>
    <row r="156671" spans="30:30" ht="11" x14ac:dyDescent="0.3">
      <c r="AD156671" s="4"/>
    </row>
    <row r="156681" spans="30:30" ht="11" x14ac:dyDescent="0.3">
      <c r="AD156681" s="4"/>
    </row>
    <row r="156691" spans="30:30" ht="11" x14ac:dyDescent="0.3">
      <c r="AD156691" s="4"/>
    </row>
    <row r="156701" spans="30:30" ht="11" x14ac:dyDescent="0.3">
      <c r="AD156701" s="4"/>
    </row>
    <row r="156711" spans="30:30" ht="11" x14ac:dyDescent="0.3">
      <c r="AD156711" s="4"/>
    </row>
    <row r="156721" spans="30:30" ht="11" x14ac:dyDescent="0.3">
      <c r="AD156721" s="4"/>
    </row>
    <row r="156731" spans="30:30" ht="11" x14ac:dyDescent="0.3">
      <c r="AD156731" s="4"/>
    </row>
    <row r="156741" spans="30:30" ht="11" x14ac:dyDescent="0.3">
      <c r="AD156741" s="4"/>
    </row>
    <row r="156751" spans="30:30" ht="11" x14ac:dyDescent="0.3">
      <c r="AD156751" s="4"/>
    </row>
    <row r="156761" spans="30:30" ht="11" x14ac:dyDescent="0.3">
      <c r="AD156761" s="4"/>
    </row>
    <row r="156771" spans="30:30" ht="11" x14ac:dyDescent="0.3">
      <c r="AD156771" s="4"/>
    </row>
    <row r="156781" spans="30:30" ht="11" x14ac:dyDescent="0.3">
      <c r="AD156781" s="4"/>
    </row>
    <row r="156791" spans="30:30" ht="11" x14ac:dyDescent="0.3">
      <c r="AD156791" s="4"/>
    </row>
    <row r="156801" spans="30:30" ht="11" x14ac:dyDescent="0.3">
      <c r="AD156801" s="4"/>
    </row>
    <row r="156811" spans="30:30" ht="11" x14ac:dyDescent="0.3">
      <c r="AD156811" s="4"/>
    </row>
    <row r="156821" spans="30:30" ht="11" x14ac:dyDescent="0.3">
      <c r="AD156821" s="4"/>
    </row>
    <row r="156831" spans="30:30" ht="11" x14ac:dyDescent="0.3">
      <c r="AD156831" s="4"/>
    </row>
    <row r="156841" spans="30:30" ht="11" x14ac:dyDescent="0.3">
      <c r="AD156841" s="4"/>
    </row>
    <row r="156851" spans="30:30" ht="11" x14ac:dyDescent="0.3">
      <c r="AD156851" s="4"/>
    </row>
    <row r="156861" spans="30:30" ht="11" x14ac:dyDescent="0.3">
      <c r="AD156861" s="4"/>
    </row>
    <row r="156871" spans="30:30" ht="11" x14ac:dyDescent="0.3">
      <c r="AD156871" s="4"/>
    </row>
    <row r="156881" spans="30:30" ht="11" x14ac:dyDescent="0.3">
      <c r="AD156881" s="4"/>
    </row>
    <row r="156891" spans="30:30" ht="11" x14ac:dyDescent="0.3">
      <c r="AD156891" s="4"/>
    </row>
    <row r="156901" spans="30:30" ht="11" x14ac:dyDescent="0.3">
      <c r="AD156901" s="4"/>
    </row>
    <row r="156911" spans="30:30" ht="11" x14ac:dyDescent="0.3">
      <c r="AD156911" s="4"/>
    </row>
    <row r="156921" spans="30:30" ht="11" x14ac:dyDescent="0.3">
      <c r="AD156921" s="4"/>
    </row>
    <row r="156931" spans="30:30" ht="11" x14ac:dyDescent="0.3">
      <c r="AD156931" s="4"/>
    </row>
    <row r="156941" spans="30:30" ht="11" x14ac:dyDescent="0.3">
      <c r="AD156941" s="4"/>
    </row>
    <row r="156951" spans="30:30" ht="11" x14ac:dyDescent="0.3">
      <c r="AD156951" s="4"/>
    </row>
    <row r="156961" spans="30:30" ht="11" x14ac:dyDescent="0.3">
      <c r="AD156961" s="4"/>
    </row>
    <row r="156971" spans="30:30" ht="11" x14ac:dyDescent="0.3">
      <c r="AD156971" s="4"/>
    </row>
    <row r="156981" spans="30:30" ht="11" x14ac:dyDescent="0.3">
      <c r="AD156981" s="4"/>
    </row>
    <row r="156991" spans="30:30" ht="11" x14ac:dyDescent="0.3">
      <c r="AD156991" s="4"/>
    </row>
    <row r="157001" spans="30:30" ht="11" x14ac:dyDescent="0.3">
      <c r="AD157001" s="4"/>
    </row>
    <row r="157011" spans="30:30" ht="11" x14ac:dyDescent="0.3">
      <c r="AD157011" s="4"/>
    </row>
    <row r="157021" spans="30:30" ht="11" x14ac:dyDescent="0.3">
      <c r="AD157021" s="4"/>
    </row>
    <row r="157031" spans="30:30" ht="11" x14ac:dyDescent="0.3">
      <c r="AD157031" s="4"/>
    </row>
    <row r="157041" spans="30:30" ht="11" x14ac:dyDescent="0.3">
      <c r="AD157041" s="4"/>
    </row>
    <row r="157051" spans="30:30" ht="11" x14ac:dyDescent="0.3">
      <c r="AD157051" s="4"/>
    </row>
    <row r="157061" spans="30:30" ht="11" x14ac:dyDescent="0.3">
      <c r="AD157061" s="4"/>
    </row>
    <row r="157071" spans="30:30" ht="11" x14ac:dyDescent="0.3">
      <c r="AD157071" s="4"/>
    </row>
    <row r="157081" spans="30:30" ht="11" x14ac:dyDescent="0.3">
      <c r="AD157081" s="4"/>
    </row>
    <row r="157091" spans="30:30" ht="11" x14ac:dyDescent="0.3">
      <c r="AD157091" s="4"/>
    </row>
    <row r="157101" spans="30:30" ht="11" x14ac:dyDescent="0.3">
      <c r="AD157101" s="4"/>
    </row>
    <row r="157111" spans="30:30" ht="11" x14ac:dyDescent="0.3">
      <c r="AD157111" s="4"/>
    </row>
    <row r="157121" spans="30:30" ht="11" x14ac:dyDescent="0.3">
      <c r="AD157121" s="4"/>
    </row>
    <row r="157131" spans="30:30" ht="11" x14ac:dyDescent="0.3">
      <c r="AD157131" s="4"/>
    </row>
    <row r="157141" spans="30:30" ht="11" x14ac:dyDescent="0.3">
      <c r="AD157141" s="4"/>
    </row>
    <row r="157151" spans="30:30" ht="11" x14ac:dyDescent="0.3">
      <c r="AD157151" s="4"/>
    </row>
    <row r="157161" spans="30:30" ht="11" x14ac:dyDescent="0.3">
      <c r="AD157161" s="4"/>
    </row>
    <row r="157171" spans="30:30" ht="11" x14ac:dyDescent="0.3">
      <c r="AD157171" s="4"/>
    </row>
    <row r="157181" spans="30:30" ht="11" x14ac:dyDescent="0.3">
      <c r="AD157181" s="4"/>
    </row>
    <row r="157191" spans="30:30" ht="11" x14ac:dyDescent="0.3">
      <c r="AD157191" s="4"/>
    </row>
    <row r="157201" spans="30:30" ht="11" x14ac:dyDescent="0.3">
      <c r="AD157201" s="4"/>
    </row>
    <row r="157211" spans="30:30" ht="11" x14ac:dyDescent="0.3">
      <c r="AD157211" s="4"/>
    </row>
    <row r="157221" spans="30:30" ht="11" x14ac:dyDescent="0.3">
      <c r="AD157221" s="4"/>
    </row>
    <row r="157231" spans="30:30" ht="11" x14ac:dyDescent="0.3">
      <c r="AD157231" s="4"/>
    </row>
    <row r="157241" spans="30:30" ht="11" x14ac:dyDescent="0.3">
      <c r="AD157241" s="4"/>
    </row>
    <row r="157251" spans="30:30" ht="11" x14ac:dyDescent="0.3">
      <c r="AD157251" s="4"/>
    </row>
    <row r="157261" spans="30:30" ht="11" x14ac:dyDescent="0.3">
      <c r="AD157261" s="4"/>
    </row>
    <row r="157271" spans="30:30" ht="11" x14ac:dyDescent="0.3">
      <c r="AD157271" s="4"/>
    </row>
    <row r="157281" spans="30:30" ht="11" x14ac:dyDescent="0.3">
      <c r="AD157281" s="4"/>
    </row>
    <row r="157291" spans="30:30" ht="11" x14ac:dyDescent="0.3">
      <c r="AD157291" s="4"/>
    </row>
    <row r="157301" spans="30:30" ht="11" x14ac:dyDescent="0.3">
      <c r="AD157301" s="4"/>
    </row>
    <row r="157311" spans="30:30" ht="11" x14ac:dyDescent="0.3">
      <c r="AD157311" s="4"/>
    </row>
    <row r="157321" spans="30:30" ht="11" x14ac:dyDescent="0.3">
      <c r="AD157321" s="4"/>
    </row>
    <row r="157331" spans="30:30" ht="11" x14ac:dyDescent="0.3">
      <c r="AD157331" s="4"/>
    </row>
    <row r="157341" spans="30:30" ht="11" x14ac:dyDescent="0.3">
      <c r="AD157341" s="4"/>
    </row>
    <row r="157351" spans="30:30" ht="11" x14ac:dyDescent="0.3">
      <c r="AD157351" s="4"/>
    </row>
    <row r="157361" spans="30:30" ht="11" x14ac:dyDescent="0.3">
      <c r="AD157361" s="4"/>
    </row>
    <row r="157371" spans="30:30" ht="11" x14ac:dyDescent="0.3">
      <c r="AD157371" s="4"/>
    </row>
    <row r="157381" spans="30:30" ht="11" x14ac:dyDescent="0.3">
      <c r="AD157381" s="4"/>
    </row>
    <row r="157391" spans="30:30" ht="11" x14ac:dyDescent="0.3">
      <c r="AD157391" s="4"/>
    </row>
    <row r="157401" spans="30:30" ht="11" x14ac:dyDescent="0.3">
      <c r="AD157401" s="4"/>
    </row>
    <row r="157411" spans="30:30" ht="11" x14ac:dyDescent="0.3">
      <c r="AD157411" s="4"/>
    </row>
    <row r="157421" spans="30:30" ht="11" x14ac:dyDescent="0.3">
      <c r="AD157421" s="4"/>
    </row>
    <row r="157431" spans="30:30" ht="11" x14ac:dyDescent="0.3">
      <c r="AD157431" s="4"/>
    </row>
    <row r="157441" spans="30:30" ht="11" x14ac:dyDescent="0.3">
      <c r="AD157441" s="4"/>
    </row>
    <row r="157451" spans="30:30" ht="11" x14ac:dyDescent="0.3">
      <c r="AD157451" s="4"/>
    </row>
    <row r="157461" spans="30:30" ht="11" x14ac:dyDescent="0.3">
      <c r="AD157461" s="4"/>
    </row>
    <row r="157471" spans="30:30" ht="11" x14ac:dyDescent="0.3">
      <c r="AD157471" s="4"/>
    </row>
    <row r="157481" spans="30:30" ht="11" x14ac:dyDescent="0.3">
      <c r="AD157481" s="4"/>
    </row>
    <row r="157491" spans="30:30" ht="11" x14ac:dyDescent="0.3">
      <c r="AD157491" s="4"/>
    </row>
    <row r="157501" spans="30:30" ht="11" x14ac:dyDescent="0.3">
      <c r="AD157501" s="4"/>
    </row>
    <row r="157511" spans="30:30" ht="11" x14ac:dyDescent="0.3">
      <c r="AD157511" s="4"/>
    </row>
    <row r="157521" spans="30:30" ht="11" x14ac:dyDescent="0.3">
      <c r="AD157521" s="4"/>
    </row>
    <row r="157531" spans="30:30" ht="11" x14ac:dyDescent="0.3">
      <c r="AD157531" s="4"/>
    </row>
    <row r="157541" spans="30:30" ht="11" x14ac:dyDescent="0.3">
      <c r="AD157541" s="4"/>
    </row>
    <row r="157551" spans="30:30" ht="11" x14ac:dyDescent="0.3">
      <c r="AD157551" s="4"/>
    </row>
    <row r="157561" spans="30:30" ht="11" x14ac:dyDescent="0.3">
      <c r="AD157561" s="4"/>
    </row>
    <row r="157571" spans="30:30" ht="11" x14ac:dyDescent="0.3">
      <c r="AD157571" s="4"/>
    </row>
    <row r="157581" spans="30:30" ht="11" x14ac:dyDescent="0.3">
      <c r="AD157581" s="4"/>
    </row>
    <row r="157591" spans="30:30" ht="11" x14ac:dyDescent="0.3">
      <c r="AD157591" s="4"/>
    </row>
    <row r="157601" spans="30:30" ht="11" x14ac:dyDescent="0.3">
      <c r="AD157601" s="4"/>
    </row>
    <row r="157611" spans="30:30" ht="11" x14ac:dyDescent="0.3">
      <c r="AD157611" s="4"/>
    </row>
    <row r="157621" spans="30:30" ht="11" x14ac:dyDescent="0.3">
      <c r="AD157621" s="4"/>
    </row>
    <row r="157631" spans="30:30" ht="11" x14ac:dyDescent="0.3">
      <c r="AD157631" s="4"/>
    </row>
    <row r="157641" spans="30:30" ht="11" x14ac:dyDescent="0.3">
      <c r="AD157641" s="4"/>
    </row>
    <row r="157651" spans="30:30" ht="11" x14ac:dyDescent="0.3">
      <c r="AD157651" s="4"/>
    </row>
    <row r="157661" spans="30:30" ht="11" x14ac:dyDescent="0.3">
      <c r="AD157661" s="4"/>
    </row>
    <row r="157671" spans="30:30" ht="11" x14ac:dyDescent="0.3">
      <c r="AD157671" s="4"/>
    </row>
    <row r="157681" spans="30:30" ht="11" x14ac:dyDescent="0.3">
      <c r="AD157681" s="4"/>
    </row>
    <row r="157691" spans="30:30" ht="11" x14ac:dyDescent="0.3">
      <c r="AD157691" s="4"/>
    </row>
    <row r="157701" spans="30:30" ht="11" x14ac:dyDescent="0.3">
      <c r="AD157701" s="4"/>
    </row>
    <row r="157711" spans="30:30" ht="11" x14ac:dyDescent="0.3">
      <c r="AD157711" s="4"/>
    </row>
    <row r="157721" spans="30:30" ht="11" x14ac:dyDescent="0.3">
      <c r="AD157721" s="4"/>
    </row>
    <row r="157731" spans="30:30" ht="11" x14ac:dyDescent="0.3">
      <c r="AD157731" s="4"/>
    </row>
    <row r="157741" spans="30:30" ht="11" x14ac:dyDescent="0.3">
      <c r="AD157741" s="4"/>
    </row>
    <row r="157751" spans="30:30" ht="11" x14ac:dyDescent="0.3">
      <c r="AD157751" s="4"/>
    </row>
    <row r="157761" spans="30:30" ht="11" x14ac:dyDescent="0.3">
      <c r="AD157761" s="4"/>
    </row>
    <row r="157771" spans="30:30" ht="11" x14ac:dyDescent="0.3">
      <c r="AD157771" s="4"/>
    </row>
    <row r="157781" spans="30:30" ht="11" x14ac:dyDescent="0.3">
      <c r="AD157781" s="4"/>
    </row>
    <row r="157791" spans="30:30" ht="11" x14ac:dyDescent="0.3">
      <c r="AD157791" s="4"/>
    </row>
    <row r="157801" spans="30:30" ht="11" x14ac:dyDescent="0.3">
      <c r="AD157801" s="4"/>
    </row>
    <row r="157811" spans="30:30" ht="11" x14ac:dyDescent="0.3">
      <c r="AD157811" s="4"/>
    </row>
    <row r="157821" spans="30:30" ht="11" x14ac:dyDescent="0.3">
      <c r="AD157821" s="4"/>
    </row>
    <row r="157831" spans="30:30" ht="11" x14ac:dyDescent="0.3">
      <c r="AD157831" s="4"/>
    </row>
    <row r="157841" spans="30:30" ht="11" x14ac:dyDescent="0.3">
      <c r="AD157841" s="4"/>
    </row>
    <row r="157851" spans="30:30" ht="11" x14ac:dyDescent="0.3">
      <c r="AD157851" s="4"/>
    </row>
    <row r="157861" spans="30:30" ht="11" x14ac:dyDescent="0.3">
      <c r="AD157861" s="4"/>
    </row>
    <row r="157871" spans="30:30" ht="11" x14ac:dyDescent="0.3">
      <c r="AD157871" s="4"/>
    </row>
    <row r="157881" spans="30:30" ht="11" x14ac:dyDescent="0.3">
      <c r="AD157881" s="4"/>
    </row>
    <row r="157891" spans="30:30" ht="11" x14ac:dyDescent="0.3">
      <c r="AD157891" s="4"/>
    </row>
    <row r="157901" spans="30:30" ht="11" x14ac:dyDescent="0.3">
      <c r="AD157901" s="4"/>
    </row>
    <row r="157911" spans="30:30" ht="11" x14ac:dyDescent="0.3">
      <c r="AD157911" s="4"/>
    </row>
    <row r="157921" spans="30:30" ht="11" x14ac:dyDescent="0.3">
      <c r="AD157921" s="4"/>
    </row>
    <row r="157931" spans="30:30" ht="11" x14ac:dyDescent="0.3">
      <c r="AD157931" s="4"/>
    </row>
    <row r="157941" spans="30:30" ht="11" x14ac:dyDescent="0.3">
      <c r="AD157941" s="4"/>
    </row>
    <row r="157951" spans="30:30" ht="11" x14ac:dyDescent="0.3">
      <c r="AD157951" s="4"/>
    </row>
    <row r="157961" spans="30:30" ht="11" x14ac:dyDescent="0.3">
      <c r="AD157961" s="4"/>
    </row>
    <row r="157971" spans="30:30" ht="11" x14ac:dyDescent="0.3">
      <c r="AD157971" s="4"/>
    </row>
    <row r="157981" spans="30:30" ht="11" x14ac:dyDescent="0.3">
      <c r="AD157981" s="4"/>
    </row>
    <row r="157991" spans="30:30" ht="11" x14ac:dyDescent="0.3">
      <c r="AD157991" s="4"/>
    </row>
    <row r="158001" spans="30:30" ht="11" x14ac:dyDescent="0.3">
      <c r="AD158001" s="4"/>
    </row>
    <row r="158011" spans="30:30" ht="11" x14ac:dyDescent="0.3">
      <c r="AD158011" s="4"/>
    </row>
    <row r="158021" spans="30:30" ht="11" x14ac:dyDescent="0.3">
      <c r="AD158021" s="4"/>
    </row>
    <row r="158031" spans="30:30" ht="11" x14ac:dyDescent="0.3">
      <c r="AD158031" s="4"/>
    </row>
    <row r="158041" spans="30:30" ht="11" x14ac:dyDescent="0.3">
      <c r="AD158041" s="4"/>
    </row>
    <row r="158051" spans="30:30" ht="11" x14ac:dyDescent="0.3">
      <c r="AD158051" s="4"/>
    </row>
    <row r="158061" spans="30:30" ht="11" x14ac:dyDescent="0.3">
      <c r="AD158061" s="4"/>
    </row>
    <row r="158071" spans="30:30" ht="11" x14ac:dyDescent="0.3">
      <c r="AD158071" s="4"/>
    </row>
    <row r="158081" spans="30:30" ht="11" x14ac:dyDescent="0.3">
      <c r="AD158081" s="4"/>
    </row>
    <row r="158091" spans="30:30" ht="11" x14ac:dyDescent="0.3">
      <c r="AD158091" s="4"/>
    </row>
    <row r="158101" spans="30:30" ht="11" x14ac:dyDescent="0.3">
      <c r="AD158101" s="4"/>
    </row>
    <row r="158111" spans="30:30" ht="11" x14ac:dyDescent="0.3">
      <c r="AD158111" s="4"/>
    </row>
    <row r="158121" spans="30:30" ht="11" x14ac:dyDescent="0.3">
      <c r="AD158121" s="4"/>
    </row>
    <row r="158131" spans="30:30" ht="11" x14ac:dyDescent="0.3">
      <c r="AD158131" s="4"/>
    </row>
    <row r="158141" spans="30:30" ht="11" x14ac:dyDescent="0.3">
      <c r="AD158141" s="4"/>
    </row>
    <row r="158151" spans="30:30" ht="11" x14ac:dyDescent="0.3">
      <c r="AD158151" s="4"/>
    </row>
    <row r="158161" spans="30:30" ht="11" x14ac:dyDescent="0.3">
      <c r="AD158161" s="4"/>
    </row>
    <row r="158171" spans="30:30" ht="11" x14ac:dyDescent="0.3">
      <c r="AD158171" s="4"/>
    </row>
    <row r="158181" spans="30:30" ht="11" x14ac:dyDescent="0.3">
      <c r="AD158181" s="4"/>
    </row>
    <row r="158191" spans="30:30" ht="11" x14ac:dyDescent="0.3">
      <c r="AD158191" s="4"/>
    </row>
    <row r="158201" spans="30:30" ht="11" x14ac:dyDescent="0.3">
      <c r="AD158201" s="4"/>
    </row>
    <row r="158211" spans="30:30" ht="11" x14ac:dyDescent="0.3">
      <c r="AD158211" s="4"/>
    </row>
    <row r="158221" spans="30:30" ht="11" x14ac:dyDescent="0.3">
      <c r="AD158221" s="4"/>
    </row>
    <row r="158231" spans="30:30" ht="11" x14ac:dyDescent="0.3">
      <c r="AD158231" s="4"/>
    </row>
    <row r="158241" spans="30:30" ht="11" x14ac:dyDescent="0.3">
      <c r="AD158241" s="4"/>
    </row>
    <row r="158251" spans="30:30" ht="11" x14ac:dyDescent="0.3">
      <c r="AD158251" s="4"/>
    </row>
    <row r="158261" spans="30:30" ht="11" x14ac:dyDescent="0.3">
      <c r="AD158261" s="4"/>
    </row>
    <row r="158271" spans="30:30" ht="11" x14ac:dyDescent="0.3">
      <c r="AD158271" s="4"/>
    </row>
    <row r="158281" spans="30:30" ht="11" x14ac:dyDescent="0.3">
      <c r="AD158281" s="4"/>
    </row>
    <row r="158291" spans="30:30" ht="11" x14ac:dyDescent="0.3">
      <c r="AD158291" s="4"/>
    </row>
    <row r="158301" spans="30:30" ht="11" x14ac:dyDescent="0.3">
      <c r="AD158301" s="4"/>
    </row>
    <row r="158311" spans="30:30" ht="11" x14ac:dyDescent="0.3">
      <c r="AD158311" s="4"/>
    </row>
    <row r="158321" spans="30:30" ht="11" x14ac:dyDescent="0.3">
      <c r="AD158321" s="4"/>
    </row>
    <row r="158331" spans="30:30" ht="11" x14ac:dyDescent="0.3">
      <c r="AD158331" s="4"/>
    </row>
    <row r="158341" spans="30:30" ht="11" x14ac:dyDescent="0.3">
      <c r="AD158341" s="4"/>
    </row>
    <row r="158351" spans="30:30" ht="11" x14ac:dyDescent="0.3">
      <c r="AD158351" s="4"/>
    </row>
    <row r="158361" spans="30:30" ht="11" x14ac:dyDescent="0.3">
      <c r="AD158361" s="4"/>
    </row>
    <row r="158371" spans="30:30" ht="11" x14ac:dyDescent="0.3">
      <c r="AD158371" s="4"/>
    </row>
    <row r="158381" spans="30:30" ht="11" x14ac:dyDescent="0.3">
      <c r="AD158381" s="4"/>
    </row>
    <row r="158391" spans="30:30" ht="11" x14ac:dyDescent="0.3">
      <c r="AD158391" s="4"/>
    </row>
    <row r="158401" spans="30:30" ht="11" x14ac:dyDescent="0.3">
      <c r="AD158401" s="4"/>
    </row>
    <row r="158411" spans="30:30" ht="11" x14ac:dyDescent="0.3">
      <c r="AD158411" s="4"/>
    </row>
    <row r="158421" spans="30:30" ht="11" x14ac:dyDescent="0.3">
      <c r="AD158421" s="4"/>
    </row>
    <row r="158431" spans="30:30" ht="11" x14ac:dyDescent="0.3">
      <c r="AD158431" s="4"/>
    </row>
    <row r="158441" spans="30:30" ht="11" x14ac:dyDescent="0.3">
      <c r="AD158441" s="4"/>
    </row>
    <row r="158451" spans="30:30" ht="11" x14ac:dyDescent="0.3">
      <c r="AD158451" s="4"/>
    </row>
    <row r="158461" spans="30:30" ht="11" x14ac:dyDescent="0.3">
      <c r="AD158461" s="4"/>
    </row>
    <row r="158471" spans="30:30" ht="11" x14ac:dyDescent="0.3">
      <c r="AD158471" s="4"/>
    </row>
    <row r="158481" spans="30:30" ht="11" x14ac:dyDescent="0.3">
      <c r="AD158481" s="4"/>
    </row>
    <row r="158491" spans="30:30" ht="11" x14ac:dyDescent="0.3">
      <c r="AD158491" s="4"/>
    </row>
    <row r="158501" spans="30:30" ht="11" x14ac:dyDescent="0.3">
      <c r="AD158501" s="4"/>
    </row>
    <row r="158511" spans="30:30" ht="11" x14ac:dyDescent="0.3">
      <c r="AD158511" s="4"/>
    </row>
    <row r="158521" spans="30:30" ht="11" x14ac:dyDescent="0.3">
      <c r="AD158521" s="4"/>
    </row>
    <row r="158531" spans="30:30" ht="11" x14ac:dyDescent="0.3">
      <c r="AD158531" s="4"/>
    </row>
    <row r="158541" spans="30:30" ht="11" x14ac:dyDescent="0.3">
      <c r="AD158541" s="4"/>
    </row>
    <row r="158551" spans="30:30" ht="11" x14ac:dyDescent="0.3">
      <c r="AD158551" s="4"/>
    </row>
    <row r="158561" spans="30:30" ht="11" x14ac:dyDescent="0.3">
      <c r="AD158561" s="4"/>
    </row>
    <row r="158571" spans="30:30" ht="11" x14ac:dyDescent="0.3">
      <c r="AD158571" s="4"/>
    </row>
    <row r="158581" spans="30:30" ht="11" x14ac:dyDescent="0.3">
      <c r="AD158581" s="4"/>
    </row>
    <row r="158591" spans="30:30" ht="11" x14ac:dyDescent="0.3">
      <c r="AD158591" s="4"/>
    </row>
    <row r="158601" spans="30:30" ht="11" x14ac:dyDescent="0.3">
      <c r="AD158601" s="4"/>
    </row>
    <row r="158611" spans="30:30" ht="11" x14ac:dyDescent="0.3">
      <c r="AD158611" s="4"/>
    </row>
    <row r="158621" spans="30:30" ht="11" x14ac:dyDescent="0.3">
      <c r="AD158621" s="4"/>
    </row>
    <row r="158631" spans="30:30" ht="11" x14ac:dyDescent="0.3">
      <c r="AD158631" s="4"/>
    </row>
    <row r="158641" spans="30:30" ht="11" x14ac:dyDescent="0.3">
      <c r="AD158641" s="4"/>
    </row>
    <row r="158651" spans="30:30" ht="11" x14ac:dyDescent="0.3">
      <c r="AD158651" s="4"/>
    </row>
    <row r="158661" spans="30:30" ht="11" x14ac:dyDescent="0.3">
      <c r="AD158661" s="4"/>
    </row>
    <row r="158671" spans="30:30" ht="11" x14ac:dyDescent="0.3">
      <c r="AD158671" s="4"/>
    </row>
    <row r="158681" spans="30:30" ht="11" x14ac:dyDescent="0.3">
      <c r="AD158681" s="4"/>
    </row>
    <row r="158691" spans="30:30" ht="11" x14ac:dyDescent="0.3">
      <c r="AD158691" s="4"/>
    </row>
    <row r="158701" spans="30:30" ht="11" x14ac:dyDescent="0.3">
      <c r="AD158701" s="4"/>
    </row>
    <row r="158711" spans="30:30" ht="11" x14ac:dyDescent="0.3">
      <c r="AD158711" s="4"/>
    </row>
    <row r="158721" spans="30:30" ht="11" x14ac:dyDescent="0.3">
      <c r="AD158721" s="4"/>
    </row>
    <row r="158731" spans="30:30" ht="11" x14ac:dyDescent="0.3">
      <c r="AD158731" s="4"/>
    </row>
    <row r="158741" spans="30:30" ht="11" x14ac:dyDescent="0.3">
      <c r="AD158741" s="4"/>
    </row>
    <row r="158751" spans="30:30" ht="11" x14ac:dyDescent="0.3">
      <c r="AD158751" s="4"/>
    </row>
    <row r="158761" spans="30:30" ht="11" x14ac:dyDescent="0.3">
      <c r="AD158761" s="4"/>
    </row>
    <row r="158771" spans="30:30" ht="11" x14ac:dyDescent="0.3">
      <c r="AD158771" s="4"/>
    </row>
    <row r="158781" spans="30:30" ht="11" x14ac:dyDescent="0.3">
      <c r="AD158781" s="4"/>
    </row>
    <row r="158791" spans="30:30" ht="11" x14ac:dyDescent="0.3">
      <c r="AD158791" s="4"/>
    </row>
    <row r="158801" spans="30:30" ht="11" x14ac:dyDescent="0.3">
      <c r="AD158801" s="4"/>
    </row>
    <row r="158811" spans="30:30" ht="11" x14ac:dyDescent="0.3">
      <c r="AD158811" s="4"/>
    </row>
    <row r="158821" spans="30:30" ht="11" x14ac:dyDescent="0.3">
      <c r="AD158821" s="4"/>
    </row>
    <row r="158831" spans="30:30" ht="11" x14ac:dyDescent="0.3">
      <c r="AD158831" s="4"/>
    </row>
    <row r="158841" spans="30:30" ht="11" x14ac:dyDescent="0.3">
      <c r="AD158841" s="4"/>
    </row>
    <row r="158851" spans="30:30" ht="11" x14ac:dyDescent="0.3">
      <c r="AD158851" s="4"/>
    </row>
    <row r="158861" spans="30:30" ht="11" x14ac:dyDescent="0.3">
      <c r="AD158861" s="4"/>
    </row>
    <row r="158871" spans="30:30" ht="11" x14ac:dyDescent="0.3">
      <c r="AD158871" s="4"/>
    </row>
    <row r="158881" spans="30:30" ht="11" x14ac:dyDescent="0.3">
      <c r="AD158881" s="4"/>
    </row>
    <row r="158891" spans="30:30" ht="11" x14ac:dyDescent="0.3">
      <c r="AD158891" s="4"/>
    </row>
    <row r="158901" spans="30:30" ht="11" x14ac:dyDescent="0.3">
      <c r="AD158901" s="4"/>
    </row>
    <row r="158911" spans="30:30" ht="11" x14ac:dyDescent="0.3">
      <c r="AD158911" s="4"/>
    </row>
    <row r="158921" spans="30:30" ht="11" x14ac:dyDescent="0.3">
      <c r="AD158921" s="4"/>
    </row>
    <row r="158931" spans="30:30" ht="11" x14ac:dyDescent="0.3">
      <c r="AD158931" s="4"/>
    </row>
    <row r="158941" spans="30:30" ht="11" x14ac:dyDescent="0.3">
      <c r="AD158941" s="4"/>
    </row>
    <row r="158951" spans="30:30" ht="11" x14ac:dyDescent="0.3">
      <c r="AD158951" s="4"/>
    </row>
    <row r="158961" spans="30:30" ht="11" x14ac:dyDescent="0.3">
      <c r="AD158961" s="4"/>
    </row>
    <row r="158971" spans="30:30" ht="11" x14ac:dyDescent="0.3">
      <c r="AD158971" s="4"/>
    </row>
    <row r="158981" spans="30:30" ht="11" x14ac:dyDescent="0.3">
      <c r="AD158981" s="4"/>
    </row>
    <row r="158991" spans="30:30" ht="11" x14ac:dyDescent="0.3">
      <c r="AD158991" s="4"/>
    </row>
    <row r="159001" spans="30:30" ht="11" x14ac:dyDescent="0.3">
      <c r="AD159001" s="4"/>
    </row>
    <row r="159011" spans="30:30" ht="11" x14ac:dyDescent="0.3">
      <c r="AD159011" s="4"/>
    </row>
    <row r="159021" spans="30:30" ht="11" x14ac:dyDescent="0.3">
      <c r="AD159021" s="4"/>
    </row>
    <row r="159031" spans="30:30" ht="11" x14ac:dyDescent="0.3">
      <c r="AD159031" s="4"/>
    </row>
    <row r="159041" spans="30:30" ht="11" x14ac:dyDescent="0.3">
      <c r="AD159041" s="4"/>
    </row>
    <row r="159051" spans="30:30" ht="11" x14ac:dyDescent="0.3">
      <c r="AD159051" s="4"/>
    </row>
    <row r="159061" spans="30:30" ht="11" x14ac:dyDescent="0.3">
      <c r="AD159061" s="4"/>
    </row>
    <row r="159071" spans="30:30" ht="11" x14ac:dyDescent="0.3">
      <c r="AD159071" s="4"/>
    </row>
    <row r="159081" spans="30:30" ht="11" x14ac:dyDescent="0.3">
      <c r="AD159081" s="4"/>
    </row>
    <row r="159091" spans="30:30" ht="11" x14ac:dyDescent="0.3">
      <c r="AD159091" s="4"/>
    </row>
    <row r="159101" spans="30:30" ht="11" x14ac:dyDescent="0.3">
      <c r="AD159101" s="4"/>
    </row>
    <row r="159111" spans="30:30" ht="11" x14ac:dyDescent="0.3">
      <c r="AD159111" s="4"/>
    </row>
    <row r="159121" spans="30:30" ht="11" x14ac:dyDescent="0.3">
      <c r="AD159121" s="4"/>
    </row>
    <row r="159131" spans="30:30" ht="11" x14ac:dyDescent="0.3">
      <c r="AD159131" s="4"/>
    </row>
    <row r="159141" spans="30:30" ht="11" x14ac:dyDescent="0.3">
      <c r="AD159141" s="4"/>
    </row>
    <row r="159151" spans="30:30" ht="11" x14ac:dyDescent="0.3">
      <c r="AD159151" s="4"/>
    </row>
    <row r="159161" spans="30:30" ht="11" x14ac:dyDescent="0.3">
      <c r="AD159161" s="4"/>
    </row>
    <row r="159171" spans="30:30" ht="11" x14ac:dyDescent="0.3">
      <c r="AD159171" s="4"/>
    </row>
    <row r="159181" spans="30:30" ht="11" x14ac:dyDescent="0.3">
      <c r="AD159181" s="4"/>
    </row>
    <row r="159191" spans="30:30" ht="11" x14ac:dyDescent="0.3">
      <c r="AD159191" s="4"/>
    </row>
    <row r="159201" spans="30:30" ht="11" x14ac:dyDescent="0.3">
      <c r="AD159201" s="4"/>
    </row>
    <row r="159211" spans="30:30" ht="11" x14ac:dyDescent="0.3">
      <c r="AD159211" s="4"/>
    </row>
    <row r="159221" spans="30:30" ht="11" x14ac:dyDescent="0.3">
      <c r="AD159221" s="4"/>
    </row>
    <row r="159231" spans="30:30" ht="11" x14ac:dyDescent="0.3">
      <c r="AD159231" s="4"/>
    </row>
    <row r="159241" spans="30:30" ht="11" x14ac:dyDescent="0.3">
      <c r="AD159241" s="4"/>
    </row>
    <row r="159251" spans="30:30" ht="11" x14ac:dyDescent="0.3">
      <c r="AD159251" s="4"/>
    </row>
    <row r="159261" spans="30:30" ht="11" x14ac:dyDescent="0.3">
      <c r="AD159261" s="4"/>
    </row>
    <row r="159271" spans="30:30" ht="11" x14ac:dyDescent="0.3">
      <c r="AD159271" s="4"/>
    </row>
    <row r="159281" spans="30:30" ht="11" x14ac:dyDescent="0.3">
      <c r="AD159281" s="4"/>
    </row>
    <row r="159291" spans="30:30" ht="11" x14ac:dyDescent="0.3">
      <c r="AD159291" s="4"/>
    </row>
    <row r="159301" spans="30:30" ht="11" x14ac:dyDescent="0.3">
      <c r="AD159301" s="4"/>
    </row>
    <row r="159311" spans="30:30" ht="11" x14ac:dyDescent="0.3">
      <c r="AD159311" s="4"/>
    </row>
    <row r="159321" spans="30:30" ht="11" x14ac:dyDescent="0.3">
      <c r="AD159321" s="4"/>
    </row>
    <row r="159331" spans="30:30" ht="11" x14ac:dyDescent="0.3">
      <c r="AD159331" s="4"/>
    </row>
    <row r="159341" spans="30:30" ht="11" x14ac:dyDescent="0.3">
      <c r="AD159341" s="4"/>
    </row>
    <row r="159351" spans="30:30" ht="11" x14ac:dyDescent="0.3">
      <c r="AD159351" s="4"/>
    </row>
    <row r="159361" spans="30:30" ht="11" x14ac:dyDescent="0.3">
      <c r="AD159361" s="4"/>
    </row>
    <row r="159371" spans="30:30" ht="11" x14ac:dyDescent="0.3">
      <c r="AD159371" s="4"/>
    </row>
    <row r="159381" spans="30:30" ht="11" x14ac:dyDescent="0.3">
      <c r="AD159381" s="4"/>
    </row>
    <row r="159391" spans="30:30" ht="11" x14ac:dyDescent="0.3">
      <c r="AD159391" s="4"/>
    </row>
    <row r="159401" spans="30:30" ht="11" x14ac:dyDescent="0.3">
      <c r="AD159401" s="4"/>
    </row>
    <row r="159411" spans="30:30" ht="11" x14ac:dyDescent="0.3">
      <c r="AD159411" s="4"/>
    </row>
    <row r="159421" spans="30:30" ht="11" x14ac:dyDescent="0.3">
      <c r="AD159421" s="4"/>
    </row>
    <row r="159431" spans="30:30" ht="11" x14ac:dyDescent="0.3">
      <c r="AD159431" s="4"/>
    </row>
    <row r="159441" spans="30:30" ht="11" x14ac:dyDescent="0.3">
      <c r="AD159441" s="4"/>
    </row>
    <row r="159451" spans="30:30" ht="11" x14ac:dyDescent="0.3">
      <c r="AD159451" s="4"/>
    </row>
    <row r="159461" spans="30:30" ht="11" x14ac:dyDescent="0.3">
      <c r="AD159461" s="4"/>
    </row>
    <row r="159471" spans="30:30" ht="11" x14ac:dyDescent="0.3">
      <c r="AD159471" s="4"/>
    </row>
    <row r="159481" spans="30:30" ht="11" x14ac:dyDescent="0.3">
      <c r="AD159481" s="4"/>
    </row>
    <row r="159491" spans="30:30" ht="11" x14ac:dyDescent="0.3">
      <c r="AD159491" s="4"/>
    </row>
    <row r="159501" spans="30:30" ht="11" x14ac:dyDescent="0.3">
      <c r="AD159501" s="4"/>
    </row>
    <row r="159511" spans="30:30" ht="11" x14ac:dyDescent="0.3">
      <c r="AD159511" s="4"/>
    </row>
    <row r="159521" spans="30:30" ht="11" x14ac:dyDescent="0.3">
      <c r="AD159521" s="4"/>
    </row>
    <row r="159531" spans="30:30" ht="11" x14ac:dyDescent="0.3">
      <c r="AD159531" s="4"/>
    </row>
    <row r="159541" spans="30:30" ht="11" x14ac:dyDescent="0.3">
      <c r="AD159541" s="4"/>
    </row>
    <row r="159551" spans="30:30" ht="11" x14ac:dyDescent="0.3">
      <c r="AD159551" s="4"/>
    </row>
    <row r="159561" spans="30:30" ht="11" x14ac:dyDescent="0.3">
      <c r="AD159561" s="4"/>
    </row>
    <row r="159571" spans="30:30" ht="11" x14ac:dyDescent="0.3">
      <c r="AD159571" s="4"/>
    </row>
    <row r="159581" spans="30:30" ht="11" x14ac:dyDescent="0.3">
      <c r="AD159581" s="4"/>
    </row>
    <row r="159591" spans="30:30" ht="11" x14ac:dyDescent="0.3">
      <c r="AD159591" s="4"/>
    </row>
    <row r="159601" spans="30:30" ht="11" x14ac:dyDescent="0.3">
      <c r="AD159601" s="4"/>
    </row>
    <row r="159611" spans="30:30" ht="11" x14ac:dyDescent="0.3">
      <c r="AD159611" s="4"/>
    </row>
    <row r="159621" spans="30:30" ht="11" x14ac:dyDescent="0.3">
      <c r="AD159621" s="4"/>
    </row>
    <row r="159631" spans="30:30" ht="11" x14ac:dyDescent="0.3">
      <c r="AD159631" s="4"/>
    </row>
    <row r="159641" spans="30:30" ht="11" x14ac:dyDescent="0.3">
      <c r="AD159641" s="4"/>
    </row>
    <row r="159651" spans="30:30" ht="11" x14ac:dyDescent="0.3">
      <c r="AD159651" s="4"/>
    </row>
    <row r="159661" spans="30:30" ht="11" x14ac:dyDescent="0.3">
      <c r="AD159661" s="4"/>
    </row>
    <row r="159671" spans="30:30" ht="11" x14ac:dyDescent="0.3">
      <c r="AD159671" s="4"/>
    </row>
    <row r="159681" spans="30:30" ht="11" x14ac:dyDescent="0.3">
      <c r="AD159681" s="4"/>
    </row>
    <row r="159691" spans="30:30" ht="11" x14ac:dyDescent="0.3">
      <c r="AD159691" s="4"/>
    </row>
    <row r="159701" spans="30:30" ht="11" x14ac:dyDescent="0.3">
      <c r="AD159701" s="4"/>
    </row>
    <row r="159711" spans="30:30" ht="11" x14ac:dyDescent="0.3">
      <c r="AD159711" s="4"/>
    </row>
    <row r="159721" spans="30:30" ht="11" x14ac:dyDescent="0.3">
      <c r="AD159721" s="4"/>
    </row>
    <row r="159731" spans="30:30" ht="11" x14ac:dyDescent="0.3">
      <c r="AD159731" s="4"/>
    </row>
    <row r="159741" spans="30:30" ht="11" x14ac:dyDescent="0.3">
      <c r="AD159741" s="4"/>
    </row>
  </sheetData>
  <pageMargins left="0.7" right="0.7" top="0.75" bottom="0.75" header="0.3" footer="0.3"/>
  <pageSetup paperSize="9" orientation="portrait" r:id="rId1"/>
  <drawing r:id="rId2"/>
  <tableParts count="1">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C6CC3-5E7D-493D-8E95-3AAF7A02D4A1}">
  <dimension ref="C3:T109"/>
  <sheetViews>
    <sheetView workbookViewId="0">
      <selection activeCell="H18" sqref="H18"/>
    </sheetView>
  </sheetViews>
  <sheetFormatPr defaultRowHeight="10.5" x14ac:dyDescent="0.25"/>
  <cols>
    <col min="1" max="3" width="8.7265625" style="3"/>
    <col min="4" max="4" width="12.81640625" style="3" customWidth="1"/>
    <col min="5" max="5" width="11.7265625" style="3" bestFit="1" customWidth="1"/>
    <col min="6" max="6" width="16.36328125" style="3" bestFit="1" customWidth="1"/>
    <col min="7" max="7" width="8.7265625" style="3"/>
    <col min="8" max="8" width="11" style="3" customWidth="1"/>
    <col min="9" max="9" width="24.7265625" style="3" bestFit="1" customWidth="1"/>
    <col min="10" max="17" width="8.7265625" style="3"/>
    <col min="18" max="18" width="10.26953125" style="3" customWidth="1"/>
    <col min="19" max="16384" width="8.7265625" style="3"/>
  </cols>
  <sheetData>
    <row r="3" spans="3:13" x14ac:dyDescent="0.25">
      <c r="C3" s="9" t="s">
        <v>229</v>
      </c>
      <c r="D3" s="18" t="s">
        <v>225</v>
      </c>
    </row>
    <row r="5" spans="3:13" ht="11" x14ac:dyDescent="0.3">
      <c r="D5" s="4" t="s">
        <v>231</v>
      </c>
      <c r="E5" s="4" t="s">
        <v>0</v>
      </c>
      <c r="F5" s="4" t="s">
        <v>192</v>
      </c>
      <c r="G5" s="4" t="s">
        <v>224</v>
      </c>
      <c r="H5" s="4" t="s">
        <v>232</v>
      </c>
      <c r="I5" s="4" t="s">
        <v>203</v>
      </c>
    </row>
    <row r="6" spans="3:13" x14ac:dyDescent="0.25">
      <c r="D6" s="3" t="str" cm="1">
        <f t="array" ref="D6:M8">_xlfn._xlws.FILTER(tkrBbg!E:N,tkrBbg!H:H=D3,"nothing is here")</f>
        <v>EJ917655 Corp</v>
      </c>
      <c r="E6" s="3" t="str">
        <v>XS0992293901</v>
      </c>
      <c r="F6" s="3" t="str">
        <v>SOLBBB 5.425 PERP</v>
      </c>
      <c r="G6" s="3" t="str">
        <v>SOLBBB</v>
      </c>
      <c r="H6" s="19">
        <v>5.4249999999999998</v>
      </c>
      <c r="I6" s="3">
        <v>45242</v>
      </c>
      <c r="J6" s="3" t="str">
        <v>PERP/CALL</v>
      </c>
      <c r="K6" s="3" t="str">
        <v>EUR</v>
      </c>
      <c r="L6" s="3">
        <v>500000000</v>
      </c>
      <c r="M6" s="3" t="str">
        <v>SOLBBB 5.425 PERP nc-23</v>
      </c>
    </row>
    <row r="7" spans="3:13" x14ac:dyDescent="0.25">
      <c r="D7" s="3" t="str">
        <v>AV915324 Corp</v>
      </c>
      <c r="E7" s="3" t="str">
        <v>BE6309987400</v>
      </c>
      <c r="F7" s="3" t="str">
        <v>SOLBBB 4 1/4 PERP</v>
      </c>
      <c r="G7" s="3" t="str">
        <v>SOLBBB</v>
      </c>
      <c r="H7" s="19">
        <v>4.25</v>
      </c>
      <c r="I7" s="3">
        <v>45264</v>
      </c>
      <c r="J7" s="3" t="str">
        <v>PERP/CALL</v>
      </c>
      <c r="K7" s="3" t="str">
        <v>EUR</v>
      </c>
      <c r="L7" s="3">
        <v>300000000</v>
      </c>
      <c r="M7" s="3" t="str">
        <v>SOLBBB 4 1/4 PERP nc-23</v>
      </c>
    </row>
    <row r="8" spans="3:13" x14ac:dyDescent="0.25">
      <c r="D8" s="3" t="str">
        <v>QJ937566 Corp</v>
      </c>
      <c r="E8" s="3" t="str">
        <v>XS1323897725</v>
      </c>
      <c r="F8" s="3" t="str">
        <v>SOLBBB 5.869 PERP</v>
      </c>
      <c r="G8" s="3" t="str">
        <v>SOLBBB</v>
      </c>
      <c r="H8" s="19">
        <v>5.8689999999999998</v>
      </c>
      <c r="I8" s="3">
        <v>45446</v>
      </c>
      <c r="J8" s="3" t="str">
        <v>PERP/CALL</v>
      </c>
      <c r="K8" s="3" t="str">
        <v>EUR</v>
      </c>
      <c r="L8" s="3">
        <v>500000000</v>
      </c>
      <c r="M8" s="3" t="str">
        <v>SOLBBB 5.869 PERP nc-24</v>
      </c>
    </row>
    <row r="9" spans="3:13" x14ac:dyDescent="0.25">
      <c r="H9" s="19"/>
    </row>
    <row r="13" spans="3:13" x14ac:dyDescent="0.25">
      <c r="C13" s="9" t="s">
        <v>230</v>
      </c>
      <c r="D13" s="18" t="s">
        <v>233</v>
      </c>
    </row>
    <row r="15" spans="3:13" ht="11" x14ac:dyDescent="0.3">
      <c r="D15" s="4" t="s">
        <v>231</v>
      </c>
      <c r="E15" s="4" t="s">
        <v>0</v>
      </c>
      <c r="F15" s="4" t="s">
        <v>192</v>
      </c>
      <c r="G15" s="4" t="s">
        <v>224</v>
      </c>
      <c r="H15" s="4" t="s">
        <v>232</v>
      </c>
      <c r="I15" s="4" t="s">
        <v>203</v>
      </c>
      <c r="J15" s="4" t="s">
        <v>235</v>
      </c>
    </row>
    <row r="16" spans="3:13" x14ac:dyDescent="0.25">
      <c r="D16" s="3" t="e" cm="1">
        <f t="array" ref="D16">_xlfn._xlws.FILTER(tkrBbg!E:N,tkrBbg!N:N=D13,"nothing is here")</f>
        <v>#VALUE!</v>
      </c>
      <c r="H16" s="19"/>
    </row>
    <row r="17" spans="8:8" x14ac:dyDescent="0.25">
      <c r="H17" s="19"/>
    </row>
    <row r="18" spans="8:8" x14ac:dyDescent="0.25">
      <c r="H18" s="19"/>
    </row>
    <row r="19" spans="8:8" x14ac:dyDescent="0.25">
      <c r="H19" s="19"/>
    </row>
    <row r="20" spans="8:8" x14ac:dyDescent="0.25">
      <c r="H20" s="19"/>
    </row>
    <row r="21" spans="8:8" x14ac:dyDescent="0.25">
      <c r="H21" s="19"/>
    </row>
    <row r="22" spans="8:8" x14ac:dyDescent="0.25">
      <c r="H22" s="19"/>
    </row>
    <row r="23" spans="8:8" x14ac:dyDescent="0.25">
      <c r="H23" s="19"/>
    </row>
    <row r="24" spans="8:8" x14ac:dyDescent="0.25">
      <c r="H24" s="19"/>
    </row>
    <row r="25" spans="8:8" x14ac:dyDescent="0.25">
      <c r="H25" s="19"/>
    </row>
    <row r="26" spans="8:8" x14ac:dyDescent="0.25">
      <c r="H26" s="19"/>
    </row>
    <row r="27" spans="8:8" x14ac:dyDescent="0.25">
      <c r="H27" s="19"/>
    </row>
    <row r="28" spans="8:8" x14ac:dyDescent="0.25">
      <c r="H28" s="19"/>
    </row>
    <row r="29" spans="8:8" x14ac:dyDescent="0.25">
      <c r="H29" s="19"/>
    </row>
    <row r="30" spans="8:8" x14ac:dyDescent="0.25">
      <c r="H30" s="19"/>
    </row>
    <row r="31" spans="8:8" x14ac:dyDescent="0.25">
      <c r="H31" s="19"/>
    </row>
    <row r="32" spans="8:8" x14ac:dyDescent="0.25">
      <c r="H32" s="19"/>
    </row>
    <row r="33" spans="3:8" x14ac:dyDescent="0.25">
      <c r="H33" s="19"/>
    </row>
    <row r="34" spans="3:8" x14ac:dyDescent="0.25">
      <c r="H34" s="19"/>
    </row>
    <row r="35" spans="3:8" x14ac:dyDescent="0.25">
      <c r="H35" s="19"/>
    </row>
    <row r="36" spans="3:8" x14ac:dyDescent="0.25">
      <c r="H36" s="19"/>
    </row>
    <row r="37" spans="3:8" x14ac:dyDescent="0.25">
      <c r="H37" s="19"/>
    </row>
    <row r="38" spans="3:8" x14ac:dyDescent="0.25">
      <c r="H38" s="19"/>
    </row>
    <row r="39" spans="3:8" x14ac:dyDescent="0.25">
      <c r="H39" s="19"/>
    </row>
    <row r="48" spans="3:8" x14ac:dyDescent="0.25">
      <c r="C48" s="9" t="s">
        <v>237</v>
      </c>
      <c r="D48" s="3" t="s">
        <v>225</v>
      </c>
    </row>
    <row r="49" spans="3:13" x14ac:dyDescent="0.25">
      <c r="C49" s="9" t="s">
        <v>238</v>
      </c>
      <c r="D49" s="3" t="s">
        <v>236</v>
      </c>
    </row>
    <row r="50" spans="3:13" x14ac:dyDescent="0.25">
      <c r="C50" s="9" t="s">
        <v>239</v>
      </c>
      <c r="D50" s="3" t="s">
        <v>240</v>
      </c>
    </row>
    <row r="52" spans="3:13" ht="11" x14ac:dyDescent="0.3">
      <c r="D52" s="4" t="s">
        <v>231</v>
      </c>
      <c r="E52" s="4" t="s">
        <v>0</v>
      </c>
      <c r="F52" s="4" t="s">
        <v>192</v>
      </c>
      <c r="G52" s="4" t="s">
        <v>224</v>
      </c>
      <c r="H52" s="4" t="s">
        <v>232</v>
      </c>
      <c r="I52" s="4" t="s">
        <v>203</v>
      </c>
      <c r="J52" s="4" t="s">
        <v>235</v>
      </c>
    </row>
    <row r="53" spans="3:13" x14ac:dyDescent="0.25">
      <c r="D53" s="3" t="str" cm="1">
        <f t="array" ref="D53:M66">_xlfn._xlws.FILTER(tkrBbg!E:N,(tkrBbg!H:H=D48)+(tkrBbg!H:H=D49)+(tkrBbg!H:H=D50),"nothing is here")</f>
        <v>EJ917655 Corp</v>
      </c>
      <c r="E53" s="3" t="str">
        <v>XS0992293901</v>
      </c>
      <c r="F53" s="3" t="str">
        <v>SOLBBB 5.425 PERP</v>
      </c>
      <c r="G53" s="3" t="str">
        <v>SOLBBB</v>
      </c>
      <c r="H53" s="19">
        <v>5.4249999999999998</v>
      </c>
      <c r="I53" s="3">
        <v>45242</v>
      </c>
      <c r="J53" s="3" t="str">
        <v>PERP/CALL</v>
      </c>
      <c r="K53" s="3" t="str">
        <v>EUR</v>
      </c>
      <c r="L53" s="3">
        <v>500000000</v>
      </c>
      <c r="M53" s="3" t="str">
        <v>SOLBBB 5.425 PERP nc-23</v>
      </c>
    </row>
    <row r="54" spans="3:13" x14ac:dyDescent="0.25">
      <c r="D54" s="3" t="str">
        <v>AV915324 Corp</v>
      </c>
      <c r="E54" s="3" t="str">
        <v>BE6309987400</v>
      </c>
      <c r="F54" s="3" t="str">
        <v>SOLBBB 4 1/4 PERP</v>
      </c>
      <c r="G54" s="3" t="str">
        <v>SOLBBB</v>
      </c>
      <c r="H54" s="19">
        <v>4.25</v>
      </c>
      <c r="I54" s="3">
        <v>45264</v>
      </c>
      <c r="J54" s="3" t="str">
        <v>PERP/CALL</v>
      </c>
      <c r="K54" s="3" t="str">
        <v>EUR</v>
      </c>
      <c r="L54" s="3">
        <v>300000000</v>
      </c>
      <c r="M54" s="3" t="str">
        <v>SOLBBB 4 1/4 PERP nc-23</v>
      </c>
    </row>
    <row r="55" spans="3:13" x14ac:dyDescent="0.25">
      <c r="D55" s="3" t="str">
        <v>QJ937566 Corp</v>
      </c>
      <c r="E55" s="3" t="str">
        <v>XS1323897725</v>
      </c>
      <c r="F55" s="3" t="str">
        <v>SOLBBB 5.869 PERP</v>
      </c>
      <c r="G55" s="3" t="str">
        <v>SOLBBB</v>
      </c>
      <c r="H55" s="19">
        <v>5.8689999999999998</v>
      </c>
      <c r="I55" s="3">
        <v>45446</v>
      </c>
      <c r="J55" s="3" t="str">
        <v>PERP/CALL</v>
      </c>
      <c r="K55" s="3" t="str">
        <v>EUR</v>
      </c>
      <c r="L55" s="3">
        <v>500000000</v>
      </c>
      <c r="M55" s="3" t="str">
        <v>SOLBBB 5.869 PERP nc-24</v>
      </c>
    </row>
    <row r="56" spans="3:13" x14ac:dyDescent="0.25">
      <c r="D56" s="3" t="str">
        <v>AP691131 Corp</v>
      </c>
      <c r="E56" s="3" t="str">
        <v>FR0013292828</v>
      </c>
      <c r="F56" s="3" t="str">
        <v>BNFP 1 3/4 PERP</v>
      </c>
      <c r="G56" s="3" t="str">
        <v>BNFP</v>
      </c>
      <c r="H56" s="19">
        <v>1.75</v>
      </c>
      <c r="I56" s="3">
        <v>45012</v>
      </c>
      <c r="J56" s="3" t="str">
        <v>PERP/CALL</v>
      </c>
      <c r="K56" s="3" t="str">
        <v>EUR</v>
      </c>
      <c r="L56" s="3">
        <v>1250000000</v>
      </c>
      <c r="M56" s="3" t="str">
        <v>BNFP 1 3/4 PERP nc-23</v>
      </c>
    </row>
    <row r="57" spans="3:13" x14ac:dyDescent="0.25">
      <c r="D57" s="3" t="str">
        <v>EK131366 Corp</v>
      </c>
      <c r="E57" s="3" t="str">
        <v>XS1048428012</v>
      </c>
      <c r="F57" s="3" t="str">
        <v>VW 3 3/4 PERP</v>
      </c>
      <c r="G57" s="3" t="str">
        <v>VW</v>
      </c>
      <c r="H57" s="19">
        <v>3.75</v>
      </c>
      <c r="I57" s="3">
        <v>44279</v>
      </c>
      <c r="J57" s="3" t="str">
        <v>PERP/CALL</v>
      </c>
      <c r="K57" s="3" t="str">
        <v>EUR</v>
      </c>
      <c r="L57" s="3">
        <v>1250000000</v>
      </c>
      <c r="M57" s="3" t="str">
        <v>VW 3 3/4 PERP nc-21</v>
      </c>
    </row>
    <row r="58" spans="3:13" x14ac:dyDescent="0.25">
      <c r="D58" s="3" t="str">
        <v>EK811633 Corp</v>
      </c>
      <c r="E58" s="3" t="str">
        <v>XS1206540806</v>
      </c>
      <c r="F58" s="3" t="str">
        <v>VW 2 1/2 PERP</v>
      </c>
      <c r="G58" s="3" t="str">
        <v>VW</v>
      </c>
      <c r="H58" s="19">
        <v>2.5</v>
      </c>
      <c r="I58" s="3">
        <v>44640</v>
      </c>
      <c r="J58" s="3" t="str">
        <v>PERP/CALL</v>
      </c>
      <c r="K58" s="3" t="str">
        <v>EUR</v>
      </c>
      <c r="L58" s="3">
        <v>1100000000</v>
      </c>
      <c r="M58" s="3" t="str">
        <v>VW 2 1/2 PERP nc-22</v>
      </c>
    </row>
    <row r="59" spans="3:13" x14ac:dyDescent="0.25">
      <c r="D59" s="3" t="str">
        <v>AN880322 Corp</v>
      </c>
      <c r="E59" s="3" t="str">
        <v>XS1629658755</v>
      </c>
      <c r="F59" s="3" t="str">
        <v>VW 2.7 PERP</v>
      </c>
      <c r="G59" s="3" t="str">
        <v>VW</v>
      </c>
      <c r="H59" s="19">
        <v>2.7</v>
      </c>
      <c r="I59" s="3">
        <v>44909</v>
      </c>
      <c r="J59" s="3" t="str">
        <v>PERP/CALL</v>
      </c>
      <c r="K59" s="3" t="str">
        <v>EUR</v>
      </c>
      <c r="L59" s="3">
        <v>1500000000</v>
      </c>
      <c r="M59" s="3" t="str">
        <v>VW 2.7 PERP nc-22</v>
      </c>
    </row>
    <row r="60" spans="3:13" x14ac:dyDescent="0.25">
      <c r="D60" s="3" t="str">
        <v>EJ811600 Corp</v>
      </c>
      <c r="E60" s="3" t="str">
        <v>XS0968913342</v>
      </c>
      <c r="F60" s="3" t="str">
        <v>VW 5 1/8 PERP</v>
      </c>
      <c r="G60" s="3" t="str">
        <v>VW</v>
      </c>
      <c r="H60" s="19">
        <v>5.125</v>
      </c>
      <c r="I60" s="3">
        <v>45173</v>
      </c>
      <c r="J60" s="3" t="str">
        <v>PERP/CALL</v>
      </c>
      <c r="K60" s="3" t="str">
        <v>EUR</v>
      </c>
      <c r="L60" s="3">
        <v>750000000</v>
      </c>
      <c r="M60" s="3" t="str">
        <v>VW 5 1/8 PERP nc-23</v>
      </c>
    </row>
    <row r="61" spans="3:13" x14ac:dyDescent="0.25">
      <c r="D61" s="3" t="str">
        <v>AT214421 Corp</v>
      </c>
      <c r="E61" s="3" t="str">
        <v>XS1799938995</v>
      </c>
      <c r="F61" s="3" t="str">
        <v>VW 3 3/8 PERP</v>
      </c>
      <c r="G61" s="3" t="str">
        <v>VW</v>
      </c>
      <c r="H61" s="19">
        <v>3.375</v>
      </c>
      <c r="I61" s="3">
        <v>45470</v>
      </c>
      <c r="J61" s="3" t="str">
        <v>PERP/CALL</v>
      </c>
      <c r="K61" s="3" t="str">
        <v>EUR</v>
      </c>
      <c r="L61" s="3">
        <v>1250000000</v>
      </c>
      <c r="M61" s="3" t="str">
        <v>VW 3 3/8 PERP nc-24</v>
      </c>
    </row>
    <row r="62" spans="3:13" x14ac:dyDescent="0.25">
      <c r="D62" s="3" t="str">
        <v>EK131372 Corp</v>
      </c>
      <c r="E62" s="3" t="str">
        <v>XS1048428442</v>
      </c>
      <c r="F62" s="3" t="str">
        <v>VW 4 5/8 PERP</v>
      </c>
      <c r="G62" s="3" t="str">
        <v>VW</v>
      </c>
      <c r="H62" s="19">
        <v>4.625</v>
      </c>
      <c r="I62" s="3">
        <v>46105</v>
      </c>
      <c r="J62" s="3" t="str">
        <v>PERP/CALL</v>
      </c>
      <c r="K62" s="3" t="str">
        <v>EUR</v>
      </c>
      <c r="L62" s="3">
        <v>1750000000</v>
      </c>
      <c r="M62" s="3" t="str">
        <v>VW 4 5/8 PERP nc-26</v>
      </c>
    </row>
    <row r="63" spans="3:13" x14ac:dyDescent="0.25">
      <c r="D63" s="3" t="str">
        <v>AN880326 Corp</v>
      </c>
      <c r="E63" s="3" t="str">
        <v>XS1629774230</v>
      </c>
      <c r="F63" s="3" t="str">
        <v>VW 3 7/8 PERP</v>
      </c>
      <c r="G63" s="3" t="str">
        <v>VW</v>
      </c>
      <c r="H63" s="19">
        <v>3.875</v>
      </c>
      <c r="I63" s="3">
        <v>46552</v>
      </c>
      <c r="J63" s="3" t="str">
        <v>PERP/CALL</v>
      </c>
      <c r="K63" s="3" t="str">
        <v>EUR</v>
      </c>
      <c r="L63" s="3">
        <v>2000000000</v>
      </c>
      <c r="M63" s="3" t="str">
        <v>VW 3 7/8 PERP nc-27</v>
      </c>
    </row>
    <row r="64" spans="3:13" x14ac:dyDescent="0.25">
      <c r="D64" s="3" t="str">
        <v>AT214434 Corp</v>
      </c>
      <c r="E64" s="3" t="str">
        <v>XS1799939027</v>
      </c>
      <c r="F64" s="3" t="str">
        <v>VW 4 5/8 PERP</v>
      </c>
      <c r="G64" s="3" t="str">
        <v>VW</v>
      </c>
      <c r="H64" s="19">
        <v>4.625</v>
      </c>
      <c r="I64" s="3">
        <v>46931</v>
      </c>
      <c r="J64" s="3" t="str">
        <v>PERP/CALL</v>
      </c>
      <c r="K64" s="3" t="str">
        <v>EUR</v>
      </c>
      <c r="L64" s="3">
        <v>1500000000</v>
      </c>
      <c r="M64" s="3" t="str">
        <v>VW 4 5/8 PERP nc-28</v>
      </c>
    </row>
    <row r="65" spans="3:20" x14ac:dyDescent="0.25">
      <c r="D65" s="3" t="str">
        <v>EK811579 Corp</v>
      </c>
      <c r="E65" s="3" t="str">
        <v>XS1206541366</v>
      </c>
      <c r="F65" s="3" t="str">
        <v>VW 3 1/2 PERP</v>
      </c>
      <c r="G65" s="3" t="str">
        <v>VW</v>
      </c>
      <c r="H65" s="19">
        <v>3.5</v>
      </c>
      <c r="I65" s="3">
        <v>47562</v>
      </c>
      <c r="J65" s="3" t="str">
        <v>PERP/CALL</v>
      </c>
      <c r="K65" s="3" t="str">
        <v>EUR</v>
      </c>
      <c r="L65" s="3">
        <v>1400000000</v>
      </c>
      <c r="M65" s="3" t="str">
        <v>VW 3 1/2 PERP nc-30</v>
      </c>
    </row>
    <row r="66" spans="3:20" x14ac:dyDescent="0.25">
      <c r="D66" s="3" t="str">
        <v>AP691131 Corp</v>
      </c>
      <c r="E66" s="3" t="str">
        <v>FR0013292828</v>
      </c>
      <c r="F66" s="3" t="str">
        <v>BNFP 1 3/4 PERP</v>
      </c>
      <c r="G66" s="3" t="str">
        <v>BNFP</v>
      </c>
      <c r="H66" s="19">
        <v>1.75</v>
      </c>
      <c r="I66" s="3">
        <v>45012</v>
      </c>
      <c r="J66" s="3" t="str">
        <v>PERP/CALL</v>
      </c>
      <c r="K66" s="3" t="str">
        <v>EUR</v>
      </c>
      <c r="L66" s="3">
        <v>1250000000</v>
      </c>
      <c r="M66" s="3" t="str">
        <v>BNFP 1 3/4 PERP nc-23</v>
      </c>
    </row>
    <row r="67" spans="3:20" x14ac:dyDescent="0.25">
      <c r="H67" s="19"/>
    </row>
    <row r="68" spans="3:20" x14ac:dyDescent="0.25">
      <c r="H68" s="19"/>
    </row>
    <row r="69" spans="3:20" x14ac:dyDescent="0.25">
      <c r="H69" s="19"/>
    </row>
    <row r="72" spans="3:20" x14ac:dyDescent="0.25">
      <c r="C72" s="9" t="s">
        <v>237</v>
      </c>
      <c r="D72" s="3" t="s">
        <v>225</v>
      </c>
    </row>
    <row r="73" spans="3:20" x14ac:dyDescent="0.25">
      <c r="C73" s="9" t="s">
        <v>238</v>
      </c>
      <c r="D73" s="3" t="s">
        <v>236</v>
      </c>
    </row>
    <row r="74" spans="3:20" x14ac:dyDescent="0.25">
      <c r="C74" s="9" t="s">
        <v>239</v>
      </c>
      <c r="D74" s="3" t="s">
        <v>240</v>
      </c>
    </row>
    <row r="76" spans="3:20" ht="11" x14ac:dyDescent="0.3">
      <c r="D76" s="4" t="s">
        <v>231</v>
      </c>
      <c r="E76" s="4" t="s">
        <v>0</v>
      </c>
      <c r="F76" s="4" t="s">
        <v>192</v>
      </c>
      <c r="G76" s="4" t="s">
        <v>224</v>
      </c>
      <c r="H76" s="4" t="s">
        <v>232</v>
      </c>
      <c r="I76" s="4" t="s">
        <v>203</v>
      </c>
      <c r="J76" s="4" t="s">
        <v>235</v>
      </c>
      <c r="N76" s="4" t="s">
        <v>231</v>
      </c>
      <c r="O76" s="4" t="s">
        <v>0</v>
      </c>
      <c r="P76" s="4" t="s">
        <v>192</v>
      </c>
      <c r="Q76" s="4" t="s">
        <v>224</v>
      </c>
      <c r="R76" s="4" t="s">
        <v>232</v>
      </c>
      <c r="S76" s="4" t="s">
        <v>203</v>
      </c>
      <c r="T76" s="4" t="s">
        <v>235</v>
      </c>
    </row>
    <row r="77" spans="3:20" x14ac:dyDescent="0.25">
      <c r="D77" s="3" t="str" cm="1">
        <f t="array" ref="D77:M90">_xlfn._xlws.FILTER(tkrBbg!E:N,(tkrBbg!H:H=D72)+(tkrBbg!H:H=D73)+(tkrBbg!H:H=D74),"nothing is here")</f>
        <v>EJ917655 Corp</v>
      </c>
      <c r="E77" s="3" t="str">
        <v>XS0992293901</v>
      </c>
      <c r="F77" s="3" t="str">
        <v>SOLBBB 5.425 PERP</v>
      </c>
      <c r="G77" s="3" t="str">
        <v>SOLBBB</v>
      </c>
      <c r="H77" s="19">
        <v>5.4249999999999998</v>
      </c>
      <c r="I77" s="3">
        <v>45242</v>
      </c>
      <c r="J77" s="3" t="str">
        <v>PERP/CALL</v>
      </c>
      <c r="K77" s="3" t="str">
        <v>EUR</v>
      </c>
      <c r="L77" s="3">
        <v>500000000</v>
      </c>
      <c r="M77" s="3" t="str">
        <v>SOLBBB 5.425 PERP nc-23</v>
      </c>
      <c r="N77" s="3" t="e" cm="1">
        <f t="array" ref="N77">_xlfn.SORTBY(_xlfn.ANCHORARRAY(D77),G77:G93,1,H77:H93,-1)</f>
        <v>#VALUE!</v>
      </c>
      <c r="R77" s="19"/>
    </row>
    <row r="78" spans="3:20" x14ac:dyDescent="0.25">
      <c r="D78" s="3" t="str">
        <v>AV915324 Corp</v>
      </c>
      <c r="E78" s="3" t="str">
        <v>BE6309987400</v>
      </c>
      <c r="F78" s="3" t="str">
        <v>SOLBBB 4 1/4 PERP</v>
      </c>
      <c r="G78" s="3" t="str">
        <v>SOLBBB</v>
      </c>
      <c r="H78" s="19">
        <v>4.25</v>
      </c>
      <c r="I78" s="3">
        <v>45264</v>
      </c>
      <c r="J78" s="3" t="str">
        <v>PERP/CALL</v>
      </c>
      <c r="K78" s="3" t="str">
        <v>EUR</v>
      </c>
      <c r="L78" s="3">
        <v>300000000</v>
      </c>
      <c r="M78" s="3" t="str">
        <v>SOLBBB 4 1/4 PERP nc-23</v>
      </c>
      <c r="R78" s="19"/>
    </row>
    <row r="79" spans="3:20" x14ac:dyDescent="0.25">
      <c r="D79" s="3" t="str">
        <v>QJ937566 Corp</v>
      </c>
      <c r="E79" s="3" t="str">
        <v>XS1323897725</v>
      </c>
      <c r="F79" s="3" t="str">
        <v>SOLBBB 5.869 PERP</v>
      </c>
      <c r="G79" s="3" t="str">
        <v>SOLBBB</v>
      </c>
      <c r="H79" s="19">
        <v>5.8689999999999998</v>
      </c>
      <c r="I79" s="3">
        <v>45446</v>
      </c>
      <c r="J79" s="3" t="str">
        <v>PERP/CALL</v>
      </c>
      <c r="K79" s="3" t="str">
        <v>EUR</v>
      </c>
      <c r="L79" s="3">
        <v>500000000</v>
      </c>
      <c r="M79" s="3" t="str">
        <v>SOLBBB 5.869 PERP nc-24</v>
      </c>
      <c r="R79" s="19"/>
    </row>
    <row r="80" spans="3:20" x14ac:dyDescent="0.25">
      <c r="D80" s="3" t="str">
        <v>AP691131 Corp</v>
      </c>
      <c r="E80" s="3" t="str">
        <v>FR0013292828</v>
      </c>
      <c r="F80" s="3" t="str">
        <v>BNFP 1 3/4 PERP</v>
      </c>
      <c r="G80" s="3" t="str">
        <v>BNFP</v>
      </c>
      <c r="H80" s="19">
        <v>1.75</v>
      </c>
      <c r="I80" s="3">
        <v>45012</v>
      </c>
      <c r="J80" s="3" t="str">
        <v>PERP/CALL</v>
      </c>
      <c r="K80" s="3" t="str">
        <v>EUR</v>
      </c>
      <c r="L80" s="3">
        <v>1250000000</v>
      </c>
      <c r="M80" s="3" t="str">
        <v>BNFP 1 3/4 PERP nc-23</v>
      </c>
      <c r="R80" s="19"/>
    </row>
    <row r="81" spans="3:18" x14ac:dyDescent="0.25">
      <c r="D81" s="3" t="str">
        <v>EK131366 Corp</v>
      </c>
      <c r="E81" s="3" t="str">
        <v>XS1048428012</v>
      </c>
      <c r="F81" s="3" t="str">
        <v>VW 3 3/4 PERP</v>
      </c>
      <c r="G81" s="3" t="str">
        <v>VW</v>
      </c>
      <c r="H81" s="19">
        <v>3.75</v>
      </c>
      <c r="I81" s="3">
        <v>44279</v>
      </c>
      <c r="J81" s="3" t="str">
        <v>PERP/CALL</v>
      </c>
      <c r="K81" s="3" t="str">
        <v>EUR</v>
      </c>
      <c r="L81" s="3">
        <v>1250000000</v>
      </c>
      <c r="M81" s="3" t="str">
        <v>VW 3 3/4 PERP nc-21</v>
      </c>
      <c r="R81" s="19"/>
    </row>
    <row r="82" spans="3:18" x14ac:dyDescent="0.25">
      <c r="D82" s="3" t="str">
        <v>EK811633 Corp</v>
      </c>
      <c r="E82" s="3" t="str">
        <v>XS1206540806</v>
      </c>
      <c r="F82" s="3" t="str">
        <v>VW 2 1/2 PERP</v>
      </c>
      <c r="G82" s="3" t="str">
        <v>VW</v>
      </c>
      <c r="H82" s="19">
        <v>2.5</v>
      </c>
      <c r="I82" s="3">
        <v>44640</v>
      </c>
      <c r="J82" s="3" t="str">
        <v>PERP/CALL</v>
      </c>
      <c r="K82" s="3" t="str">
        <v>EUR</v>
      </c>
      <c r="L82" s="3">
        <v>1100000000</v>
      </c>
      <c r="M82" s="3" t="str">
        <v>VW 2 1/2 PERP nc-22</v>
      </c>
      <c r="R82" s="19"/>
    </row>
    <row r="83" spans="3:18" x14ac:dyDescent="0.25">
      <c r="D83" s="3" t="str">
        <v>AN880322 Corp</v>
      </c>
      <c r="E83" s="3" t="str">
        <v>XS1629658755</v>
      </c>
      <c r="F83" s="3" t="str">
        <v>VW 2.7 PERP</v>
      </c>
      <c r="G83" s="3" t="str">
        <v>VW</v>
      </c>
      <c r="H83" s="19">
        <v>2.7</v>
      </c>
      <c r="I83" s="3">
        <v>44909</v>
      </c>
      <c r="J83" s="3" t="str">
        <v>PERP/CALL</v>
      </c>
      <c r="K83" s="3" t="str">
        <v>EUR</v>
      </c>
      <c r="L83" s="3">
        <v>1500000000</v>
      </c>
      <c r="M83" s="3" t="str">
        <v>VW 2.7 PERP nc-22</v>
      </c>
      <c r="R83" s="19"/>
    </row>
    <row r="84" spans="3:18" x14ac:dyDescent="0.25">
      <c r="D84" s="3" t="str">
        <v>EJ811600 Corp</v>
      </c>
      <c r="E84" s="3" t="str">
        <v>XS0968913342</v>
      </c>
      <c r="F84" s="3" t="str">
        <v>VW 5 1/8 PERP</v>
      </c>
      <c r="G84" s="3" t="str">
        <v>VW</v>
      </c>
      <c r="H84" s="19">
        <v>5.125</v>
      </c>
      <c r="I84" s="3">
        <v>45173</v>
      </c>
      <c r="J84" s="3" t="str">
        <v>PERP/CALL</v>
      </c>
      <c r="K84" s="3" t="str">
        <v>EUR</v>
      </c>
      <c r="L84" s="3">
        <v>750000000</v>
      </c>
      <c r="M84" s="3" t="str">
        <v>VW 5 1/8 PERP nc-23</v>
      </c>
      <c r="R84" s="19"/>
    </row>
    <row r="85" spans="3:18" x14ac:dyDescent="0.25">
      <c r="D85" s="3" t="str">
        <v>AT214421 Corp</v>
      </c>
      <c r="E85" s="3" t="str">
        <v>XS1799938995</v>
      </c>
      <c r="F85" s="3" t="str">
        <v>VW 3 3/8 PERP</v>
      </c>
      <c r="G85" s="3" t="str">
        <v>VW</v>
      </c>
      <c r="H85" s="19">
        <v>3.375</v>
      </c>
      <c r="I85" s="3">
        <v>45470</v>
      </c>
      <c r="J85" s="3" t="str">
        <v>PERP/CALL</v>
      </c>
      <c r="K85" s="3" t="str">
        <v>EUR</v>
      </c>
      <c r="L85" s="3">
        <v>1250000000</v>
      </c>
      <c r="M85" s="3" t="str">
        <v>VW 3 3/8 PERP nc-24</v>
      </c>
      <c r="R85" s="19"/>
    </row>
    <row r="86" spans="3:18" x14ac:dyDescent="0.25">
      <c r="D86" s="3" t="str">
        <v>EK131372 Corp</v>
      </c>
      <c r="E86" s="3" t="str">
        <v>XS1048428442</v>
      </c>
      <c r="F86" s="3" t="str">
        <v>VW 4 5/8 PERP</v>
      </c>
      <c r="G86" s="3" t="str">
        <v>VW</v>
      </c>
      <c r="H86" s="19">
        <v>4.625</v>
      </c>
      <c r="I86" s="3">
        <v>46105</v>
      </c>
      <c r="J86" s="3" t="str">
        <v>PERP/CALL</v>
      </c>
      <c r="K86" s="3" t="str">
        <v>EUR</v>
      </c>
      <c r="L86" s="3">
        <v>1750000000</v>
      </c>
      <c r="M86" s="3" t="str">
        <v>VW 4 5/8 PERP nc-26</v>
      </c>
      <c r="R86" s="19"/>
    </row>
    <row r="87" spans="3:18" x14ac:dyDescent="0.25">
      <c r="D87" s="3" t="str">
        <v>AN880326 Corp</v>
      </c>
      <c r="E87" s="3" t="str">
        <v>XS1629774230</v>
      </c>
      <c r="F87" s="3" t="str">
        <v>VW 3 7/8 PERP</v>
      </c>
      <c r="G87" s="3" t="str">
        <v>VW</v>
      </c>
      <c r="H87" s="19">
        <v>3.875</v>
      </c>
      <c r="I87" s="3">
        <v>46552</v>
      </c>
      <c r="J87" s="3" t="str">
        <v>PERP/CALL</v>
      </c>
      <c r="K87" s="3" t="str">
        <v>EUR</v>
      </c>
      <c r="L87" s="3">
        <v>2000000000</v>
      </c>
      <c r="M87" s="3" t="str">
        <v>VW 3 7/8 PERP nc-27</v>
      </c>
      <c r="R87" s="19"/>
    </row>
    <row r="88" spans="3:18" x14ac:dyDescent="0.25">
      <c r="D88" s="3" t="str">
        <v>AT214434 Corp</v>
      </c>
      <c r="E88" s="3" t="str">
        <v>XS1799939027</v>
      </c>
      <c r="F88" s="3" t="str">
        <v>VW 4 5/8 PERP</v>
      </c>
      <c r="G88" s="3" t="str">
        <v>VW</v>
      </c>
      <c r="H88" s="19">
        <v>4.625</v>
      </c>
      <c r="I88" s="3">
        <v>46931</v>
      </c>
      <c r="J88" s="3" t="str">
        <v>PERP/CALL</v>
      </c>
      <c r="K88" s="3" t="str">
        <v>EUR</v>
      </c>
      <c r="L88" s="3">
        <v>1500000000</v>
      </c>
      <c r="M88" s="3" t="str">
        <v>VW 4 5/8 PERP nc-28</v>
      </c>
      <c r="R88" s="19"/>
    </row>
    <row r="89" spans="3:18" x14ac:dyDescent="0.25">
      <c r="D89" s="3" t="str">
        <v>EK811579 Corp</v>
      </c>
      <c r="E89" s="3" t="str">
        <v>XS1206541366</v>
      </c>
      <c r="F89" s="3" t="str">
        <v>VW 3 1/2 PERP</v>
      </c>
      <c r="G89" s="3" t="str">
        <v>VW</v>
      </c>
      <c r="H89" s="19">
        <v>3.5</v>
      </c>
      <c r="I89" s="3">
        <v>47562</v>
      </c>
      <c r="J89" s="3" t="str">
        <v>PERP/CALL</v>
      </c>
      <c r="K89" s="3" t="str">
        <v>EUR</v>
      </c>
      <c r="L89" s="3">
        <v>1400000000</v>
      </c>
      <c r="M89" s="3" t="str">
        <v>VW 3 1/2 PERP nc-30</v>
      </c>
      <c r="R89" s="19"/>
    </row>
    <row r="90" spans="3:18" x14ac:dyDescent="0.25">
      <c r="D90" s="3" t="str">
        <v>AP691131 Corp</v>
      </c>
      <c r="E90" s="3" t="str">
        <v>FR0013292828</v>
      </c>
      <c r="F90" s="3" t="str">
        <v>BNFP 1 3/4 PERP</v>
      </c>
      <c r="G90" s="3" t="str">
        <v>BNFP</v>
      </c>
      <c r="H90" s="19">
        <v>1.75</v>
      </c>
      <c r="I90" s="3">
        <v>45012</v>
      </c>
      <c r="J90" s="3" t="str">
        <v>PERP/CALL</v>
      </c>
      <c r="K90" s="3" t="str">
        <v>EUR</v>
      </c>
      <c r="L90" s="3">
        <v>1250000000</v>
      </c>
      <c r="M90" s="3" t="str">
        <v>BNFP 1 3/4 PERP nc-23</v>
      </c>
      <c r="R90" s="19"/>
    </row>
    <row r="91" spans="3:18" x14ac:dyDescent="0.25">
      <c r="H91" s="19"/>
      <c r="R91" s="19"/>
    </row>
    <row r="92" spans="3:18" x14ac:dyDescent="0.25">
      <c r="H92" s="19"/>
      <c r="R92" s="19"/>
    </row>
    <row r="93" spans="3:18" x14ac:dyDescent="0.25">
      <c r="H93" s="19"/>
      <c r="R93" s="19"/>
    </row>
    <row r="96" spans="3:18" x14ac:dyDescent="0.25">
      <c r="C96" s="9" t="s">
        <v>237</v>
      </c>
      <c r="D96" s="3" t="s">
        <v>225</v>
      </c>
    </row>
    <row r="97" spans="3:16" x14ac:dyDescent="0.25">
      <c r="C97" s="9" t="s">
        <v>238</v>
      </c>
      <c r="D97" s="3" t="s">
        <v>241</v>
      </c>
    </row>
    <row r="98" spans="3:16" x14ac:dyDescent="0.25">
      <c r="C98" s="9" t="s">
        <v>239</v>
      </c>
      <c r="D98" s="3" t="s">
        <v>240</v>
      </c>
    </row>
    <row r="100" spans="3:16" ht="11" x14ac:dyDescent="0.3">
      <c r="D100" s="4" t="s">
        <v>231</v>
      </c>
      <c r="E100" s="4" t="s">
        <v>0</v>
      </c>
      <c r="F100" s="4" t="s">
        <v>192</v>
      </c>
      <c r="G100" s="4" t="s">
        <v>224</v>
      </c>
      <c r="H100" s="4" t="s">
        <v>232</v>
      </c>
      <c r="I100" s="4" t="s">
        <v>203</v>
      </c>
      <c r="J100" s="4" t="s">
        <v>235</v>
      </c>
    </row>
    <row r="101" spans="3:16" x14ac:dyDescent="0.25">
      <c r="D101" s="3" t="str" cm="1">
        <f t="array" ref="D101:M109">_xlfn._xlws.FILTER(tkrBbg!E:N,(tkrBbg!H:H=D96)+(tkrBbg!H:H=D97)+(tkrBbg!H:H=D98),"nothing is here")</f>
        <v>EJ917655 Corp</v>
      </c>
      <c r="E101" s="3" t="str">
        <v>XS0992293901</v>
      </c>
      <c r="F101" s="3" t="str">
        <v>SOLBBB 5.425 PERP</v>
      </c>
      <c r="G101" s="3" t="str">
        <v>SOLBBB</v>
      </c>
      <c r="H101" s="3">
        <v>5.4249999999999998</v>
      </c>
      <c r="I101" s="3">
        <v>45242</v>
      </c>
      <c r="J101" s="3" t="str">
        <v>PERP/CALL</v>
      </c>
      <c r="K101" s="3" t="str">
        <v>EUR</v>
      </c>
      <c r="L101" s="3">
        <v>500000000</v>
      </c>
      <c r="M101" s="3" t="str">
        <v>SOLBBB 5.425 PERP nc-23</v>
      </c>
      <c r="N101" s="3">
        <f>ROWS(_xlfn.ANCHORARRAY(D101))</f>
        <v>9</v>
      </c>
      <c r="P101" s="3" cm="1">
        <f t="array" ref="P101:P109">ROW(_xlfn.ANCHORARRAY(D101))</f>
        <v>101</v>
      </c>
    </row>
    <row r="102" spans="3:16" x14ac:dyDescent="0.25">
      <c r="D102" s="3" t="str">
        <v>AV915324 Corp</v>
      </c>
      <c r="E102" s="3" t="str">
        <v>BE6309987400</v>
      </c>
      <c r="F102" s="3" t="str">
        <v>SOLBBB 4 1/4 PERP</v>
      </c>
      <c r="G102" s="3" t="str">
        <v>SOLBBB</v>
      </c>
      <c r="H102" s="3">
        <v>4.25</v>
      </c>
      <c r="I102" s="3">
        <v>45264</v>
      </c>
      <c r="J102" s="3" t="str">
        <v>PERP/CALL</v>
      </c>
      <c r="K102" s="3" t="str">
        <v>EUR</v>
      </c>
      <c r="L102" s="3">
        <v>300000000</v>
      </c>
      <c r="M102" s="3" t="str">
        <v>SOLBBB 4 1/4 PERP nc-23</v>
      </c>
      <c r="N102" s="3">
        <f>COLUMNS(_xlfn.ANCHORARRAY(D101))</f>
        <v>10</v>
      </c>
      <c r="P102" s="3">
        <v>102</v>
      </c>
    </row>
    <row r="103" spans="3:16" x14ac:dyDescent="0.25">
      <c r="D103" s="3" t="str">
        <v>QJ937566 Corp</v>
      </c>
      <c r="E103" s="3" t="str">
        <v>XS1323897725</v>
      </c>
      <c r="F103" s="3" t="str">
        <v>SOLBBB 5.869 PERP</v>
      </c>
      <c r="G103" s="3" t="str">
        <v>SOLBBB</v>
      </c>
      <c r="H103" s="3">
        <v>5.8689999999999998</v>
      </c>
      <c r="I103" s="3">
        <v>45446</v>
      </c>
      <c r="J103" s="3" t="str">
        <v>PERP/CALL</v>
      </c>
      <c r="K103" s="3" t="str">
        <v>EUR</v>
      </c>
      <c r="L103" s="3">
        <v>500000000</v>
      </c>
      <c r="M103" s="3" t="str">
        <v>SOLBBB 5.869 PERP nc-24</v>
      </c>
      <c r="P103" s="3">
        <v>103</v>
      </c>
    </row>
    <row r="104" spans="3:16" x14ac:dyDescent="0.25">
      <c r="D104" s="3" t="str">
        <v>EK834863 Corp</v>
      </c>
      <c r="E104" s="3" t="str">
        <v>DE000A14J611</v>
      </c>
      <c r="F104" s="3" t="str">
        <v>BAYNGR 2 3/8 04/02/75</v>
      </c>
      <c r="G104" s="3" t="str">
        <v>BAYNGR</v>
      </c>
      <c r="H104" s="3">
        <v>2.375</v>
      </c>
      <c r="I104" s="3">
        <v>44836</v>
      </c>
      <c r="J104" s="3" t="str">
        <v>CALLABLE</v>
      </c>
      <c r="K104" s="3" t="str">
        <v>EUR</v>
      </c>
      <c r="L104" s="3">
        <v>1300000000</v>
      </c>
      <c r="M104" s="3" t="str">
        <v>BAYNGR 2 3/8 04/02/75 nc-22</v>
      </c>
      <c r="P104" s="3">
        <v>104</v>
      </c>
    </row>
    <row r="105" spans="3:16" x14ac:dyDescent="0.25">
      <c r="D105" s="3" t="str">
        <v>EK352403 Corp</v>
      </c>
      <c r="E105" s="3" t="str">
        <v>DE000A11QR73</v>
      </c>
      <c r="F105" s="3" t="str">
        <v>BAYNGR 3 3/4 07/01/74</v>
      </c>
      <c r="G105" s="3" t="str">
        <v>BAYNGR</v>
      </c>
      <c r="H105" s="3">
        <v>3.75</v>
      </c>
      <c r="I105" s="3">
        <v>45474</v>
      </c>
      <c r="J105" s="3" t="str">
        <v>CALLABLE</v>
      </c>
      <c r="K105" s="3" t="str">
        <v>EUR</v>
      </c>
      <c r="L105" s="3">
        <v>1500000000</v>
      </c>
      <c r="M105" s="3" t="str">
        <v>BAYNGR 3 3/4 07/01/74 nc-24</v>
      </c>
      <c r="P105" s="3">
        <v>105</v>
      </c>
    </row>
    <row r="106" spans="3:16" x14ac:dyDescent="0.25">
      <c r="D106" s="3" t="str">
        <v>ZQ512606 Corp</v>
      </c>
      <c r="E106" s="3" t="str">
        <v>XS2077670003</v>
      </c>
      <c r="F106" s="3" t="str">
        <v>BAYNGR 2 3/8 11/12/79</v>
      </c>
      <c r="G106" s="3" t="str">
        <v>BAYNGR</v>
      </c>
      <c r="H106" s="3">
        <v>2.375</v>
      </c>
      <c r="I106" s="3">
        <v>45700</v>
      </c>
      <c r="J106" s="3" t="str">
        <v>CALLABLE</v>
      </c>
      <c r="K106" s="3" t="str">
        <v>EUR</v>
      </c>
      <c r="L106" s="3">
        <v>1000000000</v>
      </c>
      <c r="M106" s="3" t="str">
        <v>BAYNGR 2 3/8 11/12/79 nc-25</v>
      </c>
      <c r="P106" s="3">
        <v>106</v>
      </c>
    </row>
    <row r="107" spans="3:16" x14ac:dyDescent="0.25">
      <c r="D107" s="3" t="str">
        <v>ZQ513315 Corp</v>
      </c>
      <c r="E107" s="3" t="str">
        <v>XS2077670342</v>
      </c>
      <c r="F107" s="3" t="str">
        <v>BAYNGR 3 1/8 11/12/79</v>
      </c>
      <c r="G107" s="3" t="str">
        <v>BAYNGR</v>
      </c>
      <c r="H107" s="3">
        <v>3.125</v>
      </c>
      <c r="I107" s="3">
        <v>46611</v>
      </c>
      <c r="J107" s="3" t="str">
        <v>CALLABLE</v>
      </c>
      <c r="K107" s="3" t="str">
        <v>EUR</v>
      </c>
      <c r="L107" s="3">
        <v>750000000</v>
      </c>
      <c r="M107" s="3" t="str">
        <v>BAYNGR 3 1/8 11/12/79 nc-27</v>
      </c>
      <c r="P107" s="3">
        <v>107</v>
      </c>
    </row>
    <row r="108" spans="3:16" x14ac:dyDescent="0.25">
      <c r="D108" s="3" t="str">
        <v>AP691131 Corp</v>
      </c>
      <c r="E108" s="3" t="str">
        <v>FR0013292828</v>
      </c>
      <c r="F108" s="3" t="str">
        <v>BNFP 1 3/4 PERP</v>
      </c>
      <c r="G108" s="3" t="str">
        <v>BNFP</v>
      </c>
      <c r="H108" s="3">
        <v>1.75</v>
      </c>
      <c r="I108" s="3">
        <v>45012</v>
      </c>
      <c r="J108" s="3" t="str">
        <v>PERP/CALL</v>
      </c>
      <c r="K108" s="3" t="str">
        <v>EUR</v>
      </c>
      <c r="L108" s="3">
        <v>1250000000</v>
      </c>
      <c r="M108" s="3" t="str">
        <v>BNFP 1 3/4 PERP nc-23</v>
      </c>
      <c r="P108" s="3">
        <v>108</v>
      </c>
    </row>
    <row r="109" spans="3:16" x14ac:dyDescent="0.25">
      <c r="D109" s="3" t="str">
        <v>AP691131 Corp</v>
      </c>
      <c r="E109" s="3" t="str">
        <v>FR0013292828</v>
      </c>
      <c r="F109" s="3" t="str">
        <v>BNFP 1 3/4 PERP</v>
      </c>
      <c r="G109" s="3" t="str">
        <v>BNFP</v>
      </c>
      <c r="H109" s="3">
        <v>1.75</v>
      </c>
      <c r="I109" s="3">
        <v>45012</v>
      </c>
      <c r="J109" s="3" t="str">
        <v>PERP/CALL</v>
      </c>
      <c r="K109" s="3" t="str">
        <v>EUR</v>
      </c>
      <c r="L109" s="3">
        <v>1250000000</v>
      </c>
      <c r="M109" s="3" t="str">
        <v>BNFP 1 3/4 PERP nc-23</v>
      </c>
      <c r="P109" s="3">
        <v>109</v>
      </c>
    </row>
  </sheetData>
  <pageMargins left="0.7" right="0.7" top="0.75" bottom="0.75" header="0.3" footer="0.3"/>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206674C0-8D8A-4EAE-AC85-F315FB238378}">
          <x14:formula1>
            <xm:f>tkrBbg!$S:$S</xm:f>
          </x14:formula1>
          <xm:sqref>D13</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461535201013148BE70F8335FEB7A46" ma:contentTypeVersion="2" ma:contentTypeDescription="Create a new document." ma:contentTypeScope="" ma:versionID="fbf913a27a62bafc459af0e7a149bb09">
  <xsd:schema xmlns:xsd="http://www.w3.org/2001/XMLSchema" xmlns:xs="http://www.w3.org/2001/XMLSchema" xmlns:p="http://schemas.microsoft.com/office/2006/metadata/properties" xmlns:ns3="f816a4ef-f0bd-4aaf-bb54-e8fba57e9328" targetNamespace="http://schemas.microsoft.com/office/2006/metadata/properties" ma:root="true" ma:fieldsID="422ed41ff047f19cf5e9b64cddc5c4e7" ns3:_="">
    <xsd:import namespace="f816a4ef-f0bd-4aaf-bb54-e8fba57e9328"/>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16a4ef-f0bd-4aaf-bb54-e8fba57e93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89E79EE-3298-48E9-9D42-EBBA1B46E92C}">
  <ds:schemaRefs>
    <ds:schemaRef ds:uri="http://schemas.microsoft.com/sharepoint/v3/contenttype/forms"/>
  </ds:schemaRefs>
</ds:datastoreItem>
</file>

<file path=customXml/itemProps2.xml><?xml version="1.0" encoding="utf-8"?>
<ds:datastoreItem xmlns:ds="http://schemas.openxmlformats.org/officeDocument/2006/customXml" ds:itemID="{90DCF152-1F3A-416C-B251-F90B6A2DF0A7}">
  <ds:schemaRefs>
    <ds:schemaRef ds:uri="http://purl.org/dc/elements/1.1/"/>
    <ds:schemaRef ds:uri="f816a4ef-f0bd-4aaf-bb54-e8fba57e9328"/>
    <ds:schemaRef ds:uri="http://schemas.microsoft.com/office/2006/metadata/properties"/>
    <ds:schemaRef ds:uri="http://purl.org/dc/dcmitype/"/>
    <ds:schemaRef ds:uri="http://www.w3.org/XML/1998/namespace"/>
    <ds:schemaRef ds:uri="http://schemas.microsoft.com/office/2006/documentManagement/types"/>
    <ds:schemaRef ds:uri="http://schemas.microsoft.com/office/infopath/2007/PartnerControls"/>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C7621B13-0186-4FEC-83AC-B8CAE47CBA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16a4ef-f0bd-4aaf-bb54-e8fba57e93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front</vt:lpstr>
      <vt:lpstr>sectors</vt:lpstr>
      <vt:lpstr>sectors (table)</vt:lpstr>
      <vt:lpstr>curves eur</vt:lpstr>
      <vt:lpstr>issuerCurves</vt:lpstr>
      <vt:lpstr>issuers</vt:lpstr>
      <vt:lpstr>curves</vt:lpstr>
      <vt:lpstr>all names</vt:lpstr>
      <vt:lpstr>directH (tkr)</vt:lpstr>
      <vt:lpstr>tkrBbg</vt:lpstr>
      <vt:lpstr>filters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darren</dc:creator>
  <cp:lastModifiedBy>Darren Lefcoe</cp:lastModifiedBy>
  <cp:lastPrinted>2020-06-23T16:47:52Z</cp:lastPrinted>
  <dcterms:created xsi:type="dcterms:W3CDTF">2015-06-05T18:17:20Z</dcterms:created>
  <dcterms:modified xsi:type="dcterms:W3CDTF">2020-06-25T07:13:42Z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0x0101002461535201013148BE70F8335FEB7A46</vt:lpwstr>
  </property>
</Properties>
</file>